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quebrada\Documents\P\PROYECTO MERCADERES\"/>
    </mc:Choice>
  </mc:AlternateContent>
  <xr:revisionPtr revIDLastSave="0" documentId="13_ncr:1_{5D8498B5-05D9-40A2-8E35-EEC4CCCF02E3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MATRIZ MARCO LOGICO" sheetId="1" r:id="rId1"/>
    <sheet name="PONDERADO" sheetId="9" r:id="rId2"/>
    <sheet name="PRESUPUESTO" sheetId="8" r:id="rId3"/>
    <sheet name="MATRIZ DE A. INVOL" sheetId="10" r:id="rId4"/>
    <sheet name="CRONOGRAMA " sheetId="11" r:id="rId5"/>
    <sheet name="Accion1.1.1 Prealistamiento, pr" sheetId="16" r:id="rId6"/>
    <sheet name="A 1.1.2 RMV ACTIVA" sheetId="18" r:id="rId7"/>
    <sheet name="A 1.1.2 y 1.1.3 PASIVA" sheetId="19" r:id="rId8"/>
    <sheet name="Acción 1.3.1 Socialización" sheetId="14" r:id="rId9"/>
    <sheet name="Acción 1.3.2 Educación" sheetId="15" r:id="rId10"/>
    <sheet name="1.4 SEGUIMIENTO" sheetId="21" r:id="rId11"/>
    <sheet name="Acción 1.1.2 y 1.2.1 " sheetId="17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_FilterDatabase" localSheetId="2" hidden="1">PRESUPUESTO!$B$1:$M$41</definedName>
    <definedName name="as">'[1]POA-1'!$S$2:$S$35</definedName>
    <definedName name="COD_IND_IMPACTO">#REF!</definedName>
    <definedName name="cortes">'[2]Ejec-1'!$X$1:$X$4</definedName>
    <definedName name="departamentos">'[3]POA-1'!$S$2:$S$35</definedName>
    <definedName name="IND_IMPACTO">#REF!</definedName>
    <definedName name="MATRIZ_IND_IMPACTO">#REF!</definedName>
    <definedName name="meses">'[3]POA-1'!$Q$2:$Q$13</definedName>
    <definedName name="tipo">'[2]Ejec-1'!$Z$1:$Z$2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1" l="1"/>
  <c r="B2" i="15"/>
  <c r="E16" i="1"/>
  <c r="C10" i="11"/>
  <c r="G8" i="21"/>
  <c r="J30" i="8" s="1"/>
  <c r="F7" i="21"/>
  <c r="G7" i="21" s="1"/>
  <c r="B7" i="21"/>
  <c r="G6" i="21"/>
  <c r="C29" i="8"/>
  <c r="C26" i="8"/>
  <c r="B22" i="9"/>
  <c r="D26" i="8"/>
  <c r="B2" i="14"/>
  <c r="C5" i="11"/>
  <c r="C6" i="11"/>
  <c r="F16" i="9"/>
  <c r="B15" i="9"/>
  <c r="B16" i="9"/>
  <c r="C13" i="1"/>
  <c r="P9" i="1"/>
  <c r="P10" i="1"/>
  <c r="P11" i="1"/>
  <c r="P12" i="1"/>
  <c r="P13" i="1"/>
  <c r="P14" i="1"/>
  <c r="P15" i="1"/>
  <c r="P16" i="1"/>
  <c r="E15" i="1"/>
  <c r="E13" i="1"/>
  <c r="E10" i="1"/>
  <c r="E9" i="1"/>
  <c r="H38" i="19"/>
  <c r="J9" i="19"/>
  <c r="J5" i="19"/>
  <c r="IX5" i="19" s="1"/>
  <c r="J6" i="19"/>
  <c r="H39" i="19"/>
  <c r="E32" i="19"/>
  <c r="F32" i="19" s="1"/>
  <c r="G32" i="19" s="1"/>
  <c r="H32" i="19" s="1"/>
  <c r="C31" i="19"/>
  <c r="D29" i="19"/>
  <c r="C29" i="19"/>
  <c r="C28" i="19"/>
  <c r="D26" i="19"/>
  <c r="C25" i="19"/>
  <c r="C22" i="19"/>
  <c r="G16" i="19"/>
  <c r="E12" i="19"/>
  <c r="D23" i="19" s="1"/>
  <c r="E23" i="19" s="1"/>
  <c r="F23" i="19" s="1"/>
  <c r="G23" i="19" s="1"/>
  <c r="H23" i="19" s="1"/>
  <c r="E11" i="19"/>
  <c r="D31" i="19" s="1"/>
  <c r="E10" i="19"/>
  <c r="D28" i="19" s="1"/>
  <c r="D30" i="19"/>
  <c r="E30" i="19" s="1"/>
  <c r="F30" i="19" s="1"/>
  <c r="G30" i="19" s="1"/>
  <c r="H30" i="19" s="1"/>
  <c r="J30" i="19" s="1"/>
  <c r="G7" i="8"/>
  <c r="E8" i="1" s="1"/>
  <c r="G51" i="18"/>
  <c r="G52" i="18"/>
  <c r="G43" i="18"/>
  <c r="F43" i="18"/>
  <c r="E42" i="18"/>
  <c r="F42" i="18" s="1"/>
  <c r="G42" i="18" s="1"/>
  <c r="E41" i="18"/>
  <c r="F41" i="18" s="1"/>
  <c r="G41" i="18" s="1"/>
  <c r="C41" i="18"/>
  <c r="E40" i="18"/>
  <c r="C40" i="18"/>
  <c r="E39" i="18"/>
  <c r="F39" i="18" s="1"/>
  <c r="G39" i="18" s="1"/>
  <c r="E38" i="18"/>
  <c r="C38" i="18"/>
  <c r="D36" i="18"/>
  <c r="E35" i="18"/>
  <c r="F35" i="18" s="1"/>
  <c r="G35" i="18" s="1"/>
  <c r="E34" i="18"/>
  <c r="F34" i="18" s="1"/>
  <c r="G34" i="18" s="1"/>
  <c r="E33" i="18"/>
  <c r="F33" i="18" s="1"/>
  <c r="G33" i="18" s="1"/>
  <c r="E32" i="18"/>
  <c r="F32" i="18" s="1"/>
  <c r="G32" i="18" s="1"/>
  <c r="E31" i="18"/>
  <c r="F31" i="18" s="1"/>
  <c r="G31" i="18" s="1"/>
  <c r="E30" i="18"/>
  <c r="F30" i="18" s="1"/>
  <c r="G30" i="18" s="1"/>
  <c r="E29" i="18"/>
  <c r="F29" i="18" s="1"/>
  <c r="G29" i="18" s="1"/>
  <c r="E28" i="18"/>
  <c r="F28" i="18" s="1"/>
  <c r="G28" i="18" s="1"/>
  <c r="E27" i="18"/>
  <c r="F27" i="18" s="1"/>
  <c r="G21" i="18"/>
  <c r="E21" i="18"/>
  <c r="D14" i="18"/>
  <c r="D13" i="18"/>
  <c r="D38" i="18" s="1"/>
  <c r="D12" i="18"/>
  <c r="E9" i="18"/>
  <c r="B5" i="18"/>
  <c r="B3" i="18"/>
  <c r="B2" i="18"/>
  <c r="D9" i="8"/>
  <c r="C12" i="8"/>
  <c r="C18" i="8" s="1"/>
  <c r="C9" i="8"/>
  <c r="J29" i="8" l="1"/>
  <c r="L29" i="8" s="1"/>
  <c r="G9" i="21"/>
  <c r="H29" i="8" s="1"/>
  <c r="C26" i="19"/>
  <c r="E31" i="19"/>
  <c r="F31" i="19" s="1"/>
  <c r="G31" i="19" s="1"/>
  <c r="H31" i="19" s="1"/>
  <c r="E29" i="19"/>
  <c r="F29" i="19" s="1"/>
  <c r="E28" i="19"/>
  <c r="D22" i="19"/>
  <c r="E22" i="19" s="1"/>
  <c r="F22" i="19" s="1"/>
  <c r="G22" i="19" s="1"/>
  <c r="H22" i="19" s="1"/>
  <c r="D21" i="19"/>
  <c r="E21" i="19" s="1"/>
  <c r="D24" i="19"/>
  <c r="E24" i="19" s="1"/>
  <c r="F24" i="19" s="1"/>
  <c r="G24" i="19" s="1"/>
  <c r="H24" i="19" s="1"/>
  <c r="D25" i="19"/>
  <c r="E25" i="19" s="1"/>
  <c r="F25" i="19" s="1"/>
  <c r="G25" i="19" s="1"/>
  <c r="H25" i="19" s="1"/>
  <c r="F38" i="18"/>
  <c r="G38" i="18" s="1"/>
  <c r="G44" i="18" s="1"/>
  <c r="D15" i="18"/>
  <c r="D40" i="18" s="1"/>
  <c r="F40" i="18" s="1"/>
  <c r="G40" i="18" s="1"/>
  <c r="D16" i="18"/>
  <c r="G27" i="18"/>
  <c r="G36" i="18" s="1"/>
  <c r="F36" i="18"/>
  <c r="I27" i="18" s="1"/>
  <c r="F44" i="18" l="1"/>
  <c r="J27" i="18" s="1"/>
  <c r="E33" i="19"/>
  <c r="E34" i="19" s="1"/>
  <c r="F28" i="19"/>
  <c r="G28" i="19" s="1"/>
  <c r="G29" i="19"/>
  <c r="H29" i="19" s="1"/>
  <c r="J29" i="19" s="1"/>
  <c r="F21" i="19"/>
  <c r="E26" i="19"/>
  <c r="G45" i="18"/>
  <c r="F47" i="18"/>
  <c r="F33" i="19" l="1"/>
  <c r="F34" i="19" s="1"/>
  <c r="F45" i="18"/>
  <c r="F48" i="18"/>
  <c r="G33" i="19"/>
  <c r="H28" i="19"/>
  <c r="H33" i="19" s="1"/>
  <c r="E35" i="19"/>
  <c r="E36" i="19" s="1"/>
  <c r="E37" i="19" s="1"/>
  <c r="G21" i="19"/>
  <c r="G26" i="19" s="1"/>
  <c r="F26" i="19"/>
  <c r="G47" i="18"/>
  <c r="F49" i="18"/>
  <c r="G49" i="18" l="1"/>
  <c r="G50" i="18" s="1"/>
  <c r="G53" i="18" s="1"/>
  <c r="G54" i="18" s="1"/>
  <c r="IZ19" i="19"/>
  <c r="G48" i="18"/>
  <c r="K27" i="18"/>
  <c r="F50" i="18"/>
  <c r="G34" i="19"/>
  <c r="F35" i="19"/>
  <c r="F36" i="19" s="1"/>
  <c r="F37" i="19" s="1"/>
  <c r="H21" i="19"/>
  <c r="H26" i="19" s="1"/>
  <c r="J20" i="8" l="1"/>
  <c r="J14" i="8"/>
  <c r="J11" i="8"/>
  <c r="K11" i="8" s="1"/>
  <c r="IZ21" i="19"/>
  <c r="J9" i="8"/>
  <c r="L27" i="18"/>
  <c r="H34" i="19"/>
  <c r="G35" i="19"/>
  <c r="IZ23" i="19" s="1"/>
  <c r="G36" i="19" l="1"/>
  <c r="G37" i="19" s="1"/>
  <c r="J19" i="8"/>
  <c r="J13" i="8"/>
  <c r="K13" i="8" s="1"/>
  <c r="J10" i="8"/>
  <c r="K10" i="8" s="1"/>
  <c r="K9" i="8"/>
  <c r="L9" i="8" s="1"/>
  <c r="J18" i="8"/>
  <c r="J12" i="8"/>
  <c r="IZ25" i="19"/>
  <c r="H35" i="19"/>
  <c r="H36" i="19" s="1"/>
  <c r="H37" i="19" s="1"/>
  <c r="H40" i="19" s="1"/>
  <c r="N11" i="8" l="1"/>
  <c r="N14" i="8"/>
  <c r="N20" i="8"/>
  <c r="J40" i="19"/>
  <c r="H12" i="8" s="1"/>
  <c r="H18" i="8" s="1"/>
  <c r="H41" i="19"/>
  <c r="H9" i="8" s="1"/>
  <c r="I9" i="8" l="1"/>
  <c r="L5" i="11" s="1"/>
  <c r="J5" i="11" s="1"/>
  <c r="L10" i="8"/>
  <c r="K5" i="11" l="1"/>
  <c r="C9" i="11" l="1"/>
  <c r="C8" i="11"/>
  <c r="C7" i="11"/>
  <c r="C4" i="11"/>
  <c r="B8" i="11"/>
  <c r="B7" i="11"/>
  <c r="A7" i="11"/>
  <c r="B4" i="11"/>
  <c r="A4" i="11"/>
  <c r="B21" i="9"/>
  <c r="B20" i="9"/>
  <c r="B19" i="9"/>
  <c r="B18" i="9"/>
  <c r="B17" i="9"/>
  <c r="B14" i="9"/>
  <c r="C12" i="9"/>
  <c r="B11" i="9" l="1"/>
  <c r="B10" i="9"/>
  <c r="B8" i="9"/>
  <c r="B13" i="9" s="1"/>
  <c r="P8" i="1"/>
  <c r="D18" i="8"/>
  <c r="D12" i="8"/>
  <c r="C7" i="8"/>
  <c r="B2" i="17"/>
  <c r="S10" i="1"/>
  <c r="S8" i="1"/>
  <c r="D29" i="8"/>
  <c r="C23" i="8"/>
  <c r="I13" i="14"/>
  <c r="F13" i="14" s="1"/>
  <c r="G13" i="14" s="1"/>
  <c r="G14" i="14"/>
  <c r="J25" i="8" s="1"/>
  <c r="K25" i="8" s="1"/>
  <c r="I12" i="14"/>
  <c r="F12" i="14" s="1"/>
  <c r="F6" i="15"/>
  <c r="AE9" i="16"/>
  <c r="F9" i="16" s="1"/>
  <c r="G9" i="16" s="1"/>
  <c r="H9" i="16" s="1"/>
  <c r="AE10" i="16"/>
  <c r="F10" i="16" s="1"/>
  <c r="I16" i="14"/>
  <c r="F11" i="16"/>
  <c r="AE17" i="16"/>
  <c r="G20" i="15"/>
  <c r="G13" i="16"/>
  <c r="H13" i="16" s="1"/>
  <c r="AG9" i="16" s="1"/>
  <c r="J8" i="8" s="1"/>
  <c r="K8" i="8" s="1"/>
  <c r="AE7" i="16"/>
  <c r="AE8" i="16" s="1"/>
  <c r="C16" i="8"/>
  <c r="C9" i="9"/>
  <c r="L13" i="1"/>
  <c r="F12" i="15" l="1"/>
  <c r="G12" i="15" s="1"/>
  <c r="G12" i="14"/>
  <c r="G15" i="14" s="1"/>
  <c r="G10" i="16"/>
  <c r="H10" i="16" s="1"/>
  <c r="G11" i="16"/>
  <c r="H11" i="16" s="1"/>
  <c r="J8" i="14"/>
  <c r="L31" i="8"/>
  <c r="F13" i="15"/>
  <c r="J23" i="8" l="1"/>
  <c r="K23" i="8" s="1"/>
  <c r="J7" i="14"/>
  <c r="AG10" i="16"/>
  <c r="AG13" i="16" s="1"/>
  <c r="H15" i="16"/>
  <c r="H17" i="16" s="1"/>
  <c r="H7" i="8" s="1"/>
  <c r="I7" i="8" s="1"/>
  <c r="L4" i="11" s="1"/>
  <c r="F4" i="11" s="1"/>
  <c r="B3" i="16"/>
  <c r="H4" i="11" l="1"/>
  <c r="I4" i="11"/>
  <c r="G4" i="11"/>
  <c r="J7" i="8"/>
  <c r="C7" i="9" a="1"/>
  <c r="C7" i="9" s="1"/>
  <c r="A8" i="17"/>
  <c r="A10" i="17"/>
  <c r="F15" i="17"/>
  <c r="F14" i="17" s="1"/>
  <c r="B16" i="17"/>
  <c r="D20" i="17"/>
  <c r="E20" i="17"/>
  <c r="F20" i="17" s="1"/>
  <c r="D21" i="17"/>
  <c r="E21" i="17" s="1"/>
  <c r="F21" i="17" s="1"/>
  <c r="D22" i="17"/>
  <c r="E22" i="17" s="1"/>
  <c r="F22" i="17" s="1"/>
  <c r="D23" i="17"/>
  <c r="E23" i="17"/>
  <c r="F23" i="17" s="1"/>
  <c r="D24" i="17"/>
  <c r="E24" i="17" s="1"/>
  <c r="F24" i="17" s="1"/>
  <c r="C25" i="17"/>
  <c r="D27" i="17"/>
  <c r="D28" i="17"/>
  <c r="E28" i="17" s="1"/>
  <c r="D30" i="17"/>
  <c r="C31" i="17"/>
  <c r="E31" i="17" s="1"/>
  <c r="F31" i="17" s="1"/>
  <c r="D31" i="17"/>
  <c r="G39" i="17"/>
  <c r="J39" i="17" s="1"/>
  <c r="K25" i="17" s="1"/>
  <c r="F40" i="17"/>
  <c r="G40" i="17" s="1"/>
  <c r="J40" i="17" s="1"/>
  <c r="K33" i="17" s="1"/>
  <c r="G46" i="17"/>
  <c r="G13" i="15"/>
  <c r="H13" i="15" s="1"/>
  <c r="J26" i="8" s="1"/>
  <c r="F7" i="15"/>
  <c r="H7" i="15" s="1"/>
  <c r="F5" i="15"/>
  <c r="H6" i="15" s="1"/>
  <c r="F7" i="14"/>
  <c r="J5" i="14" s="1"/>
  <c r="F6" i="14"/>
  <c r="G28" i="17" l="1"/>
  <c r="F28" i="17"/>
  <c r="J10" i="14"/>
  <c r="K26" i="8"/>
  <c r="J24" i="8"/>
  <c r="K24" i="8" s="1"/>
  <c r="F8" i="14"/>
  <c r="J6" i="14"/>
  <c r="N8" i="8"/>
  <c r="L7" i="8"/>
  <c r="G14" i="15"/>
  <c r="E25" i="17"/>
  <c r="E34" i="17" s="1"/>
  <c r="G23" i="17"/>
  <c r="C27" i="17"/>
  <c r="E27" i="17" s="1"/>
  <c r="F27" i="17" s="1"/>
  <c r="G22" i="17"/>
  <c r="G20" i="17"/>
  <c r="G31" i="17"/>
  <c r="G41" i="17"/>
  <c r="F25" i="17"/>
  <c r="C30" i="17"/>
  <c r="E30" i="17" s="1"/>
  <c r="G24" i="17"/>
  <c r="G21" i="17"/>
  <c r="F8" i="15"/>
  <c r="J27" i="8" s="1"/>
  <c r="K27" i="8" s="1"/>
  <c r="C6" i="8"/>
  <c r="N28" i="8" l="1"/>
  <c r="H14" i="15"/>
  <c r="J28" i="8" s="1"/>
  <c r="K28" i="8" s="1"/>
  <c r="K31" i="8" s="1"/>
  <c r="N30" i="8" s="1"/>
  <c r="G15" i="15"/>
  <c r="G17" i="15" s="1"/>
  <c r="H26" i="8" s="1"/>
  <c r="I26" i="8" s="1"/>
  <c r="L9" i="11" s="1"/>
  <c r="G25" i="17"/>
  <c r="J25" i="17" s="1"/>
  <c r="G16" i="14"/>
  <c r="H23" i="8" s="1"/>
  <c r="I23" i="8" s="1"/>
  <c r="E32" i="17"/>
  <c r="E33" i="17" s="1"/>
  <c r="G27" i="17"/>
  <c r="G34" i="17"/>
  <c r="J34" i="17" s="1"/>
  <c r="K32" i="17" s="1"/>
  <c r="F34" i="17"/>
  <c r="F30" i="17"/>
  <c r="F32" i="17" s="1"/>
  <c r="G30" i="17"/>
  <c r="J31" i="8" l="1"/>
  <c r="L8" i="11"/>
  <c r="G32" i="17"/>
  <c r="J32" i="17" s="1"/>
  <c r="L14" i="8"/>
  <c r="L20" i="8"/>
  <c r="L21" i="8" s="1"/>
  <c r="I29" i="8"/>
  <c r="E35" i="17"/>
  <c r="F33" i="17"/>
  <c r="F35" i="17" s="1"/>
  <c r="G33" i="17"/>
  <c r="J33" i="17" s="1"/>
  <c r="I31" i="8" l="1"/>
  <c r="L10" i="11"/>
  <c r="J10" i="11" s="1"/>
  <c r="K10" i="11" s="1"/>
  <c r="F8" i="11"/>
  <c r="F11" i="11" s="1"/>
  <c r="J44" i="17"/>
  <c r="K44" i="17"/>
  <c r="K12" i="8"/>
  <c r="L12" i="8" s="1"/>
  <c r="K18" i="8"/>
  <c r="K19" i="8"/>
  <c r="J15" i="8"/>
  <c r="G9" i="11"/>
  <c r="G11" i="11" s="1"/>
  <c r="G35" i="17"/>
  <c r="H9" i="11" l="1"/>
  <c r="K21" i="8"/>
  <c r="J21" i="8"/>
  <c r="J32" i="8" s="1"/>
  <c r="G43" i="17"/>
  <c r="G44" i="17" s="1"/>
  <c r="I9" i="11" l="1"/>
  <c r="O18" i="8"/>
  <c r="I18" i="8"/>
  <c r="C5" i="9"/>
  <c r="C3" i="8" s="1"/>
  <c r="J9" i="11" l="1"/>
  <c r="I12" i="8"/>
  <c r="I15" i="8" s="1"/>
  <c r="I21" i="8"/>
  <c r="L7" i="11"/>
  <c r="I7" i="11" s="1"/>
  <c r="J7" i="11" s="1"/>
  <c r="K7" i="11" s="1"/>
  <c r="K15" i="8"/>
  <c r="K9" i="11" l="1"/>
  <c r="K32" i="8"/>
  <c r="L6" i="11"/>
  <c r="L11" i="11" s="1"/>
  <c r="I32" i="8"/>
  <c r="L15" i="8"/>
  <c r="L32" i="8" s="1"/>
  <c r="K33" i="8" l="1"/>
  <c r="N15" i="8"/>
  <c r="H6" i="11"/>
  <c r="H11" i="11" s="1"/>
  <c r="G11" i="9"/>
  <c r="G10" i="9"/>
  <c r="O12" i="8"/>
  <c r="G8" i="9"/>
  <c r="K36" i="8"/>
  <c r="K6" i="11" l="1"/>
  <c r="K11" i="11" s="1"/>
  <c r="I6" i="11"/>
  <c r="I11" i="11" s="1"/>
  <c r="J6" i="11"/>
  <c r="J11" i="11" s="1"/>
  <c r="K35" i="8"/>
  <c r="K37" i="8"/>
  <c r="K34" i="8"/>
  <c r="K39" i="8"/>
  <c r="K43" i="8" s="1"/>
  <c r="K38" i="8" l="1"/>
  <c r="L41" i="8" l="1"/>
  <c r="L40" i="8"/>
  <c r="K7" i="9" l="1"/>
  <c r="J7" i="9"/>
  <c r="I7" i="9"/>
  <c r="H7" i="9"/>
  <c r="G7" i="9"/>
  <c r="F7" i="9"/>
  <c r="E7" i="9"/>
  <c r="D7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tc={89EC0042-934F-4EAB-A5DF-0F7145E61D67}</author>
  </authors>
  <commentList>
    <comment ref="B15" authorId="0" shapeId="0" xr:uid="{6AB62909-07F8-4BED-BB10-87BE8C3100AC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La 1.5.1 pasara a 1.4.1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Antonio Arteaga Ceron</author>
    <author>-</author>
  </authors>
  <commentList>
    <comment ref="G7" authorId="0" shapeId="0" xr:uid="{57ECA8E4-BE3E-4351-9F52-21E5D45B296B}">
      <text>
        <r>
          <rPr>
            <b/>
            <sz val="9"/>
            <color indexed="81"/>
            <rFont val="Tahoma"/>
            <family val="2"/>
          </rPr>
          <t>Jose Antonio Arteaga Ceron:</t>
        </r>
        <r>
          <rPr>
            <sz val="9"/>
            <color indexed="81"/>
            <rFont val="Tahoma"/>
            <family val="2"/>
          </rPr>
          <t xml:space="preserve">
A cuanto corresponde el aporte de cada parte?</t>
        </r>
      </text>
    </comment>
    <comment ref="B14" authorId="1" shapeId="0" xr:uid="{8CFE9D41-C711-4DFA-93E6-BA3544E272C2}">
      <text>
        <r>
          <rPr>
            <sz val="8"/>
            <color indexed="81"/>
            <rFont val="Tahoma"/>
            <family val="2"/>
          </rPr>
          <t xml:space="preserve">Corresponden al servicio que se contratará para garantizar el transporte permanente del equipo técnico en la(s) zona(s) del proyecto. (Motos, Camperos, Auxilio de transporte)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-</author>
  </authors>
  <commentList>
    <comment ref="B14" authorId="0" shapeId="0" xr:uid="{F9B9339D-3630-4AD8-9FA2-DE38314C084E}">
      <text>
        <r>
          <rPr>
            <sz val="8"/>
            <color indexed="81"/>
            <rFont val="Tahoma"/>
            <family val="2"/>
          </rPr>
          <t xml:space="preserve">Corresponden al servicio que se contratará para garantizar el transporte permanente del equipo técnico en la(s) zona(s) del proyecto. (Motos, Camperos, Auxilio de transporte)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-</author>
  </authors>
  <commentList>
    <comment ref="B14" authorId="0" shapeId="0" xr:uid="{3FFB49B9-9DC1-404E-B1E0-7DE3E24C3D63}">
      <text>
        <r>
          <rPr>
            <sz val="8"/>
            <color indexed="81"/>
            <rFont val="Tahoma"/>
            <family val="2"/>
          </rPr>
          <t xml:space="preserve">Corresponden al servicio que se contratará para garantizar el transporte permanente del equipo técnico en la(s) zona(s) del proyecto. (Motos, Camperos, Auxilio de transporte)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-</author>
    <author>minambiente</author>
  </authors>
  <commentList>
    <comment ref="B40" authorId="0" shapeId="0" xr:uid="{FC54E2C7-40E0-4B99-9EAE-5D2BD3B7AF24}">
      <text>
        <r>
          <rPr>
            <sz val="8"/>
            <color indexed="81"/>
            <rFont val="Tahoma"/>
            <family val="2"/>
          </rPr>
          <t xml:space="preserve">Corresponden al servicio que se contratará para garantizar el transporte permanente del equipo técnico en la(s) zona(s) del proyecto. (Motos, Camperos, Auxilio de transporte)
</t>
        </r>
      </text>
    </comment>
    <comment ref="B46" authorId="1" shapeId="0" xr:uid="{E50A6F27-7A75-42D8-A389-40785C215152}">
      <text>
        <r>
          <rPr>
            <sz val="8"/>
            <color indexed="81"/>
            <rFont val="Tahoma"/>
            <family val="2"/>
          </rPr>
          <t xml:space="preserve">Escriba si es en madera, plástico o cemento.
</t>
        </r>
      </text>
    </comment>
    <comment ref="B48" authorId="1" shapeId="0" xr:uid="{4C8F1567-C20D-4A5A-9829-6BF7618C6BA1}">
      <text>
        <r>
          <rPr>
            <sz val="8"/>
            <color indexed="81"/>
            <rFont val="Tahoma"/>
            <family val="2"/>
          </rPr>
          <t xml:space="preserve">Escriba SI  o NO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<sst xmlns="http://schemas.openxmlformats.org/spreadsheetml/2006/main" count="478" uniqueCount="348">
  <si>
    <t>Adquisicion, operacion y mantenimiento de sedes, equipos, redes y software</t>
  </si>
  <si>
    <t xml:space="preserve">Apoyo logistico a talleres y eventos </t>
  </si>
  <si>
    <t>ITEM</t>
  </si>
  <si>
    <t>RESULTADOS/  ACTIVIDADES</t>
  </si>
  <si>
    <t>DESCRIPCIÓN</t>
  </si>
  <si>
    <t>INDICADOR(META)</t>
  </si>
  <si>
    <t>FUENTES DE FINANCIACIÓN</t>
  </si>
  <si>
    <t>Obras civiles y/o de mejoramiento ambiental</t>
  </si>
  <si>
    <t>CRC</t>
  </si>
  <si>
    <t xml:space="preserve">Equipos e insumos de oficina </t>
  </si>
  <si>
    <t>Resultado. 1</t>
  </si>
  <si>
    <t>Materiales e insumos de campo y servicios de laboratorio</t>
  </si>
  <si>
    <t>Arrendamiento de sedes y vehiculos</t>
  </si>
  <si>
    <t>TOTAL</t>
  </si>
  <si>
    <t>CRONOGRAMA</t>
  </si>
  <si>
    <t>ACTA 3 10%</t>
  </si>
  <si>
    <t>ANTICIPO 50%</t>
  </si>
  <si>
    <t>ACTA 1 20%</t>
  </si>
  <si>
    <t>ACTA 2 20%</t>
  </si>
  <si>
    <t>CANTIDAD</t>
  </si>
  <si>
    <t>VALOR TOTAL</t>
  </si>
  <si>
    <t xml:space="preserve"> </t>
  </si>
  <si>
    <t>COSTO UNITARIO</t>
  </si>
  <si>
    <t>UNIDAD</t>
  </si>
  <si>
    <t>SUBTOTAL INSUMOS</t>
  </si>
  <si>
    <t xml:space="preserve">Herramientas </t>
  </si>
  <si>
    <t>Transporte mayor</t>
  </si>
  <si>
    <t>2. INSUMOS</t>
  </si>
  <si>
    <t>SUBTOTAL MANO DE OBRA</t>
  </si>
  <si>
    <t>Hincado</t>
  </si>
  <si>
    <t>Ahoyado</t>
  </si>
  <si>
    <t>Trazado</t>
  </si>
  <si>
    <t>1.  MANO DE OBRA</t>
  </si>
  <si>
    <t>Cantidad</t>
  </si>
  <si>
    <t>Unidad</t>
  </si>
  <si>
    <t>TOTAL PROYECTO</t>
  </si>
  <si>
    <t>EJECUTOR</t>
  </si>
  <si>
    <t>UNIDAD DE MEDIDA</t>
  </si>
  <si>
    <t>Fuente de verificacion</t>
  </si>
  <si>
    <t>Riesgos</t>
  </si>
  <si>
    <t xml:space="preserve">MES 1 </t>
  </si>
  <si>
    <t>MES 2</t>
  </si>
  <si>
    <t>PESOS DE PRODUCTOS EN LOGRO DE OBJETIVO Y DE ACTIVIDADES EN EL LOGRO DE PRODUCTOS</t>
  </si>
  <si>
    <t>NOMBRE DEL PROYECTO:</t>
  </si>
  <si>
    <t>OBJETIVO GENERAL/PRODUCTOS</t>
  </si>
  <si>
    <t>PESO DE PRODUCTOS EN EL LOGRO DEL OBJETIVO, EN PORCENTAJE</t>
  </si>
  <si>
    <t>Hectarea</t>
  </si>
  <si>
    <t>2.2.1.0.1-Equipos, Materiales e insumos de campo</t>
  </si>
  <si>
    <t>2.2.2.8.1-Servicios personales</t>
  </si>
  <si>
    <t xml:space="preserve"> 2.2.2.6.3-Alquiler de vehículos</t>
  </si>
  <si>
    <t>META</t>
  </si>
  <si>
    <t>Memorias del taller teórico - práctico que contenga: la metodología, número de asistentes, observaciones, recomendaciones y conclusiones. Soportado con registro fotográfico y listados de asistencia.</t>
  </si>
  <si>
    <t>MATRIZ DE MARCO LÓGICO/CADENA DE VALOR</t>
  </si>
  <si>
    <t>PRESUPUESTO GENERAL</t>
  </si>
  <si>
    <t xml:space="preserve">PROYECTO: </t>
  </si>
  <si>
    <t>IDENTIFICACIÓN DE ACTORES INVOLUCRADOS</t>
  </si>
  <si>
    <t>ACTOR</t>
  </si>
  <si>
    <t>ENTIDAD</t>
  </si>
  <si>
    <t>POSICIÓN</t>
  </si>
  <si>
    <t>INTERÉS- EXPECTATIVA</t>
  </si>
  <si>
    <t>CONTRIBUCIÓN O GESTIÓN</t>
  </si>
  <si>
    <t>Participación en las propuestas que favorezcan la protección del ambiente y fortalezca la gestión ambiental en el Departamento</t>
  </si>
  <si>
    <t>Cumplimiento misional</t>
  </si>
  <si>
    <t>Financiación de la ejecución del proyecto.</t>
  </si>
  <si>
    <t xml:space="preserve">Acompañamiento técnico para la implementación del proyecto. </t>
  </si>
  <si>
    <t xml:space="preserve">Participación activa en la implementación de la propuesta.
- Fortalecimiento de sensibilización sobre la importancia de la protección y conservación de la Cuenca hidrográfica.
</t>
  </si>
  <si>
    <t>Mano de obra no calificada para las jornadas de siembra y aislamiento.</t>
  </si>
  <si>
    <t>Sonstenibilidad de las acciones realizadas y multiplicacion de resultados</t>
  </si>
  <si>
    <t>Municipal</t>
  </si>
  <si>
    <t>Departamental</t>
  </si>
  <si>
    <t>Beneficiario</t>
  </si>
  <si>
    <t>Cooperante</t>
  </si>
  <si>
    <t xml:space="preserve">CRONOGRAMA </t>
  </si>
  <si>
    <t>PRODUCTOS</t>
  </si>
  <si>
    <t>ACTIVIDADES</t>
  </si>
  <si>
    <t>FECHA DE INCIO DE LA ACTIVIDAD</t>
  </si>
  <si>
    <t xml:space="preserve">FECHA DE FINALIZACION DE LA ACTIVIDAD </t>
  </si>
  <si>
    <t>MESES</t>
  </si>
  <si>
    <t>COSTO TOTAL DE LA ACTIVIDAD</t>
  </si>
  <si>
    <t xml:space="preserve">VALOR TOTAL </t>
  </si>
  <si>
    <t>Tipo de gasto</t>
  </si>
  <si>
    <t>OBJETO de GASTO</t>
  </si>
  <si>
    <t>ACCIONES</t>
  </si>
  <si>
    <t>2.2.2.9.1-Convenios / Contrato</t>
  </si>
  <si>
    <t>Producto 1</t>
  </si>
  <si>
    <t>Hectareas con resturacion pasiva</t>
  </si>
  <si>
    <t>2.2.2.6.2-Apoyo logístico a talleres y eventos</t>
  </si>
  <si>
    <t>Subtotal fuentes de financiación</t>
  </si>
  <si>
    <t>Adquisición, operación y mantenimiento de sedes, equipos, redes y software</t>
  </si>
  <si>
    <t xml:space="preserve">Apoyo logístico a talleres y eventos </t>
  </si>
  <si>
    <t>Incentivos, capacitación, viáticos y gastos de transporte</t>
  </si>
  <si>
    <t>ÍTEM</t>
  </si>
  <si>
    <t>Hectareas caracterizadas y georreferenciadas</t>
  </si>
  <si>
    <t xml:space="preserve">Iinforme de ejecución, soportado con registro fotográfico y fílmico, base de datos de propietario  que indique vereda, subzona hidrográfica, contacto, hectáreas impactada, perímetro aislado, insumos entregados por predio, actas de entregas de materiales e insumos, listados de asistencia a minsgas de trabajo y demás documentos que sean necesarios </t>
  </si>
  <si>
    <t xml:space="preserve">1.Procesos de Administrativos y de contratación.
2. Tiempos climáticos para la ejecución de las tareas propuestas. 
3. Problemas de orden público en el municipio.
4. Caso fortuito.                                                                                                                                      5.Falta de apropiación de la comunidad.
6.,Insuficiente personal.
</t>
  </si>
  <si>
    <t xml:space="preserve">1.Procesos de Administrativos y de contratación.
2. Tiempos climáticos para la ejecución de las tareas propuestas. 
3. Problemas de orden público en el municipio.
4. Caso fortuito.                                                                                                                                      5.Falta de apropiación de la comunidad.
6.,Insuficiente personal.
</t>
  </si>
  <si>
    <t>1.Procesos de Administrativos y de contratación.
2. Tiempos climáticos para la ejecución de las tareas propuestas. 
3. Problemas de orden público en el municipio.
4. Caso fortuito.                                                                                                                                      5.Falta de apropiación de la comunidad.
6.,Insuficiente personal.</t>
  </si>
  <si>
    <t>VALOR UNITARIO ($)</t>
  </si>
  <si>
    <t xml:space="preserve">VALOR TOTAL POYECTO </t>
  </si>
  <si>
    <t>Unid</t>
  </si>
  <si>
    <t xml:space="preserve">Global </t>
  </si>
  <si>
    <t xml:space="preserve">Total </t>
  </si>
  <si>
    <t>CANTIDAD / DEDICACION</t>
  </si>
  <si>
    <t>COSTO/HA
($)</t>
  </si>
  <si>
    <t xml:space="preserve">1.Personal </t>
  </si>
  <si>
    <t xml:space="preserve">1.2 Promotor Social de la comunidad </t>
  </si>
  <si>
    <t>1.3. Apoyo transporte ejecucion proyecto</t>
  </si>
  <si>
    <t xml:space="preserve">Viaje </t>
  </si>
  <si>
    <t>COSTOS DE GESTION PARA EL ENRIQUECIMIENTO Y MANTENIMIENTO DE
HERRAMIENTAS DE MANEJO DEL PAISAJE</t>
  </si>
  <si>
    <t xml:space="preserve">COSTOS DE GESTION PARA EL ESTABLECIMIENTO Y MANTENIMIENTO DE PLANTACIONES FORESTALES </t>
  </si>
  <si>
    <t>AÑO</t>
  </si>
  <si>
    <t>ha</t>
  </si>
  <si>
    <t>VALOR TOTAL ($)</t>
  </si>
  <si>
    <t>Caracterización y Georreferenciación</t>
  </si>
  <si>
    <t>Rollos de Alambre / Ha</t>
  </si>
  <si>
    <t>Postes y Pie Amigos / Ha</t>
  </si>
  <si>
    <t xml:space="preserve">Calibre alambre de aluminio </t>
  </si>
  <si>
    <t xml:space="preserve">Aisladores </t>
  </si>
  <si>
    <t>N.A</t>
  </si>
  <si>
    <t>Distancia entre pie de amigos (m)</t>
  </si>
  <si>
    <t>40x10</t>
  </si>
  <si>
    <t>Dimensión del hoyo cms. (prof. x  lados)</t>
  </si>
  <si>
    <t>Distancia entre postes (m)</t>
  </si>
  <si>
    <t>Metros de alambre por rollo</t>
  </si>
  <si>
    <t>no</t>
  </si>
  <si>
    <t>Inmunización</t>
  </si>
  <si>
    <t>35 cm</t>
  </si>
  <si>
    <t>Distancia entre hilos (cm)</t>
  </si>
  <si>
    <t>8X8X2m</t>
  </si>
  <si>
    <t>Dimensión (Largo m - Diámetro cm)</t>
  </si>
  <si>
    <t>Número de hilos</t>
  </si>
  <si>
    <t>plastico</t>
  </si>
  <si>
    <t>Tipo de poste</t>
  </si>
  <si>
    <t>TOTAL AISLAMIENTO</t>
  </si>
  <si>
    <t>N/A</t>
  </si>
  <si>
    <t>Grapas</t>
  </si>
  <si>
    <t xml:space="preserve">Postes plasticos </t>
  </si>
  <si>
    <t>Alambre de aluminio (Kilo)</t>
  </si>
  <si>
    <t xml:space="preserve">Cercado y templado </t>
  </si>
  <si>
    <t>Transporte menor</t>
  </si>
  <si>
    <t>Valor Total                $</t>
  </si>
  <si>
    <t>Valor Unitario $</t>
  </si>
  <si>
    <t>COSTO TOTAL AISLAMIENTO</t>
  </si>
  <si>
    <t>COSTOS/ ML                   $</t>
  </si>
  <si>
    <t>COSTOS (200 ML)</t>
  </si>
  <si>
    <t>Ha</t>
  </si>
  <si>
    <t xml:space="preserve">12. Hectareas de impacto </t>
  </si>
  <si>
    <t>Km</t>
  </si>
  <si>
    <t>11. Perimetro a aislar / ha (ML)</t>
  </si>
  <si>
    <t>METAS TOTALES</t>
  </si>
  <si>
    <t>10. Herramientas  (5%  M.O.)</t>
  </si>
  <si>
    <t xml:space="preserve">9. Costo Transp. mayor ( % de insumos) </t>
  </si>
  <si>
    <t xml:space="preserve">8. Costo por Jornal  </t>
  </si>
  <si>
    <t>5. Grapas/para los (0,2 km) en kg</t>
  </si>
  <si>
    <t>4. Rollos alambre x 350 mts calibre 12,5 / para los 0,2 KM</t>
  </si>
  <si>
    <t>3. # Postes plasticos (hincados con pie de amigos) (0,2 km) pie de amigos cada 20m</t>
  </si>
  <si>
    <t>2. Hilos alambre</t>
  </si>
  <si>
    <t>1. Distancia entre postes mts.</t>
  </si>
  <si>
    <t>Costo Unitario $</t>
  </si>
  <si>
    <t>DISEÑO DE AISLAMIENTO</t>
  </si>
  <si>
    <t>Resguardo Indigena Paez de Toez</t>
  </si>
  <si>
    <t>Numero de encuentros comunitarios teorico practicos realizados</t>
  </si>
  <si>
    <t>A.1.1 Implementar acciones de conservación y/o recuperación y/o rehabilitación mediante estrategias activa o pasiva en ecosistemas estratégicos</t>
  </si>
  <si>
    <t>P1- Hectáreas de áreas en proceso de restauración implementadas</t>
  </si>
  <si>
    <t>P1- Acciones de conservación y mejoramiento ambiental con actores SINA y sectores productivos implementadas</t>
  </si>
  <si>
    <t>A.1.2 Implementar acciones identificadas y priorizadas de conservación y/o mejoramiento ambiental mediante estrategias de resturacion, y/o mitigación y adaptación al cambio climático y/o residuos sólidos en articulación con actores del Sistema Nacional Ambiental en el departamento del Cauca.</t>
  </si>
  <si>
    <t>A.1.3 : Fortalecer los procesos de educación ambiental con diferentes actores SINA y el sector productivo</t>
  </si>
  <si>
    <t>Informe tecnico y anexos (listado de asistencia,acta compromisos comunitarios, registro fotografico)</t>
  </si>
  <si>
    <t xml:space="preserve">Informe que contenga fichas o anexos con Base de datos que indique vereda, subzona hidrográfica, propietario, contacto, shape file con area y perímetro, formatos de caracterización, actas de acuerdos y concertación, reportes de visita y listados de asistencia y demás documentos que sean necesarios). </t>
  </si>
  <si>
    <t>A.1.1.1</t>
  </si>
  <si>
    <t>A.1.2</t>
  </si>
  <si>
    <t>Implementar acciones identificadas y priorizadas de conservación y/o mejoramiento ambiental mediante estrategias de resturacion, y/o mitigación y adaptación al cambio climático y/o residuos sólidos en articulación con actores del Sistema Nacional Ambiental en el departamento del Cauca.</t>
  </si>
  <si>
    <t>Acción 1.2.1</t>
  </si>
  <si>
    <t>A.1.3</t>
  </si>
  <si>
    <t>Fortalecer los procesos de educación ambiental con diferentes actores SINA y el sector productivo</t>
  </si>
  <si>
    <t>Accion 1.3.1</t>
  </si>
  <si>
    <t>VALOR UNITARIO</t>
  </si>
  <si>
    <t>Taller</t>
  </si>
  <si>
    <t>Hectareas</t>
  </si>
  <si>
    <t>Subtotal actividad  1.1</t>
  </si>
  <si>
    <t xml:space="preserve">Personal </t>
  </si>
  <si>
    <t>Equipos, Implementos de oficina (Marcadores, video bean, sonido, computador)</t>
  </si>
  <si>
    <t>Apoyo transporte ejecucion proyecto</t>
  </si>
  <si>
    <t xml:space="preserve">COSTO TOTAL
</t>
  </si>
  <si>
    <t xml:space="preserve">Unidad </t>
  </si>
  <si>
    <t>/ DEDICACION</t>
  </si>
  <si>
    <t xml:space="preserve">Promotor Social </t>
  </si>
  <si>
    <t>unidad</t>
  </si>
  <si>
    <t>Jornal</t>
  </si>
  <si>
    <t>2.Transporte</t>
  </si>
  <si>
    <t>Unidad de medida</t>
  </si>
  <si>
    <t>Total actividad 1,1,3</t>
  </si>
  <si>
    <t>Total por Ha</t>
  </si>
  <si>
    <t>toez</t>
  </si>
  <si>
    <t>Accion 1.3.2</t>
  </si>
  <si>
    <t>Subtotal actividad  1.2</t>
  </si>
  <si>
    <t>Subtotal Actividad 1.3</t>
  </si>
  <si>
    <t>und</t>
  </si>
  <si>
    <t>apoyo logistico (papeleria,apoyo audiovisual, sitio etc)</t>
  </si>
  <si>
    <t>UND</t>
  </si>
  <si>
    <t>TALLER</t>
  </si>
  <si>
    <t>Almuerzo (Acorde a condiciones locales, incluye entrada ,plato fuerte y bebida)</t>
  </si>
  <si>
    <t xml:space="preserve">Coordinador del proyecto </t>
  </si>
  <si>
    <t>JORNADA</t>
  </si>
  <si>
    <r>
      <rPr>
        <b/>
        <sz val="10"/>
        <rFont val="Arial"/>
        <family val="2"/>
      </rPr>
      <t xml:space="preserve">A1.3.1: </t>
    </r>
    <r>
      <rPr>
        <sz val="10"/>
        <rFont val="Arial"/>
        <family val="2"/>
      </rPr>
      <t xml:space="preserve"> Realizar la socialización de la estrategia activa o pasiva a implementar con la comunidad priorizada del Municipio de Mercaderes</t>
    </r>
  </si>
  <si>
    <r>
      <rPr>
        <b/>
        <sz val="10"/>
        <rFont val="Arial"/>
        <family val="2"/>
      </rPr>
      <t>A1.1.1 :</t>
    </r>
    <r>
      <rPr>
        <sz val="10"/>
        <rFont val="Arial"/>
        <family val="2"/>
      </rPr>
      <t xml:space="preserve"> Efectuar el Prealistamiento relacionado con la priorizacion, caracterización y georreferenciación de las áreas interés ambiental a conservar y recuperar en el Municipio de Mercaderes Cauca</t>
    </r>
  </si>
  <si>
    <t>MES 3</t>
  </si>
  <si>
    <t>MES 4</t>
  </si>
  <si>
    <t>MES 5</t>
  </si>
  <si>
    <t>MES 6</t>
  </si>
  <si>
    <t>Almuerzo ( 20 personas)</t>
  </si>
  <si>
    <t>Refrigerios (20 personas)</t>
  </si>
  <si>
    <t>A.1.1.2</t>
  </si>
  <si>
    <t>A.1.1.3</t>
  </si>
  <si>
    <t xml:space="preserve">Reintroducción de Material  Vegetal al Azar - RMV - </t>
  </si>
  <si>
    <t>ENTIDAD FORMULADORA:</t>
  </si>
  <si>
    <t>MUNICIPIO DE EL TAMBO</t>
  </si>
  <si>
    <t>RESTAURACIÓN EN ZONAS DE INTERÉS ECOLÓGICO EN EL MUNICIPIO DE EL TAMBO, DEPARTAMENTO DEL CAUCA</t>
  </si>
  <si>
    <t>DISTANCIA</t>
  </si>
  <si>
    <t>1. Número de Plántulas Arbóreas por Ha</t>
  </si>
  <si>
    <t>2. Número de Plántulas Arbustivas por Ha</t>
  </si>
  <si>
    <t>2. Porcentaje de reposición 10%</t>
  </si>
  <si>
    <t xml:space="preserve">5. Cantidad de Correctivos Kilo por Ha. </t>
  </si>
  <si>
    <t>Cal Agicola</t>
  </si>
  <si>
    <t xml:space="preserve">6. Cantidad de Microelementos Kilo por Ha. </t>
  </si>
  <si>
    <t>Boro</t>
  </si>
  <si>
    <t>Alisin</t>
  </si>
  <si>
    <t>9. Herramientas (% de la MO)</t>
  </si>
  <si>
    <t>10. Transporte Insumos ( % de Insumos)</t>
  </si>
  <si>
    <t>VALOR UNITARIO $</t>
  </si>
  <si>
    <t>VALOR TOTAL HA $</t>
  </si>
  <si>
    <t>VALOR TOTAL PROYECTO $</t>
  </si>
  <si>
    <t>1. COSTOS DIRECTOS</t>
  </si>
  <si>
    <t>1.1 MANO DE OBRA</t>
  </si>
  <si>
    <t xml:space="preserve">Jornal </t>
  </si>
  <si>
    <t>Plateo</t>
  </si>
  <si>
    <t>Aplicación  de fertilizantes y correctivos</t>
  </si>
  <si>
    <t>Transporte interno de insumos</t>
  </si>
  <si>
    <t>Plantación (siembra)</t>
  </si>
  <si>
    <t xml:space="preserve">Control fitosanitario </t>
  </si>
  <si>
    <t>Reposición (Replante)</t>
  </si>
  <si>
    <t>1.2 INSUMOS</t>
  </si>
  <si>
    <t>Plántulas + 10% repos.</t>
  </si>
  <si>
    <t>Kilo</t>
  </si>
  <si>
    <t>Cantidad de Correctivos / Ha</t>
  </si>
  <si>
    <t>Cantidad de Microelementos / Ha.</t>
  </si>
  <si>
    <t>Cantidad de Insecticida /Ha.</t>
  </si>
  <si>
    <t>Kg/Lt</t>
  </si>
  <si>
    <t>Cantidad de Hidroretenedor</t>
  </si>
  <si>
    <t>Kg</t>
  </si>
  <si>
    <t xml:space="preserve">SUBTOTAL INSUMOS </t>
  </si>
  <si>
    <t>TOTAL COSTOS DIRECTOS</t>
  </si>
  <si>
    <t>2. COSTOS DIRECTOS</t>
  </si>
  <si>
    <t>Herramientas</t>
  </si>
  <si>
    <t>Transporte insumos hasta las áreas priorizadas por el proyecto (vías terciarias, o hasta donde la vía lo permita)</t>
  </si>
  <si>
    <t>TOTAL COSTOS INDIRECTOS</t>
  </si>
  <si>
    <t>COSTO ESTABLECIMIENTO</t>
  </si>
  <si>
    <t>COSTO PERSONAL ACTIVIDAD 1.2</t>
  </si>
  <si>
    <t>COSTO TRANSPORTE PERSONAL</t>
  </si>
  <si>
    <t>COSTO TOTAL</t>
  </si>
  <si>
    <t>COSTO TOTAL POR Ha</t>
  </si>
  <si>
    <t>mano de obra</t>
  </si>
  <si>
    <t>materiales y herr</t>
  </si>
  <si>
    <t>transporte</t>
  </si>
  <si>
    <r>
      <rPr>
        <b/>
        <sz val="10"/>
        <rFont val="Arial"/>
        <family val="2"/>
      </rPr>
      <t>A1.1.3</t>
    </r>
    <r>
      <rPr>
        <sz val="10"/>
        <rFont val="Arial"/>
        <family val="2"/>
      </rPr>
      <t>:Implementar acciones identificadas y priorizadas de conservación y/o mejoramiento ambiental mediante estrategias de resturacion, y/o mitigación (pasivas)</t>
    </r>
  </si>
  <si>
    <r>
      <rPr>
        <b/>
        <sz val="10"/>
        <rFont val="Arial"/>
        <family val="2"/>
      </rPr>
      <t>A1.1.2</t>
    </r>
    <r>
      <rPr>
        <sz val="10"/>
        <rFont val="Arial"/>
        <family val="2"/>
      </rPr>
      <t xml:space="preserve">:  Implementar la estrategia activa mediante la reintroducción de material vegetal en las áreas viabilizadas, caracterizadas y georreferenciadas para esta estrategia.  </t>
    </r>
  </si>
  <si>
    <t xml:space="preserve">COSTOS DE AISLAMIENTO </t>
  </si>
  <si>
    <t>SISTEMA A IMPLEMENTAR:</t>
  </si>
  <si>
    <t xml:space="preserve">Aislamiento de bosque natural (Restauración pasiva) </t>
  </si>
  <si>
    <t>COSTO UNITARIO $</t>
  </si>
  <si>
    <t>2. Distancia pie amigos mts.</t>
  </si>
  <si>
    <t>3. Hilos alambre</t>
  </si>
  <si>
    <t>5. # Postes Piamigo/KM</t>
  </si>
  <si>
    <t>6. Rollos alambre/KM</t>
  </si>
  <si>
    <t>7. Grapas/km en kg.</t>
  </si>
  <si>
    <t>10. Herramientas  (%  M.O.)</t>
  </si>
  <si>
    <t xml:space="preserve">METAS TOTALES </t>
  </si>
  <si>
    <t>Ha.</t>
  </si>
  <si>
    <t>COSTOS KM</t>
  </si>
  <si>
    <t>COSTOS ML</t>
  </si>
  <si>
    <t>COSTO HA (0,2 KM)</t>
  </si>
  <si>
    <t>1 MANO DE OBRA</t>
  </si>
  <si>
    <t>TRAZADO</t>
  </si>
  <si>
    <t>AHOYADO</t>
  </si>
  <si>
    <t>TRANSPORTE MENOR</t>
  </si>
  <si>
    <t>HINCADO</t>
  </si>
  <si>
    <t>TEMPLADO Y GRAPADP</t>
  </si>
  <si>
    <t>ALAMBRE DE PUA ROLLO</t>
  </si>
  <si>
    <t>POSTES</t>
  </si>
  <si>
    <t>PIE DE AMIGO</t>
  </si>
  <si>
    <t>GRAPA KG</t>
  </si>
  <si>
    <t>CLAVOS 5´ KG</t>
  </si>
  <si>
    <t>SUBTOTAL AISLAMIENTO</t>
  </si>
  <si>
    <t>COSTO PERSONAL ACTIVIDAD 1.3</t>
  </si>
  <si>
    <t>TIPO DE POSTES</t>
  </si>
  <si>
    <t>madera</t>
  </si>
  <si>
    <t>NUMERO DE HILOS</t>
  </si>
  <si>
    <t>DIMENSION</t>
  </si>
  <si>
    <t>15x15x2</t>
  </si>
  <si>
    <t>DISTANCIA ENTRE HILOS</t>
  </si>
  <si>
    <t>DISTANCIA ENTRE POSTES</t>
  </si>
  <si>
    <t>METROS POR ROLLO ALAMBRE</t>
  </si>
  <si>
    <t>DISTANCIA ENTRE PIE</t>
  </si>
  <si>
    <t>POSTES Y PIE KM</t>
  </si>
  <si>
    <t>CALIBRE ALAMBRE DE PUA</t>
  </si>
  <si>
    <t>KILOS DE GRAPA KM</t>
  </si>
  <si>
    <t>ROLLOS DE ALAMBRE KM</t>
  </si>
  <si>
    <t>KILOS DE CLAVOS KM</t>
  </si>
  <si>
    <t xml:space="preserve">TIPO DE PIE DE AMIGO </t>
  </si>
  <si>
    <t>COSTO POR HECTAREA</t>
  </si>
  <si>
    <t>MANO DE OBRA</t>
  </si>
  <si>
    <t>TRANPORTES</t>
  </si>
  <si>
    <t>INSUMOS Y HERRAMIENTAS</t>
  </si>
  <si>
    <t>IMPLEMENTACIÓN DE ACCIONES DE REFORESTACIÓN COMUNITARIA PARA EL MEJORAMIENTO DE ÁREAS DE IMPORTANCIA ESTRATÉGICA PARA EL RECURSO HÍDRICO DEL MUNICIPIO DE MERCADERES</t>
  </si>
  <si>
    <t>Ingeniero forestal o ambiental o afin</t>
  </si>
  <si>
    <t>Hectareas con resturacion activa y pasiva</t>
  </si>
  <si>
    <r>
      <rPr>
        <b/>
        <sz val="10"/>
        <rFont val="Arial"/>
        <family val="2"/>
      </rPr>
      <t xml:space="preserve">A1.2.1: </t>
    </r>
    <r>
      <rPr>
        <sz val="10"/>
        <rFont val="Arial"/>
        <family val="2"/>
      </rPr>
      <t xml:space="preserve"> Implementar acciones identificadas y priorizadas de conservación y/o mejoramiento ambiental mediante estrategias de resturacion, y/o mitigación (pasivas)</t>
    </r>
  </si>
  <si>
    <t>Jornadas de socializacion</t>
  </si>
  <si>
    <t>Toatal actividad 1,3,2</t>
  </si>
  <si>
    <r>
      <rPr>
        <b/>
        <sz val="10"/>
        <rFont val="Arial"/>
        <family val="2"/>
      </rPr>
      <t>A-1.3.3</t>
    </r>
    <r>
      <rPr>
        <sz val="10"/>
        <rFont val="Arial"/>
        <family val="2"/>
      </rPr>
      <t>: Realizar seguimiento a las estrategias de recuperacion y conservacion establecidas (pots-actividad)</t>
    </r>
  </si>
  <si>
    <t>Informes de seguimiento, anexos como registros fotograficos, filmicos, especificaciones, medidas y demas</t>
  </si>
  <si>
    <t>Accion 1.3.3</t>
  </si>
  <si>
    <t xml:space="preserve">1. ASISTENCIA TECNICA </t>
  </si>
  <si>
    <t>Coordinador (Profesional Ingeniero Forestal, Ingeniero Ambiental, Ecólogo, Administrador agropecuario, relacionado con áreas en enfoque ambiental y/o Agroecológico)</t>
  </si>
  <si>
    <t>Mes</t>
  </si>
  <si>
    <t>Gastos de transporte de personal para asistencia técnica de cada una de las actividades a realizar (Camioneta)</t>
  </si>
  <si>
    <t>Realizar seguimiento mensual al 100 % de las hectáreas intervenidas durante la ejecución del proyecto.</t>
  </si>
  <si>
    <r>
      <rPr>
        <b/>
        <sz val="10"/>
        <rFont val="Arial"/>
        <family val="2"/>
      </rPr>
      <t xml:space="preserve">A1.3.2: </t>
    </r>
    <r>
      <rPr>
        <sz val="10"/>
        <rFont val="Arial"/>
        <family val="2"/>
      </rPr>
      <t>Realizar encuentros comunitarios teóricos - practicos que fortalezcan el conociemiento para preservar las areas de interes ambiental  en el Municipio de Mercaderes - Cauca</t>
    </r>
  </si>
  <si>
    <t>Profesional (ambiental/forestal/etc., encargado del lineamiento y desarrollo de trabajo de campo)</t>
  </si>
  <si>
    <t>Profesional del área SIG, para capturade información, digitalización y especialización de polígonos de trabajo</t>
  </si>
  <si>
    <t>Guías comunitarios</t>
  </si>
  <si>
    <t>Transporte general con el fin de realizar los recorridos de campo  (vehículo, moto u otros) con el fin de garantizar el acceso a las zonas de trabajo</t>
  </si>
  <si>
    <t>Total actividad 1.1.1</t>
  </si>
  <si>
    <t>3. Número de Plántulas Herbáceas por Ha</t>
  </si>
  <si>
    <t>3. Cantidad de Fertilizante Orgánico Bulto por Ha.</t>
  </si>
  <si>
    <t>Abono Orgánico</t>
  </si>
  <si>
    <t>7. Cantidad de Insecticida Kg por Hectárea</t>
  </si>
  <si>
    <t>Categoría de inversión</t>
  </si>
  <si>
    <t>Limpieza selectiva (Preparación del terreno)</t>
  </si>
  <si>
    <t xml:space="preserve">Cantidad de Fertilizante Orgánico / Ha. </t>
  </si>
  <si>
    <t>madera plástica</t>
  </si>
  <si>
    <t>4. # Postes plásticos (hincados con pie de amigos) (0,2 km)</t>
  </si>
  <si>
    <t>11. Perímetro a aislar / ha (ML)</t>
  </si>
  <si>
    <t xml:space="preserve"> Apoyo Logístico</t>
  </si>
  <si>
    <t>Apoyo transporte ejecución proyecto</t>
  </si>
  <si>
    <t>Total actividad 1.3.1</t>
  </si>
  <si>
    <t xml:space="preserve"> Apoyo logistico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</si>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</sst>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[$$-409]* #,##0_ ;_-[$$-409]* \-#,##0\ ;_-[$$-409]* &quot;-&quot;??_ ;_-@_ "/>
    <numFmt numFmtId="167" formatCode="_-&quot;$&quot;\ * #,##0.0_-;\-&quot;$&quot;\ * #,##0.0_-;_-&quot;$&quot;\ * &quot;-&quot;_-;_-@_-"/>
    <numFmt numFmtId="168" formatCode="_(* #,##0.00_);_(* \(#,##0.00\);_(* &quot;-&quot;??_);_(@_)"/>
    <numFmt numFmtId="169" formatCode="_(&quot;$&quot;\ * #,##0.00_);_(&quot;$&quot;\ * \(#,##0.00\);_(&quot;$&quot;\ * &quot;-&quot;??_);_(@_)"/>
    <numFmt numFmtId="170" formatCode="#,##0.0"/>
    <numFmt numFmtId="171" formatCode="0.0"/>
    <numFmt numFmtId="172" formatCode="_-&quot;$&quot;\ * #,##0_-;\-&quot;$&quot;\ * #,##0_-;_-&quot;$&quot;\ * &quot;-&quot;??_-;_-@_-"/>
    <numFmt numFmtId="173" formatCode="_-&quot;$&quot;* #,##0.00_-;\-&quot;$&quot;* #,##0.00_-;_-&quot;$&quot;* &quot;-&quot;??_-;_-@_-"/>
    <numFmt numFmtId="174" formatCode="_-&quot;$&quot;* #,##0_-;\-&quot;$&quot;* #,##0_-;_-&quot;$&quot;* &quot;-&quot;??_-;_-@_-"/>
    <numFmt numFmtId="175" formatCode="0.000"/>
    <numFmt numFmtId="176" formatCode="_-* #,##0.00\ _P_t_s_-;\-* #,##0.00\ _P_t_s_-;_-* &quot;-&quot;??\ _P_t_s_-;_-@_-"/>
    <numFmt numFmtId="177" formatCode="_-* #,##0\ _P_t_s_-;\-* #,##0\ _P_t_s_-;_-* &quot;-&quot;??\ _P_t_s_-;_-@_-"/>
    <numFmt numFmtId="178" formatCode="0.0%"/>
    <numFmt numFmtId="179" formatCode="#,##0_ ;\-#,##0\ 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6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name val="Arial Narrow"/>
      <family val="2"/>
    </font>
    <font>
      <sz val="10"/>
      <color indexed="10"/>
      <name val="Arial Narrow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3" tint="-0.49998474074526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8"/>
      <color indexed="9"/>
      <name val="Arial"/>
      <family val="2"/>
    </font>
    <font>
      <sz val="12"/>
      <color theme="1"/>
      <name val="Times New Roman"/>
      <family val="1"/>
    </font>
    <font>
      <b/>
      <sz val="8"/>
      <color indexed="8"/>
      <name val="Arial"/>
      <family val="2"/>
    </font>
    <font>
      <sz val="8"/>
      <color indexed="10"/>
      <name val="Arial"/>
      <family val="2"/>
    </font>
    <font>
      <sz val="8"/>
      <color indexed="8"/>
      <name val="Arial"/>
      <family val="2"/>
    </font>
    <font>
      <b/>
      <sz val="10"/>
      <color indexed="22"/>
      <name val="Arial"/>
      <family val="2"/>
    </font>
    <font>
      <sz val="8"/>
      <color indexed="81"/>
      <name val="Tahoma"/>
      <family val="2"/>
    </font>
    <font>
      <sz val="8"/>
      <name val="Arial Narrow"/>
      <family val="2"/>
    </font>
    <font>
      <b/>
      <sz val="12"/>
      <color theme="0"/>
      <name val="Arial Narrow"/>
      <family val="2"/>
    </font>
    <font>
      <b/>
      <sz val="9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10"/>
      <name val="Arial Narrow"/>
      <family val="2"/>
    </font>
    <font>
      <i/>
      <sz val="10"/>
      <name val="Arial Narrow"/>
      <family val="2"/>
    </font>
    <font>
      <b/>
      <sz val="12"/>
      <name val="Arial Narrow"/>
      <family val="2"/>
    </font>
    <font>
      <sz val="8"/>
      <color theme="2"/>
      <name val="Arial"/>
      <family val="2"/>
    </font>
    <font>
      <sz val="10"/>
      <color theme="0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indexed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theme="1"/>
      <name val="Arial Narrow"/>
      <family val="2"/>
    </font>
    <font>
      <b/>
      <sz val="8"/>
      <color theme="0"/>
      <name val="Arial"/>
      <family val="2"/>
    </font>
    <font>
      <sz val="8"/>
      <color indexed="12"/>
      <name val="Arial"/>
      <family val="2"/>
    </font>
    <font>
      <i/>
      <sz val="8"/>
      <name val="Arial"/>
      <family val="2"/>
    </font>
    <font>
      <b/>
      <sz val="8"/>
      <color indexed="10"/>
      <name val="Arial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b/>
      <sz val="9"/>
      <color theme="0"/>
      <name val="Arial Narrow"/>
      <family val="2"/>
    </font>
    <font>
      <b/>
      <sz val="9"/>
      <color theme="1"/>
      <name val="Arial Narrow"/>
      <family val="2"/>
    </font>
    <font>
      <sz val="9"/>
      <color indexed="8"/>
      <name val="Arial Narrow"/>
      <family val="2"/>
    </font>
    <font>
      <sz val="9"/>
      <color indexed="10"/>
      <name val="Arial Narrow"/>
      <family val="2"/>
    </font>
    <font>
      <sz val="9"/>
      <color indexed="9"/>
      <name val="Arial Narrow"/>
      <family val="2"/>
    </font>
    <font>
      <b/>
      <sz val="9"/>
      <color indexed="8"/>
      <name val="Arial Narrow"/>
      <family val="2"/>
    </font>
    <font>
      <b/>
      <sz val="9"/>
      <color indexed="22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6F0F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4CEA3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37">
    <xf numFmtId="0" fontId="0" fillId="0" borderId="0" xfId="0"/>
    <xf numFmtId="0" fontId="3" fillId="0" borderId="0" xfId="0" applyFont="1"/>
    <xf numFmtId="0" fontId="4" fillId="0" borderId="1" xfId="0" applyFont="1" applyBorder="1"/>
    <xf numFmtId="0" fontId="4" fillId="2" borderId="1" xfId="0" applyFont="1" applyFill="1" applyBorder="1"/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3" fontId="0" fillId="0" borderId="0" xfId="0" applyNumberFormat="1"/>
    <xf numFmtId="42" fontId="3" fillId="0" borderId="0" xfId="0" applyNumberFormat="1" applyFont="1"/>
    <xf numFmtId="0" fontId="17" fillId="0" borderId="0" xfId="0" applyFont="1"/>
    <xf numFmtId="0" fontId="2" fillId="12" borderId="8" xfId="0" applyFont="1" applyFill="1" applyBorder="1" applyAlignment="1">
      <alignment horizontal="justify" vertical="center" wrapText="1"/>
    </xf>
    <xf numFmtId="0" fontId="4" fillId="5" borderId="1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/>
    </xf>
    <xf numFmtId="0" fontId="18" fillId="9" borderId="32" xfId="0" applyFont="1" applyFill="1" applyBorder="1" applyAlignment="1">
      <alignment vertical="center" wrapText="1"/>
    </xf>
    <xf numFmtId="0" fontId="18" fillId="13" borderId="1" xfId="0" applyFont="1" applyFill="1" applyBorder="1" applyAlignment="1">
      <alignment horizontal="center" vertical="center" wrapText="1"/>
    </xf>
    <xf numFmtId="0" fontId="19" fillId="1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19" fillId="13" borderId="1" xfId="0" applyFont="1" applyFill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42" fontId="17" fillId="0" borderId="0" xfId="0" applyNumberFormat="1" applyFont="1"/>
    <xf numFmtId="0" fontId="2" fillId="9" borderId="26" xfId="0" applyFont="1" applyFill="1" applyBorder="1" applyAlignment="1">
      <alignment vertical="center" wrapText="1"/>
    </xf>
    <xf numFmtId="0" fontId="2" fillId="9" borderId="16" xfId="0" applyFont="1" applyFill="1" applyBorder="1" applyAlignment="1">
      <alignment horizontal="justify" vertical="center" wrapText="1"/>
    </xf>
    <xf numFmtId="0" fontId="20" fillId="9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justify" vertical="top" wrapText="1"/>
    </xf>
    <xf numFmtId="0" fontId="2" fillId="11" borderId="1" xfId="0" applyFont="1" applyFill="1" applyBorder="1" applyAlignment="1">
      <alignment horizontal="left" vertical="top" wrapText="1"/>
    </xf>
    <xf numFmtId="0" fontId="2" fillId="13" borderId="1" xfId="0" applyFont="1" applyFill="1" applyBorder="1" applyAlignment="1">
      <alignment horizontal="justify" vertical="top" wrapText="1"/>
    </xf>
    <xf numFmtId="9" fontId="4" fillId="13" borderId="1" xfId="0" applyNumberFormat="1" applyFont="1" applyFill="1" applyBorder="1" applyAlignment="1">
      <alignment horizontal="center" vertical="center" wrapText="1"/>
    </xf>
    <xf numFmtId="9" fontId="2" fillId="13" borderId="1" xfId="0" applyNumberFormat="1" applyFont="1" applyFill="1" applyBorder="1" applyAlignment="1">
      <alignment horizontal="center" vertical="top" wrapText="1"/>
    </xf>
    <xf numFmtId="1" fontId="5" fillId="3" borderId="8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44" fontId="0" fillId="0" borderId="0" xfId="6" applyFont="1"/>
    <xf numFmtId="166" fontId="3" fillId="0" borderId="0" xfId="0" applyNumberFormat="1" applyFont="1"/>
    <xf numFmtId="3" fontId="3" fillId="0" borderId="0" xfId="0" applyNumberFormat="1" applyFont="1"/>
    <xf numFmtId="0" fontId="4" fillId="5" borderId="8" xfId="0" applyFont="1" applyFill="1" applyBorder="1" applyAlignment="1">
      <alignment horizontal="center" vertical="center" wrapText="1"/>
    </xf>
    <xf numFmtId="172" fontId="17" fillId="0" borderId="0" xfId="0" applyNumberFormat="1" applyFont="1"/>
    <xf numFmtId="3" fontId="17" fillId="0" borderId="0" xfId="0" applyNumberFormat="1" applyFont="1"/>
    <xf numFmtId="0" fontId="4" fillId="5" borderId="8" xfId="0" applyFont="1" applyFill="1" applyBorder="1" applyAlignment="1">
      <alignment horizontal="justify" vertical="center" wrapText="1"/>
    </xf>
    <xf numFmtId="0" fontId="3" fillId="0" borderId="1" xfId="0" applyFont="1" applyBorder="1"/>
    <xf numFmtId="0" fontId="16" fillId="9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3" fillId="0" borderId="0" xfId="0" applyFont="1" applyAlignment="1">
      <alignment horizontal="center"/>
    </xf>
    <xf numFmtId="42" fontId="3" fillId="0" borderId="1" xfId="0" applyNumberFormat="1" applyFont="1" applyBorder="1"/>
    <xf numFmtId="9" fontId="3" fillId="0" borderId="0" xfId="7" applyFont="1" applyAlignment="1"/>
    <xf numFmtId="10" fontId="3" fillId="0" borderId="0" xfId="7" applyNumberFormat="1" applyFont="1" applyAlignment="1"/>
    <xf numFmtId="44" fontId="3" fillId="0" borderId="1" xfId="6" applyFont="1" applyBorder="1" applyAlignment="1"/>
    <xf numFmtId="44" fontId="3" fillId="0" borderId="1" xfId="0" applyNumberFormat="1" applyFont="1" applyBorder="1"/>
    <xf numFmtId="0" fontId="21" fillId="3" borderId="8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165" fontId="22" fillId="8" borderId="1" xfId="1" applyNumberFormat="1" applyFont="1" applyFill="1" applyBorder="1" applyAlignment="1">
      <alignment vertical="center" wrapText="1"/>
    </xf>
    <xf numFmtId="172" fontId="22" fillId="8" borderId="1" xfId="6" applyNumberFormat="1" applyFont="1" applyFill="1" applyBorder="1" applyAlignment="1">
      <alignment horizontal="justify" vertical="center" wrapText="1"/>
    </xf>
    <xf numFmtId="42" fontId="22" fillId="8" borderId="1" xfId="2" applyFont="1" applyFill="1" applyBorder="1" applyAlignment="1">
      <alignment horizontal="left" vertical="center" wrapText="1"/>
    </xf>
    <xf numFmtId="172" fontId="21" fillId="8" borderId="1" xfId="0" applyNumberFormat="1" applyFont="1" applyFill="1" applyBorder="1" applyAlignment="1">
      <alignment horizontal="justify" vertical="center" wrapText="1"/>
    </xf>
    <xf numFmtId="42" fontId="21" fillId="8" borderId="1" xfId="2" applyFont="1" applyFill="1" applyBorder="1" applyAlignment="1">
      <alignment vertical="center" wrapText="1"/>
    </xf>
    <xf numFmtId="165" fontId="22" fillId="8" borderId="8" xfId="1" applyNumberFormat="1" applyFont="1" applyFill="1" applyBorder="1" applyAlignment="1">
      <alignment vertical="center" wrapText="1"/>
    </xf>
    <xf numFmtId="42" fontId="21" fillId="15" borderId="1" xfId="2" applyFont="1" applyFill="1" applyBorder="1" applyAlignment="1">
      <alignment vertical="center" wrapText="1"/>
    </xf>
    <xf numFmtId="42" fontId="21" fillId="14" borderId="26" xfId="2" applyFont="1" applyFill="1" applyBorder="1" applyAlignment="1">
      <alignment vertical="center" wrapText="1"/>
    </xf>
    <xf numFmtId="42" fontId="21" fillId="14" borderId="16" xfId="2" applyFont="1" applyFill="1" applyBorder="1" applyAlignment="1">
      <alignment vertical="center" wrapText="1"/>
    </xf>
    <xf numFmtId="0" fontId="23" fillId="7" borderId="0" xfId="0" applyFont="1" applyFill="1" applyAlignment="1">
      <alignment horizontal="center"/>
    </xf>
    <xf numFmtId="0" fontId="24" fillId="7" borderId="0" xfId="0" applyFont="1" applyFill="1" applyAlignment="1">
      <alignment horizontal="left" vertical="center"/>
    </xf>
    <xf numFmtId="0" fontId="25" fillId="7" borderId="11" xfId="0" applyFont="1" applyFill="1" applyBorder="1" applyAlignment="1">
      <alignment horizontal="right" vertical="center"/>
    </xf>
    <xf numFmtId="0" fontId="25" fillId="7" borderId="11" xfId="0" applyFont="1" applyFill="1" applyBorder="1" applyAlignment="1">
      <alignment vertical="center"/>
    </xf>
    <xf numFmtId="42" fontId="25" fillId="7" borderId="11" xfId="0" applyNumberFormat="1" applyFont="1" applyFill="1" applyBorder="1"/>
    <xf numFmtId="0" fontId="23" fillId="7" borderId="0" xfId="0" applyFont="1" applyFill="1"/>
    <xf numFmtId="0" fontId="26" fillId="7" borderId="0" xfId="0" applyFont="1" applyFill="1" applyAlignment="1">
      <alignment horizontal="left" vertical="center"/>
    </xf>
    <xf numFmtId="0" fontId="25" fillId="7" borderId="1" xfId="0" applyFont="1" applyFill="1" applyBorder="1" applyAlignment="1">
      <alignment horizontal="right" vertical="center"/>
    </xf>
    <xf numFmtId="0" fontId="25" fillId="7" borderId="1" xfId="0" applyFont="1" applyFill="1" applyBorder="1" applyAlignment="1">
      <alignment vertical="center"/>
    </xf>
    <xf numFmtId="167" fontId="25" fillId="7" borderId="1" xfId="0" applyNumberFormat="1" applyFont="1" applyFill="1" applyBorder="1"/>
    <xf numFmtId="0" fontId="27" fillId="7" borderId="0" xfId="0" applyFont="1" applyFill="1" applyAlignment="1">
      <alignment horizontal="left" vertical="center"/>
    </xf>
    <xf numFmtId="42" fontId="25" fillId="7" borderId="1" xfId="0" applyNumberFormat="1" applyFont="1" applyFill="1" applyBorder="1"/>
    <xf numFmtId="0" fontId="23" fillId="7" borderId="0" xfId="0" applyFont="1" applyFill="1" applyAlignment="1">
      <alignment horizontal="left" vertical="center"/>
    </xf>
    <xf numFmtId="0" fontId="25" fillId="7" borderId="1" xfId="0" applyFont="1" applyFill="1" applyBorder="1" applyAlignment="1">
      <alignment horizontal="right"/>
    </xf>
    <xf numFmtId="0" fontId="25" fillId="7" borderId="1" xfId="0" applyFont="1" applyFill="1" applyBorder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 vertical="center"/>
    </xf>
    <xf numFmtId="0" fontId="23" fillId="0" borderId="0" xfId="0" applyFont="1"/>
    <xf numFmtId="42" fontId="23" fillId="0" borderId="0" xfId="0" applyNumberFormat="1" applyFont="1"/>
    <xf numFmtId="42" fontId="23" fillId="0" borderId="1" xfId="0" applyNumberFormat="1" applyFont="1" applyBorder="1"/>
    <xf numFmtId="0" fontId="0" fillId="0" borderId="0" xfId="0" applyAlignment="1">
      <alignment horizontal="left" vertical="center"/>
    </xf>
    <xf numFmtId="0" fontId="30" fillId="9" borderId="1" xfId="0" applyFont="1" applyFill="1" applyBorder="1" applyAlignment="1">
      <alignment horizontal="right" vertical="center" wrapText="1"/>
    </xf>
    <xf numFmtId="1" fontId="30" fillId="9" borderId="1" xfId="0" applyNumberFormat="1" applyFont="1" applyFill="1" applyBorder="1" applyAlignment="1">
      <alignment horizontal="center" vertical="center" wrapText="1"/>
    </xf>
    <xf numFmtId="1" fontId="31" fillId="9" borderId="1" xfId="0" applyNumberFormat="1" applyFont="1" applyFill="1" applyBorder="1" applyAlignment="1" applyProtection="1">
      <alignment horizontal="center" vertical="center" wrapText="1"/>
      <protection locked="0"/>
    </xf>
    <xf numFmtId="9" fontId="31" fillId="9" borderId="1" xfId="7" applyFont="1" applyFill="1" applyBorder="1" applyAlignment="1" applyProtection="1">
      <alignment horizontal="center" vertical="center" wrapText="1"/>
      <protection locked="0"/>
    </xf>
    <xf numFmtId="3" fontId="32" fillId="9" borderId="1" xfId="0" applyNumberFormat="1" applyFont="1" applyFill="1" applyBorder="1" applyAlignment="1" applyProtection="1">
      <alignment horizontal="right" vertical="center"/>
      <protection locked="0"/>
    </xf>
    <xf numFmtId="3" fontId="33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174" fontId="34" fillId="0" borderId="0" xfId="9" applyNumberFormat="1" applyFont="1" applyFill="1" applyBorder="1" applyAlignment="1">
      <alignment horizontal="right" vertical="center" wrapText="1"/>
    </xf>
    <xf numFmtId="0" fontId="35" fillId="15" borderId="19" xfId="0" applyFont="1" applyFill="1" applyBorder="1" applyAlignment="1">
      <alignment horizontal="center" vertical="center" wrapText="1"/>
    </xf>
    <xf numFmtId="1" fontId="35" fillId="15" borderId="19" xfId="0" applyNumberFormat="1" applyFont="1" applyFill="1" applyBorder="1" applyAlignment="1">
      <alignment horizontal="center" vertical="center" wrapText="1"/>
    </xf>
    <xf numFmtId="0" fontId="35" fillId="15" borderId="18" xfId="0" applyFont="1" applyFill="1" applyBorder="1" applyAlignment="1">
      <alignment horizontal="center" vertical="center" wrapText="1"/>
    </xf>
    <xf numFmtId="0" fontId="35" fillId="15" borderId="45" xfId="0" applyFont="1" applyFill="1" applyBorder="1" applyAlignment="1">
      <alignment horizontal="center" vertical="center" wrapText="1"/>
    </xf>
    <xf numFmtId="0" fontId="35" fillId="0" borderId="46" xfId="0" applyFont="1" applyBorder="1" applyAlignment="1">
      <alignment vertical="center"/>
    </xf>
    <xf numFmtId="0" fontId="14" fillId="0" borderId="46" xfId="0" quotePrefix="1" applyFont="1" applyBorder="1" applyAlignment="1">
      <alignment horizontal="left" vertical="center"/>
    </xf>
    <xf numFmtId="0" fontId="14" fillId="0" borderId="46" xfId="0" quotePrefix="1" applyFont="1" applyBorder="1" applyAlignment="1">
      <alignment horizontal="center" vertical="center"/>
    </xf>
    <xf numFmtId="3" fontId="33" fillId="0" borderId="50" xfId="0" applyNumberFormat="1" applyFont="1" applyBorder="1" applyAlignment="1">
      <alignment horizontal="right" vertical="center"/>
    </xf>
    <xf numFmtId="0" fontId="14" fillId="0" borderId="46" xfId="0" quotePrefix="1" applyFont="1" applyBorder="1" applyAlignment="1">
      <alignment horizontal="left" vertical="center" wrapText="1"/>
    </xf>
    <xf numFmtId="1" fontId="37" fillId="9" borderId="46" xfId="0" applyNumberFormat="1" applyFont="1" applyFill="1" applyBorder="1" applyAlignment="1">
      <alignment horizontal="center" vertical="center" wrapText="1"/>
    </xf>
    <xf numFmtId="1" fontId="36" fillId="9" borderId="25" xfId="0" applyNumberFormat="1" applyFont="1" applyFill="1" applyBorder="1" applyAlignment="1" applyProtection="1">
      <alignment horizontal="center" vertical="center" wrapText="1"/>
      <protection locked="0"/>
    </xf>
    <xf numFmtId="9" fontId="36" fillId="9" borderId="25" xfId="7" applyFont="1" applyFill="1" applyBorder="1" applyAlignment="1" applyProtection="1">
      <alignment horizontal="center" vertical="center" wrapText="1"/>
      <protection locked="0"/>
    </xf>
    <xf numFmtId="3" fontId="36" fillId="9" borderId="25" xfId="0" applyNumberFormat="1" applyFont="1" applyFill="1" applyBorder="1" applyAlignment="1" applyProtection="1">
      <alignment horizontal="right" vertical="center"/>
      <protection locked="0"/>
    </xf>
    <xf numFmtId="3" fontId="37" fillId="9" borderId="1" xfId="0" applyNumberFormat="1" applyFont="1" applyFill="1" applyBorder="1" applyAlignment="1">
      <alignment horizontal="right" vertical="center"/>
    </xf>
    <xf numFmtId="3" fontId="38" fillId="22" borderId="1" xfId="0" applyNumberFormat="1" applyFont="1" applyFill="1" applyBorder="1" applyAlignment="1">
      <alignment vertical="center"/>
    </xf>
    <xf numFmtId="174" fontId="0" fillId="0" borderId="0" xfId="0" applyNumberFormat="1"/>
    <xf numFmtId="0" fontId="29" fillId="23" borderId="0" xfId="0" applyFont="1" applyFill="1"/>
    <xf numFmtId="0" fontId="29" fillId="0" borderId="0" xfId="0" applyFont="1"/>
    <xf numFmtId="0" fontId="40" fillId="0" borderId="51" xfId="0" applyFont="1" applyBorder="1" applyAlignment="1">
      <alignment horizontal="center" vertical="center" wrapText="1"/>
    </xf>
    <xf numFmtId="0" fontId="28" fillId="8" borderId="14" xfId="0" applyFont="1" applyFill="1" applyBorder="1" applyAlignment="1">
      <alignment vertical="center"/>
    </xf>
    <xf numFmtId="0" fontId="16" fillId="8" borderId="0" xfId="0" applyFont="1" applyFill="1" applyAlignment="1">
      <alignment horizontal="left" vertical="center" wrapText="1"/>
    </xf>
    <xf numFmtId="0" fontId="28" fillId="23" borderId="15" xfId="0" applyFont="1" applyFill="1" applyBorder="1" applyAlignment="1">
      <alignment horizontal="right" vertical="center"/>
    </xf>
    <xf numFmtId="0" fontId="28" fillId="23" borderId="25" xfId="0" applyFont="1" applyFill="1" applyBorder="1" applyAlignment="1">
      <alignment horizontal="right" vertical="center"/>
    </xf>
    <xf numFmtId="0" fontId="43" fillId="23" borderId="25" xfId="0" applyFont="1" applyFill="1" applyBorder="1" applyAlignment="1">
      <alignment horizontal="left" vertical="center" wrapText="1"/>
    </xf>
    <xf numFmtId="0" fontId="43" fillId="23" borderId="16" xfId="0" applyFont="1" applyFill="1" applyBorder="1" applyAlignment="1">
      <alignment horizontal="left" vertical="center" wrapText="1"/>
    </xf>
    <xf numFmtId="0" fontId="28" fillId="23" borderId="39" xfId="0" applyFont="1" applyFill="1" applyBorder="1" applyAlignment="1">
      <alignment horizontal="right" vertical="center"/>
    </xf>
    <xf numFmtId="0" fontId="29" fillId="10" borderId="1" xfId="0" applyFont="1" applyFill="1" applyBorder="1" applyAlignment="1">
      <alignment vertical="center" wrapText="1"/>
    </xf>
    <xf numFmtId="0" fontId="37" fillId="9" borderId="46" xfId="0" applyFont="1" applyFill="1" applyBorder="1" applyAlignment="1">
      <alignment vertical="center" wrapText="1"/>
    </xf>
    <xf numFmtId="3" fontId="37" fillId="9" borderId="25" xfId="0" applyNumberFormat="1" applyFont="1" applyFill="1" applyBorder="1" applyAlignment="1">
      <alignment horizontal="right" vertical="center"/>
    </xf>
    <xf numFmtId="0" fontId="37" fillId="0" borderId="1" xfId="0" applyFont="1" applyBorder="1" applyAlignment="1">
      <alignment vertical="center" wrapText="1"/>
    </xf>
    <xf numFmtId="1" fontId="37" fillId="0" borderId="1" xfId="0" applyNumberFormat="1" applyFont="1" applyBorder="1" applyAlignment="1">
      <alignment horizontal="center" vertical="center" wrapText="1"/>
    </xf>
    <xf numFmtId="3" fontId="36" fillId="0" borderId="1" xfId="0" applyNumberFormat="1" applyFont="1" applyBorder="1" applyAlignment="1" applyProtection="1">
      <alignment horizontal="right" vertical="center"/>
      <protection locked="0"/>
    </xf>
    <xf numFmtId="3" fontId="33" fillId="0" borderId="1" xfId="0" applyNumberFormat="1" applyFont="1" applyBorder="1" applyAlignment="1">
      <alignment horizontal="right" vertical="center"/>
    </xf>
    <xf numFmtId="1" fontId="37" fillId="9" borderId="1" xfId="0" applyNumberFormat="1" applyFont="1" applyFill="1" applyBorder="1" applyAlignment="1">
      <alignment horizontal="center" vertical="center" wrapText="1"/>
    </xf>
    <xf numFmtId="1" fontId="36" fillId="9" borderId="1" xfId="0" applyNumberFormat="1" applyFont="1" applyFill="1" applyBorder="1" applyAlignment="1" applyProtection="1">
      <alignment horizontal="center" vertical="center" wrapText="1"/>
      <protection locked="0"/>
    </xf>
    <xf numFmtId="9" fontId="36" fillId="9" borderId="1" xfId="7" applyFont="1" applyFill="1" applyBorder="1" applyAlignment="1" applyProtection="1">
      <alignment horizontal="center" vertical="center" wrapText="1"/>
      <protection locked="0"/>
    </xf>
    <xf numFmtId="3" fontId="36" fillId="9" borderId="1" xfId="0" applyNumberFormat="1" applyFont="1" applyFill="1" applyBorder="1" applyAlignment="1" applyProtection="1">
      <alignment horizontal="right" vertical="center"/>
      <protection locked="0"/>
    </xf>
    <xf numFmtId="3" fontId="29" fillId="0" borderId="0" xfId="0" applyNumberFormat="1" applyFont="1"/>
    <xf numFmtId="0" fontId="29" fillId="0" borderId="14" xfId="0" applyFont="1" applyBorder="1"/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175" fontId="0" fillId="11" borderId="0" xfId="0" applyNumberFormat="1" applyFill="1" applyAlignment="1">
      <alignment vertical="center"/>
    </xf>
    <xf numFmtId="3" fontId="14" fillId="0" borderId="52" xfId="0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14" fillId="0" borderId="53" xfId="0" applyFont="1" applyBorder="1" applyAlignment="1">
      <alignment vertical="center"/>
    </xf>
    <xf numFmtId="3" fontId="14" fillId="0" borderId="56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56" xfId="0" applyFont="1" applyBorder="1" applyAlignment="1">
      <alignment vertical="center"/>
    </xf>
    <xf numFmtId="171" fontId="13" fillId="0" borderId="13" xfId="0" applyNumberFormat="1" applyFont="1" applyBorder="1" applyAlignment="1">
      <alignment horizontal="center" vertical="center" wrapText="1"/>
    </xf>
    <xf numFmtId="171" fontId="14" fillId="0" borderId="1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170" fontId="13" fillId="24" borderId="1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171" fontId="15" fillId="0" borderId="1" xfId="0" applyNumberFormat="1" applyFont="1" applyBorder="1" applyAlignment="1" applyProtection="1">
      <alignment horizontal="center" vertical="center" wrapText="1"/>
      <protection locked="0"/>
    </xf>
    <xf numFmtId="0" fontId="0" fillId="11" borderId="0" xfId="0" applyFill="1" applyAlignment="1">
      <alignment vertical="center" wrapText="1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2" fontId="14" fillId="0" borderId="1" xfId="0" applyNumberFormat="1" applyFont="1" applyBorder="1" applyAlignment="1">
      <alignment horizontal="center" vertical="center" wrapText="1"/>
    </xf>
    <xf numFmtId="0" fontId="15" fillId="0" borderId="13" xfId="0" applyFont="1" applyBorder="1" applyAlignment="1" applyProtection="1">
      <alignment horizontal="center" vertical="center"/>
      <protection locked="0"/>
    </xf>
    <xf numFmtId="1" fontId="15" fillId="0" borderId="1" xfId="0" applyNumberFormat="1" applyFont="1" applyBorder="1" applyAlignment="1" applyProtection="1">
      <alignment horizontal="center" vertical="center"/>
      <protection locked="0"/>
    </xf>
    <xf numFmtId="0" fontId="14" fillId="0" borderId="12" xfId="0" applyFont="1" applyBorder="1" applyAlignment="1">
      <alignment vertical="center"/>
    </xf>
    <xf numFmtId="0" fontId="22" fillId="11" borderId="0" xfId="0" applyFont="1" applyFill="1" applyAlignment="1">
      <alignment vertical="center"/>
    </xf>
    <xf numFmtId="171" fontId="14" fillId="0" borderId="13" xfId="0" applyNumberFormat="1" applyFont="1" applyBorder="1" applyAlignment="1">
      <alignment horizontal="center" vertical="center" wrapText="1"/>
    </xf>
    <xf numFmtId="1" fontId="15" fillId="0" borderId="1" xfId="0" applyNumberFormat="1" applyFont="1" applyBorder="1" applyAlignment="1" applyProtection="1">
      <alignment horizontal="center" vertical="center" wrapText="1"/>
      <protection locked="0"/>
    </xf>
    <xf numFmtId="3" fontId="0" fillId="11" borderId="0" xfId="0" applyNumberFormat="1" applyFill="1" applyAlignment="1">
      <alignment vertical="center"/>
    </xf>
    <xf numFmtId="0" fontId="14" fillId="0" borderId="56" xfId="0" applyFont="1" applyBorder="1" applyAlignment="1">
      <alignment vertical="center" wrapText="1"/>
    </xf>
    <xf numFmtId="1" fontId="14" fillId="0" borderId="0" xfId="0" applyNumberFormat="1" applyFont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3" fontId="33" fillId="9" borderId="55" xfId="0" applyNumberFormat="1" applyFont="1" applyFill="1" applyBorder="1" applyAlignment="1">
      <alignment horizontal="right" vertical="center"/>
    </xf>
    <xf numFmtId="3" fontId="36" fillId="9" borderId="23" xfId="0" applyNumberFormat="1" applyFont="1" applyFill="1" applyBorder="1" applyAlignment="1" applyProtection="1">
      <alignment horizontal="right" vertical="center"/>
      <protection locked="0"/>
    </xf>
    <xf numFmtId="9" fontId="36" fillId="9" borderId="23" xfId="7" applyFont="1" applyFill="1" applyBorder="1" applyAlignment="1" applyProtection="1">
      <alignment horizontal="center" vertical="center" wrapText="1"/>
      <protection locked="0"/>
    </xf>
    <xf numFmtId="1" fontId="36" fillId="9" borderId="23" xfId="0" applyNumberFormat="1" applyFont="1" applyFill="1" applyBorder="1" applyAlignment="1" applyProtection="1">
      <alignment horizontal="center" vertical="center" wrapText="1"/>
      <protection locked="0"/>
    </xf>
    <xf numFmtId="1" fontId="37" fillId="9" borderId="27" xfId="0" applyNumberFormat="1" applyFont="1" applyFill="1" applyBorder="1" applyAlignment="1">
      <alignment horizontal="center" vertical="center" wrapText="1"/>
    </xf>
    <xf numFmtId="0" fontId="37" fillId="9" borderId="27" xfId="0" applyFont="1" applyFill="1" applyBorder="1" applyAlignment="1">
      <alignment vertical="center" wrapText="1"/>
    </xf>
    <xf numFmtId="0" fontId="14" fillId="0" borderId="57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1" fontId="14" fillId="0" borderId="22" xfId="0" applyNumberFormat="1" applyFont="1" applyBorder="1" applyAlignment="1">
      <alignment horizontal="center" vertical="center" wrapText="1"/>
    </xf>
    <xf numFmtId="0" fontId="14" fillId="0" borderId="58" xfId="0" applyFont="1" applyBorder="1" applyAlignment="1">
      <alignment vertical="center" wrapText="1"/>
    </xf>
    <xf numFmtId="3" fontId="12" fillId="9" borderId="32" xfId="0" applyNumberFormat="1" applyFont="1" applyFill="1" applyBorder="1" applyAlignment="1">
      <alignment vertical="center" wrapText="1"/>
    </xf>
    <xf numFmtId="3" fontId="12" fillId="9" borderId="19" xfId="0" applyNumberFormat="1" applyFont="1" applyFill="1" applyBorder="1" applyAlignment="1">
      <alignment vertical="center" wrapText="1"/>
    </xf>
    <xf numFmtId="3" fontId="12" fillId="9" borderId="59" xfId="0" applyNumberFormat="1" applyFont="1" applyFill="1" applyBorder="1" applyAlignment="1">
      <alignment vertical="center" wrapText="1"/>
    </xf>
    <xf numFmtId="3" fontId="12" fillId="9" borderId="20" xfId="0" applyNumberFormat="1" applyFont="1" applyFill="1" applyBorder="1" applyAlignment="1">
      <alignment vertical="center" wrapText="1"/>
    </xf>
    <xf numFmtId="1" fontId="12" fillId="9" borderId="21" xfId="0" applyNumberFormat="1" applyFont="1" applyFill="1" applyBorder="1" applyAlignment="1">
      <alignment horizontal="center" vertical="center"/>
    </xf>
    <xf numFmtId="0" fontId="12" fillId="9" borderId="27" xfId="0" applyFont="1" applyFill="1" applyBorder="1" applyAlignment="1">
      <alignment vertical="center"/>
    </xf>
    <xf numFmtId="2" fontId="21" fillId="11" borderId="0" xfId="0" applyNumberFormat="1" applyFont="1" applyFill="1" applyAlignment="1">
      <alignment vertical="center"/>
    </xf>
    <xf numFmtId="3" fontId="13" fillId="0" borderId="60" xfId="0" applyNumberFormat="1" applyFont="1" applyBorder="1" applyAlignment="1">
      <alignment horizontal="right" vertical="center"/>
    </xf>
    <xf numFmtId="3" fontId="13" fillId="0" borderId="42" xfId="0" applyNumberFormat="1" applyFont="1" applyBorder="1" applyAlignment="1">
      <alignment horizontal="right" vertical="center"/>
    </xf>
    <xf numFmtId="3" fontId="13" fillId="0" borderId="9" xfId="0" applyNumberFormat="1" applyFont="1" applyBorder="1" applyAlignment="1">
      <alignment horizontal="right" vertical="center"/>
    </xf>
    <xf numFmtId="3" fontId="13" fillId="0" borderId="8" xfId="0" applyNumberFormat="1" applyFont="1" applyBorder="1" applyAlignment="1">
      <alignment horizontal="right" vertical="center" wrapText="1"/>
    </xf>
    <xf numFmtId="170" fontId="14" fillId="0" borderId="7" xfId="0" applyNumberFormat="1" applyFont="1" applyBorder="1" applyAlignment="1">
      <alignment horizontal="center" vertical="center"/>
    </xf>
    <xf numFmtId="3" fontId="22" fillId="11" borderId="0" xfId="0" applyNumberFormat="1" applyFont="1" applyFill="1" applyAlignment="1">
      <alignment vertical="center"/>
    </xf>
    <xf numFmtId="3" fontId="13" fillId="8" borderId="46" xfId="0" applyNumberFormat="1" applyFont="1" applyFill="1" applyBorder="1" applyAlignment="1">
      <alignment horizontal="right" vertical="center" wrapText="1"/>
    </xf>
    <xf numFmtId="3" fontId="13" fillId="8" borderId="13" xfId="0" applyNumberFormat="1" applyFont="1" applyFill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170" fontId="10" fillId="0" borderId="12" xfId="0" applyNumberFormat="1" applyFont="1" applyBorder="1" applyAlignment="1">
      <alignment horizontal="center" vertical="center"/>
    </xf>
    <xf numFmtId="3" fontId="11" fillId="11" borderId="60" xfId="0" applyNumberFormat="1" applyFont="1" applyFill="1" applyBorder="1" applyAlignment="1">
      <alignment horizontal="right" vertical="center" wrapText="1"/>
    </xf>
    <xf numFmtId="3" fontId="11" fillId="11" borderId="46" xfId="0" applyNumberFormat="1" applyFont="1" applyFill="1" applyBorder="1" applyAlignment="1">
      <alignment horizontal="right" vertical="center" wrapText="1"/>
    </xf>
    <xf numFmtId="3" fontId="11" fillId="11" borderId="13" xfId="0" applyNumberFormat="1" applyFont="1" applyFill="1" applyBorder="1" applyAlignment="1">
      <alignment horizontal="right" vertical="center" wrapText="1"/>
    </xf>
    <xf numFmtId="3" fontId="11" fillId="11" borderId="1" xfId="0" applyNumberFormat="1" applyFont="1" applyFill="1" applyBorder="1" applyAlignment="1">
      <alignment horizontal="right" vertical="center" wrapText="1"/>
    </xf>
    <xf numFmtId="170" fontId="11" fillId="11" borderId="12" xfId="0" applyNumberFormat="1" applyFont="1" applyFill="1" applyBorder="1" applyAlignment="1">
      <alignment horizontal="center" vertical="center"/>
    </xf>
    <xf numFmtId="0" fontId="10" fillId="11" borderId="46" xfId="0" applyFont="1" applyFill="1" applyBorder="1" applyAlignment="1">
      <alignment vertical="center"/>
    </xf>
    <xf numFmtId="3" fontId="13" fillId="0" borderId="13" xfId="0" applyNumberFormat="1" applyFont="1" applyBorder="1" applyAlignment="1">
      <alignment horizontal="right" vertical="center"/>
    </xf>
    <xf numFmtId="170" fontId="13" fillId="0" borderId="12" xfId="0" applyNumberFormat="1" applyFont="1" applyBorder="1" applyAlignment="1">
      <alignment horizontal="center" vertical="center"/>
    </xf>
    <xf numFmtId="170" fontId="13" fillId="8" borderId="12" xfId="0" applyNumberFormat="1" applyFont="1" applyFill="1" applyBorder="1" applyAlignment="1">
      <alignment horizontal="center" vertical="center" wrapText="1"/>
    </xf>
    <xf numFmtId="0" fontId="14" fillId="0" borderId="46" xfId="0" applyFont="1" applyBorder="1" applyAlignment="1">
      <alignment vertical="center"/>
    </xf>
    <xf numFmtId="3" fontId="13" fillId="0" borderId="46" xfId="0" applyNumberFormat="1" applyFont="1" applyBorder="1" applyAlignment="1">
      <alignment horizontal="right" vertical="center"/>
    </xf>
    <xf numFmtId="3" fontId="11" fillId="11" borderId="46" xfId="0" applyNumberFormat="1" applyFont="1" applyFill="1" applyBorder="1" applyAlignment="1">
      <alignment horizontal="right" vertical="center"/>
    </xf>
    <xf numFmtId="3" fontId="11" fillId="11" borderId="13" xfId="0" applyNumberFormat="1" applyFont="1" applyFill="1" applyBorder="1" applyAlignment="1">
      <alignment horizontal="right" vertical="center"/>
    </xf>
    <xf numFmtId="3" fontId="11" fillId="11" borderId="1" xfId="0" applyNumberFormat="1" applyFont="1" applyFill="1" applyBorder="1" applyAlignment="1">
      <alignment vertical="center" wrapText="1"/>
    </xf>
    <xf numFmtId="171" fontId="10" fillId="11" borderId="12" xfId="0" applyNumberFormat="1" applyFont="1" applyFill="1" applyBorder="1" applyAlignment="1">
      <alignment horizontal="center" vertical="center"/>
    </xf>
    <xf numFmtId="3" fontId="13" fillId="0" borderId="1" xfId="0" applyNumberFormat="1" applyFont="1" applyBorder="1" applyAlignment="1">
      <alignment vertical="center" wrapText="1"/>
    </xf>
    <xf numFmtId="171" fontId="15" fillId="0" borderId="12" xfId="0" applyNumberFormat="1" applyFont="1" applyBorder="1" applyAlignment="1" applyProtection="1">
      <alignment horizontal="center" vertical="center"/>
      <protection locked="0"/>
    </xf>
    <xf numFmtId="0" fontId="12" fillId="15" borderId="6" xfId="0" applyFont="1" applyFill="1" applyBorder="1" applyAlignment="1">
      <alignment horizontal="center" vertical="center" wrapText="1"/>
    </xf>
    <xf numFmtId="0" fontId="12" fillId="15" borderId="5" xfId="0" applyFont="1" applyFill="1" applyBorder="1" applyAlignment="1">
      <alignment horizontal="center" vertical="center" wrapText="1"/>
    </xf>
    <xf numFmtId="1" fontId="12" fillId="15" borderId="4" xfId="0" applyNumberFormat="1" applyFont="1" applyFill="1" applyBorder="1" applyAlignment="1">
      <alignment horizontal="center" vertical="center" wrapText="1"/>
    </xf>
    <xf numFmtId="0" fontId="21" fillId="11" borderId="0" xfId="0" applyFont="1" applyFill="1" applyAlignment="1">
      <alignment horizontal="left" vertical="center" wrapText="1"/>
    </xf>
    <xf numFmtId="0" fontId="22" fillId="11" borderId="0" xfId="0" applyFont="1" applyFill="1" applyAlignment="1">
      <alignment vertical="center" wrapText="1"/>
    </xf>
    <xf numFmtId="0" fontId="14" fillId="0" borderId="52" xfId="0" applyFont="1" applyBorder="1" applyAlignment="1">
      <alignment vertical="center"/>
    </xf>
    <xf numFmtId="3" fontId="46" fillId="0" borderId="37" xfId="0" applyNumberFormat="1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1" fontId="47" fillId="0" borderId="37" xfId="0" applyNumberFormat="1" applyFont="1" applyBorder="1" applyAlignment="1">
      <alignment horizontal="left"/>
    </xf>
    <xf numFmtId="0" fontId="47" fillId="0" borderId="53" xfId="0" applyFont="1" applyBorder="1" applyAlignment="1">
      <alignment horizontal="right"/>
    </xf>
    <xf numFmtId="0" fontId="12" fillId="8" borderId="1" xfId="0" applyFont="1" applyFill="1" applyBorder="1" applyAlignment="1">
      <alignment horizontal="center" vertical="center" wrapText="1"/>
    </xf>
    <xf numFmtId="170" fontId="48" fillId="0" borderId="1" xfId="0" applyNumberFormat="1" applyFont="1" applyBorder="1" applyAlignment="1">
      <alignment horizontal="center" vertical="center" wrapText="1"/>
    </xf>
    <xf numFmtId="177" fontId="13" fillId="0" borderId="1" xfId="10" applyNumberFormat="1" applyFont="1" applyFill="1" applyBorder="1" applyAlignment="1" applyProtection="1">
      <alignment horizontal="right" vertical="center" wrapText="1"/>
    </xf>
    <xf numFmtId="0" fontId="49" fillId="11" borderId="0" xfId="0" applyFont="1" applyFill="1" applyAlignment="1">
      <alignment vertical="center"/>
    </xf>
    <xf numFmtId="0" fontId="14" fillId="0" borderId="1" xfId="0" applyFont="1" applyBorder="1" applyAlignment="1">
      <alignment vertical="center"/>
    </xf>
    <xf numFmtId="3" fontId="14" fillId="0" borderId="0" xfId="0" applyNumberFormat="1" applyFont="1" applyAlignment="1">
      <alignment vertical="center" wrapText="1"/>
    </xf>
    <xf numFmtId="1" fontId="14" fillId="8" borderId="1" xfId="0" applyNumberFormat="1" applyFont="1" applyFill="1" applyBorder="1" applyAlignment="1">
      <alignment vertical="center"/>
    </xf>
    <xf numFmtId="0" fontId="50" fillId="0" borderId="0" xfId="0" applyFont="1" applyAlignment="1">
      <alignment vertical="center"/>
    </xf>
    <xf numFmtId="173" fontId="14" fillId="8" borderId="56" xfId="9" applyFont="1" applyFill="1" applyBorder="1" applyAlignment="1" applyProtection="1">
      <alignment vertical="center"/>
    </xf>
    <xf numFmtId="0" fontId="14" fillId="8" borderId="0" xfId="0" applyFont="1" applyFill="1" applyAlignment="1">
      <alignment vertical="center"/>
    </xf>
    <xf numFmtId="0" fontId="14" fillId="8" borderId="56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 wrapText="1"/>
    </xf>
    <xf numFmtId="0" fontId="12" fillId="19" borderId="1" xfId="0" applyFont="1" applyFill="1" applyBorder="1" applyAlignment="1">
      <alignment vertical="center" wrapText="1"/>
    </xf>
    <xf numFmtId="0" fontId="22" fillId="11" borderId="0" xfId="0" applyFont="1" applyFill="1" applyAlignment="1">
      <alignment horizontal="centerContinuous" vertical="center"/>
    </xf>
    <xf numFmtId="0" fontId="14" fillId="8" borderId="56" xfId="0" applyFont="1" applyFill="1" applyBorder="1" applyAlignment="1">
      <alignment horizontal="center" vertical="center"/>
    </xf>
    <xf numFmtId="0" fontId="14" fillId="8" borderId="14" xfId="0" applyFont="1" applyFill="1" applyBorder="1" applyAlignment="1">
      <alignment vertical="center"/>
    </xf>
    <xf numFmtId="172" fontId="22" fillId="8" borderId="8" xfId="6" applyNumberFormat="1" applyFont="1" applyFill="1" applyBorder="1" applyAlignment="1">
      <alignment horizontal="center" vertical="center" wrapText="1"/>
    </xf>
    <xf numFmtId="172" fontId="22" fillId="8" borderId="8" xfId="6" applyNumberFormat="1" applyFont="1" applyFill="1" applyBorder="1" applyAlignment="1">
      <alignment vertical="center" wrapText="1"/>
    </xf>
    <xf numFmtId="42" fontId="22" fillId="8" borderId="8" xfId="2" applyFont="1" applyFill="1" applyBorder="1" applyAlignment="1">
      <alignment horizontal="center" vertical="center" wrapText="1"/>
    </xf>
    <xf numFmtId="42" fontId="22" fillId="8" borderId="8" xfId="2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justify" vertical="center"/>
    </xf>
    <xf numFmtId="0" fontId="4" fillId="5" borderId="1" xfId="0" applyFont="1" applyFill="1" applyBorder="1" applyAlignment="1">
      <alignment horizontal="center" vertical="center"/>
    </xf>
    <xf numFmtId="1" fontId="2" fillId="6" borderId="1" xfId="2" applyNumberFormat="1" applyFont="1" applyFill="1" applyBorder="1" applyAlignment="1">
      <alignment horizontal="center" vertical="center"/>
    </xf>
    <xf numFmtId="3" fontId="22" fillId="8" borderId="1" xfId="0" applyNumberFormat="1" applyFont="1" applyFill="1" applyBorder="1" applyAlignment="1">
      <alignment horizontal="right" vertical="center" wrapText="1"/>
    </xf>
    <xf numFmtId="1" fontId="4" fillId="6" borderId="39" xfId="2" applyNumberFormat="1" applyFont="1" applyFill="1" applyBorder="1" applyAlignment="1">
      <alignment horizontal="center" vertical="center" wrapText="1"/>
    </xf>
    <xf numFmtId="0" fontId="21" fillId="15" borderId="16" xfId="0" applyFont="1" applyFill="1" applyBorder="1" applyAlignment="1">
      <alignment horizontal="right" vertical="center"/>
    </xf>
    <xf numFmtId="0" fontId="21" fillId="15" borderId="16" xfId="0" applyFont="1" applyFill="1" applyBorder="1" applyAlignment="1">
      <alignment horizontal="center" vertical="center"/>
    </xf>
    <xf numFmtId="0" fontId="21" fillId="15" borderId="1" xfId="0" applyFont="1" applyFill="1" applyBorder="1" applyAlignment="1">
      <alignment horizontal="right" vertical="center"/>
    </xf>
    <xf numFmtId="1" fontId="2" fillId="5" borderId="39" xfId="2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" fontId="4" fillId="5" borderId="1" xfId="2" applyNumberFormat="1" applyFont="1" applyFill="1" applyBorder="1" applyAlignment="1">
      <alignment horizontal="center" vertical="center" wrapText="1"/>
    </xf>
    <xf numFmtId="1" fontId="4" fillId="6" borderId="1" xfId="2" applyNumberFormat="1" applyFont="1" applyFill="1" applyBorder="1" applyAlignment="1">
      <alignment horizontal="center" vertical="center" wrapText="1"/>
    </xf>
    <xf numFmtId="1" fontId="4" fillId="6" borderId="26" xfId="2" applyNumberFormat="1" applyFont="1" applyFill="1" applyBorder="1" applyAlignment="1">
      <alignment horizontal="center" vertical="center" wrapText="1"/>
    </xf>
    <xf numFmtId="172" fontId="22" fillId="8" borderId="1" xfId="6" applyNumberFormat="1" applyFont="1" applyFill="1" applyBorder="1" applyAlignment="1">
      <alignment vertical="center" wrapText="1"/>
    </xf>
    <xf numFmtId="165" fontId="22" fillId="8" borderId="1" xfId="1" applyNumberFormat="1" applyFont="1" applyFill="1" applyBorder="1" applyAlignment="1">
      <alignment horizontal="left" vertical="center" wrapText="1"/>
    </xf>
    <xf numFmtId="0" fontId="52" fillId="2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74" fontId="3" fillId="0" borderId="1" xfId="9" applyNumberFormat="1" applyFont="1" applyFill="1" applyBorder="1" applyAlignment="1">
      <alignment horizontal="right" vertical="center" wrapText="1"/>
    </xf>
    <xf numFmtId="0" fontId="35" fillId="15" borderId="1" xfId="0" applyFont="1" applyFill="1" applyBorder="1" applyAlignment="1">
      <alignment horizontal="center" vertical="center" wrapText="1"/>
    </xf>
    <xf numFmtId="1" fontId="35" fillId="15" borderId="1" xfId="0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vertical="center"/>
    </xf>
    <xf numFmtId="0" fontId="14" fillId="0" borderId="1" xfId="0" quotePrefix="1" applyFont="1" applyBorder="1" applyAlignment="1">
      <alignment horizontal="left" vertical="center"/>
    </xf>
    <xf numFmtId="0" fontId="14" fillId="0" borderId="1" xfId="0" quotePrefix="1" applyFont="1" applyBorder="1" applyAlignment="1">
      <alignment horizontal="center" vertical="center"/>
    </xf>
    <xf numFmtId="1" fontId="36" fillId="0" borderId="1" xfId="0" applyNumberFormat="1" applyFont="1" applyBorder="1" applyAlignment="1" applyProtection="1">
      <alignment horizontal="center" vertical="center" wrapText="1"/>
      <protection locked="0"/>
    </xf>
    <xf numFmtId="9" fontId="36" fillId="0" borderId="1" xfId="7" applyFont="1" applyBorder="1" applyAlignment="1" applyProtection="1">
      <alignment horizontal="center" vertical="center" wrapText="1"/>
      <protection locked="0"/>
    </xf>
    <xf numFmtId="0" fontId="14" fillId="0" borderId="1" xfId="0" quotePrefix="1" applyFont="1" applyBorder="1" applyAlignment="1">
      <alignment horizontal="left" vertical="center" wrapText="1"/>
    </xf>
    <xf numFmtId="1" fontId="22" fillId="0" borderId="1" xfId="0" applyNumberFormat="1" applyFont="1" applyBorder="1" applyAlignment="1" applyProtection="1">
      <alignment horizontal="center" vertical="center" wrapText="1"/>
      <protection locked="0"/>
    </xf>
    <xf numFmtId="9" fontId="22" fillId="0" borderId="1" xfId="7" applyFont="1" applyBorder="1" applyAlignment="1" applyProtection="1">
      <alignment horizontal="center" vertical="center" wrapText="1"/>
      <protection locked="0"/>
    </xf>
    <xf numFmtId="3" fontId="22" fillId="0" borderId="1" xfId="0" applyNumberFormat="1" applyFont="1" applyBorder="1" applyAlignment="1" applyProtection="1">
      <alignment horizontal="right" vertical="center"/>
      <protection locked="0"/>
    </xf>
    <xf numFmtId="0" fontId="37" fillId="0" borderId="1" xfId="0" applyFont="1" applyBorder="1" applyAlignment="1">
      <alignment vertical="center"/>
    </xf>
    <xf numFmtId="0" fontId="37" fillId="0" borderId="1" xfId="0" applyFont="1" applyBorder="1" applyAlignment="1">
      <alignment horizontal="center" vertical="center"/>
    </xf>
    <xf numFmtId="9" fontId="37" fillId="0" borderId="1" xfId="0" applyNumberFormat="1" applyFont="1" applyBorder="1" applyAlignment="1">
      <alignment vertical="center"/>
    </xf>
    <xf numFmtId="3" fontId="37" fillId="0" borderId="1" xfId="0" applyNumberFormat="1" applyFont="1" applyBorder="1" applyAlignment="1">
      <alignment vertical="center"/>
    </xf>
    <xf numFmtId="42" fontId="37" fillId="0" borderId="1" xfId="2" applyFont="1" applyBorder="1" applyAlignment="1">
      <alignment vertical="center"/>
    </xf>
    <xf numFmtId="42" fontId="35" fillId="0" borderId="1" xfId="0" applyNumberFormat="1" applyFont="1" applyBorder="1" applyAlignment="1">
      <alignment vertical="center"/>
    </xf>
    <xf numFmtId="0" fontId="28" fillId="23" borderId="0" xfId="0" applyFont="1" applyFill="1"/>
    <xf numFmtId="3" fontId="54" fillId="9" borderId="54" xfId="0" applyNumberFormat="1" applyFont="1" applyFill="1" applyBorder="1" applyAlignment="1">
      <alignment horizontal="right" vertical="center"/>
    </xf>
    <xf numFmtId="42" fontId="29" fillId="0" borderId="0" xfId="2" applyFont="1"/>
    <xf numFmtId="0" fontId="28" fillId="0" borderId="0" xfId="0" applyFont="1" applyAlignment="1">
      <alignment horizontal="center"/>
    </xf>
    <xf numFmtId="42" fontId="21" fillId="15" borderId="16" xfId="0" applyNumberFormat="1" applyFont="1" applyFill="1" applyBorder="1" applyAlignment="1">
      <alignment horizontal="right" vertical="center"/>
    </xf>
    <xf numFmtId="42" fontId="21" fillId="15" borderId="1" xfId="0" applyNumberFormat="1" applyFont="1" applyFill="1" applyBorder="1" applyAlignment="1">
      <alignment horizontal="right" vertical="center"/>
    </xf>
    <xf numFmtId="0" fontId="21" fillId="4" borderId="1" xfId="0" applyFont="1" applyFill="1" applyBorder="1" applyAlignment="1">
      <alignment vertical="center" wrapText="1"/>
    </xf>
    <xf numFmtId="42" fontId="21" fillId="15" borderId="16" xfId="2" applyFont="1" applyFill="1" applyBorder="1" applyAlignment="1">
      <alignment horizontal="right" vertical="center"/>
    </xf>
    <xf numFmtId="42" fontId="0" fillId="0" borderId="0" xfId="2" applyFont="1"/>
    <xf numFmtId="42" fontId="21" fillId="15" borderId="16" xfId="0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 wrapText="1"/>
    </xf>
    <xf numFmtId="9" fontId="37" fillId="0" borderId="1" xfId="0" applyNumberFormat="1" applyFont="1" applyBorder="1" applyAlignment="1">
      <alignment horizontal="center" vertical="center"/>
    </xf>
    <xf numFmtId="171" fontId="4" fillId="6" borderId="39" xfId="2" applyNumberFormat="1" applyFont="1" applyFill="1" applyBorder="1" applyAlignment="1">
      <alignment horizontal="center" vertical="center" wrapText="1"/>
    </xf>
    <xf numFmtId="42" fontId="29" fillId="23" borderId="0" xfId="0" applyNumberFormat="1" applyFont="1" applyFill="1"/>
    <xf numFmtId="42" fontId="22" fillId="8" borderId="1" xfId="2" applyFont="1" applyFill="1" applyBorder="1" applyAlignment="1">
      <alignment horizontal="justify" vertical="center" wrapText="1"/>
    </xf>
    <xf numFmtId="42" fontId="0" fillId="11" borderId="0" xfId="2" applyFont="1" applyFill="1" applyAlignment="1">
      <alignment vertical="center"/>
    </xf>
    <xf numFmtId="42" fontId="0" fillId="11" borderId="0" xfId="0" applyNumberFormat="1" applyFill="1" applyAlignment="1">
      <alignment vertical="center"/>
    </xf>
    <xf numFmtId="3" fontId="24" fillId="0" borderId="50" xfId="0" applyNumberFormat="1" applyFont="1" applyBorder="1" applyAlignment="1">
      <alignment horizontal="right" vertical="center"/>
    </xf>
    <xf numFmtId="42" fontId="51" fillId="11" borderId="0" xfId="2" applyFont="1" applyFill="1" applyAlignment="1">
      <alignment vertical="center"/>
    </xf>
    <xf numFmtId="42" fontId="51" fillId="11" borderId="0" xfId="0" applyNumberFormat="1" applyFont="1" applyFill="1" applyAlignment="1">
      <alignment vertical="center"/>
    </xf>
    <xf numFmtId="174" fontId="0" fillId="0" borderId="0" xfId="0" applyNumberFormat="1" applyAlignment="1">
      <alignment horizontal="left" vertical="center"/>
    </xf>
    <xf numFmtId="166" fontId="22" fillId="8" borderId="1" xfId="2" applyNumberFormat="1" applyFont="1" applyFill="1" applyBorder="1" applyAlignment="1">
      <alignment horizontal="justify" vertical="center" wrapText="1"/>
    </xf>
    <xf numFmtId="172" fontId="3" fillId="0" borderId="0" xfId="0" applyNumberFormat="1" applyFont="1"/>
    <xf numFmtId="42" fontId="22" fillId="8" borderId="1" xfId="2" applyFont="1" applyFill="1" applyBorder="1" applyAlignment="1">
      <alignment vertical="center" wrapText="1"/>
    </xf>
    <xf numFmtId="172" fontId="22" fillId="8" borderId="1" xfId="0" applyNumberFormat="1" applyFont="1" applyFill="1" applyBorder="1" applyAlignment="1">
      <alignment horizontal="right" vertical="center" wrapText="1"/>
    </xf>
    <xf numFmtId="44" fontId="0" fillId="0" borderId="0" xfId="0" applyNumberFormat="1"/>
    <xf numFmtId="0" fontId="4" fillId="13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72" fontId="17" fillId="0" borderId="1" xfId="6" applyNumberFormat="1" applyFont="1" applyFill="1" applyBorder="1" applyAlignment="1">
      <alignment vertical="center"/>
    </xf>
    <xf numFmtId="3" fontId="17" fillId="0" borderId="1" xfId="0" applyNumberFormat="1" applyFont="1" applyFill="1" applyBorder="1" applyAlignment="1">
      <alignment vertical="center"/>
    </xf>
    <xf numFmtId="0" fontId="2" fillId="15" borderId="1" xfId="0" applyFont="1" applyFill="1" applyBorder="1" applyAlignment="1">
      <alignment horizontal="left" vertical="center" wrapText="1"/>
    </xf>
    <xf numFmtId="0" fontId="2" fillId="15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19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55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 applyProtection="1">
      <alignment horizontal="center" vertical="center" wrapText="1"/>
      <protection locked="0"/>
    </xf>
    <xf numFmtId="0" fontId="50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15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3" fillId="0" borderId="1" xfId="11" applyNumberFormat="1" applyFont="1" applyFill="1" applyBorder="1" applyAlignment="1" applyProtection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170" fontId="3" fillId="0" borderId="1" xfId="0" applyNumberFormat="1" applyFont="1" applyBorder="1" applyAlignment="1" applyProtection="1">
      <alignment horizontal="center" vertical="center" wrapText="1"/>
      <protection locked="0"/>
    </xf>
    <xf numFmtId="3" fontId="53" fillId="0" borderId="1" xfId="0" applyNumberFormat="1" applyFont="1" applyBorder="1" applyAlignment="1" applyProtection="1">
      <alignment horizontal="center" vertical="center" wrapText="1"/>
      <protection locked="0"/>
    </xf>
    <xf numFmtId="9" fontId="3" fillId="0" borderId="1" xfId="11" applyFont="1" applyFill="1" applyBorder="1" applyAlignment="1" applyProtection="1">
      <alignment horizontal="center" vertical="center" wrapText="1"/>
    </xf>
    <xf numFmtId="3" fontId="3" fillId="0" borderId="1" xfId="0" applyNumberFormat="1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 wrapText="1"/>
    </xf>
    <xf numFmtId="9" fontId="3" fillId="0" borderId="1" xfId="11" applyFont="1" applyFill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>
      <alignment horizontal="center" vertical="center" wrapText="1"/>
    </xf>
    <xf numFmtId="0" fontId="56" fillId="0" borderId="1" xfId="0" applyFont="1" applyBorder="1" applyAlignment="1">
      <alignment horizontal="right" vertical="center" wrapText="1"/>
    </xf>
    <xf numFmtId="0" fontId="56" fillId="0" borderId="1" xfId="0" applyFont="1" applyBorder="1" applyAlignment="1">
      <alignment horizontal="left" vertical="center" wrapText="1"/>
    </xf>
    <xf numFmtId="0" fontId="2" fillId="15" borderId="1" xfId="0" applyFont="1" applyFill="1" applyBorder="1" applyAlignment="1">
      <alignment horizontal="center" vertical="center" wrapText="1"/>
    </xf>
    <xf numFmtId="3" fontId="2" fillId="15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17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center" wrapText="1"/>
    </xf>
    <xf numFmtId="3" fontId="29" fillId="0" borderId="1" xfId="0" applyNumberFormat="1" applyFont="1" applyBorder="1" applyAlignment="1">
      <alignment horizontal="center" vertical="center" wrapText="1"/>
    </xf>
    <xf numFmtId="170" fontId="4" fillId="0" borderId="1" xfId="0" applyNumberFormat="1" applyFont="1" applyBorder="1" applyAlignment="1">
      <alignment horizontal="center" vertical="center" wrapText="1"/>
    </xf>
    <xf numFmtId="3" fontId="4" fillId="0" borderId="1" xfId="0" quotePrefix="1" applyNumberFormat="1" applyFont="1" applyBorder="1" applyAlignment="1">
      <alignment horizontal="left" vertical="center" wrapText="1"/>
    </xf>
    <xf numFmtId="0" fontId="2" fillId="19" borderId="1" xfId="0" applyFont="1" applyFill="1" applyBorder="1" applyAlignment="1">
      <alignment vertical="center" wrapText="1"/>
    </xf>
    <xf numFmtId="3" fontId="4" fillId="19" borderId="1" xfId="0" applyNumberFormat="1" applyFont="1" applyFill="1" applyBorder="1" applyAlignment="1">
      <alignment vertical="center" wrapText="1"/>
    </xf>
    <xf numFmtId="3" fontId="2" fillId="19" borderId="1" xfId="0" applyNumberFormat="1" applyFont="1" applyFill="1" applyBorder="1" applyAlignment="1">
      <alignment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9" fontId="4" fillId="0" borderId="1" xfId="7" applyFont="1" applyBorder="1" applyAlignment="1" applyProtection="1">
      <alignment vertical="center" wrapText="1"/>
    </xf>
    <xf numFmtId="0" fontId="2" fillId="25" borderId="1" xfId="0" applyFont="1" applyFill="1" applyBorder="1" applyAlignment="1">
      <alignment vertical="center" wrapText="1"/>
    </xf>
    <xf numFmtId="3" fontId="2" fillId="25" borderId="1" xfId="0" applyNumberFormat="1" applyFont="1" applyFill="1" applyBorder="1" applyAlignment="1">
      <alignment vertical="center" wrapText="1"/>
    </xf>
    <xf numFmtId="171" fontId="14" fillId="8" borderId="1" xfId="0" applyNumberFormat="1" applyFont="1" applyFill="1" applyBorder="1" applyAlignment="1" applyProtection="1">
      <alignment vertical="center"/>
      <protection locked="0"/>
    </xf>
    <xf numFmtId="0" fontId="10" fillId="8" borderId="11" xfId="0" applyFont="1" applyFill="1" applyBorder="1" applyAlignment="1">
      <alignment vertical="center" wrapText="1"/>
    </xf>
    <xf numFmtId="171" fontId="14" fillId="8" borderId="0" xfId="0" applyNumberFormat="1" applyFont="1" applyFill="1" applyAlignment="1" applyProtection="1">
      <alignment vertical="center"/>
      <protection locked="0"/>
    </xf>
    <xf numFmtId="3" fontId="14" fillId="8" borderId="1" xfId="0" applyNumberFormat="1" applyFont="1" applyFill="1" applyBorder="1" applyAlignment="1" applyProtection="1">
      <alignment vertical="center" wrapText="1"/>
      <protection locked="0"/>
    </xf>
    <xf numFmtId="171" fontId="14" fillId="8" borderId="1" xfId="0" applyNumberFormat="1" applyFont="1" applyFill="1" applyBorder="1" applyAlignment="1">
      <alignment vertical="center"/>
    </xf>
    <xf numFmtId="9" fontId="14" fillId="0" borderId="1" xfId="0" applyNumberFormat="1" applyFont="1" applyBorder="1" applyAlignment="1" applyProtection="1">
      <alignment vertical="center"/>
      <protection locked="0"/>
    </xf>
    <xf numFmtId="9" fontId="14" fillId="0" borderId="1" xfId="0" applyNumberFormat="1" applyFont="1" applyBorder="1" applyAlignment="1">
      <alignment vertical="center"/>
    </xf>
    <xf numFmtId="3" fontId="10" fillId="11" borderId="60" xfId="0" applyNumberFormat="1" applyFont="1" applyFill="1" applyBorder="1" applyAlignment="1">
      <alignment horizontal="right" vertical="center"/>
    </xf>
    <xf numFmtId="1" fontId="22" fillId="0" borderId="48" xfId="0" applyNumberFormat="1" applyFont="1" applyBorder="1" applyAlignment="1" applyProtection="1">
      <alignment horizontal="center" vertical="center" wrapText="1"/>
      <protection locked="0"/>
    </xf>
    <xf numFmtId="9" fontId="22" fillId="0" borderId="49" xfId="7" applyFont="1" applyBorder="1" applyAlignment="1" applyProtection="1">
      <alignment horizontal="center" vertical="center" wrapText="1"/>
      <protection locked="0"/>
    </xf>
    <xf numFmtId="3" fontId="22" fillId="0" borderId="25" xfId="0" applyNumberFormat="1" applyFont="1" applyBorder="1" applyAlignment="1" applyProtection="1">
      <alignment horizontal="right" vertical="center"/>
      <protection locked="0"/>
    </xf>
    <xf numFmtId="42" fontId="3" fillId="0" borderId="0" xfId="2" applyFont="1"/>
    <xf numFmtId="0" fontId="57" fillId="0" borderId="0" xfId="0" applyFont="1"/>
    <xf numFmtId="0" fontId="25" fillId="15" borderId="1" xfId="0" applyFont="1" applyFill="1" applyBorder="1" applyAlignment="1">
      <alignment horizontal="center" vertical="center" wrapText="1"/>
    </xf>
    <xf numFmtId="0" fontId="25" fillId="19" borderId="1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vertical="center"/>
    </xf>
    <xf numFmtId="171" fontId="22" fillId="8" borderId="1" xfId="0" applyNumberFormat="1" applyFont="1" applyFill="1" applyBorder="1" applyAlignment="1" applyProtection="1">
      <alignment vertical="center"/>
      <protection locked="0"/>
    </xf>
    <xf numFmtId="0" fontId="21" fillId="8" borderId="1" xfId="0" applyFont="1" applyFill="1" applyBorder="1" applyAlignment="1">
      <alignment vertical="center" wrapText="1"/>
    </xf>
    <xf numFmtId="3" fontId="22" fillId="8" borderId="1" xfId="0" applyNumberFormat="1" applyFont="1" applyFill="1" applyBorder="1" applyAlignment="1">
      <alignment vertical="center" wrapText="1"/>
    </xf>
    <xf numFmtId="1" fontId="22" fillId="8" borderId="1" xfId="0" applyNumberFormat="1" applyFont="1" applyFill="1" applyBorder="1" applyAlignment="1">
      <alignment vertical="center"/>
    </xf>
    <xf numFmtId="3" fontId="22" fillId="8" borderId="1" xfId="0" applyNumberFormat="1" applyFont="1" applyFill="1" applyBorder="1" applyAlignment="1" applyProtection="1">
      <alignment vertical="center" wrapText="1"/>
      <protection locked="0"/>
    </xf>
    <xf numFmtId="0" fontId="22" fillId="0" borderId="1" xfId="0" applyFont="1" applyBorder="1" applyAlignment="1">
      <alignment vertical="center"/>
    </xf>
    <xf numFmtId="0" fontId="59" fillId="0" borderId="1" xfId="0" applyFont="1" applyBorder="1" applyAlignment="1">
      <alignment horizontal="center" vertical="center"/>
    </xf>
    <xf numFmtId="171" fontId="22" fillId="8" borderId="1" xfId="0" applyNumberFormat="1" applyFont="1" applyFill="1" applyBorder="1" applyAlignment="1">
      <alignment vertical="center"/>
    </xf>
    <xf numFmtId="9" fontId="22" fillId="0" borderId="1" xfId="0" applyNumberFormat="1" applyFont="1" applyBorder="1" applyAlignment="1" applyProtection="1">
      <alignment vertical="center"/>
      <protection locked="0"/>
    </xf>
    <xf numFmtId="3" fontId="22" fillId="0" borderId="1" xfId="0" applyNumberFormat="1" applyFont="1" applyBorder="1" applyAlignment="1">
      <alignment vertical="center" wrapText="1"/>
    </xf>
    <xf numFmtId="177" fontId="37" fillId="0" borderId="1" xfId="10" applyNumberFormat="1" applyFont="1" applyFill="1" applyBorder="1" applyAlignment="1" applyProtection="1">
      <alignment horizontal="right" vertical="center" wrapText="1"/>
    </xf>
    <xf numFmtId="0" fontId="25" fillId="8" borderId="1" xfId="0" applyFont="1" applyFill="1" applyBorder="1" applyAlignment="1">
      <alignment horizontal="center" vertical="center" wrapText="1"/>
    </xf>
    <xf numFmtId="178" fontId="37" fillId="0" borderId="1" xfId="0" applyNumberFormat="1" applyFont="1" applyBorder="1" applyAlignment="1">
      <alignment vertical="center"/>
    </xf>
    <xf numFmtId="3" fontId="22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right"/>
    </xf>
    <xf numFmtId="1" fontId="60" fillId="0" borderId="1" xfId="0" applyNumberFormat="1" applyFont="1" applyBorder="1" applyAlignment="1">
      <alignment horizontal="left"/>
    </xf>
    <xf numFmtId="0" fontId="35" fillId="0" borderId="1" xfId="0" applyFont="1" applyBorder="1" applyAlignment="1">
      <alignment horizontal="center" vertical="center" wrapText="1"/>
    </xf>
    <xf numFmtId="3" fontId="6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" fontId="25" fillId="15" borderId="1" xfId="0" applyNumberFormat="1" applyFont="1" applyFill="1" applyBorder="1" applyAlignment="1">
      <alignment horizontal="center" vertical="center" wrapText="1"/>
    </xf>
    <xf numFmtId="171" fontId="22" fillId="0" borderId="1" xfId="0" applyNumberFormat="1" applyFont="1" applyBorder="1" applyAlignment="1" applyProtection="1">
      <alignment horizontal="center" vertical="center"/>
      <protection locked="0"/>
    </xf>
    <xf numFmtId="3" fontId="37" fillId="0" borderId="1" xfId="0" applyNumberFormat="1" applyFont="1" applyBorder="1" applyAlignment="1">
      <alignment vertical="center" wrapText="1"/>
    </xf>
    <xf numFmtId="3" fontId="37" fillId="0" borderId="1" xfId="0" applyNumberFormat="1" applyFont="1" applyBorder="1" applyAlignment="1">
      <alignment horizontal="right" vertical="center"/>
    </xf>
    <xf numFmtId="0" fontId="21" fillId="18" borderId="1" xfId="0" applyFont="1" applyFill="1" applyBorder="1" applyAlignment="1">
      <alignment vertical="center"/>
    </xf>
    <xf numFmtId="171" fontId="21" fillId="18" borderId="1" xfId="0" applyNumberFormat="1" applyFont="1" applyFill="1" applyBorder="1" applyAlignment="1">
      <alignment horizontal="center" vertical="center"/>
    </xf>
    <xf numFmtId="3" fontId="35" fillId="18" borderId="1" xfId="0" applyNumberFormat="1" applyFont="1" applyFill="1" applyBorder="1" applyAlignment="1">
      <alignment vertical="center" wrapText="1"/>
    </xf>
    <xf numFmtId="3" fontId="35" fillId="18" borderId="1" xfId="0" applyNumberFormat="1" applyFont="1" applyFill="1" applyBorder="1" applyAlignment="1">
      <alignment horizontal="right" vertical="center"/>
    </xf>
    <xf numFmtId="0" fontId="22" fillId="0" borderId="1" xfId="0" quotePrefix="1" applyFont="1" applyBorder="1" applyAlignment="1">
      <alignment horizontal="left" vertical="center"/>
    </xf>
    <xf numFmtId="170" fontId="37" fillId="0" borderId="1" xfId="0" applyNumberFormat="1" applyFont="1" applyBorder="1" applyAlignment="1">
      <alignment horizontal="center" vertical="center"/>
    </xf>
    <xf numFmtId="3" fontId="37" fillId="0" borderId="1" xfId="0" applyNumberFormat="1" applyFont="1" applyBorder="1" applyAlignment="1">
      <alignment horizontal="right" vertical="center" wrapText="1"/>
    </xf>
    <xf numFmtId="170" fontId="37" fillId="0" borderId="1" xfId="0" applyNumberFormat="1" applyFont="1" applyBorder="1" applyAlignment="1">
      <alignment horizontal="center" vertical="center" wrapText="1"/>
    </xf>
    <xf numFmtId="170" fontId="35" fillId="18" borderId="1" xfId="0" applyNumberFormat="1" applyFont="1" applyFill="1" applyBorder="1" applyAlignment="1">
      <alignment horizontal="center" vertical="center"/>
    </xf>
    <xf numFmtId="3" fontId="35" fillId="18" borderId="1" xfId="0" applyNumberFormat="1" applyFont="1" applyFill="1" applyBorder="1" applyAlignment="1">
      <alignment horizontal="right" vertical="center" wrapText="1"/>
    </xf>
    <xf numFmtId="0" fontId="22" fillId="0" borderId="1" xfId="0" quotePrefix="1" applyFont="1" applyBorder="1" applyAlignment="1">
      <alignment horizontal="left" vertical="center" wrapText="1"/>
    </xf>
    <xf numFmtId="9" fontId="21" fillId="0" borderId="1" xfId="7" applyFont="1" applyFill="1" applyBorder="1" applyAlignment="1" applyProtection="1">
      <alignment horizontal="center" vertical="center"/>
    </xf>
    <xf numFmtId="0" fontId="25" fillId="25" borderId="1" xfId="0" applyFont="1" applyFill="1" applyBorder="1" applyAlignment="1">
      <alignment vertical="center"/>
    </xf>
    <xf numFmtId="1" fontId="25" fillId="25" borderId="1" xfId="0" applyNumberFormat="1" applyFont="1" applyFill="1" applyBorder="1" applyAlignment="1">
      <alignment horizontal="center" vertical="center"/>
    </xf>
    <xf numFmtId="3" fontId="25" fillId="25" borderId="1" xfId="0" applyNumberFormat="1" applyFont="1" applyFill="1" applyBorder="1" applyAlignment="1">
      <alignment vertical="center" wrapText="1"/>
    </xf>
    <xf numFmtId="42" fontId="57" fillId="0" borderId="0" xfId="2" applyFont="1"/>
    <xf numFmtId="0" fontId="22" fillId="0" borderId="1" xfId="0" applyFont="1" applyBorder="1" applyAlignment="1">
      <alignment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right"/>
    </xf>
    <xf numFmtId="171" fontId="22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1" fontId="22" fillId="0" borderId="1" xfId="0" applyNumberFormat="1" applyFont="1" applyBorder="1" applyAlignment="1" applyProtection="1">
      <alignment horizontal="center" vertical="center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171" fontId="23" fillId="0" borderId="1" xfId="0" applyNumberFormat="1" applyFont="1" applyBorder="1" applyAlignment="1">
      <alignment horizontal="center" vertical="center" wrapText="1"/>
    </xf>
    <xf numFmtId="0" fontId="36" fillId="0" borderId="1" xfId="0" applyFont="1" applyBorder="1" applyAlignment="1" applyProtection="1">
      <alignment horizontal="center" vertical="center" wrapText="1"/>
      <protection locked="0"/>
    </xf>
    <xf numFmtId="171" fontId="23" fillId="0" borderId="1" xfId="0" applyNumberFormat="1" applyFont="1" applyBorder="1" applyAlignment="1" applyProtection="1">
      <alignment horizontal="center" vertical="center" wrapText="1"/>
      <protection locked="0"/>
    </xf>
    <xf numFmtId="0" fontId="57" fillId="0" borderId="0" xfId="0" applyFont="1" applyBorder="1"/>
    <xf numFmtId="0" fontId="0" fillId="8" borderId="0" xfId="0" applyFill="1" applyBorder="1"/>
    <xf numFmtId="0" fontId="22" fillId="0" borderId="1" xfId="0" applyFont="1" applyBorder="1" applyAlignment="1">
      <alignment horizontal="center" vertical="center" wrapText="1"/>
    </xf>
    <xf numFmtId="42" fontId="57" fillId="0" borderId="0" xfId="0" applyNumberFormat="1" applyFont="1"/>
    <xf numFmtId="9" fontId="0" fillId="0" borderId="0" xfId="0" applyNumberFormat="1"/>
    <xf numFmtId="3" fontId="2" fillId="6" borderId="1" xfId="0" applyNumberFormat="1" applyFont="1" applyFill="1" applyBorder="1" applyAlignment="1">
      <alignment vertical="center" wrapText="1"/>
    </xf>
    <xf numFmtId="3" fontId="25" fillId="6" borderId="1" xfId="0" applyNumberFormat="1" applyFont="1" applyFill="1" applyBorder="1" applyAlignment="1">
      <alignment vertical="center" wrapText="1"/>
    </xf>
    <xf numFmtId="3" fontId="38" fillId="6" borderId="1" xfId="0" applyNumberFormat="1" applyFont="1" applyFill="1" applyBorder="1" applyAlignment="1">
      <alignment vertical="center"/>
    </xf>
    <xf numFmtId="0" fontId="22" fillId="0" borderId="1" xfId="0" applyFont="1" applyBorder="1" applyAlignment="1">
      <alignment horizontal="justify" vertical="top" wrapText="1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3" fontId="21" fillId="0" borderId="1" xfId="0" applyNumberFormat="1" applyFont="1" applyBorder="1" applyAlignment="1">
      <alignment horizontal="right" vertical="center"/>
    </xf>
    <xf numFmtId="9" fontId="3" fillId="0" borderId="0" xfId="7" applyFont="1"/>
    <xf numFmtId="1" fontId="22" fillId="0" borderId="1" xfId="0" applyNumberFormat="1" applyFont="1" applyFill="1" applyBorder="1" applyAlignment="1">
      <alignment vertical="center"/>
    </xf>
    <xf numFmtId="0" fontId="62" fillId="0" borderId="1" xfId="0" quotePrefix="1" applyFont="1" applyBorder="1" applyAlignment="1">
      <alignment horizontal="left" vertical="center"/>
    </xf>
    <xf numFmtId="0" fontId="62" fillId="0" borderId="1" xfId="0" quotePrefix="1" applyFont="1" applyBorder="1" applyAlignment="1">
      <alignment horizontal="left" vertical="center" wrapText="1"/>
    </xf>
    <xf numFmtId="0" fontId="62" fillId="0" borderId="1" xfId="0" quotePrefix="1" applyFont="1" applyBorder="1" applyAlignment="1">
      <alignment horizontal="center" vertical="center"/>
    </xf>
    <xf numFmtId="0" fontId="63" fillId="0" borderId="0" xfId="0" applyFont="1"/>
    <xf numFmtId="0" fontId="64" fillId="20" borderId="1" xfId="0" applyFont="1" applyFill="1" applyBorder="1" applyAlignment="1">
      <alignment horizontal="center" vertical="center" wrapText="1"/>
    </xf>
    <xf numFmtId="0" fontId="63" fillId="0" borderId="1" xfId="0" applyFont="1" applyBorder="1" applyAlignment="1">
      <alignment horizontal="left" vertical="center" wrapText="1"/>
    </xf>
    <xf numFmtId="0" fontId="63" fillId="0" borderId="1" xfId="0" applyFont="1" applyBorder="1" applyAlignment="1">
      <alignment horizontal="center" vertical="center" wrapText="1"/>
    </xf>
    <xf numFmtId="174" fontId="63" fillId="0" borderId="1" xfId="9" applyNumberFormat="1" applyFont="1" applyFill="1" applyBorder="1" applyAlignment="1">
      <alignment horizontal="right" vertical="center" wrapText="1"/>
    </xf>
    <xf numFmtId="0" fontId="66" fillId="9" borderId="1" xfId="0" applyFont="1" applyFill="1" applyBorder="1" applyAlignment="1">
      <alignment horizontal="right" vertical="center" wrapText="1"/>
    </xf>
    <xf numFmtId="1" fontId="66" fillId="9" borderId="1" xfId="0" applyNumberFormat="1" applyFont="1" applyFill="1" applyBorder="1" applyAlignment="1">
      <alignment horizontal="center" vertical="center" wrapText="1"/>
    </xf>
    <xf numFmtId="1" fontId="67" fillId="9" borderId="1" xfId="0" applyNumberFormat="1" applyFont="1" applyFill="1" applyBorder="1" applyAlignment="1" applyProtection="1">
      <alignment horizontal="center" vertical="center" wrapText="1"/>
      <protection locked="0"/>
    </xf>
    <xf numFmtId="9" fontId="67" fillId="9" borderId="1" xfId="7" applyFont="1" applyFill="1" applyBorder="1" applyAlignment="1" applyProtection="1">
      <alignment horizontal="center" vertical="center" wrapText="1"/>
      <protection locked="0"/>
    </xf>
    <xf numFmtId="3" fontId="62" fillId="9" borderId="1" xfId="0" applyNumberFormat="1" applyFont="1" applyFill="1" applyBorder="1" applyAlignment="1" applyProtection="1">
      <alignment horizontal="right" vertical="center"/>
      <protection locked="0"/>
    </xf>
    <xf numFmtId="3" fontId="68" fillId="0" borderId="0" xfId="0" applyNumberFormat="1" applyFont="1" applyAlignment="1">
      <alignment horizontal="right" vertical="center"/>
    </xf>
    <xf numFmtId="0" fontId="63" fillId="0" borderId="0" xfId="0" applyFont="1" applyAlignment="1">
      <alignment horizontal="left" vertical="center" wrapText="1"/>
    </xf>
    <xf numFmtId="0" fontId="63" fillId="0" borderId="0" xfId="0" applyFont="1" applyAlignment="1">
      <alignment horizontal="center" vertical="center" wrapText="1"/>
    </xf>
    <xf numFmtId="174" fontId="63" fillId="0" borderId="0" xfId="9" applyNumberFormat="1" applyFont="1" applyFill="1" applyBorder="1" applyAlignment="1">
      <alignment horizontal="right" vertical="center" wrapText="1"/>
    </xf>
    <xf numFmtId="0" fontId="66" fillId="15" borderId="1" xfId="0" applyFont="1" applyFill="1" applyBorder="1" applyAlignment="1">
      <alignment horizontal="center" vertical="center" wrapText="1"/>
    </xf>
    <xf numFmtId="1" fontId="66" fillId="15" borderId="1" xfId="0" applyNumberFormat="1" applyFont="1" applyFill="1" applyBorder="1" applyAlignment="1">
      <alignment horizontal="center" vertical="center" wrapText="1"/>
    </xf>
    <xf numFmtId="0" fontId="66" fillId="0" borderId="1" xfId="0" applyFont="1" applyBorder="1" applyAlignment="1">
      <alignment vertical="center"/>
    </xf>
    <xf numFmtId="0" fontId="66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9" fontId="62" fillId="0" borderId="1" xfId="0" applyNumberFormat="1" applyFont="1" applyBorder="1" applyAlignment="1">
      <alignment horizontal="center" vertical="center"/>
    </xf>
    <xf numFmtId="42" fontId="62" fillId="0" borderId="1" xfId="2" applyFont="1" applyBorder="1" applyAlignment="1">
      <alignment vertical="center"/>
    </xf>
    <xf numFmtId="1" fontId="62" fillId="0" borderId="1" xfId="0" applyNumberFormat="1" applyFont="1" applyBorder="1" applyAlignment="1" applyProtection="1">
      <alignment horizontal="center" vertical="center" wrapText="1"/>
      <protection locked="0"/>
    </xf>
    <xf numFmtId="9" fontId="62" fillId="0" borderId="1" xfId="7" applyFont="1" applyBorder="1" applyAlignment="1" applyProtection="1">
      <alignment horizontal="center" vertical="center" wrapText="1"/>
      <protection locked="0"/>
    </xf>
    <xf numFmtId="3" fontId="62" fillId="0" borderId="1" xfId="0" applyNumberFormat="1" applyFont="1" applyBorder="1" applyAlignment="1" applyProtection="1">
      <alignment horizontal="right" vertical="center"/>
      <protection locked="0"/>
    </xf>
    <xf numFmtId="3" fontId="68" fillId="0" borderId="1" xfId="0" applyNumberFormat="1" applyFont="1" applyBorder="1" applyAlignment="1">
      <alignment horizontal="right" vertical="center"/>
    </xf>
    <xf numFmtId="3" fontId="67" fillId="9" borderId="1" xfId="0" applyNumberFormat="1" applyFont="1" applyFill="1" applyBorder="1" applyAlignment="1" applyProtection="1">
      <alignment horizontal="right" vertical="center"/>
      <protection locked="0"/>
    </xf>
    <xf numFmtId="3" fontId="66" fillId="9" borderId="1" xfId="0" applyNumberFormat="1" applyFont="1" applyFill="1" applyBorder="1" applyAlignment="1">
      <alignment horizontal="right" vertical="center"/>
    </xf>
    <xf numFmtId="3" fontId="70" fillId="22" borderId="1" xfId="0" applyNumberFormat="1" applyFont="1" applyFill="1" applyBorder="1" applyAlignment="1">
      <alignment vertical="center"/>
    </xf>
    <xf numFmtId="179" fontId="17" fillId="6" borderId="1" xfId="0" applyNumberFormat="1" applyFont="1" applyFill="1" applyBorder="1" applyAlignment="1">
      <alignment horizontal="center" vertical="center"/>
    </xf>
    <xf numFmtId="179" fontId="19" fillId="0" borderId="13" xfId="0" applyNumberFormat="1" applyFont="1" applyFill="1" applyBorder="1" applyAlignment="1">
      <alignment horizontal="center" vertical="center"/>
    </xf>
    <xf numFmtId="179" fontId="19" fillId="0" borderId="5" xfId="0" applyNumberFormat="1" applyFont="1" applyFill="1" applyBorder="1" applyAlignment="1">
      <alignment horizontal="center" vertical="center"/>
    </xf>
    <xf numFmtId="179" fontId="19" fillId="0" borderId="6" xfId="0" applyNumberFormat="1" applyFont="1" applyFill="1" applyBorder="1" applyAlignment="1">
      <alignment horizontal="center" vertical="center"/>
    </xf>
    <xf numFmtId="0" fontId="2" fillId="18" borderId="26" xfId="0" applyFont="1" applyFill="1" applyBorder="1" applyAlignment="1">
      <alignment horizontal="left" vertical="center" wrapText="1"/>
    </xf>
    <xf numFmtId="0" fontId="2" fillId="18" borderId="25" xfId="0" applyFont="1" applyFill="1" applyBorder="1" applyAlignment="1">
      <alignment horizontal="left" vertical="center" wrapText="1"/>
    </xf>
    <xf numFmtId="0" fontId="2" fillId="18" borderId="16" xfId="0" applyFont="1" applyFill="1" applyBorder="1" applyAlignment="1">
      <alignment horizontal="left" vertical="center" wrapText="1"/>
    </xf>
    <xf numFmtId="0" fontId="2" fillId="19" borderId="26" xfId="0" applyFont="1" applyFill="1" applyBorder="1" applyAlignment="1">
      <alignment horizontal="left" vertical="center" wrapText="1"/>
    </xf>
    <xf numFmtId="0" fontId="2" fillId="19" borderId="25" xfId="0" applyFont="1" applyFill="1" applyBorder="1" applyAlignment="1">
      <alignment horizontal="left" vertical="center" wrapText="1"/>
    </xf>
    <xf numFmtId="0" fontId="2" fillId="19" borderId="16" xfId="0" applyFont="1" applyFill="1" applyBorder="1" applyAlignment="1">
      <alignment horizontal="left" vertical="center" wrapText="1"/>
    </xf>
    <xf numFmtId="0" fontId="18" fillId="9" borderId="19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vertical="center" wrapText="1"/>
    </xf>
    <xf numFmtId="0" fontId="18" fillId="9" borderId="17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horizontal="justify" vertical="center" wrapText="1"/>
    </xf>
    <xf numFmtId="0" fontId="2" fillId="12" borderId="26" xfId="0" applyFont="1" applyFill="1" applyBorder="1" applyAlignment="1">
      <alignment horizontal="justify" vertical="center" wrapText="1"/>
    </xf>
    <xf numFmtId="0" fontId="2" fillId="12" borderId="25" xfId="0" applyFont="1" applyFill="1" applyBorder="1" applyAlignment="1">
      <alignment horizontal="justify" vertical="center" wrapText="1"/>
    </xf>
    <xf numFmtId="0" fontId="2" fillId="12" borderId="16" xfId="0" applyFont="1" applyFill="1" applyBorder="1" applyAlignment="1">
      <alignment horizontal="justify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justify" vertical="center" wrapText="1"/>
    </xf>
    <xf numFmtId="0" fontId="5" fillId="3" borderId="9" xfId="0" applyFont="1" applyFill="1" applyBorder="1" applyAlignment="1">
      <alignment horizontal="justify" vertical="center" wrapText="1"/>
    </xf>
    <xf numFmtId="0" fontId="2" fillId="11" borderId="26" xfId="0" applyFont="1" applyFill="1" applyBorder="1" applyAlignment="1">
      <alignment horizontal="center" vertical="top" wrapText="1"/>
    </xf>
    <xf numFmtId="0" fontId="2" fillId="11" borderId="16" xfId="0" applyFont="1" applyFill="1" applyBorder="1" applyAlignment="1">
      <alignment horizontal="center" vertical="top" wrapText="1"/>
    </xf>
    <xf numFmtId="0" fontId="2" fillId="9" borderId="26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165" fontId="22" fillId="8" borderId="8" xfId="1" applyNumberFormat="1" applyFont="1" applyFill="1" applyBorder="1" applyAlignment="1">
      <alignment horizontal="center" vertical="center" wrapText="1"/>
    </xf>
    <xf numFmtId="165" fontId="22" fillId="8" borderId="11" xfId="1" applyNumberFormat="1" applyFont="1" applyFill="1" applyBorder="1" applyAlignment="1">
      <alignment horizontal="center" vertical="center" wrapText="1"/>
    </xf>
    <xf numFmtId="0" fontId="21" fillId="8" borderId="8" xfId="0" applyFont="1" applyFill="1" applyBorder="1" applyAlignment="1">
      <alignment horizontal="center" vertical="center" wrapText="1"/>
    </xf>
    <xf numFmtId="0" fontId="21" fillId="8" borderId="11" xfId="0" applyFont="1" applyFill="1" applyBorder="1" applyAlignment="1">
      <alignment horizontal="center" vertical="center" wrapText="1"/>
    </xf>
    <xf numFmtId="0" fontId="22" fillId="8" borderId="39" xfId="0" applyFont="1" applyFill="1" applyBorder="1" applyAlignment="1">
      <alignment horizontal="center" vertical="center" wrapText="1"/>
    </xf>
    <xf numFmtId="0" fontId="22" fillId="8" borderId="29" xfId="0" applyFont="1" applyFill="1" applyBorder="1" applyAlignment="1">
      <alignment horizontal="center" vertical="center" wrapText="1"/>
    </xf>
    <xf numFmtId="0" fontId="22" fillId="8" borderId="8" xfId="0" applyFont="1" applyFill="1" applyBorder="1" applyAlignment="1">
      <alignment horizontal="center" vertical="center" wrapText="1"/>
    </xf>
    <xf numFmtId="0" fontId="22" fillId="8" borderId="11" xfId="0" applyFont="1" applyFill="1" applyBorder="1" applyAlignment="1">
      <alignment horizontal="center" vertical="center" wrapText="1"/>
    </xf>
    <xf numFmtId="0" fontId="22" fillId="8" borderId="8" xfId="2" applyNumberFormat="1" applyFont="1" applyFill="1" applyBorder="1" applyAlignment="1">
      <alignment horizontal="center" vertical="center" wrapText="1"/>
    </xf>
    <xf numFmtId="0" fontId="22" fillId="8" borderId="11" xfId="2" applyNumberFormat="1" applyFont="1" applyFill="1" applyBorder="1" applyAlignment="1">
      <alignment horizontal="center" vertical="center" wrapText="1"/>
    </xf>
    <xf numFmtId="42" fontId="22" fillId="8" borderId="8" xfId="2" applyFont="1" applyFill="1" applyBorder="1" applyAlignment="1">
      <alignment horizontal="center" vertical="center" wrapText="1"/>
    </xf>
    <xf numFmtId="42" fontId="22" fillId="8" borderId="28" xfId="2" applyFont="1" applyFill="1" applyBorder="1" applyAlignment="1">
      <alignment horizontal="center" vertical="center" wrapText="1"/>
    </xf>
    <xf numFmtId="42" fontId="22" fillId="8" borderId="11" xfId="2" applyFont="1" applyFill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165" fontId="22" fillId="8" borderId="28" xfId="1" applyNumberFormat="1" applyFont="1" applyFill="1" applyBorder="1" applyAlignment="1">
      <alignment horizontal="center" vertical="center" wrapText="1"/>
    </xf>
    <xf numFmtId="0" fontId="22" fillId="8" borderId="28" xfId="0" applyFont="1" applyFill="1" applyBorder="1" applyAlignment="1">
      <alignment horizontal="center" vertical="center" wrapText="1"/>
    </xf>
    <xf numFmtId="0" fontId="22" fillId="8" borderId="28" xfId="2" applyNumberFormat="1" applyFont="1" applyFill="1" applyBorder="1" applyAlignment="1">
      <alignment horizontal="center" vertical="center" wrapText="1"/>
    </xf>
    <xf numFmtId="0" fontId="21" fillId="4" borderId="26" xfId="0" applyFont="1" applyFill="1" applyBorder="1" applyAlignment="1">
      <alignment horizontal="center" vertical="center" wrapText="1"/>
    </xf>
    <xf numFmtId="0" fontId="21" fillId="4" borderId="25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15" borderId="26" xfId="0" applyFont="1" applyFill="1" applyBorder="1" applyAlignment="1">
      <alignment horizontal="center" vertical="center"/>
    </xf>
    <xf numFmtId="0" fontId="21" fillId="15" borderId="25" xfId="0" applyFont="1" applyFill="1" applyBorder="1" applyAlignment="1">
      <alignment horizontal="center" vertical="center"/>
    </xf>
    <xf numFmtId="0" fontId="21" fillId="15" borderId="16" xfId="0" applyFont="1" applyFill="1" applyBorder="1" applyAlignment="1">
      <alignment horizontal="center" vertical="center"/>
    </xf>
    <xf numFmtId="0" fontId="22" fillId="8" borderId="65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6" fillId="9" borderId="24" xfId="0" applyFont="1" applyFill="1" applyBorder="1" applyAlignment="1">
      <alignment horizontal="center" vertical="center" wrapText="1"/>
    </xf>
    <xf numFmtId="0" fontId="16" fillId="9" borderId="23" xfId="0" applyFont="1" applyFill="1" applyBorder="1" applyAlignment="1">
      <alignment horizontal="center" vertical="center" wrapText="1"/>
    </xf>
    <xf numFmtId="0" fontId="16" fillId="9" borderId="34" xfId="0" applyFont="1" applyFill="1" applyBorder="1" applyAlignment="1">
      <alignment horizontal="center" vertical="center" wrapText="1"/>
    </xf>
    <xf numFmtId="0" fontId="21" fillId="3" borderId="10" xfId="0" applyFont="1" applyFill="1" applyBorder="1" applyAlignment="1">
      <alignment vertical="center" wrapText="1"/>
    </xf>
    <xf numFmtId="0" fontId="21" fillId="3" borderId="11" xfId="0" applyFont="1" applyFill="1" applyBorder="1" applyAlignment="1">
      <alignment vertical="center" wrapText="1"/>
    </xf>
    <xf numFmtId="0" fontId="21" fillId="14" borderId="26" xfId="0" applyFont="1" applyFill="1" applyBorder="1" applyAlignment="1">
      <alignment horizontal="right" vertical="center"/>
    </xf>
    <xf numFmtId="0" fontId="21" fillId="14" borderId="25" xfId="0" applyFont="1" applyFill="1" applyBorder="1" applyAlignment="1">
      <alignment horizontal="right" vertical="center"/>
    </xf>
    <xf numFmtId="0" fontId="21" fillId="14" borderId="16" xfId="0" applyFont="1" applyFill="1" applyBorder="1" applyAlignment="1">
      <alignment horizontal="right" vertical="center"/>
    </xf>
    <xf numFmtId="0" fontId="22" fillId="8" borderId="1" xfId="0" applyFont="1" applyFill="1" applyBorder="1" applyAlignment="1">
      <alignment horizontal="justify" vertical="center" wrapText="1"/>
    </xf>
    <xf numFmtId="0" fontId="21" fillId="4" borderId="26" xfId="0" applyFont="1" applyFill="1" applyBorder="1" applyAlignment="1">
      <alignment horizontal="left" vertical="center" wrapText="1"/>
    </xf>
    <xf numFmtId="0" fontId="21" fillId="4" borderId="25" xfId="0" applyFont="1" applyFill="1" applyBorder="1" applyAlignment="1">
      <alignment horizontal="left" vertical="center" wrapText="1"/>
    </xf>
    <xf numFmtId="0" fontId="21" fillId="4" borderId="16" xfId="0" applyFont="1" applyFill="1" applyBorder="1" applyAlignment="1">
      <alignment horizontal="left" vertical="center" wrapText="1"/>
    </xf>
    <xf numFmtId="0" fontId="21" fillId="8" borderId="28" xfId="0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9" fillId="9" borderId="1" xfId="0" applyFont="1" applyFill="1" applyBorder="1" applyAlignment="1">
      <alignment horizontal="center"/>
    </xf>
    <xf numFmtId="0" fontId="3" fillId="0" borderId="8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8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19" fillId="1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9" borderId="66" xfId="0" applyFont="1" applyFill="1" applyBorder="1" applyAlignment="1">
      <alignment horizontal="center" vertical="center"/>
    </xf>
    <xf numFmtId="0" fontId="19" fillId="13" borderId="35" xfId="0" applyFont="1" applyFill="1" applyBorder="1" applyAlignment="1">
      <alignment horizontal="center" vertical="center"/>
    </xf>
    <xf numFmtId="0" fontId="19" fillId="13" borderId="36" xfId="0" applyFont="1" applyFill="1" applyBorder="1" applyAlignment="1">
      <alignment horizontal="center" vertical="center"/>
    </xf>
    <xf numFmtId="0" fontId="19" fillId="13" borderId="28" xfId="0" applyFont="1" applyFill="1" applyBorder="1" applyAlignment="1">
      <alignment horizontal="center" vertical="center"/>
    </xf>
    <xf numFmtId="0" fontId="19" fillId="13" borderId="11" xfId="0" applyFont="1" applyFill="1" applyBorder="1" applyAlignment="1">
      <alignment horizontal="center" vertical="center"/>
    </xf>
    <xf numFmtId="0" fontId="19" fillId="13" borderId="28" xfId="0" applyFont="1" applyFill="1" applyBorder="1" applyAlignment="1">
      <alignment horizontal="center" vertical="center" wrapText="1"/>
    </xf>
    <xf numFmtId="0" fontId="19" fillId="13" borderId="11" xfId="0" applyFont="1" applyFill="1" applyBorder="1" applyAlignment="1">
      <alignment horizontal="center" vertical="center" wrapText="1"/>
    </xf>
    <xf numFmtId="0" fontId="19" fillId="13" borderId="31" xfId="0" applyFont="1" applyFill="1" applyBorder="1" applyAlignment="1">
      <alignment horizontal="center" vertical="center" wrapText="1"/>
    </xf>
    <xf numFmtId="0" fontId="19" fillId="13" borderId="33" xfId="0" applyFont="1" applyFill="1" applyBorder="1" applyAlignment="1">
      <alignment horizontal="center" vertical="center" wrapText="1"/>
    </xf>
    <xf numFmtId="0" fontId="19" fillId="13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28" fillId="23" borderId="40" xfId="0" applyFont="1" applyFill="1" applyBorder="1" applyAlignment="1">
      <alignment horizontal="center" vertical="center" wrapText="1"/>
    </xf>
    <xf numFmtId="0" fontId="28" fillId="23" borderId="8" xfId="0" applyFont="1" applyFill="1" applyBorder="1" applyAlignment="1">
      <alignment horizontal="center" vertical="center" wrapText="1"/>
    </xf>
    <xf numFmtId="0" fontId="41" fillId="16" borderId="19" xfId="0" applyFont="1" applyFill="1" applyBorder="1" applyAlignment="1">
      <alignment horizontal="center" vertical="center" wrapText="1"/>
    </xf>
    <xf numFmtId="0" fontId="41" fillId="16" borderId="18" xfId="0" applyFont="1" applyFill="1" applyBorder="1" applyAlignment="1">
      <alignment horizontal="center" vertical="center" wrapText="1"/>
    </xf>
    <xf numFmtId="0" fontId="28" fillId="23" borderId="30" xfId="0" applyFont="1" applyFill="1" applyBorder="1" applyAlignment="1">
      <alignment horizontal="right" vertical="center" wrapText="1"/>
    </xf>
    <xf numFmtId="0" fontId="42" fillId="23" borderId="30" xfId="0" applyFont="1" applyFill="1" applyBorder="1" applyAlignment="1">
      <alignment horizontal="left" vertical="center" wrapText="1"/>
    </xf>
    <xf numFmtId="0" fontId="42" fillId="23" borderId="41" xfId="0" applyFont="1" applyFill="1" applyBorder="1" applyAlignment="1">
      <alignment horizontal="left" vertical="center" wrapText="1"/>
    </xf>
    <xf numFmtId="0" fontId="28" fillId="23" borderId="29" xfId="0" applyFont="1" applyFill="1" applyBorder="1" applyAlignment="1">
      <alignment horizontal="right" vertical="center" wrapText="1"/>
    </xf>
    <xf numFmtId="0" fontId="28" fillId="0" borderId="25" xfId="0" applyFont="1" applyBorder="1" applyAlignment="1">
      <alignment horizontal="center"/>
    </xf>
    <xf numFmtId="0" fontId="35" fillId="0" borderId="1" xfId="0" applyFont="1" applyBorder="1" applyAlignment="1">
      <alignment vertical="center"/>
    </xf>
    <xf numFmtId="0" fontId="28" fillId="22" borderId="1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40" fillId="0" borderId="53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left" vertical="center" wrapText="1"/>
    </xf>
    <xf numFmtId="0" fontId="52" fillId="1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5" fillId="15" borderId="1" xfId="0" applyFont="1" applyFill="1" applyBorder="1" applyAlignment="1">
      <alignment horizontal="left" vertical="center"/>
    </xf>
    <xf numFmtId="0" fontId="58" fillId="16" borderId="1" xfId="0" applyFont="1" applyFill="1" applyBorder="1" applyAlignment="1">
      <alignment horizontal="center" vertical="center"/>
    </xf>
    <xf numFmtId="0" fontId="25" fillId="19" borderId="1" xfId="0" applyFont="1" applyFill="1" applyBorder="1" applyAlignment="1">
      <alignment horizontal="center" vertical="center" wrapText="1"/>
    </xf>
    <xf numFmtId="0" fontId="25" fillId="15" borderId="1" xfId="0" applyFont="1" applyFill="1" applyBorder="1" applyAlignment="1">
      <alignment horizontal="left" vertical="center" wrapText="1"/>
    </xf>
    <xf numFmtId="3" fontId="21" fillId="0" borderId="1" xfId="0" applyNumberFormat="1" applyFont="1" applyBorder="1" applyAlignment="1">
      <alignment horizontal="center" vertical="center" wrapText="1"/>
    </xf>
    <xf numFmtId="0" fontId="25" fillId="15" borderId="1" xfId="0" applyFont="1" applyFill="1" applyBorder="1" applyAlignment="1">
      <alignment horizontal="center" vertical="center" wrapText="1"/>
    </xf>
    <xf numFmtId="1" fontId="25" fillId="15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/>
    </xf>
    <xf numFmtId="0" fontId="21" fillId="11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3" fillId="17" borderId="1" xfId="0" applyFont="1" applyFill="1" applyBorder="1" applyAlignment="1">
      <alignment horizontal="left" vertical="center" wrapText="1"/>
    </xf>
    <xf numFmtId="0" fontId="53" fillId="21" borderId="1" xfId="0" applyFont="1" applyFill="1" applyBorder="1" applyAlignment="1">
      <alignment horizontal="left" vertical="center" wrapText="1"/>
    </xf>
    <xf numFmtId="0" fontId="35" fillId="15" borderId="1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63" fillId="17" borderId="1" xfId="0" applyFont="1" applyFill="1" applyBorder="1" applyAlignment="1">
      <alignment horizontal="center" vertical="center" wrapText="1"/>
    </xf>
    <xf numFmtId="0" fontId="65" fillId="21" borderId="1" xfId="0" applyFont="1" applyFill="1" applyBorder="1" applyAlignment="1">
      <alignment horizontal="left" vertical="center" wrapText="1"/>
    </xf>
    <xf numFmtId="0" fontId="66" fillId="15" borderId="1" xfId="0" applyFont="1" applyFill="1" applyBorder="1" applyAlignment="1">
      <alignment horizontal="center" vertical="center" wrapText="1"/>
    </xf>
    <xf numFmtId="0" fontId="66" fillId="0" borderId="1" xfId="0" applyFont="1" applyBorder="1" applyAlignment="1">
      <alignment vertical="center"/>
    </xf>
    <xf numFmtId="0" fontId="69" fillId="22" borderId="1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left" vertical="center"/>
    </xf>
    <xf numFmtId="0" fontId="28" fillId="19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41" fillId="16" borderId="22" xfId="0" applyFont="1" applyFill="1" applyBorder="1" applyAlignment="1">
      <alignment horizontal="center" vertical="center" wrapText="1"/>
    </xf>
    <xf numFmtId="0" fontId="41" fillId="16" borderId="57" xfId="0" applyFont="1" applyFill="1" applyBorder="1" applyAlignment="1">
      <alignment horizontal="center" vertical="center" wrapText="1"/>
    </xf>
    <xf numFmtId="0" fontId="12" fillId="15" borderId="46" xfId="0" applyFont="1" applyFill="1" applyBorder="1" applyAlignment="1">
      <alignment horizontal="left" vertical="center"/>
    </xf>
    <xf numFmtId="0" fontId="12" fillId="15" borderId="16" xfId="0" applyFont="1" applyFill="1" applyBorder="1" applyAlignment="1">
      <alignment horizontal="left" vertical="center"/>
    </xf>
    <xf numFmtId="0" fontId="12" fillId="15" borderId="46" xfId="0" applyFont="1" applyFill="1" applyBorder="1" applyAlignment="1">
      <alignment horizontal="left" vertical="center" wrapText="1"/>
    </xf>
    <xf numFmtId="0" fontId="12" fillId="15" borderId="16" xfId="0" applyFont="1" applyFill="1" applyBorder="1" applyAlignment="1">
      <alignment horizontal="left" vertical="center" wrapText="1"/>
    </xf>
    <xf numFmtId="0" fontId="12" fillId="19" borderId="1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2" fillId="15" borderId="1" xfId="0" applyFont="1" applyFill="1" applyBorder="1" applyAlignment="1">
      <alignment horizontal="left" vertical="center"/>
    </xf>
    <xf numFmtId="0" fontId="12" fillId="15" borderId="64" xfId="0" applyFont="1" applyFill="1" applyBorder="1" applyAlignment="1">
      <alignment horizontal="center" vertical="center" wrapText="1"/>
    </xf>
    <xf numFmtId="0" fontId="12" fillId="15" borderId="51" xfId="0" applyFont="1" applyFill="1" applyBorder="1" applyAlignment="1">
      <alignment horizontal="center" vertical="center" wrapText="1"/>
    </xf>
    <xf numFmtId="1" fontId="12" fillId="15" borderId="63" xfId="0" applyNumberFormat="1" applyFont="1" applyFill="1" applyBorder="1" applyAlignment="1">
      <alignment horizontal="center" vertical="center" wrapText="1"/>
    </xf>
    <xf numFmtId="1" fontId="12" fillId="15" borderId="62" xfId="0" applyNumberFormat="1" applyFont="1" applyFill="1" applyBorder="1" applyAlignment="1">
      <alignment horizontal="center" vertical="center" wrapText="1"/>
    </xf>
    <xf numFmtId="1" fontId="12" fillId="15" borderId="61" xfId="0" applyNumberFormat="1" applyFont="1" applyFill="1" applyBorder="1" applyAlignment="1">
      <alignment horizontal="center" vertical="center" wrapText="1"/>
    </xf>
    <xf numFmtId="0" fontId="10" fillId="11" borderId="63" xfId="0" applyFont="1" applyFill="1" applyBorder="1" applyAlignment="1">
      <alignment horizontal="left" vertical="center"/>
    </xf>
    <xf numFmtId="0" fontId="10" fillId="11" borderId="62" xfId="0" applyFont="1" applyFill="1" applyBorder="1" applyAlignment="1">
      <alignment horizontal="left" vertical="center"/>
    </xf>
    <xf numFmtId="0" fontId="10" fillId="11" borderId="61" xfId="0" applyFont="1" applyFill="1" applyBorder="1" applyAlignment="1">
      <alignment horizontal="left" vertical="center"/>
    </xf>
    <xf numFmtId="0" fontId="35" fillId="15" borderId="43" xfId="0" applyFont="1" applyFill="1" applyBorder="1" applyAlignment="1">
      <alignment horizontal="center" vertical="center" wrapText="1"/>
    </xf>
    <xf numFmtId="0" fontId="35" fillId="15" borderId="44" xfId="0" applyFont="1" applyFill="1" applyBorder="1" applyAlignment="1">
      <alignment horizontal="center" vertical="center" wrapText="1"/>
    </xf>
    <xf numFmtId="0" fontId="35" fillId="0" borderId="46" xfId="0" applyFont="1" applyBorder="1" applyAlignment="1">
      <alignment vertical="center"/>
    </xf>
    <xf numFmtId="0" fontId="35" fillId="0" borderId="25" xfId="0" applyFont="1" applyBorder="1" applyAlignment="1">
      <alignment vertical="center"/>
    </xf>
    <xf numFmtId="0" fontId="35" fillId="0" borderId="47" xfId="0" applyFont="1" applyBorder="1" applyAlignment="1">
      <alignment vertical="center"/>
    </xf>
    <xf numFmtId="0" fontId="10" fillId="11" borderId="46" xfId="0" applyFont="1" applyFill="1" applyBorder="1" applyAlignment="1">
      <alignment horizontal="left" vertical="center"/>
    </xf>
    <xf numFmtId="0" fontId="10" fillId="11" borderId="25" xfId="0" applyFont="1" applyFill="1" applyBorder="1" applyAlignment="1">
      <alignment horizontal="left" vertical="center"/>
    </xf>
    <xf numFmtId="0" fontId="10" fillId="11" borderId="47" xfId="0" applyFont="1" applyFill="1" applyBorder="1" applyAlignment="1">
      <alignment horizontal="left" vertical="center"/>
    </xf>
  </cellXfs>
  <cellStyles count="12">
    <cellStyle name="Millares" xfId="1" builtinId="3"/>
    <cellStyle name="Millares 2" xfId="3" xr:uid="{00000000-0005-0000-0000-000001000000}"/>
    <cellStyle name="Millares 3" xfId="8" xr:uid="{00000000-0005-0000-0000-000002000000}"/>
    <cellStyle name="Millares_Costos" xfId="10" xr:uid="{E0981056-71E7-4AAA-A6BE-2850DCF82A74}"/>
    <cellStyle name="Moneda" xfId="6" builtinId="4"/>
    <cellStyle name="Moneda [0]" xfId="2" builtinId="7"/>
    <cellStyle name="Moneda 2" xfId="4" xr:uid="{00000000-0005-0000-0000-000005000000}"/>
    <cellStyle name="Moneda 3" xfId="9" xr:uid="{A1864982-332B-4FA4-9F87-59A30B881DA9}"/>
    <cellStyle name="Normal" xfId="0" builtinId="0"/>
    <cellStyle name="Normal 2" xfId="5" xr:uid="{00000000-0005-0000-0000-000007000000}"/>
    <cellStyle name="Porcentaje" xfId="7" builtinId="5"/>
    <cellStyle name="Porcentaje 2" xfId="11" xr:uid="{F0F2FA68-D087-47F2-BDF3-AB9A713D3D33}"/>
  </cellStyles>
  <dxfs count="12"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</dxfs>
  <tableStyles count="0" defaultTableStyle="TableStyleMedium2" defaultPivotStyle="PivotStyleLight16"/>
  <colors>
    <mruColors>
      <color rgb="FFB6F0F6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ORMATOS_FCA/FORMATOS%20POA-FCA%20junio%201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garcia/AppData/Local/Microsoft/Windows/Temporary%20Internet%20Files/Content.Outlook/XLY3OH23/FORMATOS%20POA-FCA%20junio%201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garcia/AppData/Local/Microsoft/Windows/Temporary%20Internet%20Files/Content.Outlook/XLY3OH23/FORMATOS_FCA/FORMATOS%20POA-FCA%20junio%201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Plan%20opertativ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sistemas\Downloads\ajustes%20proyecto%20restauraci&#243;n\ajustes%20proyecto%20restauraci&#243;n\APLICATIVO%20ESTABLECIMIENTO%20ver%202%2012%20mar%20201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Presupuesto%20AAA%20La%20Sierr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LAN%20SALVAGUARDA/APLICATIVO%20FCA%20ESTABLECIMIENTO%20TOTOR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860f0ff8edc96cf4/Escritorio/trabajo%20sub/24019/sentencias/Paez%20de%20toez/convenio/Copia%20de%20Marco%20Logico%20y%20Presupuesto%20V%201%20TOE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A-1"/>
      <sheetName val="POA-2"/>
      <sheetName val="POA-3"/>
      <sheetName val="POA-4"/>
      <sheetName val="POA-5"/>
      <sheetName val="Ejec-1"/>
      <sheetName val="Ejec-2"/>
      <sheetName val="Ejec-3"/>
      <sheetName val="Ejec-4"/>
      <sheetName val="Ejec-5"/>
    </sheetNames>
    <sheetDataSet>
      <sheetData sheetId="0">
        <row r="2">
          <cell r="S2" t="str">
            <v>Amazonas</v>
          </cell>
        </row>
        <row r="3">
          <cell r="S3" t="str">
            <v>Antioquia</v>
          </cell>
        </row>
        <row r="4">
          <cell r="S4" t="str">
            <v>Arauca</v>
          </cell>
        </row>
        <row r="5">
          <cell r="S5" t="str">
            <v>Atlántico</v>
          </cell>
        </row>
        <row r="6">
          <cell r="S6" t="str">
            <v>Bolívar</v>
          </cell>
        </row>
        <row r="7">
          <cell r="S7" t="str">
            <v>Boyacá</v>
          </cell>
        </row>
        <row r="8">
          <cell r="S8" t="str">
            <v>Caldas</v>
          </cell>
        </row>
        <row r="9">
          <cell r="S9" t="str">
            <v>Caquetá</v>
          </cell>
        </row>
        <row r="10">
          <cell r="S10" t="str">
            <v>Casanare</v>
          </cell>
        </row>
        <row r="11">
          <cell r="S11" t="str">
            <v>Cauca</v>
          </cell>
        </row>
        <row r="12">
          <cell r="S12" t="str">
            <v>Cesar</v>
          </cell>
        </row>
        <row r="13">
          <cell r="S13" t="str">
            <v>Chocó</v>
          </cell>
        </row>
        <row r="14">
          <cell r="S14" t="str">
            <v>Córdoba</v>
          </cell>
        </row>
        <row r="15">
          <cell r="S15" t="str">
            <v>Cundinamarca</v>
          </cell>
        </row>
        <row r="16">
          <cell r="S16" t="str">
            <v>Guainía</v>
          </cell>
        </row>
        <row r="17">
          <cell r="S17" t="str">
            <v>Guaviare</v>
          </cell>
        </row>
        <row r="18">
          <cell r="S18" t="str">
            <v>Huila</v>
          </cell>
        </row>
        <row r="19">
          <cell r="S19" t="str">
            <v>La Guajira</v>
          </cell>
        </row>
        <row r="20">
          <cell r="S20" t="str">
            <v>Magdalena</v>
          </cell>
        </row>
        <row r="21">
          <cell r="S21" t="str">
            <v>Meta</v>
          </cell>
        </row>
        <row r="22">
          <cell r="S22" t="str">
            <v>Nariño</v>
          </cell>
        </row>
        <row r="23">
          <cell r="S23" t="str">
            <v>Norte de Santander</v>
          </cell>
        </row>
        <row r="24">
          <cell r="S24" t="str">
            <v>Putumayo</v>
          </cell>
        </row>
        <row r="25">
          <cell r="S25" t="str">
            <v>Quindío</v>
          </cell>
        </row>
        <row r="26">
          <cell r="S26" t="str">
            <v>Risaralda</v>
          </cell>
        </row>
        <row r="27">
          <cell r="S27" t="str">
            <v>San Andrés y Providencia</v>
          </cell>
        </row>
        <row r="28">
          <cell r="S28" t="str">
            <v>Santander</v>
          </cell>
        </row>
        <row r="29">
          <cell r="S29" t="str">
            <v>Sucre</v>
          </cell>
        </row>
        <row r="30">
          <cell r="S30" t="str">
            <v>Tolima</v>
          </cell>
        </row>
        <row r="31">
          <cell r="S31" t="str">
            <v>Valle del Cauca</v>
          </cell>
        </row>
        <row r="32">
          <cell r="S32" t="str">
            <v>Vaupés</v>
          </cell>
        </row>
        <row r="33">
          <cell r="S33" t="str">
            <v>Vichada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A-1"/>
      <sheetName val="POA-2"/>
      <sheetName val="POA-3"/>
      <sheetName val="POA-4"/>
      <sheetName val="POA-5"/>
      <sheetName val="Ejec-1"/>
      <sheetName val="Ejec-2"/>
      <sheetName val="Ejec-3"/>
      <sheetName val="Ejec-4"/>
      <sheetName val="Ejec-5"/>
    </sheetNames>
    <sheetDataSet>
      <sheetData sheetId="0"/>
      <sheetData sheetId="1"/>
      <sheetData sheetId="2"/>
      <sheetData sheetId="3"/>
      <sheetData sheetId="4"/>
      <sheetData sheetId="5">
        <row r="1">
          <cell r="X1" t="str">
            <v>Marzo</v>
          </cell>
          <cell r="Z1" t="str">
            <v>De avance</v>
          </cell>
        </row>
        <row r="2">
          <cell r="X2" t="str">
            <v>Junio</v>
          </cell>
          <cell r="Z2" t="str">
            <v>Final</v>
          </cell>
        </row>
        <row r="3">
          <cell r="X3" t="str">
            <v>Septiembre</v>
          </cell>
        </row>
        <row r="4">
          <cell r="X4" t="str">
            <v>Diciembre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A-1"/>
      <sheetName val="POA-2"/>
      <sheetName val="POA-3"/>
      <sheetName val="POA-4"/>
      <sheetName val="POA-5"/>
      <sheetName val="Ejec-1"/>
      <sheetName val="Ejec-2"/>
      <sheetName val="Ejec-3"/>
      <sheetName val="Ejec-4"/>
      <sheetName val="Ejec-5"/>
    </sheetNames>
    <sheetDataSet>
      <sheetData sheetId="0">
        <row r="2">
          <cell r="Q2" t="str">
            <v>Enero</v>
          </cell>
          <cell r="S2" t="str">
            <v>Amazonas</v>
          </cell>
        </row>
        <row r="3">
          <cell r="Q3" t="str">
            <v>Febrero</v>
          </cell>
          <cell r="S3" t="str">
            <v>Antioquia</v>
          </cell>
        </row>
        <row r="4">
          <cell r="Q4" t="str">
            <v>Marzo</v>
          </cell>
          <cell r="S4" t="str">
            <v>Arauca</v>
          </cell>
        </row>
        <row r="5">
          <cell r="Q5" t="str">
            <v>Abril</v>
          </cell>
          <cell r="S5" t="str">
            <v>Atlántico</v>
          </cell>
        </row>
        <row r="6">
          <cell r="Q6" t="str">
            <v>Mayo</v>
          </cell>
          <cell r="S6" t="str">
            <v>Bolívar</v>
          </cell>
        </row>
        <row r="7">
          <cell r="Q7" t="str">
            <v>Junio</v>
          </cell>
          <cell r="S7" t="str">
            <v>Boyacá</v>
          </cell>
        </row>
        <row r="8">
          <cell r="Q8" t="str">
            <v>Julio</v>
          </cell>
          <cell r="S8" t="str">
            <v>Caldas</v>
          </cell>
        </row>
        <row r="9">
          <cell r="Q9" t="str">
            <v>Agosto</v>
          </cell>
          <cell r="S9" t="str">
            <v>Caquetá</v>
          </cell>
        </row>
        <row r="10">
          <cell r="Q10" t="str">
            <v>Septiembre</v>
          </cell>
          <cell r="S10" t="str">
            <v>Casanare</v>
          </cell>
        </row>
        <row r="11">
          <cell r="Q11" t="str">
            <v>Octubre</v>
          </cell>
          <cell r="S11" t="str">
            <v>Cauca</v>
          </cell>
        </row>
        <row r="12">
          <cell r="Q12" t="str">
            <v>Noviembre</v>
          </cell>
          <cell r="S12" t="str">
            <v>Cesar</v>
          </cell>
        </row>
        <row r="13">
          <cell r="Q13" t="str">
            <v>Diciembre</v>
          </cell>
          <cell r="S13" t="str">
            <v>Chocó</v>
          </cell>
        </row>
        <row r="14">
          <cell r="S14" t="str">
            <v>Córdoba</v>
          </cell>
        </row>
        <row r="15">
          <cell r="S15" t="str">
            <v>Cundinamarca</v>
          </cell>
        </row>
        <row r="16">
          <cell r="S16" t="str">
            <v>Guainía</v>
          </cell>
        </row>
        <row r="17">
          <cell r="S17" t="str">
            <v>Guaviare</v>
          </cell>
        </row>
        <row r="18">
          <cell r="S18" t="str">
            <v>Huila</v>
          </cell>
        </row>
        <row r="19">
          <cell r="S19" t="str">
            <v>La Guajira</v>
          </cell>
        </row>
        <row r="20">
          <cell r="S20" t="str">
            <v>Magdalena</v>
          </cell>
        </row>
        <row r="21">
          <cell r="S21" t="str">
            <v>Meta</v>
          </cell>
        </row>
        <row r="22">
          <cell r="S22" t="str">
            <v>Nariño</v>
          </cell>
        </row>
        <row r="23">
          <cell r="S23" t="str">
            <v>Norte de Santander</v>
          </cell>
        </row>
        <row r="24">
          <cell r="S24" t="str">
            <v>Putumayo</v>
          </cell>
        </row>
        <row r="25">
          <cell r="S25" t="str">
            <v>Quindío</v>
          </cell>
        </row>
        <row r="26">
          <cell r="S26" t="str">
            <v>Risaralda</v>
          </cell>
        </row>
        <row r="27">
          <cell r="S27" t="str">
            <v>San Andrés y Providencia</v>
          </cell>
        </row>
        <row r="28">
          <cell r="S28" t="str">
            <v>Santander</v>
          </cell>
        </row>
        <row r="29">
          <cell r="S29" t="str">
            <v>Sucre</v>
          </cell>
        </row>
        <row r="30">
          <cell r="S30" t="str">
            <v>Tolima</v>
          </cell>
        </row>
        <row r="31">
          <cell r="S31" t="str">
            <v>Valle del Cauca</v>
          </cell>
        </row>
        <row r="32">
          <cell r="S32" t="str">
            <v>Vaupés</v>
          </cell>
        </row>
        <row r="33">
          <cell r="S33" t="str">
            <v>Vichada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MARCO LOGICO"/>
      <sheetName val="PONDERADO"/>
      <sheetName val="MATRIZ DE A. INVOL"/>
      <sheetName val="PRESUPUESTO"/>
      <sheetName val="CRONOGRAMA "/>
      <sheetName val="Accion1.4.1"/>
      <sheetName val="Acción 1.4.2 Estrategia Pasiva"/>
      <sheetName val="Acción 1.5.1 Socialización"/>
      <sheetName val="Acción 1.5.2 Educación"/>
      <sheetName val="totales"/>
    </sheetNames>
    <sheetDataSet>
      <sheetData sheetId="0"/>
      <sheetData sheetId="1"/>
      <sheetData sheetId="2"/>
      <sheetData sheetId="3"/>
      <sheetData sheetId="4"/>
      <sheetData sheetId="5">
        <row r="35">
          <cell r="H35">
            <v>568396</v>
          </cell>
        </row>
      </sheetData>
      <sheetData sheetId="6"/>
      <sheetData sheetId="7">
        <row r="15">
          <cell r="G15">
            <v>1047500</v>
          </cell>
        </row>
      </sheetData>
      <sheetData sheetId="8">
        <row r="15">
          <cell r="G15">
            <v>3175000</v>
          </cell>
        </row>
      </sheetData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blecimiento"/>
      <sheetName val="Aisl."/>
      <sheetName val="INSTRUCCIONES"/>
      <sheetName val="Objetivos"/>
      <sheetName val="Eventos"/>
      <sheetName val="Estudios documentos"/>
      <sheetName val="Monitoreo y seguimiento"/>
      <sheetName val="Gest"/>
      <sheetName val="FINANC"/>
      <sheetName val="Proyecto"/>
      <sheetName val="Plan Adq"/>
      <sheetName val="Cronog"/>
      <sheetName val="POA-1"/>
      <sheetName val="POA-2"/>
      <sheetName val="POA-3"/>
      <sheetName val="POA-4"/>
      <sheetName val="POA-5"/>
      <sheetName val="Seguimiento"/>
      <sheetName val="EJEC-1I"/>
      <sheetName val="EJEC-2I"/>
      <sheetName val="EJEC-3I"/>
      <sheetName val="EJEC-4I"/>
      <sheetName val="EJEC-5I"/>
      <sheetName val="EJEC-1II"/>
      <sheetName val="EJEC-2II"/>
      <sheetName val="EJEC-3II"/>
      <sheetName val="EJEC-4II"/>
      <sheetName val="EJEC-5II"/>
      <sheetName val="EJEC-1III"/>
      <sheetName val="EJEC-2III"/>
      <sheetName val="EJEC-3III"/>
      <sheetName val="EJEC-4III"/>
      <sheetName val="EJEC-5III"/>
      <sheetName val="EJEC-1IV"/>
      <sheetName val="EJEC-2IV"/>
      <sheetName val="EJEC-3IV"/>
      <sheetName val="EJEC-4IV"/>
      <sheetName val="EJEC-5IV"/>
    </sheetNames>
    <sheetDataSet>
      <sheetData sheetId="0" refreshError="1">
        <row r="2">
          <cell r="J2" t="str">
            <v xml:space="preserve">
COSTOS DE ESTABLECIMIENTO</v>
          </cell>
        </row>
        <row r="6">
          <cell r="I6" t="str">
            <v xml:space="preserve">COSTO DE ESTABLECIMIENTO </v>
          </cell>
        </row>
        <row r="7">
          <cell r="I7" t="str">
            <v>SISTEMA A IMPLEMENTAR:</v>
          </cell>
        </row>
        <row r="9">
          <cell r="I9" t="str">
            <v>NOMBRE DEL PROYECTO:</v>
          </cell>
        </row>
        <row r="13">
          <cell r="L13" t="str">
            <v>Costo Unitario $</v>
          </cell>
        </row>
        <row r="16">
          <cell r="K16">
            <v>0</v>
          </cell>
        </row>
        <row r="26">
          <cell r="L26" t="str">
            <v>METAS TOTALES</v>
          </cell>
          <cell r="N26" t="str">
            <v>Has.</v>
          </cell>
        </row>
        <row r="44">
          <cell r="J44" t="str">
            <v>Plántulas</v>
          </cell>
        </row>
        <row r="47">
          <cell r="J47" t="str">
            <v>Kgr.</v>
          </cell>
        </row>
        <row r="48">
          <cell r="J48" t="str">
            <v>Kgr.</v>
          </cell>
        </row>
      </sheetData>
      <sheetData sheetId="1" refreshError="1">
        <row r="2">
          <cell r="B2">
            <v>0</v>
          </cell>
        </row>
        <row r="29">
          <cell r="C29">
            <v>7</v>
          </cell>
        </row>
        <row r="32">
          <cell r="C32">
            <v>8</v>
          </cell>
        </row>
        <row r="33">
          <cell r="D33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E MARCO LOG"/>
      <sheetName val="PRESUPUESTO"/>
      <sheetName val="PONDERACIÓN"/>
      <sheetName val="CRONOGRAMA"/>
      <sheetName val="MATRIZ DE A. INVOL"/>
      <sheetName val="PERSONAL"/>
      <sheetName val="ACT 1.1"/>
      <sheetName val="A 1.2.1 RMV ACTIVA"/>
      <sheetName val="A 1.2.2 AISL ACTIVA"/>
      <sheetName val="A 1.3 PASIVA"/>
      <sheetName val="1.4 SEGUIMIENTO"/>
      <sheetName val="A 2.1 SOCIALIZ"/>
      <sheetName val="A 2.2 CAPACT"/>
      <sheetName val="A 2.3 CLAUSURA"/>
      <sheetName val="OBJETOS DE GASTOS PARA FORMULAC"/>
    </sheetNames>
    <sheetDataSet>
      <sheetData sheetId="0"/>
      <sheetData sheetId="1"/>
      <sheetData sheetId="2"/>
      <sheetData sheetId="3"/>
      <sheetData sheetId="4"/>
      <sheetData sheetId="5">
        <row r="9">
          <cell r="H9">
            <v>1500000</v>
          </cell>
        </row>
        <row r="10">
          <cell r="H10">
            <v>1875000</v>
          </cell>
        </row>
        <row r="11">
          <cell r="H11">
            <v>1875000</v>
          </cell>
        </row>
        <row r="12">
          <cell r="H12">
            <v>937500</v>
          </cell>
        </row>
        <row r="13">
          <cell r="H13">
            <v>375000</v>
          </cell>
        </row>
        <row r="14">
          <cell r="H14">
            <v>437500</v>
          </cell>
        </row>
      </sheetData>
      <sheetData sheetId="6"/>
      <sheetData sheetId="7"/>
      <sheetData sheetId="8">
        <row r="10">
          <cell r="E10">
            <v>315500</v>
          </cell>
        </row>
        <row r="11">
          <cell r="E11">
            <v>11000</v>
          </cell>
        </row>
        <row r="12">
          <cell r="E12">
            <v>60000</v>
          </cell>
        </row>
        <row r="38">
          <cell r="H38">
            <v>6562500</v>
          </cell>
        </row>
        <row r="39">
          <cell r="H39">
            <v>437500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Objetivos"/>
      <sheetName val="Establecimiento"/>
      <sheetName val="Aisl."/>
      <sheetName val="Gest"/>
      <sheetName val="FINANC"/>
      <sheetName val="Proyecto"/>
      <sheetName val="Plan Adq"/>
      <sheetName val="Cronog"/>
      <sheetName val="POA-1"/>
      <sheetName val="POA-2"/>
      <sheetName val="POA-3"/>
      <sheetName val="POA-4"/>
      <sheetName val="POA-5"/>
      <sheetName val="Seguimiento"/>
      <sheetName val="EJEC-1I"/>
      <sheetName val="EJEC-2I"/>
      <sheetName val="EJEC-3I"/>
      <sheetName val="EJEC-4I"/>
      <sheetName val="EJEC-5I"/>
      <sheetName val="EJEC-1II"/>
      <sheetName val="EJEC-2II"/>
      <sheetName val="EJEC-3II"/>
      <sheetName val="EJEC-4II"/>
      <sheetName val="EJEC-5II"/>
      <sheetName val="EJEC-1III"/>
      <sheetName val="EJEC-2III"/>
      <sheetName val="EJEC-3III"/>
      <sheetName val="EJEC-4III"/>
      <sheetName val="EJEC-5III"/>
      <sheetName val="EJEC-1IV"/>
      <sheetName val="EJEC-2IV"/>
      <sheetName val="EJEC-3IV"/>
      <sheetName val="EJEC-4IV"/>
      <sheetName val="EJEC-5IV"/>
    </sheetNames>
    <sheetDataSet>
      <sheetData sheetId="0" refreshError="1"/>
      <sheetData sheetId="1" refreshError="1"/>
      <sheetData sheetId="2" refreshError="1">
        <row r="26">
          <cell r="B26" t="str">
            <v>Costos proyectados en pesos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E M.LOGICO"/>
      <sheetName val="MATRIZ DE MARCO LOGICO"/>
      <sheetName val="PLAN OPERACTIVO "/>
      <sheetName val="OBJETOS DE GASTOS PARA FORMULAC"/>
      <sheetName val="Consolidado "/>
      <sheetName val="PONDERACION"/>
      <sheetName val="CRONOGRAMA "/>
      <sheetName val="Personal "/>
      <sheetName val="Hoja1"/>
      <sheetName val="Actividad 2.1"/>
      <sheetName val="Act 2.2 Estrategia Pasiva"/>
      <sheetName val="Act 1.1 Socialización"/>
      <sheetName val="Act 1.2 Educación"/>
      <sheetName val="Arbol de Problema"/>
      <sheetName val="Arbol de Objetiv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1">
          <cell r="H11">
            <v>6000000</v>
          </cell>
        </row>
        <row r="13">
          <cell r="G13">
            <v>3000000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uan david hurtado" id="{C3DF8BEA-9B78-4CBB-8EF2-240162F9126C}" userId="860f0ff8edc96cf4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8" dT="2025-09-01T19:28:19.76" personId="{C3DF8BEA-9B78-4CBB-8EF2-240162F9126C}" id="{89EC0042-934F-4EAB-A5DF-0F7145E61D67}">
    <text>La 1.5.1 pasara a 1.4.1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17"/>
  <sheetViews>
    <sheetView tabSelected="1" topLeftCell="A7" zoomScaleNormal="100" zoomScaleSheetLayoutView="90" workbookViewId="0">
      <selection activeCell="L10" sqref="L10"/>
    </sheetView>
  </sheetViews>
  <sheetFormatPr baseColWidth="10" defaultColWidth="11.42578125" defaultRowHeight="12.75" x14ac:dyDescent="0.2"/>
  <cols>
    <col min="1" max="1" width="5.28515625" style="1" customWidth="1"/>
    <col min="2" max="2" width="40.28515625" style="12" customWidth="1"/>
    <col min="3" max="3" width="24.85546875" style="12" customWidth="1"/>
    <col min="4" max="4" width="18.7109375" style="4" bestFit="1" customWidth="1"/>
    <col min="5" max="5" width="8.28515625" style="4" customWidth="1"/>
    <col min="6" max="6" width="7.42578125" style="31" customWidth="1"/>
    <col min="7" max="7" width="6.42578125" style="31" bestFit="1" customWidth="1"/>
    <col min="8" max="10" width="6.42578125" style="31" customWidth="1"/>
    <col min="11" max="11" width="6.42578125" style="31" bestFit="1" customWidth="1"/>
    <col min="12" max="12" width="33" style="13" customWidth="1"/>
    <col min="13" max="13" width="27.28515625" style="13" customWidth="1"/>
    <col min="14" max="14" width="13.7109375" style="1" bestFit="1" customWidth="1"/>
    <col min="15" max="16" width="12.7109375" style="1" bestFit="1" customWidth="1"/>
    <col min="17" max="17" width="11.42578125" style="1"/>
    <col min="18" max="18" width="0" style="1" hidden="1" customWidth="1"/>
    <col min="19" max="248" width="11.42578125" style="1"/>
    <col min="249" max="249" width="17.28515625" style="1" customWidth="1"/>
    <col min="250" max="250" width="48.42578125" style="1" bestFit="1" customWidth="1"/>
    <col min="251" max="251" width="23.5703125" style="1" bestFit="1" customWidth="1"/>
    <col min="252" max="252" width="31.5703125" style="1" bestFit="1" customWidth="1"/>
    <col min="253" max="253" width="24.28515625" style="1" bestFit="1" customWidth="1"/>
    <col min="254" max="254" width="12.42578125" style="1" bestFit="1" customWidth="1"/>
    <col min="255" max="255" width="24.5703125" style="1" bestFit="1" customWidth="1"/>
    <col min="256" max="256" width="32.5703125" style="1" bestFit="1" customWidth="1"/>
    <col min="257" max="257" width="26.28515625" style="1" customWidth="1"/>
    <col min="258" max="258" width="15.28515625" style="1" bestFit="1" customWidth="1"/>
    <col min="259" max="259" width="16.7109375" style="1" customWidth="1"/>
    <col min="260" max="260" width="19.28515625" style="1" customWidth="1"/>
    <col min="261" max="261" width="21.7109375" style="1" customWidth="1"/>
    <col min="262" max="262" width="21.28515625" style="1" customWidth="1"/>
    <col min="263" max="263" width="25.7109375" style="1" customWidth="1"/>
    <col min="264" max="264" width="26.5703125" style="1" customWidth="1"/>
    <col min="265" max="265" width="16.28515625" style="1" customWidth="1"/>
    <col min="266" max="266" width="19.7109375" style="1" customWidth="1"/>
    <col min="267" max="267" width="17.28515625" style="1" customWidth="1"/>
    <col min="268" max="273" width="11.42578125" style="1"/>
    <col min="274" max="274" width="0" style="1" hidden="1" customWidth="1"/>
    <col min="275" max="504" width="11.42578125" style="1"/>
    <col min="505" max="505" width="17.28515625" style="1" customWidth="1"/>
    <col min="506" max="506" width="48.42578125" style="1" bestFit="1" customWidth="1"/>
    <col min="507" max="507" width="23.5703125" style="1" bestFit="1" customWidth="1"/>
    <col min="508" max="508" width="31.5703125" style="1" bestFit="1" customWidth="1"/>
    <col min="509" max="509" width="24.28515625" style="1" bestFit="1" customWidth="1"/>
    <col min="510" max="510" width="12.42578125" style="1" bestFit="1" customWidth="1"/>
    <col min="511" max="511" width="24.5703125" style="1" bestFit="1" customWidth="1"/>
    <col min="512" max="512" width="32.5703125" style="1" bestFit="1" customWidth="1"/>
    <col min="513" max="513" width="26.28515625" style="1" customWidth="1"/>
    <col min="514" max="514" width="15.28515625" style="1" bestFit="1" customWidth="1"/>
    <col min="515" max="515" width="16.7109375" style="1" customWidth="1"/>
    <col min="516" max="516" width="19.28515625" style="1" customWidth="1"/>
    <col min="517" max="517" width="21.7109375" style="1" customWidth="1"/>
    <col min="518" max="518" width="21.28515625" style="1" customWidth="1"/>
    <col min="519" max="519" width="25.7109375" style="1" customWidth="1"/>
    <col min="520" max="520" width="26.5703125" style="1" customWidth="1"/>
    <col min="521" max="521" width="16.28515625" style="1" customWidth="1"/>
    <col min="522" max="522" width="19.7109375" style="1" customWidth="1"/>
    <col min="523" max="523" width="17.28515625" style="1" customWidth="1"/>
    <col min="524" max="529" width="11.42578125" style="1"/>
    <col min="530" max="530" width="0" style="1" hidden="1" customWidth="1"/>
    <col min="531" max="760" width="11.42578125" style="1"/>
    <col min="761" max="761" width="17.28515625" style="1" customWidth="1"/>
    <col min="762" max="762" width="48.42578125" style="1" bestFit="1" customWidth="1"/>
    <col min="763" max="763" width="23.5703125" style="1" bestFit="1" customWidth="1"/>
    <col min="764" max="764" width="31.5703125" style="1" bestFit="1" customWidth="1"/>
    <col min="765" max="765" width="24.28515625" style="1" bestFit="1" customWidth="1"/>
    <col min="766" max="766" width="12.42578125" style="1" bestFit="1" customWidth="1"/>
    <col min="767" max="767" width="24.5703125" style="1" bestFit="1" customWidth="1"/>
    <col min="768" max="768" width="32.5703125" style="1" bestFit="1" customWidth="1"/>
    <col min="769" max="769" width="26.28515625" style="1" customWidth="1"/>
    <col min="770" max="770" width="15.28515625" style="1" bestFit="1" customWidth="1"/>
    <col min="771" max="771" width="16.7109375" style="1" customWidth="1"/>
    <col min="772" max="772" width="19.28515625" style="1" customWidth="1"/>
    <col min="773" max="773" width="21.7109375" style="1" customWidth="1"/>
    <col min="774" max="774" width="21.28515625" style="1" customWidth="1"/>
    <col min="775" max="775" width="25.7109375" style="1" customWidth="1"/>
    <col min="776" max="776" width="26.5703125" style="1" customWidth="1"/>
    <col min="777" max="777" width="16.28515625" style="1" customWidth="1"/>
    <col min="778" max="778" width="19.7109375" style="1" customWidth="1"/>
    <col min="779" max="779" width="17.28515625" style="1" customWidth="1"/>
    <col min="780" max="785" width="11.42578125" style="1"/>
    <col min="786" max="786" width="0" style="1" hidden="1" customWidth="1"/>
    <col min="787" max="1016" width="11.42578125" style="1"/>
    <col min="1017" max="1017" width="17.28515625" style="1" customWidth="1"/>
    <col min="1018" max="1018" width="48.42578125" style="1" bestFit="1" customWidth="1"/>
    <col min="1019" max="1019" width="23.5703125" style="1" bestFit="1" customWidth="1"/>
    <col min="1020" max="1020" width="31.5703125" style="1" bestFit="1" customWidth="1"/>
    <col min="1021" max="1021" width="24.28515625" style="1" bestFit="1" customWidth="1"/>
    <col min="1022" max="1022" width="12.42578125" style="1" bestFit="1" customWidth="1"/>
    <col min="1023" max="1023" width="24.5703125" style="1" bestFit="1" customWidth="1"/>
    <col min="1024" max="1024" width="32.5703125" style="1" bestFit="1" customWidth="1"/>
    <col min="1025" max="1025" width="26.28515625" style="1" customWidth="1"/>
    <col min="1026" max="1026" width="15.28515625" style="1" bestFit="1" customWidth="1"/>
    <col min="1027" max="1027" width="16.7109375" style="1" customWidth="1"/>
    <col min="1028" max="1028" width="19.28515625" style="1" customWidth="1"/>
    <col min="1029" max="1029" width="21.7109375" style="1" customWidth="1"/>
    <col min="1030" max="1030" width="21.28515625" style="1" customWidth="1"/>
    <col min="1031" max="1031" width="25.7109375" style="1" customWidth="1"/>
    <col min="1032" max="1032" width="26.5703125" style="1" customWidth="1"/>
    <col min="1033" max="1033" width="16.28515625" style="1" customWidth="1"/>
    <col min="1034" max="1034" width="19.7109375" style="1" customWidth="1"/>
    <col min="1035" max="1035" width="17.28515625" style="1" customWidth="1"/>
    <col min="1036" max="1041" width="11.42578125" style="1"/>
    <col min="1042" max="1042" width="0" style="1" hidden="1" customWidth="1"/>
    <col min="1043" max="1272" width="11.42578125" style="1"/>
    <col min="1273" max="1273" width="17.28515625" style="1" customWidth="1"/>
    <col min="1274" max="1274" width="48.42578125" style="1" bestFit="1" customWidth="1"/>
    <col min="1275" max="1275" width="23.5703125" style="1" bestFit="1" customWidth="1"/>
    <col min="1276" max="1276" width="31.5703125" style="1" bestFit="1" customWidth="1"/>
    <col min="1277" max="1277" width="24.28515625" style="1" bestFit="1" customWidth="1"/>
    <col min="1278" max="1278" width="12.42578125" style="1" bestFit="1" customWidth="1"/>
    <col min="1279" max="1279" width="24.5703125" style="1" bestFit="1" customWidth="1"/>
    <col min="1280" max="1280" width="32.5703125" style="1" bestFit="1" customWidth="1"/>
    <col min="1281" max="1281" width="26.28515625" style="1" customWidth="1"/>
    <col min="1282" max="1282" width="15.28515625" style="1" bestFit="1" customWidth="1"/>
    <col min="1283" max="1283" width="16.7109375" style="1" customWidth="1"/>
    <col min="1284" max="1284" width="19.28515625" style="1" customWidth="1"/>
    <col min="1285" max="1285" width="21.7109375" style="1" customWidth="1"/>
    <col min="1286" max="1286" width="21.28515625" style="1" customWidth="1"/>
    <col min="1287" max="1287" width="25.7109375" style="1" customWidth="1"/>
    <col min="1288" max="1288" width="26.5703125" style="1" customWidth="1"/>
    <col min="1289" max="1289" width="16.28515625" style="1" customWidth="1"/>
    <col min="1290" max="1290" width="19.7109375" style="1" customWidth="1"/>
    <col min="1291" max="1291" width="17.28515625" style="1" customWidth="1"/>
    <col min="1292" max="1297" width="11.42578125" style="1"/>
    <col min="1298" max="1298" width="0" style="1" hidden="1" customWidth="1"/>
    <col min="1299" max="1528" width="11.42578125" style="1"/>
    <col min="1529" max="1529" width="17.28515625" style="1" customWidth="1"/>
    <col min="1530" max="1530" width="48.42578125" style="1" bestFit="1" customWidth="1"/>
    <col min="1531" max="1531" width="23.5703125" style="1" bestFit="1" customWidth="1"/>
    <col min="1532" max="1532" width="31.5703125" style="1" bestFit="1" customWidth="1"/>
    <col min="1533" max="1533" width="24.28515625" style="1" bestFit="1" customWidth="1"/>
    <col min="1534" max="1534" width="12.42578125" style="1" bestFit="1" customWidth="1"/>
    <col min="1535" max="1535" width="24.5703125" style="1" bestFit="1" customWidth="1"/>
    <col min="1536" max="1536" width="32.5703125" style="1" bestFit="1" customWidth="1"/>
    <col min="1537" max="1537" width="26.28515625" style="1" customWidth="1"/>
    <col min="1538" max="1538" width="15.28515625" style="1" bestFit="1" customWidth="1"/>
    <col min="1539" max="1539" width="16.7109375" style="1" customWidth="1"/>
    <col min="1540" max="1540" width="19.28515625" style="1" customWidth="1"/>
    <col min="1541" max="1541" width="21.7109375" style="1" customWidth="1"/>
    <col min="1542" max="1542" width="21.28515625" style="1" customWidth="1"/>
    <col min="1543" max="1543" width="25.7109375" style="1" customWidth="1"/>
    <col min="1544" max="1544" width="26.5703125" style="1" customWidth="1"/>
    <col min="1545" max="1545" width="16.28515625" style="1" customWidth="1"/>
    <col min="1546" max="1546" width="19.7109375" style="1" customWidth="1"/>
    <col min="1547" max="1547" width="17.28515625" style="1" customWidth="1"/>
    <col min="1548" max="1553" width="11.42578125" style="1"/>
    <col min="1554" max="1554" width="0" style="1" hidden="1" customWidth="1"/>
    <col min="1555" max="1784" width="11.42578125" style="1"/>
    <col min="1785" max="1785" width="17.28515625" style="1" customWidth="1"/>
    <col min="1786" max="1786" width="48.42578125" style="1" bestFit="1" customWidth="1"/>
    <col min="1787" max="1787" width="23.5703125" style="1" bestFit="1" customWidth="1"/>
    <col min="1788" max="1788" width="31.5703125" style="1" bestFit="1" customWidth="1"/>
    <col min="1789" max="1789" width="24.28515625" style="1" bestFit="1" customWidth="1"/>
    <col min="1790" max="1790" width="12.42578125" style="1" bestFit="1" customWidth="1"/>
    <col min="1791" max="1791" width="24.5703125" style="1" bestFit="1" customWidth="1"/>
    <col min="1792" max="1792" width="32.5703125" style="1" bestFit="1" customWidth="1"/>
    <col min="1793" max="1793" width="26.28515625" style="1" customWidth="1"/>
    <col min="1794" max="1794" width="15.28515625" style="1" bestFit="1" customWidth="1"/>
    <col min="1795" max="1795" width="16.7109375" style="1" customWidth="1"/>
    <col min="1796" max="1796" width="19.28515625" style="1" customWidth="1"/>
    <col min="1797" max="1797" width="21.7109375" style="1" customWidth="1"/>
    <col min="1798" max="1798" width="21.28515625" style="1" customWidth="1"/>
    <col min="1799" max="1799" width="25.7109375" style="1" customWidth="1"/>
    <col min="1800" max="1800" width="26.5703125" style="1" customWidth="1"/>
    <col min="1801" max="1801" width="16.28515625" style="1" customWidth="1"/>
    <col min="1802" max="1802" width="19.7109375" style="1" customWidth="1"/>
    <col min="1803" max="1803" width="17.28515625" style="1" customWidth="1"/>
    <col min="1804" max="1809" width="11.42578125" style="1"/>
    <col min="1810" max="1810" width="0" style="1" hidden="1" customWidth="1"/>
    <col min="1811" max="2040" width="11.42578125" style="1"/>
    <col min="2041" max="2041" width="17.28515625" style="1" customWidth="1"/>
    <col min="2042" max="2042" width="48.42578125" style="1" bestFit="1" customWidth="1"/>
    <col min="2043" max="2043" width="23.5703125" style="1" bestFit="1" customWidth="1"/>
    <col min="2044" max="2044" width="31.5703125" style="1" bestFit="1" customWidth="1"/>
    <col min="2045" max="2045" width="24.28515625" style="1" bestFit="1" customWidth="1"/>
    <col min="2046" max="2046" width="12.42578125" style="1" bestFit="1" customWidth="1"/>
    <col min="2047" max="2047" width="24.5703125" style="1" bestFit="1" customWidth="1"/>
    <col min="2048" max="2048" width="32.5703125" style="1" bestFit="1" customWidth="1"/>
    <col min="2049" max="2049" width="26.28515625" style="1" customWidth="1"/>
    <col min="2050" max="2050" width="15.28515625" style="1" bestFit="1" customWidth="1"/>
    <col min="2051" max="2051" width="16.7109375" style="1" customWidth="1"/>
    <col min="2052" max="2052" width="19.28515625" style="1" customWidth="1"/>
    <col min="2053" max="2053" width="21.7109375" style="1" customWidth="1"/>
    <col min="2054" max="2054" width="21.28515625" style="1" customWidth="1"/>
    <col min="2055" max="2055" width="25.7109375" style="1" customWidth="1"/>
    <col min="2056" max="2056" width="26.5703125" style="1" customWidth="1"/>
    <col min="2057" max="2057" width="16.28515625" style="1" customWidth="1"/>
    <col min="2058" max="2058" width="19.7109375" style="1" customWidth="1"/>
    <col min="2059" max="2059" width="17.28515625" style="1" customWidth="1"/>
    <col min="2060" max="2065" width="11.42578125" style="1"/>
    <col min="2066" max="2066" width="0" style="1" hidden="1" customWidth="1"/>
    <col min="2067" max="2296" width="11.42578125" style="1"/>
    <col min="2297" max="2297" width="17.28515625" style="1" customWidth="1"/>
    <col min="2298" max="2298" width="48.42578125" style="1" bestFit="1" customWidth="1"/>
    <col min="2299" max="2299" width="23.5703125" style="1" bestFit="1" customWidth="1"/>
    <col min="2300" max="2300" width="31.5703125" style="1" bestFit="1" customWidth="1"/>
    <col min="2301" max="2301" width="24.28515625" style="1" bestFit="1" customWidth="1"/>
    <col min="2302" max="2302" width="12.42578125" style="1" bestFit="1" customWidth="1"/>
    <col min="2303" max="2303" width="24.5703125" style="1" bestFit="1" customWidth="1"/>
    <col min="2304" max="2304" width="32.5703125" style="1" bestFit="1" customWidth="1"/>
    <col min="2305" max="2305" width="26.28515625" style="1" customWidth="1"/>
    <col min="2306" max="2306" width="15.28515625" style="1" bestFit="1" customWidth="1"/>
    <col min="2307" max="2307" width="16.7109375" style="1" customWidth="1"/>
    <col min="2308" max="2308" width="19.28515625" style="1" customWidth="1"/>
    <col min="2309" max="2309" width="21.7109375" style="1" customWidth="1"/>
    <col min="2310" max="2310" width="21.28515625" style="1" customWidth="1"/>
    <col min="2311" max="2311" width="25.7109375" style="1" customWidth="1"/>
    <col min="2312" max="2312" width="26.5703125" style="1" customWidth="1"/>
    <col min="2313" max="2313" width="16.28515625" style="1" customWidth="1"/>
    <col min="2314" max="2314" width="19.7109375" style="1" customWidth="1"/>
    <col min="2315" max="2315" width="17.28515625" style="1" customWidth="1"/>
    <col min="2316" max="2321" width="11.42578125" style="1"/>
    <col min="2322" max="2322" width="0" style="1" hidden="1" customWidth="1"/>
    <col min="2323" max="2552" width="11.42578125" style="1"/>
    <col min="2553" max="2553" width="17.28515625" style="1" customWidth="1"/>
    <col min="2554" max="2554" width="48.42578125" style="1" bestFit="1" customWidth="1"/>
    <col min="2555" max="2555" width="23.5703125" style="1" bestFit="1" customWidth="1"/>
    <col min="2556" max="2556" width="31.5703125" style="1" bestFit="1" customWidth="1"/>
    <col min="2557" max="2557" width="24.28515625" style="1" bestFit="1" customWidth="1"/>
    <col min="2558" max="2558" width="12.42578125" style="1" bestFit="1" customWidth="1"/>
    <col min="2559" max="2559" width="24.5703125" style="1" bestFit="1" customWidth="1"/>
    <col min="2560" max="2560" width="32.5703125" style="1" bestFit="1" customWidth="1"/>
    <col min="2561" max="2561" width="26.28515625" style="1" customWidth="1"/>
    <col min="2562" max="2562" width="15.28515625" style="1" bestFit="1" customWidth="1"/>
    <col min="2563" max="2563" width="16.7109375" style="1" customWidth="1"/>
    <col min="2564" max="2564" width="19.28515625" style="1" customWidth="1"/>
    <col min="2565" max="2565" width="21.7109375" style="1" customWidth="1"/>
    <col min="2566" max="2566" width="21.28515625" style="1" customWidth="1"/>
    <col min="2567" max="2567" width="25.7109375" style="1" customWidth="1"/>
    <col min="2568" max="2568" width="26.5703125" style="1" customWidth="1"/>
    <col min="2569" max="2569" width="16.28515625" style="1" customWidth="1"/>
    <col min="2570" max="2570" width="19.7109375" style="1" customWidth="1"/>
    <col min="2571" max="2571" width="17.28515625" style="1" customWidth="1"/>
    <col min="2572" max="2577" width="11.42578125" style="1"/>
    <col min="2578" max="2578" width="0" style="1" hidden="1" customWidth="1"/>
    <col min="2579" max="2808" width="11.42578125" style="1"/>
    <col min="2809" max="2809" width="17.28515625" style="1" customWidth="1"/>
    <col min="2810" max="2810" width="48.42578125" style="1" bestFit="1" customWidth="1"/>
    <col min="2811" max="2811" width="23.5703125" style="1" bestFit="1" customWidth="1"/>
    <col min="2812" max="2812" width="31.5703125" style="1" bestFit="1" customWidth="1"/>
    <col min="2813" max="2813" width="24.28515625" style="1" bestFit="1" customWidth="1"/>
    <col min="2814" max="2814" width="12.42578125" style="1" bestFit="1" customWidth="1"/>
    <col min="2815" max="2815" width="24.5703125" style="1" bestFit="1" customWidth="1"/>
    <col min="2816" max="2816" width="32.5703125" style="1" bestFit="1" customWidth="1"/>
    <col min="2817" max="2817" width="26.28515625" style="1" customWidth="1"/>
    <col min="2818" max="2818" width="15.28515625" style="1" bestFit="1" customWidth="1"/>
    <col min="2819" max="2819" width="16.7109375" style="1" customWidth="1"/>
    <col min="2820" max="2820" width="19.28515625" style="1" customWidth="1"/>
    <col min="2821" max="2821" width="21.7109375" style="1" customWidth="1"/>
    <col min="2822" max="2822" width="21.28515625" style="1" customWidth="1"/>
    <col min="2823" max="2823" width="25.7109375" style="1" customWidth="1"/>
    <col min="2824" max="2824" width="26.5703125" style="1" customWidth="1"/>
    <col min="2825" max="2825" width="16.28515625" style="1" customWidth="1"/>
    <col min="2826" max="2826" width="19.7109375" style="1" customWidth="1"/>
    <col min="2827" max="2827" width="17.28515625" style="1" customWidth="1"/>
    <col min="2828" max="2833" width="11.42578125" style="1"/>
    <col min="2834" max="2834" width="0" style="1" hidden="1" customWidth="1"/>
    <col min="2835" max="3064" width="11.42578125" style="1"/>
    <col min="3065" max="3065" width="17.28515625" style="1" customWidth="1"/>
    <col min="3066" max="3066" width="48.42578125" style="1" bestFit="1" customWidth="1"/>
    <col min="3067" max="3067" width="23.5703125" style="1" bestFit="1" customWidth="1"/>
    <col min="3068" max="3068" width="31.5703125" style="1" bestFit="1" customWidth="1"/>
    <col min="3069" max="3069" width="24.28515625" style="1" bestFit="1" customWidth="1"/>
    <col min="3070" max="3070" width="12.42578125" style="1" bestFit="1" customWidth="1"/>
    <col min="3071" max="3071" width="24.5703125" style="1" bestFit="1" customWidth="1"/>
    <col min="3072" max="3072" width="32.5703125" style="1" bestFit="1" customWidth="1"/>
    <col min="3073" max="3073" width="26.28515625" style="1" customWidth="1"/>
    <col min="3074" max="3074" width="15.28515625" style="1" bestFit="1" customWidth="1"/>
    <col min="3075" max="3075" width="16.7109375" style="1" customWidth="1"/>
    <col min="3076" max="3076" width="19.28515625" style="1" customWidth="1"/>
    <col min="3077" max="3077" width="21.7109375" style="1" customWidth="1"/>
    <col min="3078" max="3078" width="21.28515625" style="1" customWidth="1"/>
    <col min="3079" max="3079" width="25.7109375" style="1" customWidth="1"/>
    <col min="3080" max="3080" width="26.5703125" style="1" customWidth="1"/>
    <col min="3081" max="3081" width="16.28515625" style="1" customWidth="1"/>
    <col min="3082" max="3082" width="19.7109375" style="1" customWidth="1"/>
    <col min="3083" max="3083" width="17.28515625" style="1" customWidth="1"/>
    <col min="3084" max="3089" width="11.42578125" style="1"/>
    <col min="3090" max="3090" width="0" style="1" hidden="1" customWidth="1"/>
    <col min="3091" max="3320" width="11.42578125" style="1"/>
    <col min="3321" max="3321" width="17.28515625" style="1" customWidth="1"/>
    <col min="3322" max="3322" width="48.42578125" style="1" bestFit="1" customWidth="1"/>
    <col min="3323" max="3323" width="23.5703125" style="1" bestFit="1" customWidth="1"/>
    <col min="3324" max="3324" width="31.5703125" style="1" bestFit="1" customWidth="1"/>
    <col min="3325" max="3325" width="24.28515625" style="1" bestFit="1" customWidth="1"/>
    <col min="3326" max="3326" width="12.42578125" style="1" bestFit="1" customWidth="1"/>
    <col min="3327" max="3327" width="24.5703125" style="1" bestFit="1" customWidth="1"/>
    <col min="3328" max="3328" width="32.5703125" style="1" bestFit="1" customWidth="1"/>
    <col min="3329" max="3329" width="26.28515625" style="1" customWidth="1"/>
    <col min="3330" max="3330" width="15.28515625" style="1" bestFit="1" customWidth="1"/>
    <col min="3331" max="3331" width="16.7109375" style="1" customWidth="1"/>
    <col min="3332" max="3332" width="19.28515625" style="1" customWidth="1"/>
    <col min="3333" max="3333" width="21.7109375" style="1" customWidth="1"/>
    <col min="3334" max="3334" width="21.28515625" style="1" customWidth="1"/>
    <col min="3335" max="3335" width="25.7109375" style="1" customWidth="1"/>
    <col min="3336" max="3336" width="26.5703125" style="1" customWidth="1"/>
    <col min="3337" max="3337" width="16.28515625" style="1" customWidth="1"/>
    <col min="3338" max="3338" width="19.7109375" style="1" customWidth="1"/>
    <col min="3339" max="3339" width="17.28515625" style="1" customWidth="1"/>
    <col min="3340" max="3345" width="11.42578125" style="1"/>
    <col min="3346" max="3346" width="0" style="1" hidden="1" customWidth="1"/>
    <col min="3347" max="3576" width="11.42578125" style="1"/>
    <col min="3577" max="3577" width="17.28515625" style="1" customWidth="1"/>
    <col min="3578" max="3578" width="48.42578125" style="1" bestFit="1" customWidth="1"/>
    <col min="3579" max="3579" width="23.5703125" style="1" bestFit="1" customWidth="1"/>
    <col min="3580" max="3580" width="31.5703125" style="1" bestFit="1" customWidth="1"/>
    <col min="3581" max="3581" width="24.28515625" style="1" bestFit="1" customWidth="1"/>
    <col min="3582" max="3582" width="12.42578125" style="1" bestFit="1" customWidth="1"/>
    <col min="3583" max="3583" width="24.5703125" style="1" bestFit="1" customWidth="1"/>
    <col min="3584" max="3584" width="32.5703125" style="1" bestFit="1" customWidth="1"/>
    <col min="3585" max="3585" width="26.28515625" style="1" customWidth="1"/>
    <col min="3586" max="3586" width="15.28515625" style="1" bestFit="1" customWidth="1"/>
    <col min="3587" max="3587" width="16.7109375" style="1" customWidth="1"/>
    <col min="3588" max="3588" width="19.28515625" style="1" customWidth="1"/>
    <col min="3589" max="3589" width="21.7109375" style="1" customWidth="1"/>
    <col min="3590" max="3590" width="21.28515625" style="1" customWidth="1"/>
    <col min="3591" max="3591" width="25.7109375" style="1" customWidth="1"/>
    <col min="3592" max="3592" width="26.5703125" style="1" customWidth="1"/>
    <col min="3593" max="3593" width="16.28515625" style="1" customWidth="1"/>
    <col min="3594" max="3594" width="19.7109375" style="1" customWidth="1"/>
    <col min="3595" max="3595" width="17.28515625" style="1" customWidth="1"/>
    <col min="3596" max="3601" width="11.42578125" style="1"/>
    <col min="3602" max="3602" width="0" style="1" hidden="1" customWidth="1"/>
    <col min="3603" max="3832" width="11.42578125" style="1"/>
    <col min="3833" max="3833" width="17.28515625" style="1" customWidth="1"/>
    <col min="3834" max="3834" width="48.42578125" style="1" bestFit="1" customWidth="1"/>
    <col min="3835" max="3835" width="23.5703125" style="1" bestFit="1" customWidth="1"/>
    <col min="3836" max="3836" width="31.5703125" style="1" bestFit="1" customWidth="1"/>
    <col min="3837" max="3837" width="24.28515625" style="1" bestFit="1" customWidth="1"/>
    <col min="3838" max="3838" width="12.42578125" style="1" bestFit="1" customWidth="1"/>
    <col min="3839" max="3839" width="24.5703125" style="1" bestFit="1" customWidth="1"/>
    <col min="3840" max="3840" width="32.5703125" style="1" bestFit="1" customWidth="1"/>
    <col min="3841" max="3841" width="26.28515625" style="1" customWidth="1"/>
    <col min="3842" max="3842" width="15.28515625" style="1" bestFit="1" customWidth="1"/>
    <col min="3843" max="3843" width="16.7109375" style="1" customWidth="1"/>
    <col min="3844" max="3844" width="19.28515625" style="1" customWidth="1"/>
    <col min="3845" max="3845" width="21.7109375" style="1" customWidth="1"/>
    <col min="3846" max="3846" width="21.28515625" style="1" customWidth="1"/>
    <col min="3847" max="3847" width="25.7109375" style="1" customWidth="1"/>
    <col min="3848" max="3848" width="26.5703125" style="1" customWidth="1"/>
    <col min="3849" max="3849" width="16.28515625" style="1" customWidth="1"/>
    <col min="3850" max="3850" width="19.7109375" style="1" customWidth="1"/>
    <col min="3851" max="3851" width="17.28515625" style="1" customWidth="1"/>
    <col min="3852" max="3857" width="11.42578125" style="1"/>
    <col min="3858" max="3858" width="0" style="1" hidden="1" customWidth="1"/>
    <col min="3859" max="4088" width="11.42578125" style="1"/>
    <col min="4089" max="4089" width="17.28515625" style="1" customWidth="1"/>
    <col min="4090" max="4090" width="48.42578125" style="1" bestFit="1" customWidth="1"/>
    <col min="4091" max="4091" width="23.5703125" style="1" bestFit="1" customWidth="1"/>
    <col min="4092" max="4092" width="31.5703125" style="1" bestFit="1" customWidth="1"/>
    <col min="4093" max="4093" width="24.28515625" style="1" bestFit="1" customWidth="1"/>
    <col min="4094" max="4094" width="12.42578125" style="1" bestFit="1" customWidth="1"/>
    <col min="4095" max="4095" width="24.5703125" style="1" bestFit="1" customWidth="1"/>
    <col min="4096" max="4096" width="32.5703125" style="1" bestFit="1" customWidth="1"/>
    <col min="4097" max="4097" width="26.28515625" style="1" customWidth="1"/>
    <col min="4098" max="4098" width="15.28515625" style="1" bestFit="1" customWidth="1"/>
    <col min="4099" max="4099" width="16.7109375" style="1" customWidth="1"/>
    <col min="4100" max="4100" width="19.28515625" style="1" customWidth="1"/>
    <col min="4101" max="4101" width="21.7109375" style="1" customWidth="1"/>
    <col min="4102" max="4102" width="21.28515625" style="1" customWidth="1"/>
    <col min="4103" max="4103" width="25.7109375" style="1" customWidth="1"/>
    <col min="4104" max="4104" width="26.5703125" style="1" customWidth="1"/>
    <col min="4105" max="4105" width="16.28515625" style="1" customWidth="1"/>
    <col min="4106" max="4106" width="19.7109375" style="1" customWidth="1"/>
    <col min="4107" max="4107" width="17.28515625" style="1" customWidth="1"/>
    <col min="4108" max="4113" width="11.42578125" style="1"/>
    <col min="4114" max="4114" width="0" style="1" hidden="1" customWidth="1"/>
    <col min="4115" max="4344" width="11.42578125" style="1"/>
    <col min="4345" max="4345" width="17.28515625" style="1" customWidth="1"/>
    <col min="4346" max="4346" width="48.42578125" style="1" bestFit="1" customWidth="1"/>
    <col min="4347" max="4347" width="23.5703125" style="1" bestFit="1" customWidth="1"/>
    <col min="4348" max="4348" width="31.5703125" style="1" bestFit="1" customWidth="1"/>
    <col min="4349" max="4349" width="24.28515625" style="1" bestFit="1" customWidth="1"/>
    <col min="4350" max="4350" width="12.42578125" style="1" bestFit="1" customWidth="1"/>
    <col min="4351" max="4351" width="24.5703125" style="1" bestFit="1" customWidth="1"/>
    <col min="4352" max="4352" width="32.5703125" style="1" bestFit="1" customWidth="1"/>
    <col min="4353" max="4353" width="26.28515625" style="1" customWidth="1"/>
    <col min="4354" max="4354" width="15.28515625" style="1" bestFit="1" customWidth="1"/>
    <col min="4355" max="4355" width="16.7109375" style="1" customWidth="1"/>
    <col min="4356" max="4356" width="19.28515625" style="1" customWidth="1"/>
    <col min="4357" max="4357" width="21.7109375" style="1" customWidth="1"/>
    <col min="4358" max="4358" width="21.28515625" style="1" customWidth="1"/>
    <col min="4359" max="4359" width="25.7109375" style="1" customWidth="1"/>
    <col min="4360" max="4360" width="26.5703125" style="1" customWidth="1"/>
    <col min="4361" max="4361" width="16.28515625" style="1" customWidth="1"/>
    <col min="4362" max="4362" width="19.7109375" style="1" customWidth="1"/>
    <col min="4363" max="4363" width="17.28515625" style="1" customWidth="1"/>
    <col min="4364" max="4369" width="11.42578125" style="1"/>
    <col min="4370" max="4370" width="0" style="1" hidden="1" customWidth="1"/>
    <col min="4371" max="4600" width="11.42578125" style="1"/>
    <col min="4601" max="4601" width="17.28515625" style="1" customWidth="1"/>
    <col min="4602" max="4602" width="48.42578125" style="1" bestFit="1" customWidth="1"/>
    <col min="4603" max="4603" width="23.5703125" style="1" bestFit="1" customWidth="1"/>
    <col min="4604" max="4604" width="31.5703125" style="1" bestFit="1" customWidth="1"/>
    <col min="4605" max="4605" width="24.28515625" style="1" bestFit="1" customWidth="1"/>
    <col min="4606" max="4606" width="12.42578125" style="1" bestFit="1" customWidth="1"/>
    <col min="4607" max="4607" width="24.5703125" style="1" bestFit="1" customWidth="1"/>
    <col min="4608" max="4608" width="32.5703125" style="1" bestFit="1" customWidth="1"/>
    <col min="4609" max="4609" width="26.28515625" style="1" customWidth="1"/>
    <col min="4610" max="4610" width="15.28515625" style="1" bestFit="1" customWidth="1"/>
    <col min="4611" max="4611" width="16.7109375" style="1" customWidth="1"/>
    <col min="4612" max="4612" width="19.28515625" style="1" customWidth="1"/>
    <col min="4613" max="4613" width="21.7109375" style="1" customWidth="1"/>
    <col min="4614" max="4614" width="21.28515625" style="1" customWidth="1"/>
    <col min="4615" max="4615" width="25.7109375" style="1" customWidth="1"/>
    <col min="4616" max="4616" width="26.5703125" style="1" customWidth="1"/>
    <col min="4617" max="4617" width="16.28515625" style="1" customWidth="1"/>
    <col min="4618" max="4618" width="19.7109375" style="1" customWidth="1"/>
    <col min="4619" max="4619" width="17.28515625" style="1" customWidth="1"/>
    <col min="4620" max="4625" width="11.42578125" style="1"/>
    <col min="4626" max="4626" width="0" style="1" hidden="1" customWidth="1"/>
    <col min="4627" max="4856" width="11.42578125" style="1"/>
    <col min="4857" max="4857" width="17.28515625" style="1" customWidth="1"/>
    <col min="4858" max="4858" width="48.42578125" style="1" bestFit="1" customWidth="1"/>
    <col min="4859" max="4859" width="23.5703125" style="1" bestFit="1" customWidth="1"/>
    <col min="4860" max="4860" width="31.5703125" style="1" bestFit="1" customWidth="1"/>
    <col min="4861" max="4861" width="24.28515625" style="1" bestFit="1" customWidth="1"/>
    <col min="4862" max="4862" width="12.42578125" style="1" bestFit="1" customWidth="1"/>
    <col min="4863" max="4863" width="24.5703125" style="1" bestFit="1" customWidth="1"/>
    <col min="4864" max="4864" width="32.5703125" style="1" bestFit="1" customWidth="1"/>
    <col min="4865" max="4865" width="26.28515625" style="1" customWidth="1"/>
    <col min="4866" max="4866" width="15.28515625" style="1" bestFit="1" customWidth="1"/>
    <col min="4867" max="4867" width="16.7109375" style="1" customWidth="1"/>
    <col min="4868" max="4868" width="19.28515625" style="1" customWidth="1"/>
    <col min="4869" max="4869" width="21.7109375" style="1" customWidth="1"/>
    <col min="4870" max="4870" width="21.28515625" style="1" customWidth="1"/>
    <col min="4871" max="4871" width="25.7109375" style="1" customWidth="1"/>
    <col min="4872" max="4872" width="26.5703125" style="1" customWidth="1"/>
    <col min="4873" max="4873" width="16.28515625" style="1" customWidth="1"/>
    <col min="4874" max="4874" width="19.7109375" style="1" customWidth="1"/>
    <col min="4875" max="4875" width="17.28515625" style="1" customWidth="1"/>
    <col min="4876" max="4881" width="11.42578125" style="1"/>
    <col min="4882" max="4882" width="0" style="1" hidden="1" customWidth="1"/>
    <col min="4883" max="5112" width="11.42578125" style="1"/>
    <col min="5113" max="5113" width="17.28515625" style="1" customWidth="1"/>
    <col min="5114" max="5114" width="48.42578125" style="1" bestFit="1" customWidth="1"/>
    <col min="5115" max="5115" width="23.5703125" style="1" bestFit="1" customWidth="1"/>
    <col min="5116" max="5116" width="31.5703125" style="1" bestFit="1" customWidth="1"/>
    <col min="5117" max="5117" width="24.28515625" style="1" bestFit="1" customWidth="1"/>
    <col min="5118" max="5118" width="12.42578125" style="1" bestFit="1" customWidth="1"/>
    <col min="5119" max="5119" width="24.5703125" style="1" bestFit="1" customWidth="1"/>
    <col min="5120" max="5120" width="32.5703125" style="1" bestFit="1" customWidth="1"/>
    <col min="5121" max="5121" width="26.28515625" style="1" customWidth="1"/>
    <col min="5122" max="5122" width="15.28515625" style="1" bestFit="1" customWidth="1"/>
    <col min="5123" max="5123" width="16.7109375" style="1" customWidth="1"/>
    <col min="5124" max="5124" width="19.28515625" style="1" customWidth="1"/>
    <col min="5125" max="5125" width="21.7109375" style="1" customWidth="1"/>
    <col min="5126" max="5126" width="21.28515625" style="1" customWidth="1"/>
    <col min="5127" max="5127" width="25.7109375" style="1" customWidth="1"/>
    <col min="5128" max="5128" width="26.5703125" style="1" customWidth="1"/>
    <col min="5129" max="5129" width="16.28515625" style="1" customWidth="1"/>
    <col min="5130" max="5130" width="19.7109375" style="1" customWidth="1"/>
    <col min="5131" max="5131" width="17.28515625" style="1" customWidth="1"/>
    <col min="5132" max="5137" width="11.42578125" style="1"/>
    <col min="5138" max="5138" width="0" style="1" hidden="1" customWidth="1"/>
    <col min="5139" max="5368" width="11.42578125" style="1"/>
    <col min="5369" max="5369" width="17.28515625" style="1" customWidth="1"/>
    <col min="5370" max="5370" width="48.42578125" style="1" bestFit="1" customWidth="1"/>
    <col min="5371" max="5371" width="23.5703125" style="1" bestFit="1" customWidth="1"/>
    <col min="5372" max="5372" width="31.5703125" style="1" bestFit="1" customWidth="1"/>
    <col min="5373" max="5373" width="24.28515625" style="1" bestFit="1" customWidth="1"/>
    <col min="5374" max="5374" width="12.42578125" style="1" bestFit="1" customWidth="1"/>
    <col min="5375" max="5375" width="24.5703125" style="1" bestFit="1" customWidth="1"/>
    <col min="5376" max="5376" width="32.5703125" style="1" bestFit="1" customWidth="1"/>
    <col min="5377" max="5377" width="26.28515625" style="1" customWidth="1"/>
    <col min="5378" max="5378" width="15.28515625" style="1" bestFit="1" customWidth="1"/>
    <col min="5379" max="5379" width="16.7109375" style="1" customWidth="1"/>
    <col min="5380" max="5380" width="19.28515625" style="1" customWidth="1"/>
    <col min="5381" max="5381" width="21.7109375" style="1" customWidth="1"/>
    <col min="5382" max="5382" width="21.28515625" style="1" customWidth="1"/>
    <col min="5383" max="5383" width="25.7109375" style="1" customWidth="1"/>
    <col min="5384" max="5384" width="26.5703125" style="1" customWidth="1"/>
    <col min="5385" max="5385" width="16.28515625" style="1" customWidth="1"/>
    <col min="5386" max="5386" width="19.7109375" style="1" customWidth="1"/>
    <col min="5387" max="5387" width="17.28515625" style="1" customWidth="1"/>
    <col min="5388" max="5393" width="11.42578125" style="1"/>
    <col min="5394" max="5394" width="0" style="1" hidden="1" customWidth="1"/>
    <col min="5395" max="5624" width="11.42578125" style="1"/>
    <col min="5625" max="5625" width="17.28515625" style="1" customWidth="1"/>
    <col min="5626" max="5626" width="48.42578125" style="1" bestFit="1" customWidth="1"/>
    <col min="5627" max="5627" width="23.5703125" style="1" bestFit="1" customWidth="1"/>
    <col min="5628" max="5628" width="31.5703125" style="1" bestFit="1" customWidth="1"/>
    <col min="5629" max="5629" width="24.28515625" style="1" bestFit="1" customWidth="1"/>
    <col min="5630" max="5630" width="12.42578125" style="1" bestFit="1" customWidth="1"/>
    <col min="5631" max="5631" width="24.5703125" style="1" bestFit="1" customWidth="1"/>
    <col min="5632" max="5632" width="32.5703125" style="1" bestFit="1" customWidth="1"/>
    <col min="5633" max="5633" width="26.28515625" style="1" customWidth="1"/>
    <col min="5634" max="5634" width="15.28515625" style="1" bestFit="1" customWidth="1"/>
    <col min="5635" max="5635" width="16.7109375" style="1" customWidth="1"/>
    <col min="5636" max="5636" width="19.28515625" style="1" customWidth="1"/>
    <col min="5637" max="5637" width="21.7109375" style="1" customWidth="1"/>
    <col min="5638" max="5638" width="21.28515625" style="1" customWidth="1"/>
    <col min="5639" max="5639" width="25.7109375" style="1" customWidth="1"/>
    <col min="5640" max="5640" width="26.5703125" style="1" customWidth="1"/>
    <col min="5641" max="5641" width="16.28515625" style="1" customWidth="1"/>
    <col min="5642" max="5642" width="19.7109375" style="1" customWidth="1"/>
    <col min="5643" max="5643" width="17.28515625" style="1" customWidth="1"/>
    <col min="5644" max="5649" width="11.42578125" style="1"/>
    <col min="5650" max="5650" width="0" style="1" hidden="1" customWidth="1"/>
    <col min="5651" max="5880" width="11.42578125" style="1"/>
    <col min="5881" max="5881" width="17.28515625" style="1" customWidth="1"/>
    <col min="5882" max="5882" width="48.42578125" style="1" bestFit="1" customWidth="1"/>
    <col min="5883" max="5883" width="23.5703125" style="1" bestFit="1" customWidth="1"/>
    <col min="5884" max="5884" width="31.5703125" style="1" bestFit="1" customWidth="1"/>
    <col min="5885" max="5885" width="24.28515625" style="1" bestFit="1" customWidth="1"/>
    <col min="5886" max="5886" width="12.42578125" style="1" bestFit="1" customWidth="1"/>
    <col min="5887" max="5887" width="24.5703125" style="1" bestFit="1" customWidth="1"/>
    <col min="5888" max="5888" width="32.5703125" style="1" bestFit="1" customWidth="1"/>
    <col min="5889" max="5889" width="26.28515625" style="1" customWidth="1"/>
    <col min="5890" max="5890" width="15.28515625" style="1" bestFit="1" customWidth="1"/>
    <col min="5891" max="5891" width="16.7109375" style="1" customWidth="1"/>
    <col min="5892" max="5892" width="19.28515625" style="1" customWidth="1"/>
    <col min="5893" max="5893" width="21.7109375" style="1" customWidth="1"/>
    <col min="5894" max="5894" width="21.28515625" style="1" customWidth="1"/>
    <col min="5895" max="5895" width="25.7109375" style="1" customWidth="1"/>
    <col min="5896" max="5896" width="26.5703125" style="1" customWidth="1"/>
    <col min="5897" max="5897" width="16.28515625" style="1" customWidth="1"/>
    <col min="5898" max="5898" width="19.7109375" style="1" customWidth="1"/>
    <col min="5899" max="5899" width="17.28515625" style="1" customWidth="1"/>
    <col min="5900" max="5905" width="11.42578125" style="1"/>
    <col min="5906" max="5906" width="0" style="1" hidden="1" customWidth="1"/>
    <col min="5907" max="6136" width="11.42578125" style="1"/>
    <col min="6137" max="6137" width="17.28515625" style="1" customWidth="1"/>
    <col min="6138" max="6138" width="48.42578125" style="1" bestFit="1" customWidth="1"/>
    <col min="6139" max="6139" width="23.5703125" style="1" bestFit="1" customWidth="1"/>
    <col min="6140" max="6140" width="31.5703125" style="1" bestFit="1" customWidth="1"/>
    <col min="6141" max="6141" width="24.28515625" style="1" bestFit="1" customWidth="1"/>
    <col min="6142" max="6142" width="12.42578125" style="1" bestFit="1" customWidth="1"/>
    <col min="6143" max="6143" width="24.5703125" style="1" bestFit="1" customWidth="1"/>
    <col min="6144" max="6144" width="32.5703125" style="1" bestFit="1" customWidth="1"/>
    <col min="6145" max="6145" width="26.28515625" style="1" customWidth="1"/>
    <col min="6146" max="6146" width="15.28515625" style="1" bestFit="1" customWidth="1"/>
    <col min="6147" max="6147" width="16.7109375" style="1" customWidth="1"/>
    <col min="6148" max="6148" width="19.28515625" style="1" customWidth="1"/>
    <col min="6149" max="6149" width="21.7109375" style="1" customWidth="1"/>
    <col min="6150" max="6150" width="21.28515625" style="1" customWidth="1"/>
    <col min="6151" max="6151" width="25.7109375" style="1" customWidth="1"/>
    <col min="6152" max="6152" width="26.5703125" style="1" customWidth="1"/>
    <col min="6153" max="6153" width="16.28515625" style="1" customWidth="1"/>
    <col min="6154" max="6154" width="19.7109375" style="1" customWidth="1"/>
    <col min="6155" max="6155" width="17.28515625" style="1" customWidth="1"/>
    <col min="6156" max="6161" width="11.42578125" style="1"/>
    <col min="6162" max="6162" width="0" style="1" hidden="1" customWidth="1"/>
    <col min="6163" max="6392" width="11.42578125" style="1"/>
    <col min="6393" max="6393" width="17.28515625" style="1" customWidth="1"/>
    <col min="6394" max="6394" width="48.42578125" style="1" bestFit="1" customWidth="1"/>
    <col min="6395" max="6395" width="23.5703125" style="1" bestFit="1" customWidth="1"/>
    <col min="6396" max="6396" width="31.5703125" style="1" bestFit="1" customWidth="1"/>
    <col min="6397" max="6397" width="24.28515625" style="1" bestFit="1" customWidth="1"/>
    <col min="6398" max="6398" width="12.42578125" style="1" bestFit="1" customWidth="1"/>
    <col min="6399" max="6399" width="24.5703125" style="1" bestFit="1" customWidth="1"/>
    <col min="6400" max="6400" width="32.5703125" style="1" bestFit="1" customWidth="1"/>
    <col min="6401" max="6401" width="26.28515625" style="1" customWidth="1"/>
    <col min="6402" max="6402" width="15.28515625" style="1" bestFit="1" customWidth="1"/>
    <col min="6403" max="6403" width="16.7109375" style="1" customWidth="1"/>
    <col min="6404" max="6404" width="19.28515625" style="1" customWidth="1"/>
    <col min="6405" max="6405" width="21.7109375" style="1" customWidth="1"/>
    <col min="6406" max="6406" width="21.28515625" style="1" customWidth="1"/>
    <col min="6407" max="6407" width="25.7109375" style="1" customWidth="1"/>
    <col min="6408" max="6408" width="26.5703125" style="1" customWidth="1"/>
    <col min="6409" max="6409" width="16.28515625" style="1" customWidth="1"/>
    <col min="6410" max="6410" width="19.7109375" style="1" customWidth="1"/>
    <col min="6411" max="6411" width="17.28515625" style="1" customWidth="1"/>
    <col min="6412" max="6417" width="11.42578125" style="1"/>
    <col min="6418" max="6418" width="0" style="1" hidden="1" customWidth="1"/>
    <col min="6419" max="6648" width="11.42578125" style="1"/>
    <col min="6649" max="6649" width="17.28515625" style="1" customWidth="1"/>
    <col min="6650" max="6650" width="48.42578125" style="1" bestFit="1" customWidth="1"/>
    <col min="6651" max="6651" width="23.5703125" style="1" bestFit="1" customWidth="1"/>
    <col min="6652" max="6652" width="31.5703125" style="1" bestFit="1" customWidth="1"/>
    <col min="6653" max="6653" width="24.28515625" style="1" bestFit="1" customWidth="1"/>
    <col min="6654" max="6654" width="12.42578125" style="1" bestFit="1" customWidth="1"/>
    <col min="6655" max="6655" width="24.5703125" style="1" bestFit="1" customWidth="1"/>
    <col min="6656" max="6656" width="32.5703125" style="1" bestFit="1" customWidth="1"/>
    <col min="6657" max="6657" width="26.28515625" style="1" customWidth="1"/>
    <col min="6658" max="6658" width="15.28515625" style="1" bestFit="1" customWidth="1"/>
    <col min="6659" max="6659" width="16.7109375" style="1" customWidth="1"/>
    <col min="6660" max="6660" width="19.28515625" style="1" customWidth="1"/>
    <col min="6661" max="6661" width="21.7109375" style="1" customWidth="1"/>
    <col min="6662" max="6662" width="21.28515625" style="1" customWidth="1"/>
    <col min="6663" max="6663" width="25.7109375" style="1" customWidth="1"/>
    <col min="6664" max="6664" width="26.5703125" style="1" customWidth="1"/>
    <col min="6665" max="6665" width="16.28515625" style="1" customWidth="1"/>
    <col min="6666" max="6666" width="19.7109375" style="1" customWidth="1"/>
    <col min="6667" max="6667" width="17.28515625" style="1" customWidth="1"/>
    <col min="6668" max="6673" width="11.42578125" style="1"/>
    <col min="6674" max="6674" width="0" style="1" hidden="1" customWidth="1"/>
    <col min="6675" max="6904" width="11.42578125" style="1"/>
    <col min="6905" max="6905" width="17.28515625" style="1" customWidth="1"/>
    <col min="6906" max="6906" width="48.42578125" style="1" bestFit="1" customWidth="1"/>
    <col min="6907" max="6907" width="23.5703125" style="1" bestFit="1" customWidth="1"/>
    <col min="6908" max="6908" width="31.5703125" style="1" bestFit="1" customWidth="1"/>
    <col min="6909" max="6909" width="24.28515625" style="1" bestFit="1" customWidth="1"/>
    <col min="6910" max="6910" width="12.42578125" style="1" bestFit="1" customWidth="1"/>
    <col min="6911" max="6911" width="24.5703125" style="1" bestFit="1" customWidth="1"/>
    <col min="6912" max="6912" width="32.5703125" style="1" bestFit="1" customWidth="1"/>
    <col min="6913" max="6913" width="26.28515625" style="1" customWidth="1"/>
    <col min="6914" max="6914" width="15.28515625" style="1" bestFit="1" customWidth="1"/>
    <col min="6915" max="6915" width="16.7109375" style="1" customWidth="1"/>
    <col min="6916" max="6916" width="19.28515625" style="1" customWidth="1"/>
    <col min="6917" max="6917" width="21.7109375" style="1" customWidth="1"/>
    <col min="6918" max="6918" width="21.28515625" style="1" customWidth="1"/>
    <col min="6919" max="6919" width="25.7109375" style="1" customWidth="1"/>
    <col min="6920" max="6920" width="26.5703125" style="1" customWidth="1"/>
    <col min="6921" max="6921" width="16.28515625" style="1" customWidth="1"/>
    <col min="6922" max="6922" width="19.7109375" style="1" customWidth="1"/>
    <col min="6923" max="6923" width="17.28515625" style="1" customWidth="1"/>
    <col min="6924" max="6929" width="11.42578125" style="1"/>
    <col min="6930" max="6930" width="0" style="1" hidden="1" customWidth="1"/>
    <col min="6931" max="7160" width="11.42578125" style="1"/>
    <col min="7161" max="7161" width="17.28515625" style="1" customWidth="1"/>
    <col min="7162" max="7162" width="48.42578125" style="1" bestFit="1" customWidth="1"/>
    <col min="7163" max="7163" width="23.5703125" style="1" bestFit="1" customWidth="1"/>
    <col min="7164" max="7164" width="31.5703125" style="1" bestFit="1" customWidth="1"/>
    <col min="7165" max="7165" width="24.28515625" style="1" bestFit="1" customWidth="1"/>
    <col min="7166" max="7166" width="12.42578125" style="1" bestFit="1" customWidth="1"/>
    <col min="7167" max="7167" width="24.5703125" style="1" bestFit="1" customWidth="1"/>
    <col min="7168" max="7168" width="32.5703125" style="1" bestFit="1" customWidth="1"/>
    <col min="7169" max="7169" width="26.28515625" style="1" customWidth="1"/>
    <col min="7170" max="7170" width="15.28515625" style="1" bestFit="1" customWidth="1"/>
    <col min="7171" max="7171" width="16.7109375" style="1" customWidth="1"/>
    <col min="7172" max="7172" width="19.28515625" style="1" customWidth="1"/>
    <col min="7173" max="7173" width="21.7109375" style="1" customWidth="1"/>
    <col min="7174" max="7174" width="21.28515625" style="1" customWidth="1"/>
    <col min="7175" max="7175" width="25.7109375" style="1" customWidth="1"/>
    <col min="7176" max="7176" width="26.5703125" style="1" customWidth="1"/>
    <col min="7177" max="7177" width="16.28515625" style="1" customWidth="1"/>
    <col min="7178" max="7178" width="19.7109375" style="1" customWidth="1"/>
    <col min="7179" max="7179" width="17.28515625" style="1" customWidth="1"/>
    <col min="7180" max="7185" width="11.42578125" style="1"/>
    <col min="7186" max="7186" width="0" style="1" hidden="1" customWidth="1"/>
    <col min="7187" max="7416" width="11.42578125" style="1"/>
    <col min="7417" max="7417" width="17.28515625" style="1" customWidth="1"/>
    <col min="7418" max="7418" width="48.42578125" style="1" bestFit="1" customWidth="1"/>
    <col min="7419" max="7419" width="23.5703125" style="1" bestFit="1" customWidth="1"/>
    <col min="7420" max="7420" width="31.5703125" style="1" bestFit="1" customWidth="1"/>
    <col min="7421" max="7421" width="24.28515625" style="1" bestFit="1" customWidth="1"/>
    <col min="7422" max="7422" width="12.42578125" style="1" bestFit="1" customWidth="1"/>
    <col min="7423" max="7423" width="24.5703125" style="1" bestFit="1" customWidth="1"/>
    <col min="7424" max="7424" width="32.5703125" style="1" bestFit="1" customWidth="1"/>
    <col min="7425" max="7425" width="26.28515625" style="1" customWidth="1"/>
    <col min="7426" max="7426" width="15.28515625" style="1" bestFit="1" customWidth="1"/>
    <col min="7427" max="7427" width="16.7109375" style="1" customWidth="1"/>
    <col min="7428" max="7428" width="19.28515625" style="1" customWidth="1"/>
    <col min="7429" max="7429" width="21.7109375" style="1" customWidth="1"/>
    <col min="7430" max="7430" width="21.28515625" style="1" customWidth="1"/>
    <col min="7431" max="7431" width="25.7109375" style="1" customWidth="1"/>
    <col min="7432" max="7432" width="26.5703125" style="1" customWidth="1"/>
    <col min="7433" max="7433" width="16.28515625" style="1" customWidth="1"/>
    <col min="7434" max="7434" width="19.7109375" style="1" customWidth="1"/>
    <col min="7435" max="7435" width="17.28515625" style="1" customWidth="1"/>
    <col min="7436" max="7441" width="11.42578125" style="1"/>
    <col min="7442" max="7442" width="0" style="1" hidden="1" customWidth="1"/>
    <col min="7443" max="7672" width="11.42578125" style="1"/>
    <col min="7673" max="7673" width="17.28515625" style="1" customWidth="1"/>
    <col min="7674" max="7674" width="48.42578125" style="1" bestFit="1" customWidth="1"/>
    <col min="7675" max="7675" width="23.5703125" style="1" bestFit="1" customWidth="1"/>
    <col min="7676" max="7676" width="31.5703125" style="1" bestFit="1" customWidth="1"/>
    <col min="7677" max="7677" width="24.28515625" style="1" bestFit="1" customWidth="1"/>
    <col min="7678" max="7678" width="12.42578125" style="1" bestFit="1" customWidth="1"/>
    <col min="7679" max="7679" width="24.5703125" style="1" bestFit="1" customWidth="1"/>
    <col min="7680" max="7680" width="32.5703125" style="1" bestFit="1" customWidth="1"/>
    <col min="7681" max="7681" width="26.28515625" style="1" customWidth="1"/>
    <col min="7682" max="7682" width="15.28515625" style="1" bestFit="1" customWidth="1"/>
    <col min="7683" max="7683" width="16.7109375" style="1" customWidth="1"/>
    <col min="7684" max="7684" width="19.28515625" style="1" customWidth="1"/>
    <col min="7685" max="7685" width="21.7109375" style="1" customWidth="1"/>
    <col min="7686" max="7686" width="21.28515625" style="1" customWidth="1"/>
    <col min="7687" max="7687" width="25.7109375" style="1" customWidth="1"/>
    <col min="7688" max="7688" width="26.5703125" style="1" customWidth="1"/>
    <col min="7689" max="7689" width="16.28515625" style="1" customWidth="1"/>
    <col min="7690" max="7690" width="19.7109375" style="1" customWidth="1"/>
    <col min="7691" max="7691" width="17.28515625" style="1" customWidth="1"/>
    <col min="7692" max="7697" width="11.42578125" style="1"/>
    <col min="7698" max="7698" width="0" style="1" hidden="1" customWidth="1"/>
    <col min="7699" max="7928" width="11.42578125" style="1"/>
    <col min="7929" max="7929" width="17.28515625" style="1" customWidth="1"/>
    <col min="7930" max="7930" width="48.42578125" style="1" bestFit="1" customWidth="1"/>
    <col min="7931" max="7931" width="23.5703125" style="1" bestFit="1" customWidth="1"/>
    <col min="7932" max="7932" width="31.5703125" style="1" bestFit="1" customWidth="1"/>
    <col min="7933" max="7933" width="24.28515625" style="1" bestFit="1" customWidth="1"/>
    <col min="7934" max="7934" width="12.42578125" style="1" bestFit="1" customWidth="1"/>
    <col min="7935" max="7935" width="24.5703125" style="1" bestFit="1" customWidth="1"/>
    <col min="7936" max="7936" width="32.5703125" style="1" bestFit="1" customWidth="1"/>
    <col min="7937" max="7937" width="26.28515625" style="1" customWidth="1"/>
    <col min="7938" max="7938" width="15.28515625" style="1" bestFit="1" customWidth="1"/>
    <col min="7939" max="7939" width="16.7109375" style="1" customWidth="1"/>
    <col min="7940" max="7940" width="19.28515625" style="1" customWidth="1"/>
    <col min="7941" max="7941" width="21.7109375" style="1" customWidth="1"/>
    <col min="7942" max="7942" width="21.28515625" style="1" customWidth="1"/>
    <col min="7943" max="7943" width="25.7109375" style="1" customWidth="1"/>
    <col min="7944" max="7944" width="26.5703125" style="1" customWidth="1"/>
    <col min="7945" max="7945" width="16.28515625" style="1" customWidth="1"/>
    <col min="7946" max="7946" width="19.7109375" style="1" customWidth="1"/>
    <col min="7947" max="7947" width="17.28515625" style="1" customWidth="1"/>
    <col min="7948" max="7953" width="11.42578125" style="1"/>
    <col min="7954" max="7954" width="0" style="1" hidden="1" customWidth="1"/>
    <col min="7955" max="8184" width="11.42578125" style="1"/>
    <col min="8185" max="8185" width="17.28515625" style="1" customWidth="1"/>
    <col min="8186" max="8186" width="48.42578125" style="1" bestFit="1" customWidth="1"/>
    <col min="8187" max="8187" width="23.5703125" style="1" bestFit="1" customWidth="1"/>
    <col min="8188" max="8188" width="31.5703125" style="1" bestFit="1" customWidth="1"/>
    <col min="8189" max="8189" width="24.28515625" style="1" bestFit="1" customWidth="1"/>
    <col min="8190" max="8190" width="12.42578125" style="1" bestFit="1" customWidth="1"/>
    <col min="8191" max="8191" width="24.5703125" style="1" bestFit="1" customWidth="1"/>
    <col min="8192" max="8192" width="32.5703125" style="1" bestFit="1" customWidth="1"/>
    <col min="8193" max="8193" width="26.28515625" style="1" customWidth="1"/>
    <col min="8194" max="8194" width="15.28515625" style="1" bestFit="1" customWidth="1"/>
    <col min="8195" max="8195" width="16.7109375" style="1" customWidth="1"/>
    <col min="8196" max="8196" width="19.28515625" style="1" customWidth="1"/>
    <col min="8197" max="8197" width="21.7109375" style="1" customWidth="1"/>
    <col min="8198" max="8198" width="21.28515625" style="1" customWidth="1"/>
    <col min="8199" max="8199" width="25.7109375" style="1" customWidth="1"/>
    <col min="8200" max="8200" width="26.5703125" style="1" customWidth="1"/>
    <col min="8201" max="8201" width="16.28515625" style="1" customWidth="1"/>
    <col min="8202" max="8202" width="19.7109375" style="1" customWidth="1"/>
    <col min="8203" max="8203" width="17.28515625" style="1" customWidth="1"/>
    <col min="8204" max="8209" width="11.42578125" style="1"/>
    <col min="8210" max="8210" width="0" style="1" hidden="1" customWidth="1"/>
    <col min="8211" max="8440" width="11.42578125" style="1"/>
    <col min="8441" max="8441" width="17.28515625" style="1" customWidth="1"/>
    <col min="8442" max="8442" width="48.42578125" style="1" bestFit="1" customWidth="1"/>
    <col min="8443" max="8443" width="23.5703125" style="1" bestFit="1" customWidth="1"/>
    <col min="8444" max="8444" width="31.5703125" style="1" bestFit="1" customWidth="1"/>
    <col min="8445" max="8445" width="24.28515625" style="1" bestFit="1" customWidth="1"/>
    <col min="8446" max="8446" width="12.42578125" style="1" bestFit="1" customWidth="1"/>
    <col min="8447" max="8447" width="24.5703125" style="1" bestFit="1" customWidth="1"/>
    <col min="8448" max="8448" width="32.5703125" style="1" bestFit="1" customWidth="1"/>
    <col min="8449" max="8449" width="26.28515625" style="1" customWidth="1"/>
    <col min="8450" max="8450" width="15.28515625" style="1" bestFit="1" customWidth="1"/>
    <col min="8451" max="8451" width="16.7109375" style="1" customWidth="1"/>
    <col min="8452" max="8452" width="19.28515625" style="1" customWidth="1"/>
    <col min="8453" max="8453" width="21.7109375" style="1" customWidth="1"/>
    <col min="8454" max="8454" width="21.28515625" style="1" customWidth="1"/>
    <col min="8455" max="8455" width="25.7109375" style="1" customWidth="1"/>
    <col min="8456" max="8456" width="26.5703125" style="1" customWidth="1"/>
    <col min="8457" max="8457" width="16.28515625" style="1" customWidth="1"/>
    <col min="8458" max="8458" width="19.7109375" style="1" customWidth="1"/>
    <col min="8459" max="8459" width="17.28515625" style="1" customWidth="1"/>
    <col min="8460" max="8465" width="11.42578125" style="1"/>
    <col min="8466" max="8466" width="0" style="1" hidden="1" customWidth="1"/>
    <col min="8467" max="8696" width="11.42578125" style="1"/>
    <col min="8697" max="8697" width="17.28515625" style="1" customWidth="1"/>
    <col min="8698" max="8698" width="48.42578125" style="1" bestFit="1" customWidth="1"/>
    <col min="8699" max="8699" width="23.5703125" style="1" bestFit="1" customWidth="1"/>
    <col min="8700" max="8700" width="31.5703125" style="1" bestFit="1" customWidth="1"/>
    <col min="8701" max="8701" width="24.28515625" style="1" bestFit="1" customWidth="1"/>
    <col min="8702" max="8702" width="12.42578125" style="1" bestFit="1" customWidth="1"/>
    <col min="8703" max="8703" width="24.5703125" style="1" bestFit="1" customWidth="1"/>
    <col min="8704" max="8704" width="32.5703125" style="1" bestFit="1" customWidth="1"/>
    <col min="8705" max="8705" width="26.28515625" style="1" customWidth="1"/>
    <col min="8706" max="8706" width="15.28515625" style="1" bestFit="1" customWidth="1"/>
    <col min="8707" max="8707" width="16.7109375" style="1" customWidth="1"/>
    <col min="8708" max="8708" width="19.28515625" style="1" customWidth="1"/>
    <col min="8709" max="8709" width="21.7109375" style="1" customWidth="1"/>
    <col min="8710" max="8710" width="21.28515625" style="1" customWidth="1"/>
    <col min="8711" max="8711" width="25.7109375" style="1" customWidth="1"/>
    <col min="8712" max="8712" width="26.5703125" style="1" customWidth="1"/>
    <col min="8713" max="8713" width="16.28515625" style="1" customWidth="1"/>
    <col min="8714" max="8714" width="19.7109375" style="1" customWidth="1"/>
    <col min="8715" max="8715" width="17.28515625" style="1" customWidth="1"/>
    <col min="8716" max="8721" width="11.42578125" style="1"/>
    <col min="8722" max="8722" width="0" style="1" hidden="1" customWidth="1"/>
    <col min="8723" max="8952" width="11.42578125" style="1"/>
    <col min="8953" max="8953" width="17.28515625" style="1" customWidth="1"/>
    <col min="8954" max="8954" width="48.42578125" style="1" bestFit="1" customWidth="1"/>
    <col min="8955" max="8955" width="23.5703125" style="1" bestFit="1" customWidth="1"/>
    <col min="8956" max="8956" width="31.5703125" style="1" bestFit="1" customWidth="1"/>
    <col min="8957" max="8957" width="24.28515625" style="1" bestFit="1" customWidth="1"/>
    <col min="8958" max="8958" width="12.42578125" style="1" bestFit="1" customWidth="1"/>
    <col min="8959" max="8959" width="24.5703125" style="1" bestFit="1" customWidth="1"/>
    <col min="8960" max="8960" width="32.5703125" style="1" bestFit="1" customWidth="1"/>
    <col min="8961" max="8961" width="26.28515625" style="1" customWidth="1"/>
    <col min="8962" max="8962" width="15.28515625" style="1" bestFit="1" customWidth="1"/>
    <col min="8963" max="8963" width="16.7109375" style="1" customWidth="1"/>
    <col min="8964" max="8964" width="19.28515625" style="1" customWidth="1"/>
    <col min="8965" max="8965" width="21.7109375" style="1" customWidth="1"/>
    <col min="8966" max="8966" width="21.28515625" style="1" customWidth="1"/>
    <col min="8967" max="8967" width="25.7109375" style="1" customWidth="1"/>
    <col min="8968" max="8968" width="26.5703125" style="1" customWidth="1"/>
    <col min="8969" max="8969" width="16.28515625" style="1" customWidth="1"/>
    <col min="8970" max="8970" width="19.7109375" style="1" customWidth="1"/>
    <col min="8971" max="8971" width="17.28515625" style="1" customWidth="1"/>
    <col min="8972" max="8977" width="11.42578125" style="1"/>
    <col min="8978" max="8978" width="0" style="1" hidden="1" customWidth="1"/>
    <col min="8979" max="9208" width="11.42578125" style="1"/>
    <col min="9209" max="9209" width="17.28515625" style="1" customWidth="1"/>
    <col min="9210" max="9210" width="48.42578125" style="1" bestFit="1" customWidth="1"/>
    <col min="9211" max="9211" width="23.5703125" style="1" bestFit="1" customWidth="1"/>
    <col min="9212" max="9212" width="31.5703125" style="1" bestFit="1" customWidth="1"/>
    <col min="9213" max="9213" width="24.28515625" style="1" bestFit="1" customWidth="1"/>
    <col min="9214" max="9214" width="12.42578125" style="1" bestFit="1" customWidth="1"/>
    <col min="9215" max="9215" width="24.5703125" style="1" bestFit="1" customWidth="1"/>
    <col min="9216" max="9216" width="32.5703125" style="1" bestFit="1" customWidth="1"/>
    <col min="9217" max="9217" width="26.28515625" style="1" customWidth="1"/>
    <col min="9218" max="9218" width="15.28515625" style="1" bestFit="1" customWidth="1"/>
    <col min="9219" max="9219" width="16.7109375" style="1" customWidth="1"/>
    <col min="9220" max="9220" width="19.28515625" style="1" customWidth="1"/>
    <col min="9221" max="9221" width="21.7109375" style="1" customWidth="1"/>
    <col min="9222" max="9222" width="21.28515625" style="1" customWidth="1"/>
    <col min="9223" max="9223" width="25.7109375" style="1" customWidth="1"/>
    <col min="9224" max="9224" width="26.5703125" style="1" customWidth="1"/>
    <col min="9225" max="9225" width="16.28515625" style="1" customWidth="1"/>
    <col min="9226" max="9226" width="19.7109375" style="1" customWidth="1"/>
    <col min="9227" max="9227" width="17.28515625" style="1" customWidth="1"/>
    <col min="9228" max="9233" width="11.42578125" style="1"/>
    <col min="9234" max="9234" width="0" style="1" hidden="1" customWidth="1"/>
    <col min="9235" max="9464" width="11.42578125" style="1"/>
    <col min="9465" max="9465" width="17.28515625" style="1" customWidth="1"/>
    <col min="9466" max="9466" width="48.42578125" style="1" bestFit="1" customWidth="1"/>
    <col min="9467" max="9467" width="23.5703125" style="1" bestFit="1" customWidth="1"/>
    <col min="9468" max="9468" width="31.5703125" style="1" bestFit="1" customWidth="1"/>
    <col min="9469" max="9469" width="24.28515625" style="1" bestFit="1" customWidth="1"/>
    <col min="9470" max="9470" width="12.42578125" style="1" bestFit="1" customWidth="1"/>
    <col min="9471" max="9471" width="24.5703125" style="1" bestFit="1" customWidth="1"/>
    <col min="9472" max="9472" width="32.5703125" style="1" bestFit="1" customWidth="1"/>
    <col min="9473" max="9473" width="26.28515625" style="1" customWidth="1"/>
    <col min="9474" max="9474" width="15.28515625" style="1" bestFit="1" customWidth="1"/>
    <col min="9475" max="9475" width="16.7109375" style="1" customWidth="1"/>
    <col min="9476" max="9476" width="19.28515625" style="1" customWidth="1"/>
    <col min="9477" max="9477" width="21.7109375" style="1" customWidth="1"/>
    <col min="9478" max="9478" width="21.28515625" style="1" customWidth="1"/>
    <col min="9479" max="9479" width="25.7109375" style="1" customWidth="1"/>
    <col min="9480" max="9480" width="26.5703125" style="1" customWidth="1"/>
    <col min="9481" max="9481" width="16.28515625" style="1" customWidth="1"/>
    <col min="9482" max="9482" width="19.7109375" style="1" customWidth="1"/>
    <col min="9483" max="9483" width="17.28515625" style="1" customWidth="1"/>
    <col min="9484" max="9489" width="11.42578125" style="1"/>
    <col min="9490" max="9490" width="0" style="1" hidden="1" customWidth="1"/>
    <col min="9491" max="9720" width="11.42578125" style="1"/>
    <col min="9721" max="9721" width="17.28515625" style="1" customWidth="1"/>
    <col min="9722" max="9722" width="48.42578125" style="1" bestFit="1" customWidth="1"/>
    <col min="9723" max="9723" width="23.5703125" style="1" bestFit="1" customWidth="1"/>
    <col min="9724" max="9724" width="31.5703125" style="1" bestFit="1" customWidth="1"/>
    <col min="9725" max="9725" width="24.28515625" style="1" bestFit="1" customWidth="1"/>
    <col min="9726" max="9726" width="12.42578125" style="1" bestFit="1" customWidth="1"/>
    <col min="9727" max="9727" width="24.5703125" style="1" bestFit="1" customWidth="1"/>
    <col min="9728" max="9728" width="32.5703125" style="1" bestFit="1" customWidth="1"/>
    <col min="9729" max="9729" width="26.28515625" style="1" customWidth="1"/>
    <col min="9730" max="9730" width="15.28515625" style="1" bestFit="1" customWidth="1"/>
    <col min="9731" max="9731" width="16.7109375" style="1" customWidth="1"/>
    <col min="9732" max="9732" width="19.28515625" style="1" customWidth="1"/>
    <col min="9733" max="9733" width="21.7109375" style="1" customWidth="1"/>
    <col min="9734" max="9734" width="21.28515625" style="1" customWidth="1"/>
    <col min="9735" max="9735" width="25.7109375" style="1" customWidth="1"/>
    <col min="9736" max="9736" width="26.5703125" style="1" customWidth="1"/>
    <col min="9737" max="9737" width="16.28515625" style="1" customWidth="1"/>
    <col min="9738" max="9738" width="19.7109375" style="1" customWidth="1"/>
    <col min="9739" max="9739" width="17.28515625" style="1" customWidth="1"/>
    <col min="9740" max="9745" width="11.42578125" style="1"/>
    <col min="9746" max="9746" width="0" style="1" hidden="1" customWidth="1"/>
    <col min="9747" max="9976" width="11.42578125" style="1"/>
    <col min="9977" max="9977" width="17.28515625" style="1" customWidth="1"/>
    <col min="9978" max="9978" width="48.42578125" style="1" bestFit="1" customWidth="1"/>
    <col min="9979" max="9979" width="23.5703125" style="1" bestFit="1" customWidth="1"/>
    <col min="9980" max="9980" width="31.5703125" style="1" bestFit="1" customWidth="1"/>
    <col min="9981" max="9981" width="24.28515625" style="1" bestFit="1" customWidth="1"/>
    <col min="9982" max="9982" width="12.42578125" style="1" bestFit="1" customWidth="1"/>
    <col min="9983" max="9983" width="24.5703125" style="1" bestFit="1" customWidth="1"/>
    <col min="9984" max="9984" width="32.5703125" style="1" bestFit="1" customWidth="1"/>
    <col min="9985" max="9985" width="26.28515625" style="1" customWidth="1"/>
    <col min="9986" max="9986" width="15.28515625" style="1" bestFit="1" customWidth="1"/>
    <col min="9987" max="9987" width="16.7109375" style="1" customWidth="1"/>
    <col min="9988" max="9988" width="19.28515625" style="1" customWidth="1"/>
    <col min="9989" max="9989" width="21.7109375" style="1" customWidth="1"/>
    <col min="9990" max="9990" width="21.28515625" style="1" customWidth="1"/>
    <col min="9991" max="9991" width="25.7109375" style="1" customWidth="1"/>
    <col min="9992" max="9992" width="26.5703125" style="1" customWidth="1"/>
    <col min="9993" max="9993" width="16.28515625" style="1" customWidth="1"/>
    <col min="9994" max="9994" width="19.7109375" style="1" customWidth="1"/>
    <col min="9995" max="9995" width="17.28515625" style="1" customWidth="1"/>
    <col min="9996" max="10001" width="11.42578125" style="1"/>
    <col min="10002" max="10002" width="0" style="1" hidden="1" customWidth="1"/>
    <col min="10003" max="10232" width="11.42578125" style="1"/>
    <col min="10233" max="10233" width="17.28515625" style="1" customWidth="1"/>
    <col min="10234" max="10234" width="48.42578125" style="1" bestFit="1" customWidth="1"/>
    <col min="10235" max="10235" width="23.5703125" style="1" bestFit="1" customWidth="1"/>
    <col min="10236" max="10236" width="31.5703125" style="1" bestFit="1" customWidth="1"/>
    <col min="10237" max="10237" width="24.28515625" style="1" bestFit="1" customWidth="1"/>
    <col min="10238" max="10238" width="12.42578125" style="1" bestFit="1" customWidth="1"/>
    <col min="10239" max="10239" width="24.5703125" style="1" bestFit="1" customWidth="1"/>
    <col min="10240" max="10240" width="32.5703125" style="1" bestFit="1" customWidth="1"/>
    <col min="10241" max="10241" width="26.28515625" style="1" customWidth="1"/>
    <col min="10242" max="10242" width="15.28515625" style="1" bestFit="1" customWidth="1"/>
    <col min="10243" max="10243" width="16.7109375" style="1" customWidth="1"/>
    <col min="10244" max="10244" width="19.28515625" style="1" customWidth="1"/>
    <col min="10245" max="10245" width="21.7109375" style="1" customWidth="1"/>
    <col min="10246" max="10246" width="21.28515625" style="1" customWidth="1"/>
    <col min="10247" max="10247" width="25.7109375" style="1" customWidth="1"/>
    <col min="10248" max="10248" width="26.5703125" style="1" customWidth="1"/>
    <col min="10249" max="10249" width="16.28515625" style="1" customWidth="1"/>
    <col min="10250" max="10250" width="19.7109375" style="1" customWidth="1"/>
    <col min="10251" max="10251" width="17.28515625" style="1" customWidth="1"/>
    <col min="10252" max="10257" width="11.42578125" style="1"/>
    <col min="10258" max="10258" width="0" style="1" hidden="1" customWidth="1"/>
    <col min="10259" max="10488" width="11.42578125" style="1"/>
    <col min="10489" max="10489" width="17.28515625" style="1" customWidth="1"/>
    <col min="10490" max="10490" width="48.42578125" style="1" bestFit="1" customWidth="1"/>
    <col min="10491" max="10491" width="23.5703125" style="1" bestFit="1" customWidth="1"/>
    <col min="10492" max="10492" width="31.5703125" style="1" bestFit="1" customWidth="1"/>
    <col min="10493" max="10493" width="24.28515625" style="1" bestFit="1" customWidth="1"/>
    <col min="10494" max="10494" width="12.42578125" style="1" bestFit="1" customWidth="1"/>
    <col min="10495" max="10495" width="24.5703125" style="1" bestFit="1" customWidth="1"/>
    <col min="10496" max="10496" width="32.5703125" style="1" bestFit="1" customWidth="1"/>
    <col min="10497" max="10497" width="26.28515625" style="1" customWidth="1"/>
    <col min="10498" max="10498" width="15.28515625" style="1" bestFit="1" customWidth="1"/>
    <col min="10499" max="10499" width="16.7109375" style="1" customWidth="1"/>
    <col min="10500" max="10500" width="19.28515625" style="1" customWidth="1"/>
    <col min="10501" max="10501" width="21.7109375" style="1" customWidth="1"/>
    <col min="10502" max="10502" width="21.28515625" style="1" customWidth="1"/>
    <col min="10503" max="10503" width="25.7109375" style="1" customWidth="1"/>
    <col min="10504" max="10504" width="26.5703125" style="1" customWidth="1"/>
    <col min="10505" max="10505" width="16.28515625" style="1" customWidth="1"/>
    <col min="10506" max="10506" width="19.7109375" style="1" customWidth="1"/>
    <col min="10507" max="10507" width="17.28515625" style="1" customWidth="1"/>
    <col min="10508" max="10513" width="11.42578125" style="1"/>
    <col min="10514" max="10514" width="0" style="1" hidden="1" customWidth="1"/>
    <col min="10515" max="10744" width="11.42578125" style="1"/>
    <col min="10745" max="10745" width="17.28515625" style="1" customWidth="1"/>
    <col min="10746" max="10746" width="48.42578125" style="1" bestFit="1" customWidth="1"/>
    <col min="10747" max="10747" width="23.5703125" style="1" bestFit="1" customWidth="1"/>
    <col min="10748" max="10748" width="31.5703125" style="1" bestFit="1" customWidth="1"/>
    <col min="10749" max="10749" width="24.28515625" style="1" bestFit="1" customWidth="1"/>
    <col min="10750" max="10750" width="12.42578125" style="1" bestFit="1" customWidth="1"/>
    <col min="10751" max="10751" width="24.5703125" style="1" bestFit="1" customWidth="1"/>
    <col min="10752" max="10752" width="32.5703125" style="1" bestFit="1" customWidth="1"/>
    <col min="10753" max="10753" width="26.28515625" style="1" customWidth="1"/>
    <col min="10754" max="10754" width="15.28515625" style="1" bestFit="1" customWidth="1"/>
    <col min="10755" max="10755" width="16.7109375" style="1" customWidth="1"/>
    <col min="10756" max="10756" width="19.28515625" style="1" customWidth="1"/>
    <col min="10757" max="10757" width="21.7109375" style="1" customWidth="1"/>
    <col min="10758" max="10758" width="21.28515625" style="1" customWidth="1"/>
    <col min="10759" max="10759" width="25.7109375" style="1" customWidth="1"/>
    <col min="10760" max="10760" width="26.5703125" style="1" customWidth="1"/>
    <col min="10761" max="10761" width="16.28515625" style="1" customWidth="1"/>
    <col min="10762" max="10762" width="19.7109375" style="1" customWidth="1"/>
    <col min="10763" max="10763" width="17.28515625" style="1" customWidth="1"/>
    <col min="10764" max="10769" width="11.42578125" style="1"/>
    <col min="10770" max="10770" width="0" style="1" hidden="1" customWidth="1"/>
    <col min="10771" max="11000" width="11.42578125" style="1"/>
    <col min="11001" max="11001" width="17.28515625" style="1" customWidth="1"/>
    <col min="11002" max="11002" width="48.42578125" style="1" bestFit="1" customWidth="1"/>
    <col min="11003" max="11003" width="23.5703125" style="1" bestFit="1" customWidth="1"/>
    <col min="11004" max="11004" width="31.5703125" style="1" bestFit="1" customWidth="1"/>
    <col min="11005" max="11005" width="24.28515625" style="1" bestFit="1" customWidth="1"/>
    <col min="11006" max="11006" width="12.42578125" style="1" bestFit="1" customWidth="1"/>
    <col min="11007" max="11007" width="24.5703125" style="1" bestFit="1" customWidth="1"/>
    <col min="11008" max="11008" width="32.5703125" style="1" bestFit="1" customWidth="1"/>
    <col min="11009" max="11009" width="26.28515625" style="1" customWidth="1"/>
    <col min="11010" max="11010" width="15.28515625" style="1" bestFit="1" customWidth="1"/>
    <col min="11011" max="11011" width="16.7109375" style="1" customWidth="1"/>
    <col min="11012" max="11012" width="19.28515625" style="1" customWidth="1"/>
    <col min="11013" max="11013" width="21.7109375" style="1" customWidth="1"/>
    <col min="11014" max="11014" width="21.28515625" style="1" customWidth="1"/>
    <col min="11015" max="11015" width="25.7109375" style="1" customWidth="1"/>
    <col min="11016" max="11016" width="26.5703125" style="1" customWidth="1"/>
    <col min="11017" max="11017" width="16.28515625" style="1" customWidth="1"/>
    <col min="11018" max="11018" width="19.7109375" style="1" customWidth="1"/>
    <col min="11019" max="11019" width="17.28515625" style="1" customWidth="1"/>
    <col min="11020" max="11025" width="11.42578125" style="1"/>
    <col min="11026" max="11026" width="0" style="1" hidden="1" customWidth="1"/>
    <col min="11027" max="11256" width="11.42578125" style="1"/>
    <col min="11257" max="11257" width="17.28515625" style="1" customWidth="1"/>
    <col min="11258" max="11258" width="48.42578125" style="1" bestFit="1" customWidth="1"/>
    <col min="11259" max="11259" width="23.5703125" style="1" bestFit="1" customWidth="1"/>
    <col min="11260" max="11260" width="31.5703125" style="1" bestFit="1" customWidth="1"/>
    <col min="11261" max="11261" width="24.28515625" style="1" bestFit="1" customWidth="1"/>
    <col min="11262" max="11262" width="12.42578125" style="1" bestFit="1" customWidth="1"/>
    <col min="11263" max="11263" width="24.5703125" style="1" bestFit="1" customWidth="1"/>
    <col min="11264" max="11264" width="32.5703125" style="1" bestFit="1" customWidth="1"/>
    <col min="11265" max="11265" width="26.28515625" style="1" customWidth="1"/>
    <col min="11266" max="11266" width="15.28515625" style="1" bestFit="1" customWidth="1"/>
    <col min="11267" max="11267" width="16.7109375" style="1" customWidth="1"/>
    <col min="11268" max="11268" width="19.28515625" style="1" customWidth="1"/>
    <col min="11269" max="11269" width="21.7109375" style="1" customWidth="1"/>
    <col min="11270" max="11270" width="21.28515625" style="1" customWidth="1"/>
    <col min="11271" max="11271" width="25.7109375" style="1" customWidth="1"/>
    <col min="11272" max="11272" width="26.5703125" style="1" customWidth="1"/>
    <col min="11273" max="11273" width="16.28515625" style="1" customWidth="1"/>
    <col min="11274" max="11274" width="19.7109375" style="1" customWidth="1"/>
    <col min="11275" max="11275" width="17.28515625" style="1" customWidth="1"/>
    <col min="11276" max="11281" width="11.42578125" style="1"/>
    <col min="11282" max="11282" width="0" style="1" hidden="1" customWidth="1"/>
    <col min="11283" max="11512" width="11.42578125" style="1"/>
    <col min="11513" max="11513" width="17.28515625" style="1" customWidth="1"/>
    <col min="11514" max="11514" width="48.42578125" style="1" bestFit="1" customWidth="1"/>
    <col min="11515" max="11515" width="23.5703125" style="1" bestFit="1" customWidth="1"/>
    <col min="11516" max="11516" width="31.5703125" style="1" bestFit="1" customWidth="1"/>
    <col min="11517" max="11517" width="24.28515625" style="1" bestFit="1" customWidth="1"/>
    <col min="11518" max="11518" width="12.42578125" style="1" bestFit="1" customWidth="1"/>
    <col min="11519" max="11519" width="24.5703125" style="1" bestFit="1" customWidth="1"/>
    <col min="11520" max="11520" width="32.5703125" style="1" bestFit="1" customWidth="1"/>
    <col min="11521" max="11521" width="26.28515625" style="1" customWidth="1"/>
    <col min="11522" max="11522" width="15.28515625" style="1" bestFit="1" customWidth="1"/>
    <col min="11523" max="11523" width="16.7109375" style="1" customWidth="1"/>
    <col min="11524" max="11524" width="19.28515625" style="1" customWidth="1"/>
    <col min="11525" max="11525" width="21.7109375" style="1" customWidth="1"/>
    <col min="11526" max="11526" width="21.28515625" style="1" customWidth="1"/>
    <col min="11527" max="11527" width="25.7109375" style="1" customWidth="1"/>
    <col min="11528" max="11528" width="26.5703125" style="1" customWidth="1"/>
    <col min="11529" max="11529" width="16.28515625" style="1" customWidth="1"/>
    <col min="11530" max="11530" width="19.7109375" style="1" customWidth="1"/>
    <col min="11531" max="11531" width="17.28515625" style="1" customWidth="1"/>
    <col min="11532" max="11537" width="11.42578125" style="1"/>
    <col min="11538" max="11538" width="0" style="1" hidden="1" customWidth="1"/>
    <col min="11539" max="11768" width="11.42578125" style="1"/>
    <col min="11769" max="11769" width="17.28515625" style="1" customWidth="1"/>
    <col min="11770" max="11770" width="48.42578125" style="1" bestFit="1" customWidth="1"/>
    <col min="11771" max="11771" width="23.5703125" style="1" bestFit="1" customWidth="1"/>
    <col min="11772" max="11772" width="31.5703125" style="1" bestFit="1" customWidth="1"/>
    <col min="11773" max="11773" width="24.28515625" style="1" bestFit="1" customWidth="1"/>
    <col min="11774" max="11774" width="12.42578125" style="1" bestFit="1" customWidth="1"/>
    <col min="11775" max="11775" width="24.5703125" style="1" bestFit="1" customWidth="1"/>
    <col min="11776" max="11776" width="32.5703125" style="1" bestFit="1" customWidth="1"/>
    <col min="11777" max="11777" width="26.28515625" style="1" customWidth="1"/>
    <col min="11778" max="11778" width="15.28515625" style="1" bestFit="1" customWidth="1"/>
    <col min="11779" max="11779" width="16.7109375" style="1" customWidth="1"/>
    <col min="11780" max="11780" width="19.28515625" style="1" customWidth="1"/>
    <col min="11781" max="11781" width="21.7109375" style="1" customWidth="1"/>
    <col min="11782" max="11782" width="21.28515625" style="1" customWidth="1"/>
    <col min="11783" max="11783" width="25.7109375" style="1" customWidth="1"/>
    <col min="11784" max="11784" width="26.5703125" style="1" customWidth="1"/>
    <col min="11785" max="11785" width="16.28515625" style="1" customWidth="1"/>
    <col min="11786" max="11786" width="19.7109375" style="1" customWidth="1"/>
    <col min="11787" max="11787" width="17.28515625" style="1" customWidth="1"/>
    <col min="11788" max="11793" width="11.42578125" style="1"/>
    <col min="11794" max="11794" width="0" style="1" hidden="1" customWidth="1"/>
    <col min="11795" max="12024" width="11.42578125" style="1"/>
    <col min="12025" max="12025" width="17.28515625" style="1" customWidth="1"/>
    <col min="12026" max="12026" width="48.42578125" style="1" bestFit="1" customWidth="1"/>
    <col min="12027" max="12027" width="23.5703125" style="1" bestFit="1" customWidth="1"/>
    <col min="12028" max="12028" width="31.5703125" style="1" bestFit="1" customWidth="1"/>
    <col min="12029" max="12029" width="24.28515625" style="1" bestFit="1" customWidth="1"/>
    <col min="12030" max="12030" width="12.42578125" style="1" bestFit="1" customWidth="1"/>
    <col min="12031" max="12031" width="24.5703125" style="1" bestFit="1" customWidth="1"/>
    <col min="12032" max="12032" width="32.5703125" style="1" bestFit="1" customWidth="1"/>
    <col min="12033" max="12033" width="26.28515625" style="1" customWidth="1"/>
    <col min="12034" max="12034" width="15.28515625" style="1" bestFit="1" customWidth="1"/>
    <col min="12035" max="12035" width="16.7109375" style="1" customWidth="1"/>
    <col min="12036" max="12036" width="19.28515625" style="1" customWidth="1"/>
    <col min="12037" max="12037" width="21.7109375" style="1" customWidth="1"/>
    <col min="12038" max="12038" width="21.28515625" style="1" customWidth="1"/>
    <col min="12039" max="12039" width="25.7109375" style="1" customWidth="1"/>
    <col min="12040" max="12040" width="26.5703125" style="1" customWidth="1"/>
    <col min="12041" max="12041" width="16.28515625" style="1" customWidth="1"/>
    <col min="12042" max="12042" width="19.7109375" style="1" customWidth="1"/>
    <col min="12043" max="12043" width="17.28515625" style="1" customWidth="1"/>
    <col min="12044" max="12049" width="11.42578125" style="1"/>
    <col min="12050" max="12050" width="0" style="1" hidden="1" customWidth="1"/>
    <col min="12051" max="12280" width="11.42578125" style="1"/>
    <col min="12281" max="12281" width="17.28515625" style="1" customWidth="1"/>
    <col min="12282" max="12282" width="48.42578125" style="1" bestFit="1" customWidth="1"/>
    <col min="12283" max="12283" width="23.5703125" style="1" bestFit="1" customWidth="1"/>
    <col min="12284" max="12284" width="31.5703125" style="1" bestFit="1" customWidth="1"/>
    <col min="12285" max="12285" width="24.28515625" style="1" bestFit="1" customWidth="1"/>
    <col min="12286" max="12286" width="12.42578125" style="1" bestFit="1" customWidth="1"/>
    <col min="12287" max="12287" width="24.5703125" style="1" bestFit="1" customWidth="1"/>
    <col min="12288" max="12288" width="32.5703125" style="1" bestFit="1" customWidth="1"/>
    <col min="12289" max="12289" width="26.28515625" style="1" customWidth="1"/>
    <col min="12290" max="12290" width="15.28515625" style="1" bestFit="1" customWidth="1"/>
    <col min="12291" max="12291" width="16.7109375" style="1" customWidth="1"/>
    <col min="12292" max="12292" width="19.28515625" style="1" customWidth="1"/>
    <col min="12293" max="12293" width="21.7109375" style="1" customWidth="1"/>
    <col min="12294" max="12294" width="21.28515625" style="1" customWidth="1"/>
    <col min="12295" max="12295" width="25.7109375" style="1" customWidth="1"/>
    <col min="12296" max="12296" width="26.5703125" style="1" customWidth="1"/>
    <col min="12297" max="12297" width="16.28515625" style="1" customWidth="1"/>
    <col min="12298" max="12298" width="19.7109375" style="1" customWidth="1"/>
    <col min="12299" max="12299" width="17.28515625" style="1" customWidth="1"/>
    <col min="12300" max="12305" width="11.42578125" style="1"/>
    <col min="12306" max="12306" width="0" style="1" hidden="1" customWidth="1"/>
    <col min="12307" max="12536" width="11.42578125" style="1"/>
    <col min="12537" max="12537" width="17.28515625" style="1" customWidth="1"/>
    <col min="12538" max="12538" width="48.42578125" style="1" bestFit="1" customWidth="1"/>
    <col min="12539" max="12539" width="23.5703125" style="1" bestFit="1" customWidth="1"/>
    <col min="12540" max="12540" width="31.5703125" style="1" bestFit="1" customWidth="1"/>
    <col min="12541" max="12541" width="24.28515625" style="1" bestFit="1" customWidth="1"/>
    <col min="12542" max="12542" width="12.42578125" style="1" bestFit="1" customWidth="1"/>
    <col min="12543" max="12543" width="24.5703125" style="1" bestFit="1" customWidth="1"/>
    <col min="12544" max="12544" width="32.5703125" style="1" bestFit="1" customWidth="1"/>
    <col min="12545" max="12545" width="26.28515625" style="1" customWidth="1"/>
    <col min="12546" max="12546" width="15.28515625" style="1" bestFit="1" customWidth="1"/>
    <col min="12547" max="12547" width="16.7109375" style="1" customWidth="1"/>
    <col min="12548" max="12548" width="19.28515625" style="1" customWidth="1"/>
    <col min="12549" max="12549" width="21.7109375" style="1" customWidth="1"/>
    <col min="12550" max="12550" width="21.28515625" style="1" customWidth="1"/>
    <col min="12551" max="12551" width="25.7109375" style="1" customWidth="1"/>
    <col min="12552" max="12552" width="26.5703125" style="1" customWidth="1"/>
    <col min="12553" max="12553" width="16.28515625" style="1" customWidth="1"/>
    <col min="12554" max="12554" width="19.7109375" style="1" customWidth="1"/>
    <col min="12555" max="12555" width="17.28515625" style="1" customWidth="1"/>
    <col min="12556" max="12561" width="11.42578125" style="1"/>
    <col min="12562" max="12562" width="0" style="1" hidden="1" customWidth="1"/>
    <col min="12563" max="12792" width="11.42578125" style="1"/>
    <col min="12793" max="12793" width="17.28515625" style="1" customWidth="1"/>
    <col min="12794" max="12794" width="48.42578125" style="1" bestFit="1" customWidth="1"/>
    <col min="12795" max="12795" width="23.5703125" style="1" bestFit="1" customWidth="1"/>
    <col min="12796" max="12796" width="31.5703125" style="1" bestFit="1" customWidth="1"/>
    <col min="12797" max="12797" width="24.28515625" style="1" bestFit="1" customWidth="1"/>
    <col min="12798" max="12798" width="12.42578125" style="1" bestFit="1" customWidth="1"/>
    <col min="12799" max="12799" width="24.5703125" style="1" bestFit="1" customWidth="1"/>
    <col min="12800" max="12800" width="32.5703125" style="1" bestFit="1" customWidth="1"/>
    <col min="12801" max="12801" width="26.28515625" style="1" customWidth="1"/>
    <col min="12802" max="12802" width="15.28515625" style="1" bestFit="1" customWidth="1"/>
    <col min="12803" max="12803" width="16.7109375" style="1" customWidth="1"/>
    <col min="12804" max="12804" width="19.28515625" style="1" customWidth="1"/>
    <col min="12805" max="12805" width="21.7109375" style="1" customWidth="1"/>
    <col min="12806" max="12806" width="21.28515625" style="1" customWidth="1"/>
    <col min="12807" max="12807" width="25.7109375" style="1" customWidth="1"/>
    <col min="12808" max="12808" width="26.5703125" style="1" customWidth="1"/>
    <col min="12809" max="12809" width="16.28515625" style="1" customWidth="1"/>
    <col min="12810" max="12810" width="19.7109375" style="1" customWidth="1"/>
    <col min="12811" max="12811" width="17.28515625" style="1" customWidth="1"/>
    <col min="12812" max="12817" width="11.42578125" style="1"/>
    <col min="12818" max="12818" width="0" style="1" hidden="1" customWidth="1"/>
    <col min="12819" max="13048" width="11.42578125" style="1"/>
    <col min="13049" max="13049" width="17.28515625" style="1" customWidth="1"/>
    <col min="13050" max="13050" width="48.42578125" style="1" bestFit="1" customWidth="1"/>
    <col min="13051" max="13051" width="23.5703125" style="1" bestFit="1" customWidth="1"/>
    <col min="13052" max="13052" width="31.5703125" style="1" bestFit="1" customWidth="1"/>
    <col min="13053" max="13053" width="24.28515625" style="1" bestFit="1" customWidth="1"/>
    <col min="13054" max="13054" width="12.42578125" style="1" bestFit="1" customWidth="1"/>
    <col min="13055" max="13055" width="24.5703125" style="1" bestFit="1" customWidth="1"/>
    <col min="13056" max="13056" width="32.5703125" style="1" bestFit="1" customWidth="1"/>
    <col min="13057" max="13057" width="26.28515625" style="1" customWidth="1"/>
    <col min="13058" max="13058" width="15.28515625" style="1" bestFit="1" customWidth="1"/>
    <col min="13059" max="13059" width="16.7109375" style="1" customWidth="1"/>
    <col min="13060" max="13060" width="19.28515625" style="1" customWidth="1"/>
    <col min="13061" max="13061" width="21.7109375" style="1" customWidth="1"/>
    <col min="13062" max="13062" width="21.28515625" style="1" customWidth="1"/>
    <col min="13063" max="13063" width="25.7109375" style="1" customWidth="1"/>
    <col min="13064" max="13064" width="26.5703125" style="1" customWidth="1"/>
    <col min="13065" max="13065" width="16.28515625" style="1" customWidth="1"/>
    <col min="13066" max="13066" width="19.7109375" style="1" customWidth="1"/>
    <col min="13067" max="13067" width="17.28515625" style="1" customWidth="1"/>
    <col min="13068" max="13073" width="11.42578125" style="1"/>
    <col min="13074" max="13074" width="0" style="1" hidden="1" customWidth="1"/>
    <col min="13075" max="13304" width="11.42578125" style="1"/>
    <col min="13305" max="13305" width="17.28515625" style="1" customWidth="1"/>
    <col min="13306" max="13306" width="48.42578125" style="1" bestFit="1" customWidth="1"/>
    <col min="13307" max="13307" width="23.5703125" style="1" bestFit="1" customWidth="1"/>
    <col min="13308" max="13308" width="31.5703125" style="1" bestFit="1" customWidth="1"/>
    <col min="13309" max="13309" width="24.28515625" style="1" bestFit="1" customWidth="1"/>
    <col min="13310" max="13310" width="12.42578125" style="1" bestFit="1" customWidth="1"/>
    <col min="13311" max="13311" width="24.5703125" style="1" bestFit="1" customWidth="1"/>
    <col min="13312" max="13312" width="32.5703125" style="1" bestFit="1" customWidth="1"/>
    <col min="13313" max="13313" width="26.28515625" style="1" customWidth="1"/>
    <col min="13314" max="13314" width="15.28515625" style="1" bestFit="1" customWidth="1"/>
    <col min="13315" max="13315" width="16.7109375" style="1" customWidth="1"/>
    <col min="13316" max="13316" width="19.28515625" style="1" customWidth="1"/>
    <col min="13317" max="13317" width="21.7109375" style="1" customWidth="1"/>
    <col min="13318" max="13318" width="21.28515625" style="1" customWidth="1"/>
    <col min="13319" max="13319" width="25.7109375" style="1" customWidth="1"/>
    <col min="13320" max="13320" width="26.5703125" style="1" customWidth="1"/>
    <col min="13321" max="13321" width="16.28515625" style="1" customWidth="1"/>
    <col min="13322" max="13322" width="19.7109375" style="1" customWidth="1"/>
    <col min="13323" max="13323" width="17.28515625" style="1" customWidth="1"/>
    <col min="13324" max="13329" width="11.42578125" style="1"/>
    <col min="13330" max="13330" width="0" style="1" hidden="1" customWidth="1"/>
    <col min="13331" max="13560" width="11.42578125" style="1"/>
    <col min="13561" max="13561" width="17.28515625" style="1" customWidth="1"/>
    <col min="13562" max="13562" width="48.42578125" style="1" bestFit="1" customWidth="1"/>
    <col min="13563" max="13563" width="23.5703125" style="1" bestFit="1" customWidth="1"/>
    <col min="13564" max="13564" width="31.5703125" style="1" bestFit="1" customWidth="1"/>
    <col min="13565" max="13565" width="24.28515625" style="1" bestFit="1" customWidth="1"/>
    <col min="13566" max="13566" width="12.42578125" style="1" bestFit="1" customWidth="1"/>
    <col min="13567" max="13567" width="24.5703125" style="1" bestFit="1" customWidth="1"/>
    <col min="13568" max="13568" width="32.5703125" style="1" bestFit="1" customWidth="1"/>
    <col min="13569" max="13569" width="26.28515625" style="1" customWidth="1"/>
    <col min="13570" max="13570" width="15.28515625" style="1" bestFit="1" customWidth="1"/>
    <col min="13571" max="13571" width="16.7109375" style="1" customWidth="1"/>
    <col min="13572" max="13572" width="19.28515625" style="1" customWidth="1"/>
    <col min="13573" max="13573" width="21.7109375" style="1" customWidth="1"/>
    <col min="13574" max="13574" width="21.28515625" style="1" customWidth="1"/>
    <col min="13575" max="13575" width="25.7109375" style="1" customWidth="1"/>
    <col min="13576" max="13576" width="26.5703125" style="1" customWidth="1"/>
    <col min="13577" max="13577" width="16.28515625" style="1" customWidth="1"/>
    <col min="13578" max="13578" width="19.7109375" style="1" customWidth="1"/>
    <col min="13579" max="13579" width="17.28515625" style="1" customWidth="1"/>
    <col min="13580" max="13585" width="11.42578125" style="1"/>
    <col min="13586" max="13586" width="0" style="1" hidden="1" customWidth="1"/>
    <col min="13587" max="13816" width="11.42578125" style="1"/>
    <col min="13817" max="13817" width="17.28515625" style="1" customWidth="1"/>
    <col min="13818" max="13818" width="48.42578125" style="1" bestFit="1" customWidth="1"/>
    <col min="13819" max="13819" width="23.5703125" style="1" bestFit="1" customWidth="1"/>
    <col min="13820" max="13820" width="31.5703125" style="1" bestFit="1" customWidth="1"/>
    <col min="13821" max="13821" width="24.28515625" style="1" bestFit="1" customWidth="1"/>
    <col min="13822" max="13822" width="12.42578125" style="1" bestFit="1" customWidth="1"/>
    <col min="13823" max="13823" width="24.5703125" style="1" bestFit="1" customWidth="1"/>
    <col min="13824" max="13824" width="32.5703125" style="1" bestFit="1" customWidth="1"/>
    <col min="13825" max="13825" width="26.28515625" style="1" customWidth="1"/>
    <col min="13826" max="13826" width="15.28515625" style="1" bestFit="1" customWidth="1"/>
    <col min="13827" max="13827" width="16.7109375" style="1" customWidth="1"/>
    <col min="13828" max="13828" width="19.28515625" style="1" customWidth="1"/>
    <col min="13829" max="13829" width="21.7109375" style="1" customWidth="1"/>
    <col min="13830" max="13830" width="21.28515625" style="1" customWidth="1"/>
    <col min="13831" max="13831" width="25.7109375" style="1" customWidth="1"/>
    <col min="13832" max="13832" width="26.5703125" style="1" customWidth="1"/>
    <col min="13833" max="13833" width="16.28515625" style="1" customWidth="1"/>
    <col min="13834" max="13834" width="19.7109375" style="1" customWidth="1"/>
    <col min="13835" max="13835" width="17.28515625" style="1" customWidth="1"/>
    <col min="13836" max="13841" width="11.42578125" style="1"/>
    <col min="13842" max="13842" width="0" style="1" hidden="1" customWidth="1"/>
    <col min="13843" max="14072" width="11.42578125" style="1"/>
    <col min="14073" max="14073" width="17.28515625" style="1" customWidth="1"/>
    <col min="14074" max="14074" width="48.42578125" style="1" bestFit="1" customWidth="1"/>
    <col min="14075" max="14075" width="23.5703125" style="1" bestFit="1" customWidth="1"/>
    <col min="14076" max="14076" width="31.5703125" style="1" bestFit="1" customWidth="1"/>
    <col min="14077" max="14077" width="24.28515625" style="1" bestFit="1" customWidth="1"/>
    <col min="14078" max="14078" width="12.42578125" style="1" bestFit="1" customWidth="1"/>
    <col min="14079" max="14079" width="24.5703125" style="1" bestFit="1" customWidth="1"/>
    <col min="14080" max="14080" width="32.5703125" style="1" bestFit="1" customWidth="1"/>
    <col min="14081" max="14081" width="26.28515625" style="1" customWidth="1"/>
    <col min="14082" max="14082" width="15.28515625" style="1" bestFit="1" customWidth="1"/>
    <col min="14083" max="14083" width="16.7109375" style="1" customWidth="1"/>
    <col min="14084" max="14084" width="19.28515625" style="1" customWidth="1"/>
    <col min="14085" max="14085" width="21.7109375" style="1" customWidth="1"/>
    <col min="14086" max="14086" width="21.28515625" style="1" customWidth="1"/>
    <col min="14087" max="14087" width="25.7109375" style="1" customWidth="1"/>
    <col min="14088" max="14088" width="26.5703125" style="1" customWidth="1"/>
    <col min="14089" max="14089" width="16.28515625" style="1" customWidth="1"/>
    <col min="14090" max="14090" width="19.7109375" style="1" customWidth="1"/>
    <col min="14091" max="14091" width="17.28515625" style="1" customWidth="1"/>
    <col min="14092" max="14097" width="11.42578125" style="1"/>
    <col min="14098" max="14098" width="0" style="1" hidden="1" customWidth="1"/>
    <col min="14099" max="14328" width="11.42578125" style="1"/>
    <col min="14329" max="14329" width="17.28515625" style="1" customWidth="1"/>
    <col min="14330" max="14330" width="48.42578125" style="1" bestFit="1" customWidth="1"/>
    <col min="14331" max="14331" width="23.5703125" style="1" bestFit="1" customWidth="1"/>
    <col min="14332" max="14332" width="31.5703125" style="1" bestFit="1" customWidth="1"/>
    <col min="14333" max="14333" width="24.28515625" style="1" bestFit="1" customWidth="1"/>
    <col min="14334" max="14334" width="12.42578125" style="1" bestFit="1" customWidth="1"/>
    <col min="14335" max="14335" width="24.5703125" style="1" bestFit="1" customWidth="1"/>
    <col min="14336" max="14336" width="32.5703125" style="1" bestFit="1" customWidth="1"/>
    <col min="14337" max="14337" width="26.28515625" style="1" customWidth="1"/>
    <col min="14338" max="14338" width="15.28515625" style="1" bestFit="1" customWidth="1"/>
    <col min="14339" max="14339" width="16.7109375" style="1" customWidth="1"/>
    <col min="14340" max="14340" width="19.28515625" style="1" customWidth="1"/>
    <col min="14341" max="14341" width="21.7109375" style="1" customWidth="1"/>
    <col min="14342" max="14342" width="21.28515625" style="1" customWidth="1"/>
    <col min="14343" max="14343" width="25.7109375" style="1" customWidth="1"/>
    <col min="14344" max="14344" width="26.5703125" style="1" customWidth="1"/>
    <col min="14345" max="14345" width="16.28515625" style="1" customWidth="1"/>
    <col min="14346" max="14346" width="19.7109375" style="1" customWidth="1"/>
    <col min="14347" max="14347" width="17.28515625" style="1" customWidth="1"/>
    <col min="14348" max="14353" width="11.42578125" style="1"/>
    <col min="14354" max="14354" width="0" style="1" hidden="1" customWidth="1"/>
    <col min="14355" max="14584" width="11.42578125" style="1"/>
    <col min="14585" max="14585" width="17.28515625" style="1" customWidth="1"/>
    <col min="14586" max="14586" width="48.42578125" style="1" bestFit="1" customWidth="1"/>
    <col min="14587" max="14587" width="23.5703125" style="1" bestFit="1" customWidth="1"/>
    <col min="14588" max="14588" width="31.5703125" style="1" bestFit="1" customWidth="1"/>
    <col min="14589" max="14589" width="24.28515625" style="1" bestFit="1" customWidth="1"/>
    <col min="14590" max="14590" width="12.42578125" style="1" bestFit="1" customWidth="1"/>
    <col min="14591" max="14591" width="24.5703125" style="1" bestFit="1" customWidth="1"/>
    <col min="14592" max="14592" width="32.5703125" style="1" bestFit="1" customWidth="1"/>
    <col min="14593" max="14593" width="26.28515625" style="1" customWidth="1"/>
    <col min="14594" max="14594" width="15.28515625" style="1" bestFit="1" customWidth="1"/>
    <col min="14595" max="14595" width="16.7109375" style="1" customWidth="1"/>
    <col min="14596" max="14596" width="19.28515625" style="1" customWidth="1"/>
    <col min="14597" max="14597" width="21.7109375" style="1" customWidth="1"/>
    <col min="14598" max="14598" width="21.28515625" style="1" customWidth="1"/>
    <col min="14599" max="14599" width="25.7109375" style="1" customWidth="1"/>
    <col min="14600" max="14600" width="26.5703125" style="1" customWidth="1"/>
    <col min="14601" max="14601" width="16.28515625" style="1" customWidth="1"/>
    <col min="14602" max="14602" width="19.7109375" style="1" customWidth="1"/>
    <col min="14603" max="14603" width="17.28515625" style="1" customWidth="1"/>
    <col min="14604" max="14609" width="11.42578125" style="1"/>
    <col min="14610" max="14610" width="0" style="1" hidden="1" customWidth="1"/>
    <col min="14611" max="14840" width="11.42578125" style="1"/>
    <col min="14841" max="14841" width="17.28515625" style="1" customWidth="1"/>
    <col min="14842" max="14842" width="48.42578125" style="1" bestFit="1" customWidth="1"/>
    <col min="14843" max="14843" width="23.5703125" style="1" bestFit="1" customWidth="1"/>
    <col min="14844" max="14844" width="31.5703125" style="1" bestFit="1" customWidth="1"/>
    <col min="14845" max="14845" width="24.28515625" style="1" bestFit="1" customWidth="1"/>
    <col min="14846" max="14846" width="12.42578125" style="1" bestFit="1" customWidth="1"/>
    <col min="14847" max="14847" width="24.5703125" style="1" bestFit="1" customWidth="1"/>
    <col min="14848" max="14848" width="32.5703125" style="1" bestFit="1" customWidth="1"/>
    <col min="14849" max="14849" width="26.28515625" style="1" customWidth="1"/>
    <col min="14850" max="14850" width="15.28515625" style="1" bestFit="1" customWidth="1"/>
    <col min="14851" max="14851" width="16.7109375" style="1" customWidth="1"/>
    <col min="14852" max="14852" width="19.28515625" style="1" customWidth="1"/>
    <col min="14853" max="14853" width="21.7109375" style="1" customWidth="1"/>
    <col min="14854" max="14854" width="21.28515625" style="1" customWidth="1"/>
    <col min="14855" max="14855" width="25.7109375" style="1" customWidth="1"/>
    <col min="14856" max="14856" width="26.5703125" style="1" customWidth="1"/>
    <col min="14857" max="14857" width="16.28515625" style="1" customWidth="1"/>
    <col min="14858" max="14858" width="19.7109375" style="1" customWidth="1"/>
    <col min="14859" max="14859" width="17.28515625" style="1" customWidth="1"/>
    <col min="14860" max="14865" width="11.42578125" style="1"/>
    <col min="14866" max="14866" width="0" style="1" hidden="1" customWidth="1"/>
    <col min="14867" max="15096" width="11.42578125" style="1"/>
    <col min="15097" max="15097" width="17.28515625" style="1" customWidth="1"/>
    <col min="15098" max="15098" width="48.42578125" style="1" bestFit="1" customWidth="1"/>
    <col min="15099" max="15099" width="23.5703125" style="1" bestFit="1" customWidth="1"/>
    <col min="15100" max="15100" width="31.5703125" style="1" bestFit="1" customWidth="1"/>
    <col min="15101" max="15101" width="24.28515625" style="1" bestFit="1" customWidth="1"/>
    <col min="15102" max="15102" width="12.42578125" style="1" bestFit="1" customWidth="1"/>
    <col min="15103" max="15103" width="24.5703125" style="1" bestFit="1" customWidth="1"/>
    <col min="15104" max="15104" width="32.5703125" style="1" bestFit="1" customWidth="1"/>
    <col min="15105" max="15105" width="26.28515625" style="1" customWidth="1"/>
    <col min="15106" max="15106" width="15.28515625" style="1" bestFit="1" customWidth="1"/>
    <col min="15107" max="15107" width="16.7109375" style="1" customWidth="1"/>
    <col min="15108" max="15108" width="19.28515625" style="1" customWidth="1"/>
    <col min="15109" max="15109" width="21.7109375" style="1" customWidth="1"/>
    <col min="15110" max="15110" width="21.28515625" style="1" customWidth="1"/>
    <col min="15111" max="15111" width="25.7109375" style="1" customWidth="1"/>
    <col min="15112" max="15112" width="26.5703125" style="1" customWidth="1"/>
    <col min="15113" max="15113" width="16.28515625" style="1" customWidth="1"/>
    <col min="15114" max="15114" width="19.7109375" style="1" customWidth="1"/>
    <col min="15115" max="15115" width="17.28515625" style="1" customWidth="1"/>
    <col min="15116" max="15121" width="11.42578125" style="1"/>
    <col min="15122" max="15122" width="0" style="1" hidden="1" customWidth="1"/>
    <col min="15123" max="15352" width="11.42578125" style="1"/>
    <col min="15353" max="15353" width="17.28515625" style="1" customWidth="1"/>
    <col min="15354" max="15354" width="48.42578125" style="1" bestFit="1" customWidth="1"/>
    <col min="15355" max="15355" width="23.5703125" style="1" bestFit="1" customWidth="1"/>
    <col min="15356" max="15356" width="31.5703125" style="1" bestFit="1" customWidth="1"/>
    <col min="15357" max="15357" width="24.28515625" style="1" bestFit="1" customWidth="1"/>
    <col min="15358" max="15358" width="12.42578125" style="1" bestFit="1" customWidth="1"/>
    <col min="15359" max="15359" width="24.5703125" style="1" bestFit="1" customWidth="1"/>
    <col min="15360" max="15360" width="32.5703125" style="1" bestFit="1" customWidth="1"/>
    <col min="15361" max="15361" width="26.28515625" style="1" customWidth="1"/>
    <col min="15362" max="15362" width="15.28515625" style="1" bestFit="1" customWidth="1"/>
    <col min="15363" max="15363" width="16.7109375" style="1" customWidth="1"/>
    <col min="15364" max="15364" width="19.28515625" style="1" customWidth="1"/>
    <col min="15365" max="15365" width="21.7109375" style="1" customWidth="1"/>
    <col min="15366" max="15366" width="21.28515625" style="1" customWidth="1"/>
    <col min="15367" max="15367" width="25.7109375" style="1" customWidth="1"/>
    <col min="15368" max="15368" width="26.5703125" style="1" customWidth="1"/>
    <col min="15369" max="15369" width="16.28515625" style="1" customWidth="1"/>
    <col min="15370" max="15370" width="19.7109375" style="1" customWidth="1"/>
    <col min="15371" max="15371" width="17.28515625" style="1" customWidth="1"/>
    <col min="15372" max="15377" width="11.42578125" style="1"/>
    <col min="15378" max="15378" width="0" style="1" hidden="1" customWidth="1"/>
    <col min="15379" max="15608" width="11.42578125" style="1"/>
    <col min="15609" max="15609" width="17.28515625" style="1" customWidth="1"/>
    <col min="15610" max="15610" width="48.42578125" style="1" bestFit="1" customWidth="1"/>
    <col min="15611" max="15611" width="23.5703125" style="1" bestFit="1" customWidth="1"/>
    <col min="15612" max="15612" width="31.5703125" style="1" bestFit="1" customWidth="1"/>
    <col min="15613" max="15613" width="24.28515625" style="1" bestFit="1" customWidth="1"/>
    <col min="15614" max="15614" width="12.42578125" style="1" bestFit="1" customWidth="1"/>
    <col min="15615" max="15615" width="24.5703125" style="1" bestFit="1" customWidth="1"/>
    <col min="15616" max="15616" width="32.5703125" style="1" bestFit="1" customWidth="1"/>
    <col min="15617" max="15617" width="26.28515625" style="1" customWidth="1"/>
    <col min="15618" max="15618" width="15.28515625" style="1" bestFit="1" customWidth="1"/>
    <col min="15619" max="15619" width="16.7109375" style="1" customWidth="1"/>
    <col min="15620" max="15620" width="19.28515625" style="1" customWidth="1"/>
    <col min="15621" max="15621" width="21.7109375" style="1" customWidth="1"/>
    <col min="15622" max="15622" width="21.28515625" style="1" customWidth="1"/>
    <col min="15623" max="15623" width="25.7109375" style="1" customWidth="1"/>
    <col min="15624" max="15624" width="26.5703125" style="1" customWidth="1"/>
    <col min="15625" max="15625" width="16.28515625" style="1" customWidth="1"/>
    <col min="15626" max="15626" width="19.7109375" style="1" customWidth="1"/>
    <col min="15627" max="15627" width="17.28515625" style="1" customWidth="1"/>
    <col min="15628" max="15633" width="11.42578125" style="1"/>
    <col min="15634" max="15634" width="0" style="1" hidden="1" customWidth="1"/>
    <col min="15635" max="15864" width="11.42578125" style="1"/>
    <col min="15865" max="15865" width="17.28515625" style="1" customWidth="1"/>
    <col min="15866" max="15866" width="48.42578125" style="1" bestFit="1" customWidth="1"/>
    <col min="15867" max="15867" width="23.5703125" style="1" bestFit="1" customWidth="1"/>
    <col min="15868" max="15868" width="31.5703125" style="1" bestFit="1" customWidth="1"/>
    <col min="15869" max="15869" width="24.28515625" style="1" bestFit="1" customWidth="1"/>
    <col min="15870" max="15870" width="12.42578125" style="1" bestFit="1" customWidth="1"/>
    <col min="15871" max="15871" width="24.5703125" style="1" bestFit="1" customWidth="1"/>
    <col min="15872" max="15872" width="32.5703125" style="1" bestFit="1" customWidth="1"/>
    <col min="15873" max="15873" width="26.28515625" style="1" customWidth="1"/>
    <col min="15874" max="15874" width="15.28515625" style="1" bestFit="1" customWidth="1"/>
    <col min="15875" max="15875" width="16.7109375" style="1" customWidth="1"/>
    <col min="15876" max="15876" width="19.28515625" style="1" customWidth="1"/>
    <col min="15877" max="15877" width="21.7109375" style="1" customWidth="1"/>
    <col min="15878" max="15878" width="21.28515625" style="1" customWidth="1"/>
    <col min="15879" max="15879" width="25.7109375" style="1" customWidth="1"/>
    <col min="15880" max="15880" width="26.5703125" style="1" customWidth="1"/>
    <col min="15881" max="15881" width="16.28515625" style="1" customWidth="1"/>
    <col min="15882" max="15882" width="19.7109375" style="1" customWidth="1"/>
    <col min="15883" max="15883" width="17.28515625" style="1" customWidth="1"/>
    <col min="15884" max="15889" width="11.42578125" style="1"/>
    <col min="15890" max="15890" width="0" style="1" hidden="1" customWidth="1"/>
    <col min="15891" max="16120" width="11.42578125" style="1"/>
    <col min="16121" max="16121" width="17.28515625" style="1" customWidth="1"/>
    <col min="16122" max="16122" width="48.42578125" style="1" bestFit="1" customWidth="1"/>
    <col min="16123" max="16123" width="23.5703125" style="1" bestFit="1" customWidth="1"/>
    <col min="16124" max="16124" width="31.5703125" style="1" bestFit="1" customWidth="1"/>
    <col min="16125" max="16125" width="24.28515625" style="1" bestFit="1" customWidth="1"/>
    <col min="16126" max="16126" width="12.42578125" style="1" bestFit="1" customWidth="1"/>
    <col min="16127" max="16127" width="24.5703125" style="1" bestFit="1" customWidth="1"/>
    <col min="16128" max="16128" width="32.5703125" style="1" bestFit="1" customWidth="1"/>
    <col min="16129" max="16129" width="26.28515625" style="1" customWidth="1"/>
    <col min="16130" max="16130" width="15.28515625" style="1" bestFit="1" customWidth="1"/>
    <col min="16131" max="16131" width="16.7109375" style="1" customWidth="1"/>
    <col min="16132" max="16132" width="19.28515625" style="1" customWidth="1"/>
    <col min="16133" max="16133" width="21.7109375" style="1" customWidth="1"/>
    <col min="16134" max="16134" width="21.28515625" style="1" customWidth="1"/>
    <col min="16135" max="16135" width="25.7109375" style="1" customWidth="1"/>
    <col min="16136" max="16136" width="26.5703125" style="1" customWidth="1"/>
    <col min="16137" max="16137" width="16.28515625" style="1" customWidth="1"/>
    <col min="16138" max="16138" width="19.7109375" style="1" customWidth="1"/>
    <col min="16139" max="16139" width="17.28515625" style="1" customWidth="1"/>
    <col min="16140" max="16145" width="11.42578125" style="1"/>
    <col min="16146" max="16146" width="0" style="1" hidden="1" customWidth="1"/>
    <col min="16147" max="16384" width="11.42578125" style="1"/>
  </cols>
  <sheetData>
    <row r="1" spans="2:19" ht="16.5" customHeight="1" thickBot="1" x14ac:dyDescent="0.25">
      <c r="B1" s="467" t="s">
        <v>52</v>
      </c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9"/>
      <c r="R1" s="2" t="s">
        <v>0</v>
      </c>
    </row>
    <row r="2" spans="2:19" ht="66.75" customHeight="1" thickBot="1" x14ac:dyDescent="0.25">
      <c r="B2" s="14" t="s">
        <v>43</v>
      </c>
      <c r="C2" s="470" t="s">
        <v>313</v>
      </c>
      <c r="D2" s="470"/>
      <c r="E2" s="470"/>
      <c r="F2" s="470"/>
      <c r="G2" s="470"/>
      <c r="H2" s="470"/>
      <c r="I2" s="470"/>
      <c r="J2" s="470"/>
      <c r="K2" s="470"/>
      <c r="L2" s="470"/>
      <c r="M2" s="471"/>
      <c r="R2" s="2" t="s">
        <v>1</v>
      </c>
    </row>
    <row r="3" spans="2:19" ht="15" customHeight="1" x14ac:dyDescent="0.2">
      <c r="B3" s="477" t="s">
        <v>4</v>
      </c>
      <c r="C3" s="477" t="s">
        <v>5</v>
      </c>
      <c r="D3" s="476" t="s">
        <v>37</v>
      </c>
      <c r="E3" s="476" t="s">
        <v>50</v>
      </c>
      <c r="F3" s="479" t="s">
        <v>14</v>
      </c>
      <c r="G3" s="479"/>
      <c r="H3" s="479"/>
      <c r="I3" s="479"/>
      <c r="J3" s="479"/>
      <c r="K3" s="479"/>
      <c r="L3" s="480" t="s">
        <v>38</v>
      </c>
      <c r="M3" s="472" t="s">
        <v>39</v>
      </c>
      <c r="R3" s="3" t="s">
        <v>7</v>
      </c>
    </row>
    <row r="4" spans="2:19" ht="25.5" x14ac:dyDescent="0.2">
      <c r="B4" s="478"/>
      <c r="C4" s="478"/>
      <c r="D4" s="477"/>
      <c r="E4" s="476"/>
      <c r="F4" s="30" t="s">
        <v>40</v>
      </c>
      <c r="G4" s="30" t="s">
        <v>41</v>
      </c>
      <c r="H4" s="30" t="s">
        <v>206</v>
      </c>
      <c r="I4" s="30" t="s">
        <v>207</v>
      </c>
      <c r="J4" s="30" t="s">
        <v>208</v>
      </c>
      <c r="K4" s="30" t="s">
        <v>209</v>
      </c>
      <c r="L4" s="481"/>
      <c r="M4" s="472"/>
      <c r="R4" s="3" t="s">
        <v>9</v>
      </c>
    </row>
    <row r="5" spans="2:19" ht="12.75" customHeight="1" x14ac:dyDescent="0.2">
      <c r="B5" s="10"/>
      <c r="C5" s="473"/>
      <c r="D5" s="474"/>
      <c r="E5" s="474"/>
      <c r="F5" s="474"/>
      <c r="G5" s="474"/>
      <c r="H5" s="474"/>
      <c r="I5" s="474"/>
      <c r="J5" s="474"/>
      <c r="K5" s="474"/>
      <c r="L5" s="474"/>
      <c r="M5" s="475"/>
      <c r="R5" s="3"/>
    </row>
    <row r="6" spans="2:19" x14ac:dyDescent="0.2">
      <c r="B6" s="461" t="s">
        <v>163</v>
      </c>
      <c r="C6" s="462"/>
      <c r="D6" s="462"/>
      <c r="E6" s="462"/>
      <c r="F6" s="462"/>
      <c r="G6" s="462"/>
      <c r="H6" s="462"/>
      <c r="I6" s="462"/>
      <c r="J6" s="462"/>
      <c r="K6" s="462"/>
      <c r="L6" s="462"/>
      <c r="M6" s="463"/>
      <c r="R6" s="3" t="s">
        <v>11</v>
      </c>
    </row>
    <row r="7" spans="2:19" ht="13.15" customHeight="1" x14ac:dyDescent="0.2">
      <c r="B7" s="464" t="s">
        <v>162</v>
      </c>
      <c r="C7" s="465"/>
      <c r="D7" s="465"/>
      <c r="E7" s="465"/>
      <c r="F7" s="465"/>
      <c r="G7" s="465"/>
      <c r="H7" s="465"/>
      <c r="I7" s="465"/>
      <c r="J7" s="465"/>
      <c r="K7" s="465"/>
      <c r="L7" s="465"/>
      <c r="M7" s="466"/>
      <c r="R7" s="3"/>
    </row>
    <row r="8" spans="2:19" ht="156.6" customHeight="1" x14ac:dyDescent="0.2">
      <c r="B8" s="11" t="s">
        <v>205</v>
      </c>
      <c r="C8" s="11" t="s">
        <v>92</v>
      </c>
      <c r="D8" s="35" t="s">
        <v>46</v>
      </c>
      <c r="E8" s="35">
        <f>+PRESUPUESTO!G7</f>
        <v>30</v>
      </c>
      <c r="F8" s="237">
        <v>10</v>
      </c>
      <c r="G8" s="237">
        <v>10</v>
      </c>
      <c r="H8" s="237">
        <v>10</v>
      </c>
      <c r="I8" s="241"/>
      <c r="J8" s="241"/>
      <c r="K8" s="241"/>
      <c r="L8" s="11" t="s">
        <v>168</v>
      </c>
      <c r="M8" s="11" t="s">
        <v>95</v>
      </c>
      <c r="N8" s="8"/>
      <c r="P8" s="31">
        <f>SUM(F8:K8)</f>
        <v>30</v>
      </c>
      <c r="R8" s="3" t="s">
        <v>12</v>
      </c>
      <c r="S8" s="1">
        <f>26/4</f>
        <v>6.5</v>
      </c>
    </row>
    <row r="9" spans="2:19" ht="156.6" customHeight="1" x14ac:dyDescent="0.2">
      <c r="B9" s="233" t="s">
        <v>265</v>
      </c>
      <c r="C9" s="233" t="s">
        <v>315</v>
      </c>
      <c r="D9" s="234" t="s">
        <v>46</v>
      </c>
      <c r="E9" s="234">
        <f>+PRESUPUESTO!G9</f>
        <v>2</v>
      </c>
      <c r="F9" s="241"/>
      <c r="G9" s="281">
        <v>1</v>
      </c>
      <c r="H9" s="281">
        <v>1</v>
      </c>
      <c r="I9" s="241"/>
      <c r="J9" s="241"/>
      <c r="K9" s="241"/>
      <c r="L9" s="233" t="s">
        <v>93</v>
      </c>
      <c r="M9" s="233" t="s">
        <v>94</v>
      </c>
      <c r="N9" s="8"/>
      <c r="P9" s="31">
        <f t="shared" ref="P9:P16" si="0">SUM(F9:K9)</f>
        <v>2</v>
      </c>
      <c r="R9" s="3"/>
    </row>
    <row r="10" spans="2:19" ht="162" customHeight="1" x14ac:dyDescent="0.2">
      <c r="B10" s="233" t="s">
        <v>264</v>
      </c>
      <c r="C10" s="233" t="s">
        <v>85</v>
      </c>
      <c r="D10" s="234" t="s">
        <v>46</v>
      </c>
      <c r="E10" s="234">
        <f>+PRESUPUESTO!G12</f>
        <v>20</v>
      </c>
      <c r="F10" s="241"/>
      <c r="G10" s="281">
        <v>5</v>
      </c>
      <c r="H10" s="281">
        <v>5</v>
      </c>
      <c r="I10" s="281">
        <v>5</v>
      </c>
      <c r="J10" s="281">
        <v>5</v>
      </c>
      <c r="K10" s="241"/>
      <c r="L10" s="233" t="s">
        <v>93</v>
      </c>
      <c r="M10" s="233" t="s">
        <v>94</v>
      </c>
      <c r="N10" s="8"/>
      <c r="O10" s="8"/>
      <c r="P10" s="31">
        <f t="shared" si="0"/>
        <v>20</v>
      </c>
      <c r="R10" s="39"/>
      <c r="S10" s="31">
        <f>+F10+G10+H10</f>
        <v>10</v>
      </c>
    </row>
    <row r="11" spans="2:19" ht="22.5" customHeight="1" x14ac:dyDescent="0.2">
      <c r="B11" s="461" t="s">
        <v>164</v>
      </c>
      <c r="C11" s="462"/>
      <c r="D11" s="462"/>
      <c r="E11" s="462"/>
      <c r="F11" s="462"/>
      <c r="G11" s="462"/>
      <c r="H11" s="462"/>
      <c r="I11" s="462"/>
      <c r="J11" s="462"/>
      <c r="K11" s="462"/>
      <c r="L11" s="462"/>
      <c r="M11" s="463"/>
      <c r="P11" s="31">
        <f t="shared" si="0"/>
        <v>0</v>
      </c>
      <c r="R11" s="3" t="s">
        <v>11</v>
      </c>
    </row>
    <row r="12" spans="2:19" ht="50.25" customHeight="1" x14ac:dyDescent="0.2">
      <c r="B12" s="464" t="s">
        <v>165</v>
      </c>
      <c r="C12" s="465"/>
      <c r="D12" s="465"/>
      <c r="E12" s="465"/>
      <c r="F12" s="465"/>
      <c r="G12" s="465"/>
      <c r="H12" s="465"/>
      <c r="I12" s="465"/>
      <c r="J12" s="465"/>
      <c r="K12" s="465"/>
      <c r="L12" s="465"/>
      <c r="M12" s="466"/>
      <c r="P12" s="31">
        <f t="shared" si="0"/>
        <v>0</v>
      </c>
      <c r="R12" s="3"/>
    </row>
    <row r="13" spans="2:19" ht="153" x14ac:dyDescent="0.2">
      <c r="B13" s="38" t="s">
        <v>316</v>
      </c>
      <c r="C13" s="11" t="str">
        <f>+C10</f>
        <v>Hectareas con resturacion pasiva</v>
      </c>
      <c r="D13" s="35" t="s">
        <v>46</v>
      </c>
      <c r="E13" s="35">
        <f>+PRESUPUESTO!G18</f>
        <v>8</v>
      </c>
      <c r="F13" s="241"/>
      <c r="G13" s="237">
        <v>2</v>
      </c>
      <c r="H13" s="237">
        <v>3</v>
      </c>
      <c r="I13" s="237">
        <v>3</v>
      </c>
      <c r="J13" s="241"/>
      <c r="K13" s="241"/>
      <c r="L13" s="11" t="str">
        <f>+L10</f>
        <v xml:space="preserve">Iinforme de ejecución, soportado con registro fotográfico y fílmico, base de datos de propietario  que indique vereda, subzona hidrográfica, contacto, hectáreas impactada, perímetro aislado, insumos entregados por predio, actas de entregas de materiales e insumos, listados de asistencia a minsgas de trabajo y demás documentos que sean necesarios </v>
      </c>
      <c r="M13" s="38" t="s">
        <v>95</v>
      </c>
      <c r="P13" s="31">
        <f t="shared" si="0"/>
        <v>8</v>
      </c>
    </row>
    <row r="14" spans="2:19" ht="48" customHeight="1" x14ac:dyDescent="0.2">
      <c r="B14" s="464" t="s">
        <v>166</v>
      </c>
      <c r="C14" s="465"/>
      <c r="D14" s="465"/>
      <c r="E14" s="465"/>
      <c r="F14" s="465"/>
      <c r="G14" s="465"/>
      <c r="H14" s="465"/>
      <c r="I14" s="465"/>
      <c r="J14" s="465"/>
      <c r="K14" s="465"/>
      <c r="L14" s="465"/>
      <c r="M14" s="466"/>
      <c r="P14" s="31">
        <f t="shared" si="0"/>
        <v>0</v>
      </c>
      <c r="R14" s="3"/>
    </row>
    <row r="15" spans="2:19" ht="100.5" customHeight="1" x14ac:dyDescent="0.2">
      <c r="B15" s="233" t="s">
        <v>204</v>
      </c>
      <c r="C15" s="233" t="s">
        <v>317</v>
      </c>
      <c r="D15" s="234" t="s">
        <v>34</v>
      </c>
      <c r="E15" s="234">
        <f>+PRESUPUESTO!G23</f>
        <v>2</v>
      </c>
      <c r="F15" s="235">
        <v>2</v>
      </c>
      <c r="G15" s="234"/>
      <c r="H15" s="234"/>
      <c r="I15" s="234"/>
      <c r="J15" s="234"/>
      <c r="K15" s="234"/>
      <c r="L15" s="233" t="s">
        <v>167</v>
      </c>
      <c r="M15" s="233" t="s">
        <v>96</v>
      </c>
      <c r="P15" s="31">
        <f t="shared" si="0"/>
        <v>2</v>
      </c>
      <c r="R15" s="41"/>
    </row>
    <row r="16" spans="2:19" ht="153" x14ac:dyDescent="0.2">
      <c r="B16" s="11" t="s">
        <v>327</v>
      </c>
      <c r="C16" s="11" t="s">
        <v>161</v>
      </c>
      <c r="D16" s="242" t="s">
        <v>34</v>
      </c>
      <c r="E16" s="242">
        <f>+PRESUPUESTO!G26</f>
        <v>7</v>
      </c>
      <c r="F16" s="243"/>
      <c r="G16" s="244">
        <v>1</v>
      </c>
      <c r="H16" s="245">
        <v>2</v>
      </c>
      <c r="I16" s="245">
        <v>2</v>
      </c>
      <c r="J16" s="245">
        <v>2</v>
      </c>
      <c r="K16" s="245">
        <v>2</v>
      </c>
      <c r="L16" s="11" t="s">
        <v>51</v>
      </c>
      <c r="M16" s="11" t="s">
        <v>95</v>
      </c>
      <c r="P16" s="31">
        <f t="shared" si="0"/>
        <v>9</v>
      </c>
    </row>
    <row r="17" spans="2:13" ht="140.25" customHeight="1" x14ac:dyDescent="0.2">
      <c r="B17" s="11" t="s">
        <v>319</v>
      </c>
      <c r="C17" s="11" t="s">
        <v>326</v>
      </c>
      <c r="D17" s="242" t="s">
        <v>324</v>
      </c>
      <c r="E17" s="242">
        <v>2</v>
      </c>
      <c r="F17" s="243"/>
      <c r="G17" s="242"/>
      <c r="H17" s="243"/>
      <c r="I17" s="243"/>
      <c r="J17" s="245">
        <v>1</v>
      </c>
      <c r="K17" s="245">
        <v>1</v>
      </c>
      <c r="L17" s="11" t="s">
        <v>320</v>
      </c>
      <c r="M17" s="11" t="s">
        <v>95</v>
      </c>
    </row>
  </sheetData>
  <sortState ref="B6:M10">
    <sortCondition ref="B6"/>
  </sortState>
  <mergeCells count="15">
    <mergeCell ref="B11:M11"/>
    <mergeCell ref="B12:M12"/>
    <mergeCell ref="B14:M14"/>
    <mergeCell ref="B1:M1"/>
    <mergeCell ref="C2:M2"/>
    <mergeCell ref="M3:M4"/>
    <mergeCell ref="C5:M5"/>
    <mergeCell ref="E3:E4"/>
    <mergeCell ref="B3:B4"/>
    <mergeCell ref="C3:C4"/>
    <mergeCell ref="F3:K3"/>
    <mergeCell ref="L3:L4"/>
    <mergeCell ref="D3:D4"/>
    <mergeCell ref="B6:M6"/>
    <mergeCell ref="B7:M7"/>
  </mergeCells>
  <phoneticPr fontId="8" type="noConversion"/>
  <dataValidations disablePrompts="1" xWindow="1209" yWindow="197" count="1">
    <dataValidation type="list" errorStyle="warning" allowBlank="1" showInputMessage="1" showErrorMessage="1" errorTitle="No" error="Solo las opciones de la lista" promptTitle="Escoja objeto de gasto" prompt="Escoja objeto de gasto" sqref="WLL983025:WLL983028 WBP983025:WBP983028 VRT983025:VRT983028 VHX983025:VHX983028 UYB983025:UYB983028 UOF983025:UOF983028 UEJ983025:UEJ983028 TUN983025:TUN983028 TKR983025:TKR983028 TAV983025:TAV983028 SQZ983025:SQZ983028 SHD983025:SHD983028 RXH983025:RXH983028 RNL983025:RNL983028 RDP983025:RDP983028 QTT983025:QTT983028 QJX983025:QJX983028 QAB983025:QAB983028 PQF983025:PQF983028 PGJ983025:PGJ983028 OWN983025:OWN983028 OMR983025:OMR983028 OCV983025:OCV983028 NSZ983025:NSZ983028 NJD983025:NJD983028 MZH983025:MZH983028 MPL983025:MPL983028 MFP983025:MFP983028 LVT983025:LVT983028 LLX983025:LLX983028 LCB983025:LCB983028 KSF983025:KSF983028 KIJ983025:KIJ983028 JYN983025:JYN983028 JOR983025:JOR983028 JEV983025:JEV983028 IUZ983025:IUZ983028 ILD983025:ILD983028 IBH983025:IBH983028 HRL983025:HRL983028 HHP983025:HHP983028 GXT983025:GXT983028 GNX983025:GNX983028 GEB983025:GEB983028 FUF983025:FUF983028 FKJ983025:FKJ983028 FAN983025:FAN983028 EQR983025:EQR983028 EGV983025:EGV983028 DWZ983025:DWZ983028 DND983025:DND983028 DDH983025:DDH983028 CTL983025:CTL983028 CJP983025:CJP983028 BZT983025:BZT983028 BPX983025:BPX983028 BGB983025:BGB983028 AWF983025:AWF983028 AMJ983025:AMJ983028 ACN983025:ACN983028 SR983025:SR983028 IV983025:IV983028 WVH917489:WVH917492 WLL917489:WLL917492 WBP917489:WBP917492 VRT917489:VRT917492 VHX917489:VHX917492 UYB917489:UYB917492 UOF917489:UOF917492 UEJ917489:UEJ917492 TUN917489:TUN917492 TKR917489:TKR917492 TAV917489:TAV917492 SQZ917489:SQZ917492 SHD917489:SHD917492 RXH917489:RXH917492 RNL917489:RNL917492 RDP917489:RDP917492 QTT917489:QTT917492 QJX917489:QJX917492 QAB917489:QAB917492 PQF917489:PQF917492 PGJ917489:PGJ917492 OWN917489:OWN917492 OMR917489:OMR917492 OCV917489:OCV917492 NSZ917489:NSZ917492 NJD917489:NJD917492 MZH917489:MZH917492 MPL917489:MPL917492 MFP917489:MFP917492 LVT917489:LVT917492 LLX917489:LLX917492 LCB917489:LCB917492 KSF917489:KSF917492 KIJ917489:KIJ917492 JYN917489:JYN917492 JOR917489:JOR917492 JEV917489:JEV917492 IUZ917489:IUZ917492 ILD917489:ILD917492 IBH917489:IBH917492 HRL917489:HRL917492 HHP917489:HHP917492 GXT917489:GXT917492 GNX917489:GNX917492 GEB917489:GEB917492 FUF917489:FUF917492 FKJ917489:FKJ917492 FAN917489:FAN917492 EQR917489:EQR917492 EGV917489:EGV917492 DWZ917489:DWZ917492 DND917489:DND917492 DDH917489:DDH917492 CTL917489:CTL917492 CJP917489:CJP917492 BZT917489:BZT917492 BPX917489:BPX917492 BGB917489:BGB917492 AWF917489:AWF917492 AMJ917489:AMJ917492 ACN917489:ACN917492 SR917489:SR917492 IV917489:IV917492 WVH851953:WVH851956 WLL851953:WLL851956 WBP851953:WBP851956 VRT851953:VRT851956 VHX851953:VHX851956 UYB851953:UYB851956 UOF851953:UOF851956 UEJ851953:UEJ851956 TUN851953:TUN851956 TKR851953:TKR851956 TAV851953:TAV851956 SQZ851953:SQZ851956 SHD851953:SHD851956 RXH851953:RXH851956 RNL851953:RNL851956 RDP851953:RDP851956 QTT851953:QTT851956 QJX851953:QJX851956 QAB851953:QAB851956 PQF851953:PQF851956 PGJ851953:PGJ851956 OWN851953:OWN851956 OMR851953:OMR851956 OCV851953:OCV851956 NSZ851953:NSZ851956 NJD851953:NJD851956 MZH851953:MZH851956 MPL851953:MPL851956 MFP851953:MFP851956 LVT851953:LVT851956 LLX851953:LLX851956 LCB851953:LCB851956 KSF851953:KSF851956 KIJ851953:KIJ851956 JYN851953:JYN851956 JOR851953:JOR851956 JEV851953:JEV851956 IUZ851953:IUZ851956 ILD851953:ILD851956 IBH851953:IBH851956 HRL851953:HRL851956 HHP851953:HHP851956 GXT851953:GXT851956 GNX851953:GNX851956 GEB851953:GEB851956 FUF851953:FUF851956 FKJ851953:FKJ851956 FAN851953:FAN851956 EQR851953:EQR851956 EGV851953:EGV851956 DWZ851953:DWZ851956 DND851953:DND851956 DDH851953:DDH851956 CTL851953:CTL851956 CJP851953:CJP851956 BZT851953:BZT851956 BPX851953:BPX851956 BGB851953:BGB851956 AWF851953:AWF851956 AMJ851953:AMJ851956 ACN851953:ACN851956 SR851953:SR851956 IV851953:IV851956 WVH786417:WVH786420 WLL786417:WLL786420 WBP786417:WBP786420 VRT786417:VRT786420 VHX786417:VHX786420 UYB786417:UYB786420 UOF786417:UOF786420 UEJ786417:UEJ786420 TUN786417:TUN786420 TKR786417:TKR786420 TAV786417:TAV786420 SQZ786417:SQZ786420 SHD786417:SHD786420 RXH786417:RXH786420 RNL786417:RNL786420 RDP786417:RDP786420 QTT786417:QTT786420 QJX786417:QJX786420 QAB786417:QAB786420 PQF786417:PQF786420 PGJ786417:PGJ786420 OWN786417:OWN786420 OMR786417:OMR786420 OCV786417:OCV786420 NSZ786417:NSZ786420 NJD786417:NJD786420 MZH786417:MZH786420 MPL786417:MPL786420 MFP786417:MFP786420 LVT786417:LVT786420 LLX786417:LLX786420 LCB786417:LCB786420 KSF786417:KSF786420 KIJ786417:KIJ786420 JYN786417:JYN786420 JOR786417:JOR786420 JEV786417:JEV786420 IUZ786417:IUZ786420 ILD786417:ILD786420 IBH786417:IBH786420 HRL786417:HRL786420 HHP786417:HHP786420 GXT786417:GXT786420 GNX786417:GNX786420 GEB786417:GEB786420 FUF786417:FUF786420 FKJ786417:FKJ786420 FAN786417:FAN786420 EQR786417:EQR786420 EGV786417:EGV786420 DWZ786417:DWZ786420 DND786417:DND786420 DDH786417:DDH786420 CTL786417:CTL786420 CJP786417:CJP786420 BZT786417:BZT786420 BPX786417:BPX786420 BGB786417:BGB786420 AWF786417:AWF786420 AMJ786417:AMJ786420 ACN786417:ACN786420 SR786417:SR786420 IV786417:IV786420 WVH720881:WVH720884 WLL720881:WLL720884 WBP720881:WBP720884 VRT720881:VRT720884 VHX720881:VHX720884 UYB720881:UYB720884 UOF720881:UOF720884 UEJ720881:UEJ720884 TUN720881:TUN720884 TKR720881:TKR720884 TAV720881:TAV720884 SQZ720881:SQZ720884 SHD720881:SHD720884 RXH720881:RXH720884 RNL720881:RNL720884 RDP720881:RDP720884 QTT720881:QTT720884 QJX720881:QJX720884 QAB720881:QAB720884 PQF720881:PQF720884 PGJ720881:PGJ720884 OWN720881:OWN720884 OMR720881:OMR720884 OCV720881:OCV720884 NSZ720881:NSZ720884 NJD720881:NJD720884 MZH720881:MZH720884 MPL720881:MPL720884 MFP720881:MFP720884 LVT720881:LVT720884 LLX720881:LLX720884 LCB720881:LCB720884 KSF720881:KSF720884 KIJ720881:KIJ720884 JYN720881:JYN720884 JOR720881:JOR720884 JEV720881:JEV720884 IUZ720881:IUZ720884 ILD720881:ILD720884 IBH720881:IBH720884 HRL720881:HRL720884 HHP720881:HHP720884 GXT720881:GXT720884 GNX720881:GNX720884 GEB720881:GEB720884 FUF720881:FUF720884 FKJ720881:FKJ720884 FAN720881:FAN720884 EQR720881:EQR720884 EGV720881:EGV720884 DWZ720881:DWZ720884 DND720881:DND720884 DDH720881:DDH720884 CTL720881:CTL720884 CJP720881:CJP720884 BZT720881:BZT720884 BPX720881:BPX720884 BGB720881:BGB720884 AWF720881:AWF720884 AMJ720881:AMJ720884 ACN720881:ACN720884 SR720881:SR720884 IV720881:IV720884 WVH655345:WVH655348 WLL655345:WLL655348 WBP655345:WBP655348 VRT655345:VRT655348 VHX655345:VHX655348 UYB655345:UYB655348 UOF655345:UOF655348 UEJ655345:UEJ655348 TUN655345:TUN655348 TKR655345:TKR655348 TAV655345:TAV655348 SQZ655345:SQZ655348 SHD655345:SHD655348 RXH655345:RXH655348 RNL655345:RNL655348 RDP655345:RDP655348 QTT655345:QTT655348 QJX655345:QJX655348 QAB655345:QAB655348 PQF655345:PQF655348 PGJ655345:PGJ655348 OWN655345:OWN655348 OMR655345:OMR655348 OCV655345:OCV655348 NSZ655345:NSZ655348 NJD655345:NJD655348 MZH655345:MZH655348 MPL655345:MPL655348 MFP655345:MFP655348 LVT655345:LVT655348 LLX655345:LLX655348 LCB655345:LCB655348 KSF655345:KSF655348 KIJ655345:KIJ655348 JYN655345:JYN655348 JOR655345:JOR655348 JEV655345:JEV655348 IUZ655345:IUZ655348 ILD655345:ILD655348 IBH655345:IBH655348 HRL655345:HRL655348 HHP655345:HHP655348 GXT655345:GXT655348 GNX655345:GNX655348 GEB655345:GEB655348 FUF655345:FUF655348 FKJ655345:FKJ655348 FAN655345:FAN655348 EQR655345:EQR655348 EGV655345:EGV655348 DWZ655345:DWZ655348 DND655345:DND655348 DDH655345:DDH655348 CTL655345:CTL655348 CJP655345:CJP655348 BZT655345:BZT655348 BPX655345:BPX655348 BGB655345:BGB655348 AWF655345:AWF655348 AMJ655345:AMJ655348 ACN655345:ACN655348 SR655345:SR655348 IV655345:IV655348 WVH589809:WVH589812 WLL589809:WLL589812 WBP589809:WBP589812 VRT589809:VRT589812 VHX589809:VHX589812 UYB589809:UYB589812 UOF589809:UOF589812 UEJ589809:UEJ589812 TUN589809:TUN589812 TKR589809:TKR589812 TAV589809:TAV589812 SQZ589809:SQZ589812 SHD589809:SHD589812 RXH589809:RXH589812 RNL589809:RNL589812 RDP589809:RDP589812 QTT589809:QTT589812 QJX589809:QJX589812 QAB589809:QAB589812 PQF589809:PQF589812 PGJ589809:PGJ589812 OWN589809:OWN589812 OMR589809:OMR589812 OCV589809:OCV589812 NSZ589809:NSZ589812 NJD589809:NJD589812 MZH589809:MZH589812 MPL589809:MPL589812 MFP589809:MFP589812 LVT589809:LVT589812 LLX589809:LLX589812 LCB589809:LCB589812 KSF589809:KSF589812 KIJ589809:KIJ589812 JYN589809:JYN589812 JOR589809:JOR589812 JEV589809:JEV589812 IUZ589809:IUZ589812 ILD589809:ILD589812 IBH589809:IBH589812 HRL589809:HRL589812 HHP589809:HHP589812 GXT589809:GXT589812 GNX589809:GNX589812 GEB589809:GEB589812 FUF589809:FUF589812 FKJ589809:FKJ589812 FAN589809:FAN589812 EQR589809:EQR589812 EGV589809:EGV589812 DWZ589809:DWZ589812 DND589809:DND589812 DDH589809:DDH589812 CTL589809:CTL589812 CJP589809:CJP589812 BZT589809:BZT589812 BPX589809:BPX589812 BGB589809:BGB589812 AWF589809:AWF589812 AMJ589809:AMJ589812 ACN589809:ACN589812 SR589809:SR589812 IV589809:IV589812 WVH524273:WVH524276 WLL524273:WLL524276 WBP524273:WBP524276 VRT524273:VRT524276 VHX524273:VHX524276 UYB524273:UYB524276 UOF524273:UOF524276 UEJ524273:UEJ524276 TUN524273:TUN524276 TKR524273:TKR524276 TAV524273:TAV524276 SQZ524273:SQZ524276 SHD524273:SHD524276 RXH524273:RXH524276 RNL524273:RNL524276 RDP524273:RDP524276 QTT524273:QTT524276 QJX524273:QJX524276 QAB524273:QAB524276 PQF524273:PQF524276 PGJ524273:PGJ524276 OWN524273:OWN524276 OMR524273:OMR524276 OCV524273:OCV524276 NSZ524273:NSZ524276 NJD524273:NJD524276 MZH524273:MZH524276 MPL524273:MPL524276 MFP524273:MFP524276 LVT524273:LVT524276 LLX524273:LLX524276 LCB524273:LCB524276 KSF524273:KSF524276 KIJ524273:KIJ524276 JYN524273:JYN524276 JOR524273:JOR524276 JEV524273:JEV524276 IUZ524273:IUZ524276 ILD524273:ILD524276 IBH524273:IBH524276 HRL524273:HRL524276 HHP524273:HHP524276 GXT524273:GXT524276 GNX524273:GNX524276 GEB524273:GEB524276 FUF524273:FUF524276 FKJ524273:FKJ524276 FAN524273:FAN524276 EQR524273:EQR524276 EGV524273:EGV524276 DWZ524273:DWZ524276 DND524273:DND524276 DDH524273:DDH524276 CTL524273:CTL524276 CJP524273:CJP524276 BZT524273:BZT524276 BPX524273:BPX524276 BGB524273:BGB524276 AWF524273:AWF524276 AMJ524273:AMJ524276 ACN524273:ACN524276 SR524273:SR524276 IV524273:IV524276 WVH458737:WVH458740 WLL458737:WLL458740 WBP458737:WBP458740 VRT458737:VRT458740 VHX458737:VHX458740 UYB458737:UYB458740 UOF458737:UOF458740 UEJ458737:UEJ458740 TUN458737:TUN458740 TKR458737:TKR458740 TAV458737:TAV458740 SQZ458737:SQZ458740 SHD458737:SHD458740 RXH458737:RXH458740 RNL458737:RNL458740 RDP458737:RDP458740 QTT458737:QTT458740 QJX458737:QJX458740 QAB458737:QAB458740 PQF458737:PQF458740 PGJ458737:PGJ458740 OWN458737:OWN458740 OMR458737:OMR458740 OCV458737:OCV458740 NSZ458737:NSZ458740 NJD458737:NJD458740 MZH458737:MZH458740 MPL458737:MPL458740 MFP458737:MFP458740 LVT458737:LVT458740 LLX458737:LLX458740 LCB458737:LCB458740 KSF458737:KSF458740 KIJ458737:KIJ458740 JYN458737:JYN458740 JOR458737:JOR458740 JEV458737:JEV458740 IUZ458737:IUZ458740 ILD458737:ILD458740 IBH458737:IBH458740 HRL458737:HRL458740 HHP458737:HHP458740 GXT458737:GXT458740 GNX458737:GNX458740 GEB458737:GEB458740 FUF458737:FUF458740 FKJ458737:FKJ458740 FAN458737:FAN458740 EQR458737:EQR458740 EGV458737:EGV458740 DWZ458737:DWZ458740 DND458737:DND458740 DDH458737:DDH458740 CTL458737:CTL458740 CJP458737:CJP458740 BZT458737:BZT458740 BPX458737:BPX458740 BGB458737:BGB458740 AWF458737:AWF458740 AMJ458737:AMJ458740 ACN458737:ACN458740 SR458737:SR458740 IV458737:IV458740 WVH393201:WVH393204 WLL393201:WLL393204 WBP393201:WBP393204 VRT393201:VRT393204 VHX393201:VHX393204 UYB393201:UYB393204 UOF393201:UOF393204 UEJ393201:UEJ393204 TUN393201:TUN393204 TKR393201:TKR393204 TAV393201:TAV393204 SQZ393201:SQZ393204 SHD393201:SHD393204 RXH393201:RXH393204 RNL393201:RNL393204 RDP393201:RDP393204 QTT393201:QTT393204 QJX393201:QJX393204 QAB393201:QAB393204 PQF393201:PQF393204 PGJ393201:PGJ393204 OWN393201:OWN393204 OMR393201:OMR393204 OCV393201:OCV393204 NSZ393201:NSZ393204 NJD393201:NJD393204 MZH393201:MZH393204 MPL393201:MPL393204 MFP393201:MFP393204 LVT393201:LVT393204 LLX393201:LLX393204 LCB393201:LCB393204 KSF393201:KSF393204 KIJ393201:KIJ393204 JYN393201:JYN393204 JOR393201:JOR393204 JEV393201:JEV393204 IUZ393201:IUZ393204 ILD393201:ILD393204 IBH393201:IBH393204 HRL393201:HRL393204 HHP393201:HHP393204 GXT393201:GXT393204 GNX393201:GNX393204 GEB393201:GEB393204 FUF393201:FUF393204 FKJ393201:FKJ393204 FAN393201:FAN393204 EQR393201:EQR393204 EGV393201:EGV393204 DWZ393201:DWZ393204 DND393201:DND393204 DDH393201:DDH393204 CTL393201:CTL393204 CJP393201:CJP393204 BZT393201:BZT393204 BPX393201:BPX393204 BGB393201:BGB393204 AWF393201:AWF393204 AMJ393201:AMJ393204 ACN393201:ACN393204 SR393201:SR393204 IV393201:IV393204 WVH327665:WVH327668 WLL327665:WLL327668 WBP327665:WBP327668 VRT327665:VRT327668 VHX327665:VHX327668 UYB327665:UYB327668 UOF327665:UOF327668 UEJ327665:UEJ327668 TUN327665:TUN327668 TKR327665:TKR327668 TAV327665:TAV327668 SQZ327665:SQZ327668 SHD327665:SHD327668 RXH327665:RXH327668 RNL327665:RNL327668 RDP327665:RDP327668 QTT327665:QTT327668 QJX327665:QJX327668 QAB327665:QAB327668 PQF327665:PQF327668 PGJ327665:PGJ327668 OWN327665:OWN327668 OMR327665:OMR327668 OCV327665:OCV327668 NSZ327665:NSZ327668 NJD327665:NJD327668 MZH327665:MZH327668 MPL327665:MPL327668 MFP327665:MFP327668 LVT327665:LVT327668 LLX327665:LLX327668 LCB327665:LCB327668 KSF327665:KSF327668 KIJ327665:KIJ327668 JYN327665:JYN327668 JOR327665:JOR327668 JEV327665:JEV327668 IUZ327665:IUZ327668 ILD327665:ILD327668 IBH327665:IBH327668 HRL327665:HRL327668 HHP327665:HHP327668 GXT327665:GXT327668 GNX327665:GNX327668 GEB327665:GEB327668 FUF327665:FUF327668 FKJ327665:FKJ327668 FAN327665:FAN327668 EQR327665:EQR327668 EGV327665:EGV327668 DWZ327665:DWZ327668 DND327665:DND327668 DDH327665:DDH327668 CTL327665:CTL327668 CJP327665:CJP327668 BZT327665:BZT327668 BPX327665:BPX327668 BGB327665:BGB327668 AWF327665:AWF327668 AMJ327665:AMJ327668 ACN327665:ACN327668 SR327665:SR327668 IV327665:IV327668 WVH262129:WVH262132 WLL262129:WLL262132 WBP262129:WBP262132 VRT262129:VRT262132 VHX262129:VHX262132 UYB262129:UYB262132 UOF262129:UOF262132 UEJ262129:UEJ262132 TUN262129:TUN262132 TKR262129:TKR262132 TAV262129:TAV262132 SQZ262129:SQZ262132 SHD262129:SHD262132 RXH262129:RXH262132 RNL262129:RNL262132 RDP262129:RDP262132 QTT262129:QTT262132 QJX262129:QJX262132 QAB262129:QAB262132 PQF262129:PQF262132 PGJ262129:PGJ262132 OWN262129:OWN262132 OMR262129:OMR262132 OCV262129:OCV262132 NSZ262129:NSZ262132 NJD262129:NJD262132 MZH262129:MZH262132 MPL262129:MPL262132 MFP262129:MFP262132 LVT262129:LVT262132 LLX262129:LLX262132 LCB262129:LCB262132 KSF262129:KSF262132 KIJ262129:KIJ262132 JYN262129:JYN262132 JOR262129:JOR262132 JEV262129:JEV262132 IUZ262129:IUZ262132 ILD262129:ILD262132 IBH262129:IBH262132 HRL262129:HRL262132 HHP262129:HHP262132 GXT262129:GXT262132 GNX262129:GNX262132 GEB262129:GEB262132 FUF262129:FUF262132 FKJ262129:FKJ262132 FAN262129:FAN262132 EQR262129:EQR262132 EGV262129:EGV262132 DWZ262129:DWZ262132 DND262129:DND262132 DDH262129:DDH262132 CTL262129:CTL262132 CJP262129:CJP262132 BZT262129:BZT262132 BPX262129:BPX262132 BGB262129:BGB262132 AWF262129:AWF262132 AMJ262129:AMJ262132 ACN262129:ACN262132 SR262129:SR262132 IV262129:IV262132 WVH196593:WVH196596 WLL196593:WLL196596 WBP196593:WBP196596 VRT196593:VRT196596 VHX196593:VHX196596 UYB196593:UYB196596 UOF196593:UOF196596 UEJ196593:UEJ196596 TUN196593:TUN196596 TKR196593:TKR196596 TAV196593:TAV196596 SQZ196593:SQZ196596 SHD196593:SHD196596 RXH196593:RXH196596 RNL196593:RNL196596 RDP196593:RDP196596 QTT196593:QTT196596 QJX196593:QJX196596 QAB196593:QAB196596 PQF196593:PQF196596 PGJ196593:PGJ196596 OWN196593:OWN196596 OMR196593:OMR196596 OCV196593:OCV196596 NSZ196593:NSZ196596 NJD196593:NJD196596 MZH196593:MZH196596 MPL196593:MPL196596 MFP196593:MFP196596 LVT196593:LVT196596 LLX196593:LLX196596 LCB196593:LCB196596 KSF196593:KSF196596 KIJ196593:KIJ196596 JYN196593:JYN196596 JOR196593:JOR196596 JEV196593:JEV196596 IUZ196593:IUZ196596 ILD196593:ILD196596 IBH196593:IBH196596 HRL196593:HRL196596 HHP196593:HHP196596 GXT196593:GXT196596 GNX196593:GNX196596 GEB196593:GEB196596 FUF196593:FUF196596 FKJ196593:FKJ196596 FAN196593:FAN196596 EQR196593:EQR196596 EGV196593:EGV196596 DWZ196593:DWZ196596 DND196593:DND196596 DDH196593:DDH196596 CTL196593:CTL196596 CJP196593:CJP196596 BZT196593:BZT196596 BPX196593:BPX196596 BGB196593:BGB196596 AWF196593:AWF196596 AMJ196593:AMJ196596 ACN196593:ACN196596 SR196593:SR196596 IV196593:IV196596 WVH131057:WVH131060 WLL131057:WLL131060 WBP131057:WBP131060 VRT131057:VRT131060 VHX131057:VHX131060 UYB131057:UYB131060 UOF131057:UOF131060 UEJ131057:UEJ131060 TUN131057:TUN131060 TKR131057:TKR131060 TAV131057:TAV131060 SQZ131057:SQZ131060 SHD131057:SHD131060 RXH131057:RXH131060 RNL131057:RNL131060 RDP131057:RDP131060 QTT131057:QTT131060 QJX131057:QJX131060 QAB131057:QAB131060 PQF131057:PQF131060 PGJ131057:PGJ131060 OWN131057:OWN131060 OMR131057:OMR131060 OCV131057:OCV131060 NSZ131057:NSZ131060 NJD131057:NJD131060 MZH131057:MZH131060 MPL131057:MPL131060 MFP131057:MFP131060 LVT131057:LVT131060 LLX131057:LLX131060 LCB131057:LCB131060 KSF131057:KSF131060 KIJ131057:KIJ131060 JYN131057:JYN131060 JOR131057:JOR131060 JEV131057:JEV131060 IUZ131057:IUZ131060 ILD131057:ILD131060 IBH131057:IBH131060 HRL131057:HRL131060 HHP131057:HHP131060 GXT131057:GXT131060 GNX131057:GNX131060 GEB131057:GEB131060 FUF131057:FUF131060 FKJ131057:FKJ131060 FAN131057:FAN131060 EQR131057:EQR131060 EGV131057:EGV131060 DWZ131057:DWZ131060 DND131057:DND131060 DDH131057:DDH131060 CTL131057:CTL131060 CJP131057:CJP131060 BZT131057:BZT131060 BPX131057:BPX131060 BGB131057:BGB131060 AWF131057:AWF131060 AMJ131057:AMJ131060 ACN131057:ACN131060 SR131057:SR131060 IV131057:IV131060 WVH65521:WVH65524 WLL65521:WLL65524 WBP65521:WBP65524 VRT65521:VRT65524 VHX65521:VHX65524 UYB65521:UYB65524 UOF65521:UOF65524 UEJ65521:UEJ65524 TUN65521:TUN65524 TKR65521:TKR65524 TAV65521:TAV65524 SQZ65521:SQZ65524 SHD65521:SHD65524 RXH65521:RXH65524 RNL65521:RNL65524 RDP65521:RDP65524 QTT65521:QTT65524 QJX65521:QJX65524 QAB65521:QAB65524 PQF65521:PQF65524 PGJ65521:PGJ65524 OWN65521:OWN65524 OMR65521:OMR65524 OCV65521:OCV65524 NSZ65521:NSZ65524 NJD65521:NJD65524 MZH65521:MZH65524 MPL65521:MPL65524 MFP65521:MFP65524 LVT65521:LVT65524 LLX65521:LLX65524 LCB65521:LCB65524 KSF65521:KSF65524 KIJ65521:KIJ65524 JYN65521:JYN65524 JOR65521:JOR65524 JEV65521:JEV65524 IUZ65521:IUZ65524 ILD65521:ILD65524 IBH65521:IBH65524 HRL65521:HRL65524 HHP65521:HHP65524 GXT65521:GXT65524 GNX65521:GNX65524 GEB65521:GEB65524 FUF65521:FUF65524 FKJ65521:FKJ65524 FAN65521:FAN65524 EQR65521:EQR65524 EGV65521:EGV65524 DWZ65521:DWZ65524 DND65521:DND65524 DDH65521:DDH65524 CTL65521:CTL65524 CJP65521:CJP65524 BZT65521:BZT65524 BPX65521:BPX65524 BGB65521:BGB65524 AWF65521:AWF65524 AMJ65521:AMJ65524 ACN65521:ACN65524 SR65521:SR65524 IV65521:IV65524 IV8:IV10 WVH983020:WVH983023 WLL983020:WLL983023 WBP983020:WBP983023 VRT983020:VRT983023 VHX983020:VHX983023 UYB983020:UYB983023 UOF983020:UOF983023 UEJ983020:UEJ983023 TUN983020:TUN983023 TKR983020:TKR983023 TAV983020:TAV983023 SQZ983020:SQZ983023 SHD983020:SHD983023 RXH983020:RXH983023 RNL983020:RNL983023 RDP983020:RDP983023 QTT983020:QTT983023 QJX983020:QJX983023 QAB983020:QAB983023 PQF983020:PQF983023 PGJ983020:PGJ983023 OWN983020:OWN983023 OMR983020:OMR983023 OCV983020:OCV983023 NSZ983020:NSZ983023 NJD983020:NJD983023 MZH983020:MZH983023 MPL983020:MPL983023 MFP983020:MFP983023 LVT983020:LVT983023 LLX983020:LLX983023 LCB983020:LCB983023 KSF983020:KSF983023 KIJ983020:KIJ983023 JYN983020:JYN983023 JOR983020:JOR983023 JEV983020:JEV983023 IUZ983020:IUZ983023 ILD983020:ILD983023 IBH983020:IBH983023 HRL983020:HRL983023 HHP983020:HHP983023 GXT983020:GXT983023 GNX983020:GNX983023 GEB983020:GEB983023 FUF983020:FUF983023 FKJ983020:FKJ983023 FAN983020:FAN983023 EQR983020:EQR983023 EGV983020:EGV983023 DWZ983020:DWZ983023 DND983020:DND983023 DDH983020:DDH983023 CTL983020:CTL983023 CJP983020:CJP983023 BZT983020:BZT983023 BPX983020:BPX983023 BGB983020:BGB983023 AWF983020:AWF983023 AMJ983020:AMJ983023 ACN983020:ACN983023 SR983020:SR983023 IV983020:IV983023 WVH917484:WVH917487 WLL917484:WLL917487 WBP917484:WBP917487 VRT917484:VRT917487 VHX917484:VHX917487 UYB917484:UYB917487 UOF917484:UOF917487 UEJ917484:UEJ917487 TUN917484:TUN917487 TKR917484:TKR917487 TAV917484:TAV917487 SQZ917484:SQZ917487 SHD917484:SHD917487 RXH917484:RXH917487 RNL917484:RNL917487 RDP917484:RDP917487 QTT917484:QTT917487 QJX917484:QJX917487 QAB917484:QAB917487 PQF917484:PQF917487 PGJ917484:PGJ917487 OWN917484:OWN917487 OMR917484:OMR917487 OCV917484:OCV917487 NSZ917484:NSZ917487 NJD917484:NJD917487 MZH917484:MZH917487 MPL917484:MPL917487 MFP917484:MFP917487 LVT917484:LVT917487 LLX917484:LLX917487 LCB917484:LCB917487 KSF917484:KSF917487 KIJ917484:KIJ917487 JYN917484:JYN917487 JOR917484:JOR917487 JEV917484:JEV917487 IUZ917484:IUZ917487 ILD917484:ILD917487 IBH917484:IBH917487 HRL917484:HRL917487 HHP917484:HHP917487 GXT917484:GXT917487 GNX917484:GNX917487 GEB917484:GEB917487 FUF917484:FUF917487 FKJ917484:FKJ917487 FAN917484:FAN917487 EQR917484:EQR917487 EGV917484:EGV917487 DWZ917484:DWZ917487 DND917484:DND917487 DDH917484:DDH917487 CTL917484:CTL917487 CJP917484:CJP917487 BZT917484:BZT917487 BPX917484:BPX917487 BGB917484:BGB917487 AWF917484:AWF917487 AMJ917484:AMJ917487 ACN917484:ACN917487 SR917484:SR917487 IV917484:IV917487 WVH851948:WVH851951 WLL851948:WLL851951 WBP851948:WBP851951 VRT851948:VRT851951 VHX851948:VHX851951 UYB851948:UYB851951 UOF851948:UOF851951 UEJ851948:UEJ851951 TUN851948:TUN851951 TKR851948:TKR851951 TAV851948:TAV851951 SQZ851948:SQZ851951 SHD851948:SHD851951 RXH851948:RXH851951 RNL851948:RNL851951 RDP851948:RDP851951 QTT851948:QTT851951 QJX851948:QJX851951 QAB851948:QAB851951 PQF851948:PQF851951 PGJ851948:PGJ851951 OWN851948:OWN851951 OMR851948:OMR851951 OCV851948:OCV851951 NSZ851948:NSZ851951 NJD851948:NJD851951 MZH851948:MZH851951 MPL851948:MPL851951 MFP851948:MFP851951 LVT851948:LVT851951 LLX851948:LLX851951 LCB851948:LCB851951 KSF851948:KSF851951 KIJ851948:KIJ851951 JYN851948:JYN851951 JOR851948:JOR851951 JEV851948:JEV851951 IUZ851948:IUZ851951 ILD851948:ILD851951 IBH851948:IBH851951 HRL851948:HRL851951 HHP851948:HHP851951 GXT851948:GXT851951 GNX851948:GNX851951 GEB851948:GEB851951 FUF851948:FUF851951 FKJ851948:FKJ851951 FAN851948:FAN851951 EQR851948:EQR851951 EGV851948:EGV851951 DWZ851948:DWZ851951 DND851948:DND851951 DDH851948:DDH851951 CTL851948:CTL851951 CJP851948:CJP851951 BZT851948:BZT851951 BPX851948:BPX851951 BGB851948:BGB851951 AWF851948:AWF851951 AMJ851948:AMJ851951 ACN851948:ACN851951 SR851948:SR851951 IV851948:IV851951 WVH786412:WVH786415 WLL786412:WLL786415 WBP786412:WBP786415 VRT786412:VRT786415 VHX786412:VHX786415 UYB786412:UYB786415 UOF786412:UOF786415 UEJ786412:UEJ786415 TUN786412:TUN786415 TKR786412:TKR786415 TAV786412:TAV786415 SQZ786412:SQZ786415 SHD786412:SHD786415 RXH786412:RXH786415 RNL786412:RNL786415 RDP786412:RDP786415 QTT786412:QTT786415 QJX786412:QJX786415 QAB786412:QAB786415 PQF786412:PQF786415 PGJ786412:PGJ786415 OWN786412:OWN786415 OMR786412:OMR786415 OCV786412:OCV786415 NSZ786412:NSZ786415 NJD786412:NJD786415 MZH786412:MZH786415 MPL786412:MPL786415 MFP786412:MFP786415 LVT786412:LVT786415 LLX786412:LLX786415 LCB786412:LCB786415 KSF786412:KSF786415 KIJ786412:KIJ786415 JYN786412:JYN786415 JOR786412:JOR786415 JEV786412:JEV786415 IUZ786412:IUZ786415 ILD786412:ILD786415 IBH786412:IBH786415 HRL786412:HRL786415 HHP786412:HHP786415 GXT786412:GXT786415 GNX786412:GNX786415 GEB786412:GEB786415 FUF786412:FUF786415 FKJ786412:FKJ786415 FAN786412:FAN786415 EQR786412:EQR786415 EGV786412:EGV786415 DWZ786412:DWZ786415 DND786412:DND786415 DDH786412:DDH786415 CTL786412:CTL786415 CJP786412:CJP786415 BZT786412:BZT786415 BPX786412:BPX786415 BGB786412:BGB786415 AWF786412:AWF786415 AMJ786412:AMJ786415 ACN786412:ACN786415 SR786412:SR786415 IV786412:IV786415 WVH720876:WVH720879 WLL720876:WLL720879 WBP720876:WBP720879 VRT720876:VRT720879 VHX720876:VHX720879 UYB720876:UYB720879 UOF720876:UOF720879 UEJ720876:UEJ720879 TUN720876:TUN720879 TKR720876:TKR720879 TAV720876:TAV720879 SQZ720876:SQZ720879 SHD720876:SHD720879 RXH720876:RXH720879 RNL720876:RNL720879 RDP720876:RDP720879 QTT720876:QTT720879 QJX720876:QJX720879 QAB720876:QAB720879 PQF720876:PQF720879 PGJ720876:PGJ720879 OWN720876:OWN720879 OMR720876:OMR720879 OCV720876:OCV720879 NSZ720876:NSZ720879 NJD720876:NJD720879 MZH720876:MZH720879 MPL720876:MPL720879 MFP720876:MFP720879 LVT720876:LVT720879 LLX720876:LLX720879 LCB720876:LCB720879 KSF720876:KSF720879 KIJ720876:KIJ720879 JYN720876:JYN720879 JOR720876:JOR720879 JEV720876:JEV720879 IUZ720876:IUZ720879 ILD720876:ILD720879 IBH720876:IBH720879 HRL720876:HRL720879 HHP720876:HHP720879 GXT720876:GXT720879 GNX720876:GNX720879 GEB720876:GEB720879 FUF720876:FUF720879 FKJ720876:FKJ720879 FAN720876:FAN720879 EQR720876:EQR720879 EGV720876:EGV720879 DWZ720876:DWZ720879 DND720876:DND720879 DDH720876:DDH720879 CTL720876:CTL720879 CJP720876:CJP720879 BZT720876:BZT720879 BPX720876:BPX720879 BGB720876:BGB720879 AWF720876:AWF720879 AMJ720876:AMJ720879 ACN720876:ACN720879 SR720876:SR720879 IV720876:IV720879 WVH655340:WVH655343 WLL655340:WLL655343 WBP655340:WBP655343 VRT655340:VRT655343 VHX655340:VHX655343 UYB655340:UYB655343 UOF655340:UOF655343 UEJ655340:UEJ655343 TUN655340:TUN655343 TKR655340:TKR655343 TAV655340:TAV655343 SQZ655340:SQZ655343 SHD655340:SHD655343 RXH655340:RXH655343 RNL655340:RNL655343 RDP655340:RDP655343 QTT655340:QTT655343 QJX655340:QJX655343 QAB655340:QAB655343 PQF655340:PQF655343 PGJ655340:PGJ655343 OWN655340:OWN655343 OMR655340:OMR655343 OCV655340:OCV655343 NSZ655340:NSZ655343 NJD655340:NJD655343 MZH655340:MZH655343 MPL655340:MPL655343 MFP655340:MFP655343 LVT655340:LVT655343 LLX655340:LLX655343 LCB655340:LCB655343 KSF655340:KSF655343 KIJ655340:KIJ655343 JYN655340:JYN655343 JOR655340:JOR655343 JEV655340:JEV655343 IUZ655340:IUZ655343 ILD655340:ILD655343 IBH655340:IBH655343 HRL655340:HRL655343 HHP655340:HHP655343 GXT655340:GXT655343 GNX655340:GNX655343 GEB655340:GEB655343 FUF655340:FUF655343 FKJ655340:FKJ655343 FAN655340:FAN655343 EQR655340:EQR655343 EGV655340:EGV655343 DWZ655340:DWZ655343 DND655340:DND655343 DDH655340:DDH655343 CTL655340:CTL655343 CJP655340:CJP655343 BZT655340:BZT655343 BPX655340:BPX655343 BGB655340:BGB655343 AWF655340:AWF655343 AMJ655340:AMJ655343 ACN655340:ACN655343 SR655340:SR655343 IV655340:IV655343 WVH589804:WVH589807 WLL589804:WLL589807 WBP589804:WBP589807 VRT589804:VRT589807 VHX589804:VHX589807 UYB589804:UYB589807 UOF589804:UOF589807 UEJ589804:UEJ589807 TUN589804:TUN589807 TKR589804:TKR589807 TAV589804:TAV589807 SQZ589804:SQZ589807 SHD589804:SHD589807 RXH589804:RXH589807 RNL589804:RNL589807 RDP589804:RDP589807 QTT589804:QTT589807 QJX589804:QJX589807 QAB589804:QAB589807 PQF589804:PQF589807 PGJ589804:PGJ589807 OWN589804:OWN589807 OMR589804:OMR589807 OCV589804:OCV589807 NSZ589804:NSZ589807 NJD589804:NJD589807 MZH589804:MZH589807 MPL589804:MPL589807 MFP589804:MFP589807 LVT589804:LVT589807 LLX589804:LLX589807 LCB589804:LCB589807 KSF589804:KSF589807 KIJ589804:KIJ589807 JYN589804:JYN589807 JOR589804:JOR589807 JEV589804:JEV589807 IUZ589804:IUZ589807 ILD589804:ILD589807 IBH589804:IBH589807 HRL589804:HRL589807 HHP589804:HHP589807 GXT589804:GXT589807 GNX589804:GNX589807 GEB589804:GEB589807 FUF589804:FUF589807 FKJ589804:FKJ589807 FAN589804:FAN589807 EQR589804:EQR589807 EGV589804:EGV589807 DWZ589804:DWZ589807 DND589804:DND589807 DDH589804:DDH589807 CTL589804:CTL589807 CJP589804:CJP589807 BZT589804:BZT589807 BPX589804:BPX589807 BGB589804:BGB589807 AWF589804:AWF589807 AMJ589804:AMJ589807 ACN589804:ACN589807 SR589804:SR589807 IV589804:IV589807 WVH524268:WVH524271 WLL524268:WLL524271 WBP524268:WBP524271 VRT524268:VRT524271 VHX524268:VHX524271 UYB524268:UYB524271 UOF524268:UOF524271 UEJ524268:UEJ524271 TUN524268:TUN524271 TKR524268:TKR524271 TAV524268:TAV524271 SQZ524268:SQZ524271 SHD524268:SHD524271 RXH524268:RXH524271 RNL524268:RNL524271 RDP524268:RDP524271 QTT524268:QTT524271 QJX524268:QJX524271 QAB524268:QAB524271 PQF524268:PQF524271 PGJ524268:PGJ524271 OWN524268:OWN524271 OMR524268:OMR524271 OCV524268:OCV524271 NSZ524268:NSZ524271 NJD524268:NJD524271 MZH524268:MZH524271 MPL524268:MPL524271 MFP524268:MFP524271 LVT524268:LVT524271 LLX524268:LLX524271 LCB524268:LCB524271 KSF524268:KSF524271 KIJ524268:KIJ524271 JYN524268:JYN524271 JOR524268:JOR524271 JEV524268:JEV524271 IUZ524268:IUZ524271 ILD524268:ILD524271 IBH524268:IBH524271 HRL524268:HRL524271 HHP524268:HHP524271 GXT524268:GXT524271 GNX524268:GNX524271 GEB524268:GEB524271 FUF524268:FUF524271 FKJ524268:FKJ524271 FAN524268:FAN524271 EQR524268:EQR524271 EGV524268:EGV524271 DWZ524268:DWZ524271 DND524268:DND524271 DDH524268:DDH524271 CTL524268:CTL524271 CJP524268:CJP524271 BZT524268:BZT524271 BPX524268:BPX524271 BGB524268:BGB524271 AWF524268:AWF524271 AMJ524268:AMJ524271 ACN524268:ACN524271 SR524268:SR524271 IV524268:IV524271 WVH458732:WVH458735 WLL458732:WLL458735 WBP458732:WBP458735 VRT458732:VRT458735 VHX458732:VHX458735 UYB458732:UYB458735 UOF458732:UOF458735 UEJ458732:UEJ458735 TUN458732:TUN458735 TKR458732:TKR458735 TAV458732:TAV458735 SQZ458732:SQZ458735 SHD458732:SHD458735 RXH458732:RXH458735 RNL458732:RNL458735 RDP458732:RDP458735 QTT458732:QTT458735 QJX458732:QJX458735 QAB458732:QAB458735 PQF458732:PQF458735 PGJ458732:PGJ458735 OWN458732:OWN458735 OMR458732:OMR458735 OCV458732:OCV458735 NSZ458732:NSZ458735 NJD458732:NJD458735 MZH458732:MZH458735 MPL458732:MPL458735 MFP458732:MFP458735 LVT458732:LVT458735 LLX458732:LLX458735 LCB458732:LCB458735 KSF458732:KSF458735 KIJ458732:KIJ458735 JYN458732:JYN458735 JOR458732:JOR458735 JEV458732:JEV458735 IUZ458732:IUZ458735 ILD458732:ILD458735 IBH458732:IBH458735 HRL458732:HRL458735 HHP458732:HHP458735 GXT458732:GXT458735 GNX458732:GNX458735 GEB458732:GEB458735 FUF458732:FUF458735 FKJ458732:FKJ458735 FAN458732:FAN458735 EQR458732:EQR458735 EGV458732:EGV458735 DWZ458732:DWZ458735 DND458732:DND458735 DDH458732:DDH458735 CTL458732:CTL458735 CJP458732:CJP458735 BZT458732:BZT458735 BPX458732:BPX458735 BGB458732:BGB458735 AWF458732:AWF458735 AMJ458732:AMJ458735 ACN458732:ACN458735 SR458732:SR458735 IV458732:IV458735 WVH393196:WVH393199 WLL393196:WLL393199 WBP393196:WBP393199 VRT393196:VRT393199 VHX393196:VHX393199 UYB393196:UYB393199 UOF393196:UOF393199 UEJ393196:UEJ393199 TUN393196:TUN393199 TKR393196:TKR393199 TAV393196:TAV393199 SQZ393196:SQZ393199 SHD393196:SHD393199 RXH393196:RXH393199 RNL393196:RNL393199 RDP393196:RDP393199 QTT393196:QTT393199 QJX393196:QJX393199 QAB393196:QAB393199 PQF393196:PQF393199 PGJ393196:PGJ393199 OWN393196:OWN393199 OMR393196:OMR393199 OCV393196:OCV393199 NSZ393196:NSZ393199 NJD393196:NJD393199 MZH393196:MZH393199 MPL393196:MPL393199 MFP393196:MFP393199 LVT393196:LVT393199 LLX393196:LLX393199 LCB393196:LCB393199 KSF393196:KSF393199 KIJ393196:KIJ393199 JYN393196:JYN393199 JOR393196:JOR393199 JEV393196:JEV393199 IUZ393196:IUZ393199 ILD393196:ILD393199 IBH393196:IBH393199 HRL393196:HRL393199 HHP393196:HHP393199 GXT393196:GXT393199 GNX393196:GNX393199 GEB393196:GEB393199 FUF393196:FUF393199 FKJ393196:FKJ393199 FAN393196:FAN393199 EQR393196:EQR393199 EGV393196:EGV393199 DWZ393196:DWZ393199 DND393196:DND393199 DDH393196:DDH393199 CTL393196:CTL393199 CJP393196:CJP393199 BZT393196:BZT393199 BPX393196:BPX393199 BGB393196:BGB393199 AWF393196:AWF393199 AMJ393196:AMJ393199 ACN393196:ACN393199 SR393196:SR393199 IV393196:IV393199 WVH327660:WVH327663 WLL327660:WLL327663 WBP327660:WBP327663 VRT327660:VRT327663 VHX327660:VHX327663 UYB327660:UYB327663 UOF327660:UOF327663 UEJ327660:UEJ327663 TUN327660:TUN327663 TKR327660:TKR327663 TAV327660:TAV327663 SQZ327660:SQZ327663 SHD327660:SHD327663 RXH327660:RXH327663 RNL327660:RNL327663 RDP327660:RDP327663 QTT327660:QTT327663 QJX327660:QJX327663 QAB327660:QAB327663 PQF327660:PQF327663 PGJ327660:PGJ327663 OWN327660:OWN327663 OMR327660:OMR327663 OCV327660:OCV327663 NSZ327660:NSZ327663 NJD327660:NJD327663 MZH327660:MZH327663 MPL327660:MPL327663 MFP327660:MFP327663 LVT327660:LVT327663 LLX327660:LLX327663 LCB327660:LCB327663 KSF327660:KSF327663 KIJ327660:KIJ327663 JYN327660:JYN327663 JOR327660:JOR327663 JEV327660:JEV327663 IUZ327660:IUZ327663 ILD327660:ILD327663 IBH327660:IBH327663 HRL327660:HRL327663 HHP327660:HHP327663 GXT327660:GXT327663 GNX327660:GNX327663 GEB327660:GEB327663 FUF327660:FUF327663 FKJ327660:FKJ327663 FAN327660:FAN327663 EQR327660:EQR327663 EGV327660:EGV327663 DWZ327660:DWZ327663 DND327660:DND327663 DDH327660:DDH327663 CTL327660:CTL327663 CJP327660:CJP327663 BZT327660:BZT327663 BPX327660:BPX327663 BGB327660:BGB327663 AWF327660:AWF327663 AMJ327660:AMJ327663 ACN327660:ACN327663 SR327660:SR327663 IV327660:IV327663 WVH262124:WVH262127 WLL262124:WLL262127 WBP262124:WBP262127 VRT262124:VRT262127 VHX262124:VHX262127 UYB262124:UYB262127 UOF262124:UOF262127 UEJ262124:UEJ262127 TUN262124:TUN262127 TKR262124:TKR262127 TAV262124:TAV262127 SQZ262124:SQZ262127 SHD262124:SHD262127 RXH262124:RXH262127 RNL262124:RNL262127 RDP262124:RDP262127 QTT262124:QTT262127 QJX262124:QJX262127 QAB262124:QAB262127 PQF262124:PQF262127 PGJ262124:PGJ262127 OWN262124:OWN262127 OMR262124:OMR262127 OCV262124:OCV262127 NSZ262124:NSZ262127 NJD262124:NJD262127 MZH262124:MZH262127 MPL262124:MPL262127 MFP262124:MFP262127 LVT262124:LVT262127 LLX262124:LLX262127 LCB262124:LCB262127 KSF262124:KSF262127 KIJ262124:KIJ262127 JYN262124:JYN262127 JOR262124:JOR262127 JEV262124:JEV262127 IUZ262124:IUZ262127 ILD262124:ILD262127 IBH262124:IBH262127 HRL262124:HRL262127 HHP262124:HHP262127 GXT262124:GXT262127 GNX262124:GNX262127 GEB262124:GEB262127 FUF262124:FUF262127 FKJ262124:FKJ262127 FAN262124:FAN262127 EQR262124:EQR262127 EGV262124:EGV262127 DWZ262124:DWZ262127 DND262124:DND262127 DDH262124:DDH262127 CTL262124:CTL262127 CJP262124:CJP262127 BZT262124:BZT262127 BPX262124:BPX262127 BGB262124:BGB262127 AWF262124:AWF262127 AMJ262124:AMJ262127 ACN262124:ACN262127 SR262124:SR262127 IV262124:IV262127 WVH196588:WVH196591 WLL196588:WLL196591 WBP196588:WBP196591 VRT196588:VRT196591 VHX196588:VHX196591 UYB196588:UYB196591 UOF196588:UOF196591 UEJ196588:UEJ196591 TUN196588:TUN196591 TKR196588:TKR196591 TAV196588:TAV196591 SQZ196588:SQZ196591 SHD196588:SHD196591 RXH196588:RXH196591 RNL196588:RNL196591 RDP196588:RDP196591 QTT196588:QTT196591 QJX196588:QJX196591 QAB196588:QAB196591 PQF196588:PQF196591 PGJ196588:PGJ196591 OWN196588:OWN196591 OMR196588:OMR196591 OCV196588:OCV196591 NSZ196588:NSZ196591 NJD196588:NJD196591 MZH196588:MZH196591 MPL196588:MPL196591 MFP196588:MFP196591 LVT196588:LVT196591 LLX196588:LLX196591 LCB196588:LCB196591 KSF196588:KSF196591 KIJ196588:KIJ196591 JYN196588:JYN196591 JOR196588:JOR196591 JEV196588:JEV196591 IUZ196588:IUZ196591 ILD196588:ILD196591 IBH196588:IBH196591 HRL196588:HRL196591 HHP196588:HHP196591 GXT196588:GXT196591 GNX196588:GNX196591 GEB196588:GEB196591 FUF196588:FUF196591 FKJ196588:FKJ196591 FAN196588:FAN196591 EQR196588:EQR196591 EGV196588:EGV196591 DWZ196588:DWZ196591 DND196588:DND196591 DDH196588:DDH196591 CTL196588:CTL196591 CJP196588:CJP196591 BZT196588:BZT196591 BPX196588:BPX196591 BGB196588:BGB196591 AWF196588:AWF196591 AMJ196588:AMJ196591 ACN196588:ACN196591 SR196588:SR196591 IV196588:IV196591 WVH131052:WVH131055 WLL131052:WLL131055 WBP131052:WBP131055 VRT131052:VRT131055 VHX131052:VHX131055 UYB131052:UYB131055 UOF131052:UOF131055 UEJ131052:UEJ131055 TUN131052:TUN131055 TKR131052:TKR131055 TAV131052:TAV131055 SQZ131052:SQZ131055 SHD131052:SHD131055 RXH131052:RXH131055 RNL131052:RNL131055 RDP131052:RDP131055 QTT131052:QTT131055 QJX131052:QJX131055 QAB131052:QAB131055 PQF131052:PQF131055 PGJ131052:PGJ131055 OWN131052:OWN131055 OMR131052:OMR131055 OCV131052:OCV131055 NSZ131052:NSZ131055 NJD131052:NJD131055 MZH131052:MZH131055 MPL131052:MPL131055 MFP131052:MFP131055 LVT131052:LVT131055 LLX131052:LLX131055 LCB131052:LCB131055 KSF131052:KSF131055 KIJ131052:KIJ131055 JYN131052:JYN131055 JOR131052:JOR131055 JEV131052:JEV131055 IUZ131052:IUZ131055 ILD131052:ILD131055 IBH131052:IBH131055 HRL131052:HRL131055 HHP131052:HHP131055 GXT131052:GXT131055 GNX131052:GNX131055 GEB131052:GEB131055 FUF131052:FUF131055 FKJ131052:FKJ131055 FAN131052:FAN131055 EQR131052:EQR131055 EGV131052:EGV131055 DWZ131052:DWZ131055 DND131052:DND131055 DDH131052:DDH131055 CTL131052:CTL131055 CJP131052:CJP131055 BZT131052:BZT131055 BPX131052:BPX131055 BGB131052:BGB131055 AWF131052:AWF131055 AMJ131052:AMJ131055 ACN131052:ACN131055 SR131052:SR131055 IV131052:IV131055 WVH65516:WVH65519 WLL65516:WLL65519 WBP65516:WBP65519 VRT65516:VRT65519 VHX65516:VHX65519 UYB65516:UYB65519 UOF65516:UOF65519 UEJ65516:UEJ65519 TUN65516:TUN65519 TKR65516:TKR65519 TAV65516:TAV65519 SQZ65516:SQZ65519 SHD65516:SHD65519 RXH65516:RXH65519 RNL65516:RNL65519 RDP65516:RDP65519 QTT65516:QTT65519 QJX65516:QJX65519 QAB65516:QAB65519 PQF65516:PQF65519 PGJ65516:PGJ65519 OWN65516:OWN65519 OMR65516:OMR65519 OCV65516:OCV65519 NSZ65516:NSZ65519 NJD65516:NJD65519 MZH65516:MZH65519 MPL65516:MPL65519 MFP65516:MFP65519 LVT65516:LVT65519 LLX65516:LLX65519 LCB65516:LCB65519 KSF65516:KSF65519 KIJ65516:KIJ65519 JYN65516:JYN65519 JOR65516:JOR65519 JEV65516:JEV65519 IUZ65516:IUZ65519 ILD65516:ILD65519 IBH65516:IBH65519 HRL65516:HRL65519 HHP65516:HHP65519 GXT65516:GXT65519 GNX65516:GNX65519 GEB65516:GEB65519 FUF65516:FUF65519 FKJ65516:FKJ65519 FAN65516:FAN65519 EQR65516:EQR65519 EGV65516:EGV65519 DWZ65516:DWZ65519 DND65516:DND65519 DDH65516:DDH65519 CTL65516:CTL65519 CJP65516:CJP65519 BZT65516:BZT65519 BPX65516:BPX65519 BGB65516:BGB65519 AWF65516:AWF65519 AMJ65516:AMJ65519 ACN65516:ACN65519 SR65516:SR65519 IV65516:IV65519 WVH983025:WVH983028 WVH983015:WVH983018 WLL983015:WLL983018 WBP983015:WBP983018 VRT983015:VRT983018 VHX983015:VHX983018 UYB983015:UYB983018 UOF983015:UOF983018 UEJ983015:UEJ983018 TUN983015:TUN983018 TKR983015:TKR983018 TAV983015:TAV983018 SQZ983015:SQZ983018 SHD983015:SHD983018 RXH983015:RXH983018 RNL983015:RNL983018 RDP983015:RDP983018 QTT983015:QTT983018 QJX983015:QJX983018 QAB983015:QAB983018 PQF983015:PQF983018 PGJ983015:PGJ983018 OWN983015:OWN983018 OMR983015:OMR983018 OCV983015:OCV983018 NSZ983015:NSZ983018 NJD983015:NJD983018 MZH983015:MZH983018 MPL983015:MPL983018 MFP983015:MFP983018 LVT983015:LVT983018 LLX983015:LLX983018 LCB983015:LCB983018 KSF983015:KSF983018 KIJ983015:KIJ983018 JYN983015:JYN983018 JOR983015:JOR983018 JEV983015:JEV983018 IUZ983015:IUZ983018 ILD983015:ILD983018 IBH983015:IBH983018 HRL983015:HRL983018 HHP983015:HHP983018 GXT983015:GXT983018 GNX983015:GNX983018 GEB983015:GEB983018 FUF983015:FUF983018 FKJ983015:FKJ983018 FAN983015:FAN983018 EQR983015:EQR983018 EGV983015:EGV983018 DWZ983015:DWZ983018 DND983015:DND983018 DDH983015:DDH983018 CTL983015:CTL983018 CJP983015:CJP983018 BZT983015:BZT983018 BPX983015:BPX983018 BGB983015:BGB983018 AWF983015:AWF983018 AMJ983015:AMJ983018 ACN983015:ACN983018 SR983015:SR983018 IV983015:IV983018 WVH917479:WVH917482 WLL917479:WLL917482 WBP917479:WBP917482 VRT917479:VRT917482 VHX917479:VHX917482 UYB917479:UYB917482 UOF917479:UOF917482 UEJ917479:UEJ917482 TUN917479:TUN917482 TKR917479:TKR917482 TAV917479:TAV917482 SQZ917479:SQZ917482 SHD917479:SHD917482 RXH917479:RXH917482 RNL917479:RNL917482 RDP917479:RDP917482 QTT917479:QTT917482 QJX917479:QJX917482 QAB917479:QAB917482 PQF917479:PQF917482 PGJ917479:PGJ917482 OWN917479:OWN917482 OMR917479:OMR917482 OCV917479:OCV917482 NSZ917479:NSZ917482 NJD917479:NJD917482 MZH917479:MZH917482 MPL917479:MPL917482 MFP917479:MFP917482 LVT917479:LVT917482 LLX917479:LLX917482 LCB917479:LCB917482 KSF917479:KSF917482 KIJ917479:KIJ917482 JYN917479:JYN917482 JOR917479:JOR917482 JEV917479:JEV917482 IUZ917479:IUZ917482 ILD917479:ILD917482 IBH917479:IBH917482 HRL917479:HRL917482 HHP917479:HHP917482 GXT917479:GXT917482 GNX917479:GNX917482 GEB917479:GEB917482 FUF917479:FUF917482 FKJ917479:FKJ917482 FAN917479:FAN917482 EQR917479:EQR917482 EGV917479:EGV917482 DWZ917479:DWZ917482 DND917479:DND917482 DDH917479:DDH917482 CTL917479:CTL917482 CJP917479:CJP917482 BZT917479:BZT917482 BPX917479:BPX917482 BGB917479:BGB917482 AWF917479:AWF917482 AMJ917479:AMJ917482 ACN917479:ACN917482 SR917479:SR917482 IV917479:IV917482 WVH851943:WVH851946 WLL851943:WLL851946 WBP851943:WBP851946 VRT851943:VRT851946 VHX851943:VHX851946 UYB851943:UYB851946 UOF851943:UOF851946 UEJ851943:UEJ851946 TUN851943:TUN851946 TKR851943:TKR851946 TAV851943:TAV851946 SQZ851943:SQZ851946 SHD851943:SHD851946 RXH851943:RXH851946 RNL851943:RNL851946 RDP851943:RDP851946 QTT851943:QTT851946 QJX851943:QJX851946 QAB851943:QAB851946 PQF851943:PQF851946 PGJ851943:PGJ851946 OWN851943:OWN851946 OMR851943:OMR851946 OCV851943:OCV851946 NSZ851943:NSZ851946 NJD851943:NJD851946 MZH851943:MZH851946 MPL851943:MPL851946 MFP851943:MFP851946 LVT851943:LVT851946 LLX851943:LLX851946 LCB851943:LCB851946 KSF851943:KSF851946 KIJ851943:KIJ851946 JYN851943:JYN851946 JOR851943:JOR851946 JEV851943:JEV851946 IUZ851943:IUZ851946 ILD851943:ILD851946 IBH851943:IBH851946 HRL851943:HRL851946 HHP851943:HHP851946 GXT851943:GXT851946 GNX851943:GNX851946 GEB851943:GEB851946 FUF851943:FUF851946 FKJ851943:FKJ851946 FAN851943:FAN851946 EQR851943:EQR851946 EGV851943:EGV851946 DWZ851943:DWZ851946 DND851943:DND851946 DDH851943:DDH851946 CTL851943:CTL851946 CJP851943:CJP851946 BZT851943:BZT851946 BPX851943:BPX851946 BGB851943:BGB851946 AWF851943:AWF851946 AMJ851943:AMJ851946 ACN851943:ACN851946 SR851943:SR851946 IV851943:IV851946 WVH786407:WVH786410 WLL786407:WLL786410 WBP786407:WBP786410 VRT786407:VRT786410 VHX786407:VHX786410 UYB786407:UYB786410 UOF786407:UOF786410 UEJ786407:UEJ786410 TUN786407:TUN786410 TKR786407:TKR786410 TAV786407:TAV786410 SQZ786407:SQZ786410 SHD786407:SHD786410 RXH786407:RXH786410 RNL786407:RNL786410 RDP786407:RDP786410 QTT786407:QTT786410 QJX786407:QJX786410 QAB786407:QAB786410 PQF786407:PQF786410 PGJ786407:PGJ786410 OWN786407:OWN786410 OMR786407:OMR786410 OCV786407:OCV786410 NSZ786407:NSZ786410 NJD786407:NJD786410 MZH786407:MZH786410 MPL786407:MPL786410 MFP786407:MFP786410 LVT786407:LVT786410 LLX786407:LLX786410 LCB786407:LCB786410 KSF786407:KSF786410 KIJ786407:KIJ786410 JYN786407:JYN786410 JOR786407:JOR786410 JEV786407:JEV786410 IUZ786407:IUZ786410 ILD786407:ILD786410 IBH786407:IBH786410 HRL786407:HRL786410 HHP786407:HHP786410 GXT786407:GXT786410 GNX786407:GNX786410 GEB786407:GEB786410 FUF786407:FUF786410 FKJ786407:FKJ786410 FAN786407:FAN786410 EQR786407:EQR786410 EGV786407:EGV786410 DWZ786407:DWZ786410 DND786407:DND786410 DDH786407:DDH786410 CTL786407:CTL786410 CJP786407:CJP786410 BZT786407:BZT786410 BPX786407:BPX786410 BGB786407:BGB786410 AWF786407:AWF786410 AMJ786407:AMJ786410 ACN786407:ACN786410 SR786407:SR786410 IV786407:IV786410 WVH720871:WVH720874 WLL720871:WLL720874 WBP720871:WBP720874 VRT720871:VRT720874 VHX720871:VHX720874 UYB720871:UYB720874 UOF720871:UOF720874 UEJ720871:UEJ720874 TUN720871:TUN720874 TKR720871:TKR720874 TAV720871:TAV720874 SQZ720871:SQZ720874 SHD720871:SHD720874 RXH720871:RXH720874 RNL720871:RNL720874 RDP720871:RDP720874 QTT720871:QTT720874 QJX720871:QJX720874 QAB720871:QAB720874 PQF720871:PQF720874 PGJ720871:PGJ720874 OWN720871:OWN720874 OMR720871:OMR720874 OCV720871:OCV720874 NSZ720871:NSZ720874 NJD720871:NJD720874 MZH720871:MZH720874 MPL720871:MPL720874 MFP720871:MFP720874 LVT720871:LVT720874 LLX720871:LLX720874 LCB720871:LCB720874 KSF720871:KSF720874 KIJ720871:KIJ720874 JYN720871:JYN720874 JOR720871:JOR720874 JEV720871:JEV720874 IUZ720871:IUZ720874 ILD720871:ILD720874 IBH720871:IBH720874 HRL720871:HRL720874 HHP720871:HHP720874 GXT720871:GXT720874 GNX720871:GNX720874 GEB720871:GEB720874 FUF720871:FUF720874 FKJ720871:FKJ720874 FAN720871:FAN720874 EQR720871:EQR720874 EGV720871:EGV720874 DWZ720871:DWZ720874 DND720871:DND720874 DDH720871:DDH720874 CTL720871:CTL720874 CJP720871:CJP720874 BZT720871:BZT720874 BPX720871:BPX720874 BGB720871:BGB720874 AWF720871:AWF720874 AMJ720871:AMJ720874 ACN720871:ACN720874 SR720871:SR720874 IV720871:IV720874 WVH655335:WVH655338 WLL655335:WLL655338 WBP655335:WBP655338 VRT655335:VRT655338 VHX655335:VHX655338 UYB655335:UYB655338 UOF655335:UOF655338 UEJ655335:UEJ655338 TUN655335:TUN655338 TKR655335:TKR655338 TAV655335:TAV655338 SQZ655335:SQZ655338 SHD655335:SHD655338 RXH655335:RXH655338 RNL655335:RNL655338 RDP655335:RDP655338 QTT655335:QTT655338 QJX655335:QJX655338 QAB655335:QAB655338 PQF655335:PQF655338 PGJ655335:PGJ655338 OWN655335:OWN655338 OMR655335:OMR655338 OCV655335:OCV655338 NSZ655335:NSZ655338 NJD655335:NJD655338 MZH655335:MZH655338 MPL655335:MPL655338 MFP655335:MFP655338 LVT655335:LVT655338 LLX655335:LLX655338 LCB655335:LCB655338 KSF655335:KSF655338 KIJ655335:KIJ655338 JYN655335:JYN655338 JOR655335:JOR655338 JEV655335:JEV655338 IUZ655335:IUZ655338 ILD655335:ILD655338 IBH655335:IBH655338 HRL655335:HRL655338 HHP655335:HHP655338 GXT655335:GXT655338 GNX655335:GNX655338 GEB655335:GEB655338 FUF655335:FUF655338 FKJ655335:FKJ655338 FAN655335:FAN655338 EQR655335:EQR655338 EGV655335:EGV655338 DWZ655335:DWZ655338 DND655335:DND655338 DDH655335:DDH655338 CTL655335:CTL655338 CJP655335:CJP655338 BZT655335:BZT655338 BPX655335:BPX655338 BGB655335:BGB655338 AWF655335:AWF655338 AMJ655335:AMJ655338 ACN655335:ACN655338 SR655335:SR655338 IV655335:IV655338 WVH589799:WVH589802 WLL589799:WLL589802 WBP589799:WBP589802 VRT589799:VRT589802 VHX589799:VHX589802 UYB589799:UYB589802 UOF589799:UOF589802 UEJ589799:UEJ589802 TUN589799:TUN589802 TKR589799:TKR589802 TAV589799:TAV589802 SQZ589799:SQZ589802 SHD589799:SHD589802 RXH589799:RXH589802 RNL589799:RNL589802 RDP589799:RDP589802 QTT589799:QTT589802 QJX589799:QJX589802 QAB589799:QAB589802 PQF589799:PQF589802 PGJ589799:PGJ589802 OWN589799:OWN589802 OMR589799:OMR589802 OCV589799:OCV589802 NSZ589799:NSZ589802 NJD589799:NJD589802 MZH589799:MZH589802 MPL589799:MPL589802 MFP589799:MFP589802 LVT589799:LVT589802 LLX589799:LLX589802 LCB589799:LCB589802 KSF589799:KSF589802 KIJ589799:KIJ589802 JYN589799:JYN589802 JOR589799:JOR589802 JEV589799:JEV589802 IUZ589799:IUZ589802 ILD589799:ILD589802 IBH589799:IBH589802 HRL589799:HRL589802 HHP589799:HHP589802 GXT589799:GXT589802 GNX589799:GNX589802 GEB589799:GEB589802 FUF589799:FUF589802 FKJ589799:FKJ589802 FAN589799:FAN589802 EQR589799:EQR589802 EGV589799:EGV589802 DWZ589799:DWZ589802 DND589799:DND589802 DDH589799:DDH589802 CTL589799:CTL589802 CJP589799:CJP589802 BZT589799:BZT589802 BPX589799:BPX589802 BGB589799:BGB589802 AWF589799:AWF589802 AMJ589799:AMJ589802 ACN589799:ACN589802 SR589799:SR589802 IV589799:IV589802 WVH524263:WVH524266 WLL524263:WLL524266 WBP524263:WBP524266 VRT524263:VRT524266 VHX524263:VHX524266 UYB524263:UYB524266 UOF524263:UOF524266 UEJ524263:UEJ524266 TUN524263:TUN524266 TKR524263:TKR524266 TAV524263:TAV524266 SQZ524263:SQZ524266 SHD524263:SHD524266 RXH524263:RXH524266 RNL524263:RNL524266 RDP524263:RDP524266 QTT524263:QTT524266 QJX524263:QJX524266 QAB524263:QAB524266 PQF524263:PQF524266 PGJ524263:PGJ524266 OWN524263:OWN524266 OMR524263:OMR524266 OCV524263:OCV524266 NSZ524263:NSZ524266 NJD524263:NJD524266 MZH524263:MZH524266 MPL524263:MPL524266 MFP524263:MFP524266 LVT524263:LVT524266 LLX524263:LLX524266 LCB524263:LCB524266 KSF524263:KSF524266 KIJ524263:KIJ524266 JYN524263:JYN524266 JOR524263:JOR524266 JEV524263:JEV524266 IUZ524263:IUZ524266 ILD524263:ILD524266 IBH524263:IBH524266 HRL524263:HRL524266 HHP524263:HHP524266 GXT524263:GXT524266 GNX524263:GNX524266 GEB524263:GEB524266 FUF524263:FUF524266 FKJ524263:FKJ524266 FAN524263:FAN524266 EQR524263:EQR524266 EGV524263:EGV524266 DWZ524263:DWZ524266 DND524263:DND524266 DDH524263:DDH524266 CTL524263:CTL524266 CJP524263:CJP524266 BZT524263:BZT524266 BPX524263:BPX524266 BGB524263:BGB524266 AWF524263:AWF524266 AMJ524263:AMJ524266 ACN524263:ACN524266 SR524263:SR524266 IV524263:IV524266 WVH458727:WVH458730 WLL458727:WLL458730 WBP458727:WBP458730 VRT458727:VRT458730 VHX458727:VHX458730 UYB458727:UYB458730 UOF458727:UOF458730 UEJ458727:UEJ458730 TUN458727:TUN458730 TKR458727:TKR458730 TAV458727:TAV458730 SQZ458727:SQZ458730 SHD458727:SHD458730 RXH458727:RXH458730 RNL458727:RNL458730 RDP458727:RDP458730 QTT458727:QTT458730 QJX458727:QJX458730 QAB458727:QAB458730 PQF458727:PQF458730 PGJ458727:PGJ458730 OWN458727:OWN458730 OMR458727:OMR458730 OCV458727:OCV458730 NSZ458727:NSZ458730 NJD458727:NJD458730 MZH458727:MZH458730 MPL458727:MPL458730 MFP458727:MFP458730 LVT458727:LVT458730 LLX458727:LLX458730 LCB458727:LCB458730 KSF458727:KSF458730 KIJ458727:KIJ458730 JYN458727:JYN458730 JOR458727:JOR458730 JEV458727:JEV458730 IUZ458727:IUZ458730 ILD458727:ILD458730 IBH458727:IBH458730 HRL458727:HRL458730 HHP458727:HHP458730 GXT458727:GXT458730 GNX458727:GNX458730 GEB458727:GEB458730 FUF458727:FUF458730 FKJ458727:FKJ458730 FAN458727:FAN458730 EQR458727:EQR458730 EGV458727:EGV458730 DWZ458727:DWZ458730 DND458727:DND458730 DDH458727:DDH458730 CTL458727:CTL458730 CJP458727:CJP458730 BZT458727:BZT458730 BPX458727:BPX458730 BGB458727:BGB458730 AWF458727:AWF458730 AMJ458727:AMJ458730 ACN458727:ACN458730 SR458727:SR458730 IV458727:IV458730 WVH393191:WVH393194 WLL393191:WLL393194 WBP393191:WBP393194 VRT393191:VRT393194 VHX393191:VHX393194 UYB393191:UYB393194 UOF393191:UOF393194 UEJ393191:UEJ393194 TUN393191:TUN393194 TKR393191:TKR393194 TAV393191:TAV393194 SQZ393191:SQZ393194 SHD393191:SHD393194 RXH393191:RXH393194 RNL393191:RNL393194 RDP393191:RDP393194 QTT393191:QTT393194 QJX393191:QJX393194 QAB393191:QAB393194 PQF393191:PQF393194 PGJ393191:PGJ393194 OWN393191:OWN393194 OMR393191:OMR393194 OCV393191:OCV393194 NSZ393191:NSZ393194 NJD393191:NJD393194 MZH393191:MZH393194 MPL393191:MPL393194 MFP393191:MFP393194 LVT393191:LVT393194 LLX393191:LLX393194 LCB393191:LCB393194 KSF393191:KSF393194 KIJ393191:KIJ393194 JYN393191:JYN393194 JOR393191:JOR393194 JEV393191:JEV393194 IUZ393191:IUZ393194 ILD393191:ILD393194 IBH393191:IBH393194 HRL393191:HRL393194 HHP393191:HHP393194 GXT393191:GXT393194 GNX393191:GNX393194 GEB393191:GEB393194 FUF393191:FUF393194 FKJ393191:FKJ393194 FAN393191:FAN393194 EQR393191:EQR393194 EGV393191:EGV393194 DWZ393191:DWZ393194 DND393191:DND393194 DDH393191:DDH393194 CTL393191:CTL393194 CJP393191:CJP393194 BZT393191:BZT393194 BPX393191:BPX393194 BGB393191:BGB393194 AWF393191:AWF393194 AMJ393191:AMJ393194 ACN393191:ACN393194 SR393191:SR393194 IV393191:IV393194 WVH327655:WVH327658 WLL327655:WLL327658 WBP327655:WBP327658 VRT327655:VRT327658 VHX327655:VHX327658 UYB327655:UYB327658 UOF327655:UOF327658 UEJ327655:UEJ327658 TUN327655:TUN327658 TKR327655:TKR327658 TAV327655:TAV327658 SQZ327655:SQZ327658 SHD327655:SHD327658 RXH327655:RXH327658 RNL327655:RNL327658 RDP327655:RDP327658 QTT327655:QTT327658 QJX327655:QJX327658 QAB327655:QAB327658 PQF327655:PQF327658 PGJ327655:PGJ327658 OWN327655:OWN327658 OMR327655:OMR327658 OCV327655:OCV327658 NSZ327655:NSZ327658 NJD327655:NJD327658 MZH327655:MZH327658 MPL327655:MPL327658 MFP327655:MFP327658 LVT327655:LVT327658 LLX327655:LLX327658 LCB327655:LCB327658 KSF327655:KSF327658 KIJ327655:KIJ327658 JYN327655:JYN327658 JOR327655:JOR327658 JEV327655:JEV327658 IUZ327655:IUZ327658 ILD327655:ILD327658 IBH327655:IBH327658 HRL327655:HRL327658 HHP327655:HHP327658 GXT327655:GXT327658 GNX327655:GNX327658 GEB327655:GEB327658 FUF327655:FUF327658 FKJ327655:FKJ327658 FAN327655:FAN327658 EQR327655:EQR327658 EGV327655:EGV327658 DWZ327655:DWZ327658 DND327655:DND327658 DDH327655:DDH327658 CTL327655:CTL327658 CJP327655:CJP327658 BZT327655:BZT327658 BPX327655:BPX327658 BGB327655:BGB327658 AWF327655:AWF327658 AMJ327655:AMJ327658 ACN327655:ACN327658 SR327655:SR327658 IV327655:IV327658 WVH262119:WVH262122 WLL262119:WLL262122 WBP262119:WBP262122 VRT262119:VRT262122 VHX262119:VHX262122 UYB262119:UYB262122 UOF262119:UOF262122 UEJ262119:UEJ262122 TUN262119:TUN262122 TKR262119:TKR262122 TAV262119:TAV262122 SQZ262119:SQZ262122 SHD262119:SHD262122 RXH262119:RXH262122 RNL262119:RNL262122 RDP262119:RDP262122 QTT262119:QTT262122 QJX262119:QJX262122 QAB262119:QAB262122 PQF262119:PQF262122 PGJ262119:PGJ262122 OWN262119:OWN262122 OMR262119:OMR262122 OCV262119:OCV262122 NSZ262119:NSZ262122 NJD262119:NJD262122 MZH262119:MZH262122 MPL262119:MPL262122 MFP262119:MFP262122 LVT262119:LVT262122 LLX262119:LLX262122 LCB262119:LCB262122 KSF262119:KSF262122 KIJ262119:KIJ262122 JYN262119:JYN262122 JOR262119:JOR262122 JEV262119:JEV262122 IUZ262119:IUZ262122 ILD262119:ILD262122 IBH262119:IBH262122 HRL262119:HRL262122 HHP262119:HHP262122 GXT262119:GXT262122 GNX262119:GNX262122 GEB262119:GEB262122 FUF262119:FUF262122 FKJ262119:FKJ262122 FAN262119:FAN262122 EQR262119:EQR262122 EGV262119:EGV262122 DWZ262119:DWZ262122 DND262119:DND262122 DDH262119:DDH262122 CTL262119:CTL262122 CJP262119:CJP262122 BZT262119:BZT262122 BPX262119:BPX262122 BGB262119:BGB262122 AWF262119:AWF262122 AMJ262119:AMJ262122 ACN262119:ACN262122 SR262119:SR262122 IV262119:IV262122 WVH196583:WVH196586 WLL196583:WLL196586 WBP196583:WBP196586 VRT196583:VRT196586 VHX196583:VHX196586 UYB196583:UYB196586 UOF196583:UOF196586 UEJ196583:UEJ196586 TUN196583:TUN196586 TKR196583:TKR196586 TAV196583:TAV196586 SQZ196583:SQZ196586 SHD196583:SHD196586 RXH196583:RXH196586 RNL196583:RNL196586 RDP196583:RDP196586 QTT196583:QTT196586 QJX196583:QJX196586 QAB196583:QAB196586 PQF196583:PQF196586 PGJ196583:PGJ196586 OWN196583:OWN196586 OMR196583:OMR196586 OCV196583:OCV196586 NSZ196583:NSZ196586 NJD196583:NJD196586 MZH196583:MZH196586 MPL196583:MPL196586 MFP196583:MFP196586 LVT196583:LVT196586 LLX196583:LLX196586 LCB196583:LCB196586 KSF196583:KSF196586 KIJ196583:KIJ196586 JYN196583:JYN196586 JOR196583:JOR196586 JEV196583:JEV196586 IUZ196583:IUZ196586 ILD196583:ILD196586 IBH196583:IBH196586 HRL196583:HRL196586 HHP196583:HHP196586 GXT196583:GXT196586 GNX196583:GNX196586 GEB196583:GEB196586 FUF196583:FUF196586 FKJ196583:FKJ196586 FAN196583:FAN196586 EQR196583:EQR196586 EGV196583:EGV196586 DWZ196583:DWZ196586 DND196583:DND196586 DDH196583:DDH196586 CTL196583:CTL196586 CJP196583:CJP196586 BZT196583:BZT196586 BPX196583:BPX196586 BGB196583:BGB196586 AWF196583:AWF196586 AMJ196583:AMJ196586 ACN196583:ACN196586 SR196583:SR196586 IV196583:IV196586 WVH131047:WVH131050 WLL131047:WLL131050 WBP131047:WBP131050 VRT131047:VRT131050 VHX131047:VHX131050 UYB131047:UYB131050 UOF131047:UOF131050 UEJ131047:UEJ131050 TUN131047:TUN131050 TKR131047:TKR131050 TAV131047:TAV131050 SQZ131047:SQZ131050 SHD131047:SHD131050 RXH131047:RXH131050 RNL131047:RNL131050 RDP131047:RDP131050 QTT131047:QTT131050 QJX131047:QJX131050 QAB131047:QAB131050 PQF131047:PQF131050 PGJ131047:PGJ131050 OWN131047:OWN131050 OMR131047:OMR131050 OCV131047:OCV131050 NSZ131047:NSZ131050 NJD131047:NJD131050 MZH131047:MZH131050 MPL131047:MPL131050 MFP131047:MFP131050 LVT131047:LVT131050 LLX131047:LLX131050 LCB131047:LCB131050 KSF131047:KSF131050 KIJ131047:KIJ131050 JYN131047:JYN131050 JOR131047:JOR131050 JEV131047:JEV131050 IUZ131047:IUZ131050 ILD131047:ILD131050 IBH131047:IBH131050 HRL131047:HRL131050 HHP131047:HHP131050 GXT131047:GXT131050 GNX131047:GNX131050 GEB131047:GEB131050 FUF131047:FUF131050 FKJ131047:FKJ131050 FAN131047:FAN131050 EQR131047:EQR131050 EGV131047:EGV131050 DWZ131047:DWZ131050 DND131047:DND131050 DDH131047:DDH131050 CTL131047:CTL131050 CJP131047:CJP131050 BZT131047:BZT131050 BPX131047:BPX131050 BGB131047:BGB131050 AWF131047:AWF131050 AMJ131047:AMJ131050 ACN131047:ACN131050 SR131047:SR131050 IV131047:IV131050 WVH65511:WVH65514 WLL65511:WLL65514 WBP65511:WBP65514 VRT65511:VRT65514 VHX65511:VHX65514 UYB65511:UYB65514 UOF65511:UOF65514 UEJ65511:UEJ65514 TUN65511:TUN65514 TKR65511:TKR65514 TAV65511:TAV65514 SQZ65511:SQZ65514 SHD65511:SHD65514 RXH65511:RXH65514 RNL65511:RNL65514 RDP65511:RDP65514 QTT65511:QTT65514 QJX65511:QJX65514 QAB65511:QAB65514 PQF65511:PQF65514 PGJ65511:PGJ65514 OWN65511:OWN65514 OMR65511:OMR65514 OCV65511:OCV65514 NSZ65511:NSZ65514 NJD65511:NJD65514 MZH65511:MZH65514 MPL65511:MPL65514 MFP65511:MFP65514 LVT65511:LVT65514 LLX65511:LLX65514 LCB65511:LCB65514 KSF65511:KSF65514 KIJ65511:KIJ65514 JYN65511:JYN65514 JOR65511:JOR65514 JEV65511:JEV65514 IUZ65511:IUZ65514 ILD65511:ILD65514 IBH65511:IBH65514 HRL65511:HRL65514 HHP65511:HHP65514 GXT65511:GXT65514 GNX65511:GNX65514 GEB65511:GEB65514 FUF65511:FUF65514 FKJ65511:FKJ65514 FAN65511:FAN65514 EQR65511:EQR65514 EGV65511:EGV65514 DWZ65511:DWZ65514 DND65511:DND65514 DDH65511:DDH65514 CTL65511:CTL65514 CJP65511:CJP65514 BZT65511:BZT65514 BPX65511:BPX65514 BGB65511:BGB65514 AWF65511:AWF65514 AMJ65511:AMJ65514 ACN65511:ACN65514 SR65511:SR65514 IV65511:IV65514 WVH8:WVH10 WLL8:WLL10 WBP8:WBP10 VRT8:VRT10 VHX8:VHX10 UYB8:UYB10 UOF8:UOF10 UEJ8:UEJ10 TUN8:TUN10 TKR8:TKR10 TAV8:TAV10 SQZ8:SQZ10 SHD8:SHD10 RXH8:RXH10 RNL8:RNL10 RDP8:RDP10 QTT8:QTT10 QJX8:QJX10 QAB8:QAB10 PQF8:PQF10 PGJ8:PGJ10 OWN8:OWN10 OMR8:OMR10 OCV8:OCV10 NSZ8:NSZ10 NJD8:NJD10 MZH8:MZH10 MPL8:MPL10 MFP8:MFP10 LVT8:LVT10 LLX8:LLX10 LCB8:LCB10 KSF8:KSF10 KIJ8:KIJ10 JYN8:JYN10 JOR8:JOR10 JEV8:JEV10 IUZ8:IUZ10 ILD8:ILD10 IBH8:IBH10 HRL8:HRL10 HHP8:HHP10 GXT8:GXT10 GNX8:GNX10 GEB8:GEB10 FUF8:FUF10 FKJ8:FKJ10 FAN8:FAN10 EQR8:EQR10 EGV8:EGV10 DWZ8:DWZ10 DND8:DND10 DDH8:DDH10 CTL8:CTL10 CJP8:CJP10 BZT8:BZT10 BPX8:BPX10 BGB8:BGB10 AWF8:AWF10 AMJ8:AMJ10 ACN8:ACN10 SR8:SR10" xr:uid="{00000000-0002-0000-0000-000000000000}">
      <formula1>$R$1:$R$10</formula1>
    </dataValidation>
  </dataValidations>
  <printOptions gridLines="1"/>
  <pageMargins left="0.70866141732283472" right="0.70866141732283472" top="0.74803149606299213" bottom="0.74803149606299213" header="0.31496062992125984" footer="0.31496062992125984"/>
  <pageSetup scale="60" orientation="landscape" horizontalDpi="1200" verticalDpi="1200" r:id="rId1"/>
  <colBreaks count="1" manualBreakCount="1">
    <brk id="11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K22"/>
  <sheetViews>
    <sheetView zoomScaleNormal="100" workbookViewId="0">
      <selection activeCell="H7" sqref="H7"/>
    </sheetView>
  </sheetViews>
  <sheetFormatPr baseColWidth="10" defaultRowHeight="15" x14ac:dyDescent="0.25"/>
  <cols>
    <col min="2" max="2" width="33.5703125" style="1" customWidth="1"/>
    <col min="3" max="3" width="79.5703125" style="1" customWidth="1"/>
    <col min="10" max="10" width="17.85546875" bestFit="1" customWidth="1"/>
  </cols>
  <sheetData>
    <row r="4" spans="2:11" ht="30" customHeight="1" x14ac:dyDescent="0.25">
      <c r="B4" s="484" t="s">
        <v>42</v>
      </c>
      <c r="C4" s="485"/>
    </row>
    <row r="5" spans="2:11" ht="60" customHeight="1" x14ac:dyDescent="0.25">
      <c r="B5" s="22" t="s">
        <v>43</v>
      </c>
      <c r="C5" s="23" t="str">
        <f>'MATRIZ MARCO LOGICO'!C2:M2</f>
        <v>IMPLEMENTACIÓN DE ACCIONES DE REFORESTACIÓN COMUNITARIA PARA EL MEJORAMIENTO DE ÁREAS DE IMPORTANCIA ESTRATÉGICA PARA EL RECURSO HÍDRICO DEL MUNICIPIO DE MERCADERES</v>
      </c>
    </row>
    <row r="6" spans="2:11" ht="32.25" customHeight="1" x14ac:dyDescent="0.25">
      <c r="B6" s="24" t="s">
        <v>44</v>
      </c>
      <c r="C6" s="24" t="s">
        <v>45</v>
      </c>
    </row>
    <row r="7" spans="2:11" ht="34.5" customHeight="1" x14ac:dyDescent="0.25">
      <c r="B7" s="25" t="s">
        <v>84</v>
      </c>
      <c r="C7" s="26" t="str" cm="1">
        <f t="array" ref="C7:K7">+'MATRIZ MARCO LOGICO'!B6:M6</f>
        <v>P1- Hectáreas de áreas en proceso de restauración implementadas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</row>
    <row r="8" spans="2:11" ht="77.25" customHeight="1" x14ac:dyDescent="0.25">
      <c r="B8" s="295" t="str">
        <f>+'MATRIZ MARCO LOGICO'!B7:M7</f>
        <v>A.1.1 Implementar acciones de conservación y/o recuperación y/o rehabilitación mediante estrategias activa o pasiva en ecosistemas estratégicos</v>
      </c>
      <c r="C8" s="28">
        <v>0.74</v>
      </c>
      <c r="G8" s="294">
        <f>+PRESUPUESTO!I15/PRESUPUESTO!I32</f>
        <v>0.67785590443634303</v>
      </c>
    </row>
    <row r="9" spans="2:11" ht="36.75" customHeight="1" x14ac:dyDescent="0.25">
      <c r="B9" s="25" t="s">
        <v>84</v>
      </c>
      <c r="C9" s="26" t="str">
        <f>+'MATRIZ MARCO LOGICO'!B11</f>
        <v>P1- Acciones de conservación y mejoramiento ambiental con actores SINA y sectores productivos implementadas</v>
      </c>
    </row>
    <row r="10" spans="2:11" ht="148.5" customHeight="1" x14ac:dyDescent="0.25">
      <c r="B10" s="295" t="str">
        <f>+'MATRIZ MARCO LOGICO'!B12:M12</f>
        <v>A.1.2 Implementar acciones identificadas y priorizadas de conservación y/o mejoramiento ambiental mediante estrategias de resturacion, y/o mitigación y adaptación al cambio climático y/o residuos sólidos en articulación con actores del Sistema Nacional Ambiental en el departamento del Cauca.</v>
      </c>
      <c r="C10" s="28">
        <v>0.2</v>
      </c>
      <c r="G10" s="294">
        <f>+PRESUPUESTO!I21/PRESUPUESTO!I32</f>
        <v>0.20787668896960282</v>
      </c>
    </row>
    <row r="11" spans="2:11" ht="63.75" customHeight="1" x14ac:dyDescent="0.25">
      <c r="B11" s="295" t="str">
        <f>+'MATRIZ MARCO LOGICO'!B14:M14</f>
        <v>A.1.3 : Fortalecer los procesos de educación ambiental con diferentes actores SINA y el sector productivo</v>
      </c>
      <c r="C11" s="28">
        <v>0.06</v>
      </c>
      <c r="G11" s="294">
        <f>+PRESUPUESTO!I31/PRESUPUESTO!I32</f>
        <v>0.11426740659405407</v>
      </c>
    </row>
    <row r="12" spans="2:11" ht="16.5" customHeight="1" x14ac:dyDescent="0.25">
      <c r="B12" s="27" t="s">
        <v>13</v>
      </c>
      <c r="C12" s="29">
        <f>+C8+C10+C11</f>
        <v>1</v>
      </c>
    </row>
    <row r="13" spans="2:11" ht="33.75" customHeight="1" x14ac:dyDescent="0.25">
      <c r="B13" s="482" t="str">
        <f>+B8</f>
        <v>A.1.1 Implementar acciones de conservación y/o recuperación y/o rehabilitación mediante estrategias activa o pasiva en ecosistemas estratégicos</v>
      </c>
      <c r="C13" s="483"/>
      <c r="J13" s="32"/>
    </row>
    <row r="14" spans="2:11" ht="86.25" customHeight="1" x14ac:dyDescent="0.25">
      <c r="B14" s="295" t="str">
        <f>+'MATRIZ MARCO LOGICO'!B8</f>
        <v>A1.1.1 : Efectuar el Prealistamiento relacionado con la priorizacion, caracterización y georreferenciación de las áreas interés ambiental a conservar y recuperar en el Municipio de Mercaderes Cauca</v>
      </c>
      <c r="C14" s="28">
        <v>0.25</v>
      </c>
      <c r="J14" s="32"/>
    </row>
    <row r="15" spans="2:11" ht="86.25" customHeight="1" x14ac:dyDescent="0.25">
      <c r="B15" s="295" t="str">
        <f>+'MATRIZ MARCO LOGICO'!B9</f>
        <v xml:space="preserve">A1.1.2:  Implementar la estrategia activa mediante la reintroducción de material vegetal en las áreas viabilizadas, caracterizadas y georreferenciadas para esta estrategia.  </v>
      </c>
      <c r="C15" s="28">
        <v>0.1</v>
      </c>
      <c r="J15" s="32"/>
    </row>
    <row r="16" spans="2:11" ht="85.5" customHeight="1" x14ac:dyDescent="0.25">
      <c r="B16" s="295" t="str">
        <f>+'MATRIZ MARCO LOGICO'!B10</f>
        <v>A1.1.3:Implementar acciones identificadas y priorizadas de conservación y/o mejoramiento ambiental mediante estrategias de resturacion, y/o mitigación (pasivas)</v>
      </c>
      <c r="C16" s="28">
        <v>0.65</v>
      </c>
      <c r="F16" s="416">
        <f>SUM(C14:C16)</f>
        <v>1</v>
      </c>
      <c r="J16" s="32"/>
    </row>
    <row r="17" spans="2:10" ht="49.5" customHeight="1" x14ac:dyDescent="0.25">
      <c r="B17" s="482" t="str">
        <f>+'MATRIZ MARCO LOGICO'!B12:M12</f>
        <v>A.1.2 Implementar acciones identificadas y priorizadas de conservación y/o mejoramiento ambiental mediante estrategias de resturacion, y/o mitigación y adaptación al cambio climático y/o residuos sólidos en articulación con actores del Sistema Nacional Ambiental en el departamento del Cauca.</v>
      </c>
      <c r="C17" s="483"/>
      <c r="J17" s="32"/>
    </row>
    <row r="18" spans="2:10" ht="90.75" customHeight="1" x14ac:dyDescent="0.25">
      <c r="B18" s="295" t="str">
        <f>+'MATRIZ MARCO LOGICO'!B13</f>
        <v>A1.2.1:  Implementar acciones identificadas y priorizadas de conservación y/o mejoramiento ambiental mediante estrategias de resturacion, y/o mitigación (pasivas)</v>
      </c>
      <c r="C18" s="28">
        <v>1</v>
      </c>
      <c r="J18" s="32"/>
    </row>
    <row r="19" spans="2:10" x14ac:dyDescent="0.25">
      <c r="B19" s="482" t="str">
        <f>+'MATRIZ MARCO LOGICO'!B14:M14</f>
        <v>A.1.3 : Fortalecer los procesos de educación ambiental con diferentes actores SINA y el sector productivo</v>
      </c>
      <c r="C19" s="483"/>
      <c r="J19" s="32"/>
    </row>
    <row r="20" spans="2:10" ht="63.75" x14ac:dyDescent="0.25">
      <c r="B20" s="295" t="str">
        <f>+'MATRIZ MARCO LOGICO'!B15</f>
        <v>A1.3.1:  Realizar la socialización de la estrategia activa o pasiva a implementar con la comunidad priorizada del Municipio de Mercaderes</v>
      </c>
      <c r="C20" s="28">
        <v>0.2</v>
      </c>
      <c r="J20" s="32"/>
    </row>
    <row r="21" spans="2:10" ht="76.5" x14ac:dyDescent="0.25">
      <c r="B21" s="295" t="str">
        <f>+'MATRIZ MARCO LOGICO'!B16</f>
        <v>A1.3.2: Realizar encuentros comunitarios teóricos - practicos que fortalezcan el conociemiento para preservar las areas de interes ambiental  en el Municipio de Mercaderes - Cauca</v>
      </c>
      <c r="C21" s="28">
        <v>0.7</v>
      </c>
      <c r="J21" s="32"/>
    </row>
    <row r="22" spans="2:10" ht="51" x14ac:dyDescent="0.25">
      <c r="B22" s="295" t="str">
        <f>+'MATRIZ MARCO LOGICO'!B17</f>
        <v>A-1.3.3: Realizar seguimiento a las estrategias de recuperacion y conservacion establecidas (pots-actividad)</v>
      </c>
      <c r="C22" s="28">
        <v>0.1</v>
      </c>
    </row>
  </sheetData>
  <mergeCells count="4">
    <mergeCell ref="B19:C19"/>
    <mergeCell ref="B4:C4"/>
    <mergeCell ref="B13:C13"/>
    <mergeCell ref="B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54"/>
  <sheetViews>
    <sheetView zoomScaleNormal="100" zoomScaleSheetLayoutView="90" workbookViewId="0">
      <selection activeCell="P24" sqref="P24"/>
    </sheetView>
  </sheetViews>
  <sheetFormatPr baseColWidth="10" defaultColWidth="11.42578125" defaultRowHeight="12.75" x14ac:dyDescent="0.2"/>
  <cols>
    <col min="1" max="1" width="5.28515625" style="1" customWidth="1"/>
    <col min="2" max="2" width="14.5703125" style="42" customWidth="1"/>
    <col min="3" max="3" width="31.42578125" style="4" customWidth="1"/>
    <col min="4" max="4" width="21.140625" style="4" customWidth="1"/>
    <col min="5" max="5" width="32.7109375" style="1" customWidth="1"/>
    <col min="6" max="6" width="12.42578125" style="1" customWidth="1"/>
    <col min="7" max="7" width="11.7109375" style="1" customWidth="1"/>
    <col min="8" max="8" width="13.7109375" style="1" customWidth="1"/>
    <col min="9" max="9" width="16" style="1" customWidth="1"/>
    <col min="10" max="10" width="18.42578125" style="1" customWidth="1"/>
    <col min="11" max="11" width="16.42578125" style="1" customWidth="1"/>
    <col min="12" max="12" width="16.5703125" style="1" customWidth="1"/>
    <col min="13" max="13" width="0" style="1" hidden="1" customWidth="1"/>
    <col min="14" max="14" width="20.85546875" style="1" customWidth="1"/>
    <col min="15" max="15" width="18.42578125" style="1" customWidth="1"/>
    <col min="16" max="243" width="11.42578125" style="1"/>
    <col min="244" max="244" width="17.28515625" style="1" customWidth="1"/>
    <col min="245" max="245" width="48.42578125" style="1" bestFit="1" customWidth="1"/>
    <col min="246" max="246" width="23.5703125" style="1" bestFit="1" customWidth="1"/>
    <col min="247" max="247" width="31.5703125" style="1" bestFit="1" customWidth="1"/>
    <col min="248" max="248" width="24.28515625" style="1" bestFit="1" customWidth="1"/>
    <col min="249" max="249" width="12.42578125" style="1" bestFit="1" customWidth="1"/>
    <col min="250" max="250" width="24.5703125" style="1" bestFit="1" customWidth="1"/>
    <col min="251" max="251" width="32.5703125" style="1" bestFit="1" customWidth="1"/>
    <col min="252" max="252" width="26.28515625" style="1" customWidth="1"/>
    <col min="253" max="253" width="15.28515625" style="1" bestFit="1" customWidth="1"/>
    <col min="254" max="254" width="16.7109375" style="1" customWidth="1"/>
    <col min="255" max="255" width="19.28515625" style="1" customWidth="1"/>
    <col min="256" max="256" width="21.7109375" style="1" customWidth="1"/>
    <col min="257" max="257" width="21.28515625" style="1" customWidth="1"/>
    <col min="258" max="258" width="25.7109375" style="1" customWidth="1"/>
    <col min="259" max="259" width="26.5703125" style="1" customWidth="1"/>
    <col min="260" max="260" width="16.28515625" style="1" customWidth="1"/>
    <col min="261" max="261" width="19.7109375" style="1" customWidth="1"/>
    <col min="262" max="262" width="17.28515625" style="1" customWidth="1"/>
    <col min="263" max="268" width="11.42578125" style="1"/>
    <col min="269" max="269" width="0" style="1" hidden="1" customWidth="1"/>
    <col min="270" max="499" width="11.42578125" style="1"/>
    <col min="500" max="500" width="17.28515625" style="1" customWidth="1"/>
    <col min="501" max="501" width="48.42578125" style="1" bestFit="1" customWidth="1"/>
    <col min="502" max="502" width="23.5703125" style="1" bestFit="1" customWidth="1"/>
    <col min="503" max="503" width="31.5703125" style="1" bestFit="1" customWidth="1"/>
    <col min="504" max="504" width="24.28515625" style="1" bestFit="1" customWidth="1"/>
    <col min="505" max="505" width="12.42578125" style="1" bestFit="1" customWidth="1"/>
    <col min="506" max="506" width="24.5703125" style="1" bestFit="1" customWidth="1"/>
    <col min="507" max="507" width="32.5703125" style="1" bestFit="1" customWidth="1"/>
    <col min="508" max="508" width="26.28515625" style="1" customWidth="1"/>
    <col min="509" max="509" width="15.28515625" style="1" bestFit="1" customWidth="1"/>
    <col min="510" max="510" width="16.7109375" style="1" customWidth="1"/>
    <col min="511" max="511" width="19.28515625" style="1" customWidth="1"/>
    <col min="512" max="512" width="21.7109375" style="1" customWidth="1"/>
    <col min="513" max="513" width="21.28515625" style="1" customWidth="1"/>
    <col min="514" max="514" width="25.7109375" style="1" customWidth="1"/>
    <col min="515" max="515" width="26.5703125" style="1" customWidth="1"/>
    <col min="516" max="516" width="16.28515625" style="1" customWidth="1"/>
    <col min="517" max="517" width="19.7109375" style="1" customWidth="1"/>
    <col min="518" max="518" width="17.28515625" style="1" customWidth="1"/>
    <col min="519" max="524" width="11.42578125" style="1"/>
    <col min="525" max="525" width="0" style="1" hidden="1" customWidth="1"/>
    <col min="526" max="755" width="11.42578125" style="1"/>
    <col min="756" max="756" width="17.28515625" style="1" customWidth="1"/>
    <col min="757" max="757" width="48.42578125" style="1" bestFit="1" customWidth="1"/>
    <col min="758" max="758" width="23.5703125" style="1" bestFit="1" customWidth="1"/>
    <col min="759" max="759" width="31.5703125" style="1" bestFit="1" customWidth="1"/>
    <col min="760" max="760" width="24.28515625" style="1" bestFit="1" customWidth="1"/>
    <col min="761" max="761" width="12.42578125" style="1" bestFit="1" customWidth="1"/>
    <col min="762" max="762" width="24.5703125" style="1" bestFit="1" customWidth="1"/>
    <col min="763" max="763" width="32.5703125" style="1" bestFit="1" customWidth="1"/>
    <col min="764" max="764" width="26.28515625" style="1" customWidth="1"/>
    <col min="765" max="765" width="15.28515625" style="1" bestFit="1" customWidth="1"/>
    <col min="766" max="766" width="16.7109375" style="1" customWidth="1"/>
    <col min="767" max="767" width="19.28515625" style="1" customWidth="1"/>
    <col min="768" max="768" width="21.7109375" style="1" customWidth="1"/>
    <col min="769" max="769" width="21.28515625" style="1" customWidth="1"/>
    <col min="770" max="770" width="25.7109375" style="1" customWidth="1"/>
    <col min="771" max="771" width="26.5703125" style="1" customWidth="1"/>
    <col min="772" max="772" width="16.28515625" style="1" customWidth="1"/>
    <col min="773" max="773" width="19.7109375" style="1" customWidth="1"/>
    <col min="774" max="774" width="17.28515625" style="1" customWidth="1"/>
    <col min="775" max="780" width="11.42578125" style="1"/>
    <col min="781" max="781" width="0" style="1" hidden="1" customWidth="1"/>
    <col min="782" max="1011" width="11.42578125" style="1"/>
    <col min="1012" max="1012" width="17.28515625" style="1" customWidth="1"/>
    <col min="1013" max="1013" width="48.42578125" style="1" bestFit="1" customWidth="1"/>
    <col min="1014" max="1014" width="23.5703125" style="1" bestFit="1" customWidth="1"/>
    <col min="1015" max="1015" width="31.5703125" style="1" bestFit="1" customWidth="1"/>
    <col min="1016" max="1016" width="24.28515625" style="1" bestFit="1" customWidth="1"/>
    <col min="1017" max="1017" width="12.42578125" style="1" bestFit="1" customWidth="1"/>
    <col min="1018" max="1018" width="24.5703125" style="1" bestFit="1" customWidth="1"/>
    <col min="1019" max="1019" width="32.5703125" style="1" bestFit="1" customWidth="1"/>
    <col min="1020" max="1020" width="26.28515625" style="1" customWidth="1"/>
    <col min="1021" max="1021" width="15.28515625" style="1" bestFit="1" customWidth="1"/>
    <col min="1022" max="1022" width="16.7109375" style="1" customWidth="1"/>
    <col min="1023" max="1023" width="19.28515625" style="1" customWidth="1"/>
    <col min="1024" max="1024" width="21.7109375" style="1" customWidth="1"/>
    <col min="1025" max="1025" width="21.28515625" style="1" customWidth="1"/>
    <col min="1026" max="1026" width="25.7109375" style="1" customWidth="1"/>
    <col min="1027" max="1027" width="26.5703125" style="1" customWidth="1"/>
    <col min="1028" max="1028" width="16.28515625" style="1" customWidth="1"/>
    <col min="1029" max="1029" width="19.7109375" style="1" customWidth="1"/>
    <col min="1030" max="1030" width="17.28515625" style="1" customWidth="1"/>
    <col min="1031" max="1036" width="11.42578125" style="1"/>
    <col min="1037" max="1037" width="0" style="1" hidden="1" customWidth="1"/>
    <col min="1038" max="1267" width="11.42578125" style="1"/>
    <col min="1268" max="1268" width="17.28515625" style="1" customWidth="1"/>
    <col min="1269" max="1269" width="48.42578125" style="1" bestFit="1" customWidth="1"/>
    <col min="1270" max="1270" width="23.5703125" style="1" bestFit="1" customWidth="1"/>
    <col min="1271" max="1271" width="31.5703125" style="1" bestFit="1" customWidth="1"/>
    <col min="1272" max="1272" width="24.28515625" style="1" bestFit="1" customWidth="1"/>
    <col min="1273" max="1273" width="12.42578125" style="1" bestFit="1" customWidth="1"/>
    <col min="1274" max="1274" width="24.5703125" style="1" bestFit="1" customWidth="1"/>
    <col min="1275" max="1275" width="32.5703125" style="1" bestFit="1" customWidth="1"/>
    <col min="1276" max="1276" width="26.28515625" style="1" customWidth="1"/>
    <col min="1277" max="1277" width="15.28515625" style="1" bestFit="1" customWidth="1"/>
    <col min="1278" max="1278" width="16.7109375" style="1" customWidth="1"/>
    <col min="1279" max="1279" width="19.28515625" style="1" customWidth="1"/>
    <col min="1280" max="1280" width="21.7109375" style="1" customWidth="1"/>
    <col min="1281" max="1281" width="21.28515625" style="1" customWidth="1"/>
    <col min="1282" max="1282" width="25.7109375" style="1" customWidth="1"/>
    <col min="1283" max="1283" width="26.5703125" style="1" customWidth="1"/>
    <col min="1284" max="1284" width="16.28515625" style="1" customWidth="1"/>
    <col min="1285" max="1285" width="19.7109375" style="1" customWidth="1"/>
    <col min="1286" max="1286" width="17.28515625" style="1" customWidth="1"/>
    <col min="1287" max="1292" width="11.42578125" style="1"/>
    <col min="1293" max="1293" width="0" style="1" hidden="1" customWidth="1"/>
    <col min="1294" max="1523" width="11.42578125" style="1"/>
    <col min="1524" max="1524" width="17.28515625" style="1" customWidth="1"/>
    <col min="1525" max="1525" width="48.42578125" style="1" bestFit="1" customWidth="1"/>
    <col min="1526" max="1526" width="23.5703125" style="1" bestFit="1" customWidth="1"/>
    <col min="1527" max="1527" width="31.5703125" style="1" bestFit="1" customWidth="1"/>
    <col min="1528" max="1528" width="24.28515625" style="1" bestFit="1" customWidth="1"/>
    <col min="1529" max="1529" width="12.42578125" style="1" bestFit="1" customWidth="1"/>
    <col min="1530" max="1530" width="24.5703125" style="1" bestFit="1" customWidth="1"/>
    <col min="1531" max="1531" width="32.5703125" style="1" bestFit="1" customWidth="1"/>
    <col min="1532" max="1532" width="26.28515625" style="1" customWidth="1"/>
    <col min="1533" max="1533" width="15.28515625" style="1" bestFit="1" customWidth="1"/>
    <col min="1534" max="1534" width="16.7109375" style="1" customWidth="1"/>
    <col min="1535" max="1535" width="19.28515625" style="1" customWidth="1"/>
    <col min="1536" max="1536" width="21.7109375" style="1" customWidth="1"/>
    <col min="1537" max="1537" width="21.28515625" style="1" customWidth="1"/>
    <col min="1538" max="1538" width="25.7109375" style="1" customWidth="1"/>
    <col min="1539" max="1539" width="26.5703125" style="1" customWidth="1"/>
    <col min="1540" max="1540" width="16.28515625" style="1" customWidth="1"/>
    <col min="1541" max="1541" width="19.7109375" style="1" customWidth="1"/>
    <col min="1542" max="1542" width="17.28515625" style="1" customWidth="1"/>
    <col min="1543" max="1548" width="11.42578125" style="1"/>
    <col min="1549" max="1549" width="0" style="1" hidden="1" customWidth="1"/>
    <col min="1550" max="1779" width="11.42578125" style="1"/>
    <col min="1780" max="1780" width="17.28515625" style="1" customWidth="1"/>
    <col min="1781" max="1781" width="48.42578125" style="1" bestFit="1" customWidth="1"/>
    <col min="1782" max="1782" width="23.5703125" style="1" bestFit="1" customWidth="1"/>
    <col min="1783" max="1783" width="31.5703125" style="1" bestFit="1" customWidth="1"/>
    <col min="1784" max="1784" width="24.28515625" style="1" bestFit="1" customWidth="1"/>
    <col min="1785" max="1785" width="12.42578125" style="1" bestFit="1" customWidth="1"/>
    <col min="1786" max="1786" width="24.5703125" style="1" bestFit="1" customWidth="1"/>
    <col min="1787" max="1787" width="32.5703125" style="1" bestFit="1" customWidth="1"/>
    <col min="1788" max="1788" width="26.28515625" style="1" customWidth="1"/>
    <col min="1789" max="1789" width="15.28515625" style="1" bestFit="1" customWidth="1"/>
    <col min="1790" max="1790" width="16.7109375" style="1" customWidth="1"/>
    <col min="1791" max="1791" width="19.28515625" style="1" customWidth="1"/>
    <col min="1792" max="1792" width="21.7109375" style="1" customWidth="1"/>
    <col min="1793" max="1793" width="21.28515625" style="1" customWidth="1"/>
    <col min="1794" max="1794" width="25.7109375" style="1" customWidth="1"/>
    <col min="1795" max="1795" width="26.5703125" style="1" customWidth="1"/>
    <col min="1796" max="1796" width="16.28515625" style="1" customWidth="1"/>
    <col min="1797" max="1797" width="19.7109375" style="1" customWidth="1"/>
    <col min="1798" max="1798" width="17.28515625" style="1" customWidth="1"/>
    <col min="1799" max="1804" width="11.42578125" style="1"/>
    <col min="1805" max="1805" width="0" style="1" hidden="1" customWidth="1"/>
    <col min="1806" max="2035" width="11.42578125" style="1"/>
    <col min="2036" max="2036" width="17.28515625" style="1" customWidth="1"/>
    <col min="2037" max="2037" width="48.42578125" style="1" bestFit="1" customWidth="1"/>
    <col min="2038" max="2038" width="23.5703125" style="1" bestFit="1" customWidth="1"/>
    <col min="2039" max="2039" width="31.5703125" style="1" bestFit="1" customWidth="1"/>
    <col min="2040" max="2040" width="24.28515625" style="1" bestFit="1" customWidth="1"/>
    <col min="2041" max="2041" width="12.42578125" style="1" bestFit="1" customWidth="1"/>
    <col min="2042" max="2042" width="24.5703125" style="1" bestFit="1" customWidth="1"/>
    <col min="2043" max="2043" width="32.5703125" style="1" bestFit="1" customWidth="1"/>
    <col min="2044" max="2044" width="26.28515625" style="1" customWidth="1"/>
    <col min="2045" max="2045" width="15.28515625" style="1" bestFit="1" customWidth="1"/>
    <col min="2046" max="2046" width="16.7109375" style="1" customWidth="1"/>
    <col min="2047" max="2047" width="19.28515625" style="1" customWidth="1"/>
    <col min="2048" max="2048" width="21.7109375" style="1" customWidth="1"/>
    <col min="2049" max="2049" width="21.28515625" style="1" customWidth="1"/>
    <col min="2050" max="2050" width="25.7109375" style="1" customWidth="1"/>
    <col min="2051" max="2051" width="26.5703125" style="1" customWidth="1"/>
    <col min="2052" max="2052" width="16.28515625" style="1" customWidth="1"/>
    <col min="2053" max="2053" width="19.7109375" style="1" customWidth="1"/>
    <col min="2054" max="2054" width="17.28515625" style="1" customWidth="1"/>
    <col min="2055" max="2060" width="11.42578125" style="1"/>
    <col min="2061" max="2061" width="0" style="1" hidden="1" customWidth="1"/>
    <col min="2062" max="2291" width="11.42578125" style="1"/>
    <col min="2292" max="2292" width="17.28515625" style="1" customWidth="1"/>
    <col min="2293" max="2293" width="48.42578125" style="1" bestFit="1" customWidth="1"/>
    <col min="2294" max="2294" width="23.5703125" style="1" bestFit="1" customWidth="1"/>
    <col min="2295" max="2295" width="31.5703125" style="1" bestFit="1" customWidth="1"/>
    <col min="2296" max="2296" width="24.28515625" style="1" bestFit="1" customWidth="1"/>
    <col min="2297" max="2297" width="12.42578125" style="1" bestFit="1" customWidth="1"/>
    <col min="2298" max="2298" width="24.5703125" style="1" bestFit="1" customWidth="1"/>
    <col min="2299" max="2299" width="32.5703125" style="1" bestFit="1" customWidth="1"/>
    <col min="2300" max="2300" width="26.28515625" style="1" customWidth="1"/>
    <col min="2301" max="2301" width="15.28515625" style="1" bestFit="1" customWidth="1"/>
    <col min="2302" max="2302" width="16.7109375" style="1" customWidth="1"/>
    <col min="2303" max="2303" width="19.28515625" style="1" customWidth="1"/>
    <col min="2304" max="2304" width="21.7109375" style="1" customWidth="1"/>
    <col min="2305" max="2305" width="21.28515625" style="1" customWidth="1"/>
    <col min="2306" max="2306" width="25.7109375" style="1" customWidth="1"/>
    <col min="2307" max="2307" width="26.5703125" style="1" customWidth="1"/>
    <col min="2308" max="2308" width="16.28515625" style="1" customWidth="1"/>
    <col min="2309" max="2309" width="19.7109375" style="1" customWidth="1"/>
    <col min="2310" max="2310" width="17.28515625" style="1" customWidth="1"/>
    <col min="2311" max="2316" width="11.42578125" style="1"/>
    <col min="2317" max="2317" width="0" style="1" hidden="1" customWidth="1"/>
    <col min="2318" max="2547" width="11.42578125" style="1"/>
    <col min="2548" max="2548" width="17.28515625" style="1" customWidth="1"/>
    <col min="2549" max="2549" width="48.42578125" style="1" bestFit="1" customWidth="1"/>
    <col min="2550" max="2550" width="23.5703125" style="1" bestFit="1" customWidth="1"/>
    <col min="2551" max="2551" width="31.5703125" style="1" bestFit="1" customWidth="1"/>
    <col min="2552" max="2552" width="24.28515625" style="1" bestFit="1" customWidth="1"/>
    <col min="2553" max="2553" width="12.42578125" style="1" bestFit="1" customWidth="1"/>
    <col min="2554" max="2554" width="24.5703125" style="1" bestFit="1" customWidth="1"/>
    <col min="2555" max="2555" width="32.5703125" style="1" bestFit="1" customWidth="1"/>
    <col min="2556" max="2556" width="26.28515625" style="1" customWidth="1"/>
    <col min="2557" max="2557" width="15.28515625" style="1" bestFit="1" customWidth="1"/>
    <col min="2558" max="2558" width="16.7109375" style="1" customWidth="1"/>
    <col min="2559" max="2559" width="19.28515625" style="1" customWidth="1"/>
    <col min="2560" max="2560" width="21.7109375" style="1" customWidth="1"/>
    <col min="2561" max="2561" width="21.28515625" style="1" customWidth="1"/>
    <col min="2562" max="2562" width="25.7109375" style="1" customWidth="1"/>
    <col min="2563" max="2563" width="26.5703125" style="1" customWidth="1"/>
    <col min="2564" max="2564" width="16.28515625" style="1" customWidth="1"/>
    <col min="2565" max="2565" width="19.7109375" style="1" customWidth="1"/>
    <col min="2566" max="2566" width="17.28515625" style="1" customWidth="1"/>
    <col min="2567" max="2572" width="11.42578125" style="1"/>
    <col min="2573" max="2573" width="0" style="1" hidden="1" customWidth="1"/>
    <col min="2574" max="2803" width="11.42578125" style="1"/>
    <col min="2804" max="2804" width="17.28515625" style="1" customWidth="1"/>
    <col min="2805" max="2805" width="48.42578125" style="1" bestFit="1" customWidth="1"/>
    <col min="2806" max="2806" width="23.5703125" style="1" bestFit="1" customWidth="1"/>
    <col min="2807" max="2807" width="31.5703125" style="1" bestFit="1" customWidth="1"/>
    <col min="2808" max="2808" width="24.28515625" style="1" bestFit="1" customWidth="1"/>
    <col min="2809" max="2809" width="12.42578125" style="1" bestFit="1" customWidth="1"/>
    <col min="2810" max="2810" width="24.5703125" style="1" bestFit="1" customWidth="1"/>
    <col min="2811" max="2811" width="32.5703125" style="1" bestFit="1" customWidth="1"/>
    <col min="2812" max="2812" width="26.28515625" style="1" customWidth="1"/>
    <col min="2813" max="2813" width="15.28515625" style="1" bestFit="1" customWidth="1"/>
    <col min="2814" max="2814" width="16.7109375" style="1" customWidth="1"/>
    <col min="2815" max="2815" width="19.28515625" style="1" customWidth="1"/>
    <col min="2816" max="2816" width="21.7109375" style="1" customWidth="1"/>
    <col min="2817" max="2817" width="21.28515625" style="1" customWidth="1"/>
    <col min="2818" max="2818" width="25.7109375" style="1" customWidth="1"/>
    <col min="2819" max="2819" width="26.5703125" style="1" customWidth="1"/>
    <col min="2820" max="2820" width="16.28515625" style="1" customWidth="1"/>
    <col min="2821" max="2821" width="19.7109375" style="1" customWidth="1"/>
    <col min="2822" max="2822" width="17.28515625" style="1" customWidth="1"/>
    <col min="2823" max="2828" width="11.42578125" style="1"/>
    <col min="2829" max="2829" width="0" style="1" hidden="1" customWidth="1"/>
    <col min="2830" max="3059" width="11.42578125" style="1"/>
    <col min="3060" max="3060" width="17.28515625" style="1" customWidth="1"/>
    <col min="3061" max="3061" width="48.42578125" style="1" bestFit="1" customWidth="1"/>
    <col min="3062" max="3062" width="23.5703125" style="1" bestFit="1" customWidth="1"/>
    <col min="3063" max="3063" width="31.5703125" style="1" bestFit="1" customWidth="1"/>
    <col min="3064" max="3064" width="24.28515625" style="1" bestFit="1" customWidth="1"/>
    <col min="3065" max="3065" width="12.42578125" style="1" bestFit="1" customWidth="1"/>
    <col min="3066" max="3066" width="24.5703125" style="1" bestFit="1" customWidth="1"/>
    <col min="3067" max="3067" width="32.5703125" style="1" bestFit="1" customWidth="1"/>
    <col min="3068" max="3068" width="26.28515625" style="1" customWidth="1"/>
    <col min="3069" max="3069" width="15.28515625" style="1" bestFit="1" customWidth="1"/>
    <col min="3070" max="3070" width="16.7109375" style="1" customWidth="1"/>
    <col min="3071" max="3071" width="19.28515625" style="1" customWidth="1"/>
    <col min="3072" max="3072" width="21.7109375" style="1" customWidth="1"/>
    <col min="3073" max="3073" width="21.28515625" style="1" customWidth="1"/>
    <col min="3074" max="3074" width="25.7109375" style="1" customWidth="1"/>
    <col min="3075" max="3075" width="26.5703125" style="1" customWidth="1"/>
    <col min="3076" max="3076" width="16.28515625" style="1" customWidth="1"/>
    <col min="3077" max="3077" width="19.7109375" style="1" customWidth="1"/>
    <col min="3078" max="3078" width="17.28515625" style="1" customWidth="1"/>
    <col min="3079" max="3084" width="11.42578125" style="1"/>
    <col min="3085" max="3085" width="0" style="1" hidden="1" customWidth="1"/>
    <col min="3086" max="3315" width="11.42578125" style="1"/>
    <col min="3316" max="3316" width="17.28515625" style="1" customWidth="1"/>
    <col min="3317" max="3317" width="48.42578125" style="1" bestFit="1" customWidth="1"/>
    <col min="3318" max="3318" width="23.5703125" style="1" bestFit="1" customWidth="1"/>
    <col min="3319" max="3319" width="31.5703125" style="1" bestFit="1" customWidth="1"/>
    <col min="3320" max="3320" width="24.28515625" style="1" bestFit="1" customWidth="1"/>
    <col min="3321" max="3321" width="12.42578125" style="1" bestFit="1" customWidth="1"/>
    <col min="3322" max="3322" width="24.5703125" style="1" bestFit="1" customWidth="1"/>
    <col min="3323" max="3323" width="32.5703125" style="1" bestFit="1" customWidth="1"/>
    <col min="3324" max="3324" width="26.28515625" style="1" customWidth="1"/>
    <col min="3325" max="3325" width="15.28515625" style="1" bestFit="1" customWidth="1"/>
    <col min="3326" max="3326" width="16.7109375" style="1" customWidth="1"/>
    <col min="3327" max="3327" width="19.28515625" style="1" customWidth="1"/>
    <col min="3328" max="3328" width="21.7109375" style="1" customWidth="1"/>
    <col min="3329" max="3329" width="21.28515625" style="1" customWidth="1"/>
    <col min="3330" max="3330" width="25.7109375" style="1" customWidth="1"/>
    <col min="3331" max="3331" width="26.5703125" style="1" customWidth="1"/>
    <col min="3332" max="3332" width="16.28515625" style="1" customWidth="1"/>
    <col min="3333" max="3333" width="19.7109375" style="1" customWidth="1"/>
    <col min="3334" max="3334" width="17.28515625" style="1" customWidth="1"/>
    <col min="3335" max="3340" width="11.42578125" style="1"/>
    <col min="3341" max="3341" width="0" style="1" hidden="1" customWidth="1"/>
    <col min="3342" max="3571" width="11.42578125" style="1"/>
    <col min="3572" max="3572" width="17.28515625" style="1" customWidth="1"/>
    <col min="3573" max="3573" width="48.42578125" style="1" bestFit="1" customWidth="1"/>
    <col min="3574" max="3574" width="23.5703125" style="1" bestFit="1" customWidth="1"/>
    <col min="3575" max="3575" width="31.5703125" style="1" bestFit="1" customWidth="1"/>
    <col min="3576" max="3576" width="24.28515625" style="1" bestFit="1" customWidth="1"/>
    <col min="3577" max="3577" width="12.42578125" style="1" bestFit="1" customWidth="1"/>
    <col min="3578" max="3578" width="24.5703125" style="1" bestFit="1" customWidth="1"/>
    <col min="3579" max="3579" width="32.5703125" style="1" bestFit="1" customWidth="1"/>
    <col min="3580" max="3580" width="26.28515625" style="1" customWidth="1"/>
    <col min="3581" max="3581" width="15.28515625" style="1" bestFit="1" customWidth="1"/>
    <col min="3582" max="3582" width="16.7109375" style="1" customWidth="1"/>
    <col min="3583" max="3583" width="19.28515625" style="1" customWidth="1"/>
    <col min="3584" max="3584" width="21.7109375" style="1" customWidth="1"/>
    <col min="3585" max="3585" width="21.28515625" style="1" customWidth="1"/>
    <col min="3586" max="3586" width="25.7109375" style="1" customWidth="1"/>
    <col min="3587" max="3587" width="26.5703125" style="1" customWidth="1"/>
    <col min="3588" max="3588" width="16.28515625" style="1" customWidth="1"/>
    <col min="3589" max="3589" width="19.7109375" style="1" customWidth="1"/>
    <col min="3590" max="3590" width="17.28515625" style="1" customWidth="1"/>
    <col min="3591" max="3596" width="11.42578125" style="1"/>
    <col min="3597" max="3597" width="0" style="1" hidden="1" customWidth="1"/>
    <col min="3598" max="3827" width="11.42578125" style="1"/>
    <col min="3828" max="3828" width="17.28515625" style="1" customWidth="1"/>
    <col min="3829" max="3829" width="48.42578125" style="1" bestFit="1" customWidth="1"/>
    <col min="3830" max="3830" width="23.5703125" style="1" bestFit="1" customWidth="1"/>
    <col min="3831" max="3831" width="31.5703125" style="1" bestFit="1" customWidth="1"/>
    <col min="3832" max="3832" width="24.28515625" style="1" bestFit="1" customWidth="1"/>
    <col min="3833" max="3833" width="12.42578125" style="1" bestFit="1" customWidth="1"/>
    <col min="3834" max="3834" width="24.5703125" style="1" bestFit="1" customWidth="1"/>
    <col min="3835" max="3835" width="32.5703125" style="1" bestFit="1" customWidth="1"/>
    <col min="3836" max="3836" width="26.28515625" style="1" customWidth="1"/>
    <col min="3837" max="3837" width="15.28515625" style="1" bestFit="1" customWidth="1"/>
    <col min="3838" max="3838" width="16.7109375" style="1" customWidth="1"/>
    <col min="3839" max="3839" width="19.28515625" style="1" customWidth="1"/>
    <col min="3840" max="3840" width="21.7109375" style="1" customWidth="1"/>
    <col min="3841" max="3841" width="21.28515625" style="1" customWidth="1"/>
    <col min="3842" max="3842" width="25.7109375" style="1" customWidth="1"/>
    <col min="3843" max="3843" width="26.5703125" style="1" customWidth="1"/>
    <col min="3844" max="3844" width="16.28515625" style="1" customWidth="1"/>
    <col min="3845" max="3845" width="19.7109375" style="1" customWidth="1"/>
    <col min="3846" max="3846" width="17.28515625" style="1" customWidth="1"/>
    <col min="3847" max="3852" width="11.42578125" style="1"/>
    <col min="3853" max="3853" width="0" style="1" hidden="1" customWidth="1"/>
    <col min="3854" max="4083" width="11.42578125" style="1"/>
    <col min="4084" max="4084" width="17.28515625" style="1" customWidth="1"/>
    <col min="4085" max="4085" width="48.42578125" style="1" bestFit="1" customWidth="1"/>
    <col min="4086" max="4086" width="23.5703125" style="1" bestFit="1" customWidth="1"/>
    <col min="4087" max="4087" width="31.5703125" style="1" bestFit="1" customWidth="1"/>
    <col min="4088" max="4088" width="24.28515625" style="1" bestFit="1" customWidth="1"/>
    <col min="4089" max="4089" width="12.42578125" style="1" bestFit="1" customWidth="1"/>
    <col min="4090" max="4090" width="24.5703125" style="1" bestFit="1" customWidth="1"/>
    <col min="4091" max="4091" width="32.5703125" style="1" bestFit="1" customWidth="1"/>
    <col min="4092" max="4092" width="26.28515625" style="1" customWidth="1"/>
    <col min="4093" max="4093" width="15.28515625" style="1" bestFit="1" customWidth="1"/>
    <col min="4094" max="4094" width="16.7109375" style="1" customWidth="1"/>
    <col min="4095" max="4095" width="19.28515625" style="1" customWidth="1"/>
    <col min="4096" max="4096" width="21.7109375" style="1" customWidth="1"/>
    <col min="4097" max="4097" width="21.28515625" style="1" customWidth="1"/>
    <col min="4098" max="4098" width="25.7109375" style="1" customWidth="1"/>
    <col min="4099" max="4099" width="26.5703125" style="1" customWidth="1"/>
    <col min="4100" max="4100" width="16.28515625" style="1" customWidth="1"/>
    <col min="4101" max="4101" width="19.7109375" style="1" customWidth="1"/>
    <col min="4102" max="4102" width="17.28515625" style="1" customWidth="1"/>
    <col min="4103" max="4108" width="11.42578125" style="1"/>
    <col min="4109" max="4109" width="0" style="1" hidden="1" customWidth="1"/>
    <col min="4110" max="4339" width="11.42578125" style="1"/>
    <col min="4340" max="4340" width="17.28515625" style="1" customWidth="1"/>
    <col min="4341" max="4341" width="48.42578125" style="1" bestFit="1" customWidth="1"/>
    <col min="4342" max="4342" width="23.5703125" style="1" bestFit="1" customWidth="1"/>
    <col min="4343" max="4343" width="31.5703125" style="1" bestFit="1" customWidth="1"/>
    <col min="4344" max="4344" width="24.28515625" style="1" bestFit="1" customWidth="1"/>
    <col min="4345" max="4345" width="12.42578125" style="1" bestFit="1" customWidth="1"/>
    <col min="4346" max="4346" width="24.5703125" style="1" bestFit="1" customWidth="1"/>
    <col min="4347" max="4347" width="32.5703125" style="1" bestFit="1" customWidth="1"/>
    <col min="4348" max="4348" width="26.28515625" style="1" customWidth="1"/>
    <col min="4349" max="4349" width="15.28515625" style="1" bestFit="1" customWidth="1"/>
    <col min="4350" max="4350" width="16.7109375" style="1" customWidth="1"/>
    <col min="4351" max="4351" width="19.28515625" style="1" customWidth="1"/>
    <col min="4352" max="4352" width="21.7109375" style="1" customWidth="1"/>
    <col min="4353" max="4353" width="21.28515625" style="1" customWidth="1"/>
    <col min="4354" max="4354" width="25.7109375" style="1" customWidth="1"/>
    <col min="4355" max="4355" width="26.5703125" style="1" customWidth="1"/>
    <col min="4356" max="4356" width="16.28515625" style="1" customWidth="1"/>
    <col min="4357" max="4357" width="19.7109375" style="1" customWidth="1"/>
    <col min="4358" max="4358" width="17.28515625" style="1" customWidth="1"/>
    <col min="4359" max="4364" width="11.42578125" style="1"/>
    <col min="4365" max="4365" width="0" style="1" hidden="1" customWidth="1"/>
    <col min="4366" max="4595" width="11.42578125" style="1"/>
    <col min="4596" max="4596" width="17.28515625" style="1" customWidth="1"/>
    <col min="4597" max="4597" width="48.42578125" style="1" bestFit="1" customWidth="1"/>
    <col min="4598" max="4598" width="23.5703125" style="1" bestFit="1" customWidth="1"/>
    <col min="4599" max="4599" width="31.5703125" style="1" bestFit="1" customWidth="1"/>
    <col min="4600" max="4600" width="24.28515625" style="1" bestFit="1" customWidth="1"/>
    <col min="4601" max="4601" width="12.42578125" style="1" bestFit="1" customWidth="1"/>
    <col min="4602" max="4602" width="24.5703125" style="1" bestFit="1" customWidth="1"/>
    <col min="4603" max="4603" width="32.5703125" style="1" bestFit="1" customWidth="1"/>
    <col min="4604" max="4604" width="26.28515625" style="1" customWidth="1"/>
    <col min="4605" max="4605" width="15.28515625" style="1" bestFit="1" customWidth="1"/>
    <col min="4606" max="4606" width="16.7109375" style="1" customWidth="1"/>
    <col min="4607" max="4607" width="19.28515625" style="1" customWidth="1"/>
    <col min="4608" max="4608" width="21.7109375" style="1" customWidth="1"/>
    <col min="4609" max="4609" width="21.28515625" style="1" customWidth="1"/>
    <col min="4610" max="4610" width="25.7109375" style="1" customWidth="1"/>
    <col min="4611" max="4611" width="26.5703125" style="1" customWidth="1"/>
    <col min="4612" max="4612" width="16.28515625" style="1" customWidth="1"/>
    <col min="4613" max="4613" width="19.7109375" style="1" customWidth="1"/>
    <col min="4614" max="4614" width="17.28515625" style="1" customWidth="1"/>
    <col min="4615" max="4620" width="11.42578125" style="1"/>
    <col min="4621" max="4621" width="0" style="1" hidden="1" customWidth="1"/>
    <col min="4622" max="4851" width="11.42578125" style="1"/>
    <col min="4852" max="4852" width="17.28515625" style="1" customWidth="1"/>
    <col min="4853" max="4853" width="48.42578125" style="1" bestFit="1" customWidth="1"/>
    <col min="4854" max="4854" width="23.5703125" style="1" bestFit="1" customWidth="1"/>
    <col min="4855" max="4855" width="31.5703125" style="1" bestFit="1" customWidth="1"/>
    <col min="4856" max="4856" width="24.28515625" style="1" bestFit="1" customWidth="1"/>
    <col min="4857" max="4857" width="12.42578125" style="1" bestFit="1" customWidth="1"/>
    <col min="4858" max="4858" width="24.5703125" style="1" bestFit="1" customWidth="1"/>
    <col min="4859" max="4859" width="32.5703125" style="1" bestFit="1" customWidth="1"/>
    <col min="4860" max="4860" width="26.28515625" style="1" customWidth="1"/>
    <col min="4861" max="4861" width="15.28515625" style="1" bestFit="1" customWidth="1"/>
    <col min="4862" max="4862" width="16.7109375" style="1" customWidth="1"/>
    <col min="4863" max="4863" width="19.28515625" style="1" customWidth="1"/>
    <col min="4864" max="4864" width="21.7109375" style="1" customWidth="1"/>
    <col min="4865" max="4865" width="21.28515625" style="1" customWidth="1"/>
    <col min="4866" max="4866" width="25.7109375" style="1" customWidth="1"/>
    <col min="4867" max="4867" width="26.5703125" style="1" customWidth="1"/>
    <col min="4868" max="4868" width="16.28515625" style="1" customWidth="1"/>
    <col min="4869" max="4869" width="19.7109375" style="1" customWidth="1"/>
    <col min="4870" max="4870" width="17.28515625" style="1" customWidth="1"/>
    <col min="4871" max="4876" width="11.42578125" style="1"/>
    <col min="4877" max="4877" width="0" style="1" hidden="1" customWidth="1"/>
    <col min="4878" max="5107" width="11.42578125" style="1"/>
    <col min="5108" max="5108" width="17.28515625" style="1" customWidth="1"/>
    <col min="5109" max="5109" width="48.42578125" style="1" bestFit="1" customWidth="1"/>
    <col min="5110" max="5110" width="23.5703125" style="1" bestFit="1" customWidth="1"/>
    <col min="5111" max="5111" width="31.5703125" style="1" bestFit="1" customWidth="1"/>
    <col min="5112" max="5112" width="24.28515625" style="1" bestFit="1" customWidth="1"/>
    <col min="5113" max="5113" width="12.42578125" style="1" bestFit="1" customWidth="1"/>
    <col min="5114" max="5114" width="24.5703125" style="1" bestFit="1" customWidth="1"/>
    <col min="5115" max="5115" width="32.5703125" style="1" bestFit="1" customWidth="1"/>
    <col min="5116" max="5116" width="26.28515625" style="1" customWidth="1"/>
    <col min="5117" max="5117" width="15.28515625" style="1" bestFit="1" customWidth="1"/>
    <col min="5118" max="5118" width="16.7109375" style="1" customWidth="1"/>
    <col min="5119" max="5119" width="19.28515625" style="1" customWidth="1"/>
    <col min="5120" max="5120" width="21.7109375" style="1" customWidth="1"/>
    <col min="5121" max="5121" width="21.28515625" style="1" customWidth="1"/>
    <col min="5122" max="5122" width="25.7109375" style="1" customWidth="1"/>
    <col min="5123" max="5123" width="26.5703125" style="1" customWidth="1"/>
    <col min="5124" max="5124" width="16.28515625" style="1" customWidth="1"/>
    <col min="5125" max="5125" width="19.7109375" style="1" customWidth="1"/>
    <col min="5126" max="5126" width="17.28515625" style="1" customWidth="1"/>
    <col min="5127" max="5132" width="11.42578125" style="1"/>
    <col min="5133" max="5133" width="0" style="1" hidden="1" customWidth="1"/>
    <col min="5134" max="5363" width="11.42578125" style="1"/>
    <col min="5364" max="5364" width="17.28515625" style="1" customWidth="1"/>
    <col min="5365" max="5365" width="48.42578125" style="1" bestFit="1" customWidth="1"/>
    <col min="5366" max="5366" width="23.5703125" style="1" bestFit="1" customWidth="1"/>
    <col min="5367" max="5367" width="31.5703125" style="1" bestFit="1" customWidth="1"/>
    <col min="5368" max="5368" width="24.28515625" style="1" bestFit="1" customWidth="1"/>
    <col min="5369" max="5369" width="12.42578125" style="1" bestFit="1" customWidth="1"/>
    <col min="5370" max="5370" width="24.5703125" style="1" bestFit="1" customWidth="1"/>
    <col min="5371" max="5371" width="32.5703125" style="1" bestFit="1" customWidth="1"/>
    <col min="5372" max="5372" width="26.28515625" style="1" customWidth="1"/>
    <col min="5373" max="5373" width="15.28515625" style="1" bestFit="1" customWidth="1"/>
    <col min="5374" max="5374" width="16.7109375" style="1" customWidth="1"/>
    <col min="5375" max="5375" width="19.28515625" style="1" customWidth="1"/>
    <col min="5376" max="5376" width="21.7109375" style="1" customWidth="1"/>
    <col min="5377" max="5377" width="21.28515625" style="1" customWidth="1"/>
    <col min="5378" max="5378" width="25.7109375" style="1" customWidth="1"/>
    <col min="5379" max="5379" width="26.5703125" style="1" customWidth="1"/>
    <col min="5380" max="5380" width="16.28515625" style="1" customWidth="1"/>
    <col min="5381" max="5381" width="19.7109375" style="1" customWidth="1"/>
    <col min="5382" max="5382" width="17.28515625" style="1" customWidth="1"/>
    <col min="5383" max="5388" width="11.42578125" style="1"/>
    <col min="5389" max="5389" width="0" style="1" hidden="1" customWidth="1"/>
    <col min="5390" max="5619" width="11.42578125" style="1"/>
    <col min="5620" max="5620" width="17.28515625" style="1" customWidth="1"/>
    <col min="5621" max="5621" width="48.42578125" style="1" bestFit="1" customWidth="1"/>
    <col min="5622" max="5622" width="23.5703125" style="1" bestFit="1" customWidth="1"/>
    <col min="5623" max="5623" width="31.5703125" style="1" bestFit="1" customWidth="1"/>
    <col min="5624" max="5624" width="24.28515625" style="1" bestFit="1" customWidth="1"/>
    <col min="5625" max="5625" width="12.42578125" style="1" bestFit="1" customWidth="1"/>
    <col min="5626" max="5626" width="24.5703125" style="1" bestFit="1" customWidth="1"/>
    <col min="5627" max="5627" width="32.5703125" style="1" bestFit="1" customWidth="1"/>
    <col min="5628" max="5628" width="26.28515625" style="1" customWidth="1"/>
    <col min="5629" max="5629" width="15.28515625" style="1" bestFit="1" customWidth="1"/>
    <col min="5630" max="5630" width="16.7109375" style="1" customWidth="1"/>
    <col min="5631" max="5631" width="19.28515625" style="1" customWidth="1"/>
    <col min="5632" max="5632" width="21.7109375" style="1" customWidth="1"/>
    <col min="5633" max="5633" width="21.28515625" style="1" customWidth="1"/>
    <col min="5634" max="5634" width="25.7109375" style="1" customWidth="1"/>
    <col min="5635" max="5635" width="26.5703125" style="1" customWidth="1"/>
    <col min="5636" max="5636" width="16.28515625" style="1" customWidth="1"/>
    <col min="5637" max="5637" width="19.7109375" style="1" customWidth="1"/>
    <col min="5638" max="5638" width="17.28515625" style="1" customWidth="1"/>
    <col min="5639" max="5644" width="11.42578125" style="1"/>
    <col min="5645" max="5645" width="0" style="1" hidden="1" customWidth="1"/>
    <col min="5646" max="5875" width="11.42578125" style="1"/>
    <col min="5876" max="5876" width="17.28515625" style="1" customWidth="1"/>
    <col min="5877" max="5877" width="48.42578125" style="1" bestFit="1" customWidth="1"/>
    <col min="5878" max="5878" width="23.5703125" style="1" bestFit="1" customWidth="1"/>
    <col min="5879" max="5879" width="31.5703125" style="1" bestFit="1" customWidth="1"/>
    <col min="5880" max="5880" width="24.28515625" style="1" bestFit="1" customWidth="1"/>
    <col min="5881" max="5881" width="12.42578125" style="1" bestFit="1" customWidth="1"/>
    <col min="5882" max="5882" width="24.5703125" style="1" bestFit="1" customWidth="1"/>
    <col min="5883" max="5883" width="32.5703125" style="1" bestFit="1" customWidth="1"/>
    <col min="5884" max="5884" width="26.28515625" style="1" customWidth="1"/>
    <col min="5885" max="5885" width="15.28515625" style="1" bestFit="1" customWidth="1"/>
    <col min="5886" max="5886" width="16.7109375" style="1" customWidth="1"/>
    <col min="5887" max="5887" width="19.28515625" style="1" customWidth="1"/>
    <col min="5888" max="5888" width="21.7109375" style="1" customWidth="1"/>
    <col min="5889" max="5889" width="21.28515625" style="1" customWidth="1"/>
    <col min="5890" max="5890" width="25.7109375" style="1" customWidth="1"/>
    <col min="5891" max="5891" width="26.5703125" style="1" customWidth="1"/>
    <col min="5892" max="5892" width="16.28515625" style="1" customWidth="1"/>
    <col min="5893" max="5893" width="19.7109375" style="1" customWidth="1"/>
    <col min="5894" max="5894" width="17.28515625" style="1" customWidth="1"/>
    <col min="5895" max="5900" width="11.42578125" style="1"/>
    <col min="5901" max="5901" width="0" style="1" hidden="1" customWidth="1"/>
    <col min="5902" max="6131" width="11.42578125" style="1"/>
    <col min="6132" max="6132" width="17.28515625" style="1" customWidth="1"/>
    <col min="6133" max="6133" width="48.42578125" style="1" bestFit="1" customWidth="1"/>
    <col min="6134" max="6134" width="23.5703125" style="1" bestFit="1" customWidth="1"/>
    <col min="6135" max="6135" width="31.5703125" style="1" bestFit="1" customWidth="1"/>
    <col min="6136" max="6136" width="24.28515625" style="1" bestFit="1" customWidth="1"/>
    <col min="6137" max="6137" width="12.42578125" style="1" bestFit="1" customWidth="1"/>
    <col min="6138" max="6138" width="24.5703125" style="1" bestFit="1" customWidth="1"/>
    <col min="6139" max="6139" width="32.5703125" style="1" bestFit="1" customWidth="1"/>
    <col min="6140" max="6140" width="26.28515625" style="1" customWidth="1"/>
    <col min="6141" max="6141" width="15.28515625" style="1" bestFit="1" customWidth="1"/>
    <col min="6142" max="6142" width="16.7109375" style="1" customWidth="1"/>
    <col min="6143" max="6143" width="19.28515625" style="1" customWidth="1"/>
    <col min="6144" max="6144" width="21.7109375" style="1" customWidth="1"/>
    <col min="6145" max="6145" width="21.28515625" style="1" customWidth="1"/>
    <col min="6146" max="6146" width="25.7109375" style="1" customWidth="1"/>
    <col min="6147" max="6147" width="26.5703125" style="1" customWidth="1"/>
    <col min="6148" max="6148" width="16.28515625" style="1" customWidth="1"/>
    <col min="6149" max="6149" width="19.7109375" style="1" customWidth="1"/>
    <col min="6150" max="6150" width="17.28515625" style="1" customWidth="1"/>
    <col min="6151" max="6156" width="11.42578125" style="1"/>
    <col min="6157" max="6157" width="0" style="1" hidden="1" customWidth="1"/>
    <col min="6158" max="6387" width="11.42578125" style="1"/>
    <col min="6388" max="6388" width="17.28515625" style="1" customWidth="1"/>
    <col min="6389" max="6389" width="48.42578125" style="1" bestFit="1" customWidth="1"/>
    <col min="6390" max="6390" width="23.5703125" style="1" bestFit="1" customWidth="1"/>
    <col min="6391" max="6391" width="31.5703125" style="1" bestFit="1" customWidth="1"/>
    <col min="6392" max="6392" width="24.28515625" style="1" bestFit="1" customWidth="1"/>
    <col min="6393" max="6393" width="12.42578125" style="1" bestFit="1" customWidth="1"/>
    <col min="6394" max="6394" width="24.5703125" style="1" bestFit="1" customWidth="1"/>
    <col min="6395" max="6395" width="32.5703125" style="1" bestFit="1" customWidth="1"/>
    <col min="6396" max="6396" width="26.28515625" style="1" customWidth="1"/>
    <col min="6397" max="6397" width="15.28515625" style="1" bestFit="1" customWidth="1"/>
    <col min="6398" max="6398" width="16.7109375" style="1" customWidth="1"/>
    <col min="6399" max="6399" width="19.28515625" style="1" customWidth="1"/>
    <col min="6400" max="6400" width="21.7109375" style="1" customWidth="1"/>
    <col min="6401" max="6401" width="21.28515625" style="1" customWidth="1"/>
    <col min="6402" max="6402" width="25.7109375" style="1" customWidth="1"/>
    <col min="6403" max="6403" width="26.5703125" style="1" customWidth="1"/>
    <col min="6404" max="6404" width="16.28515625" style="1" customWidth="1"/>
    <col min="6405" max="6405" width="19.7109375" style="1" customWidth="1"/>
    <col min="6406" max="6406" width="17.28515625" style="1" customWidth="1"/>
    <col min="6407" max="6412" width="11.42578125" style="1"/>
    <col min="6413" max="6413" width="0" style="1" hidden="1" customWidth="1"/>
    <col min="6414" max="6643" width="11.42578125" style="1"/>
    <col min="6644" max="6644" width="17.28515625" style="1" customWidth="1"/>
    <col min="6645" max="6645" width="48.42578125" style="1" bestFit="1" customWidth="1"/>
    <col min="6646" max="6646" width="23.5703125" style="1" bestFit="1" customWidth="1"/>
    <col min="6647" max="6647" width="31.5703125" style="1" bestFit="1" customWidth="1"/>
    <col min="6648" max="6648" width="24.28515625" style="1" bestFit="1" customWidth="1"/>
    <col min="6649" max="6649" width="12.42578125" style="1" bestFit="1" customWidth="1"/>
    <col min="6650" max="6650" width="24.5703125" style="1" bestFit="1" customWidth="1"/>
    <col min="6651" max="6651" width="32.5703125" style="1" bestFit="1" customWidth="1"/>
    <col min="6652" max="6652" width="26.28515625" style="1" customWidth="1"/>
    <col min="6653" max="6653" width="15.28515625" style="1" bestFit="1" customWidth="1"/>
    <col min="6654" max="6654" width="16.7109375" style="1" customWidth="1"/>
    <col min="6655" max="6655" width="19.28515625" style="1" customWidth="1"/>
    <col min="6656" max="6656" width="21.7109375" style="1" customWidth="1"/>
    <col min="6657" max="6657" width="21.28515625" style="1" customWidth="1"/>
    <col min="6658" max="6658" width="25.7109375" style="1" customWidth="1"/>
    <col min="6659" max="6659" width="26.5703125" style="1" customWidth="1"/>
    <col min="6660" max="6660" width="16.28515625" style="1" customWidth="1"/>
    <col min="6661" max="6661" width="19.7109375" style="1" customWidth="1"/>
    <col min="6662" max="6662" width="17.28515625" style="1" customWidth="1"/>
    <col min="6663" max="6668" width="11.42578125" style="1"/>
    <col min="6669" max="6669" width="0" style="1" hidden="1" customWidth="1"/>
    <col min="6670" max="6899" width="11.42578125" style="1"/>
    <col min="6900" max="6900" width="17.28515625" style="1" customWidth="1"/>
    <col min="6901" max="6901" width="48.42578125" style="1" bestFit="1" customWidth="1"/>
    <col min="6902" max="6902" width="23.5703125" style="1" bestFit="1" customWidth="1"/>
    <col min="6903" max="6903" width="31.5703125" style="1" bestFit="1" customWidth="1"/>
    <col min="6904" max="6904" width="24.28515625" style="1" bestFit="1" customWidth="1"/>
    <col min="6905" max="6905" width="12.42578125" style="1" bestFit="1" customWidth="1"/>
    <col min="6906" max="6906" width="24.5703125" style="1" bestFit="1" customWidth="1"/>
    <col min="6907" max="6907" width="32.5703125" style="1" bestFit="1" customWidth="1"/>
    <col min="6908" max="6908" width="26.28515625" style="1" customWidth="1"/>
    <col min="6909" max="6909" width="15.28515625" style="1" bestFit="1" customWidth="1"/>
    <col min="6910" max="6910" width="16.7109375" style="1" customWidth="1"/>
    <col min="6911" max="6911" width="19.28515625" style="1" customWidth="1"/>
    <col min="6912" max="6912" width="21.7109375" style="1" customWidth="1"/>
    <col min="6913" max="6913" width="21.28515625" style="1" customWidth="1"/>
    <col min="6914" max="6914" width="25.7109375" style="1" customWidth="1"/>
    <col min="6915" max="6915" width="26.5703125" style="1" customWidth="1"/>
    <col min="6916" max="6916" width="16.28515625" style="1" customWidth="1"/>
    <col min="6917" max="6917" width="19.7109375" style="1" customWidth="1"/>
    <col min="6918" max="6918" width="17.28515625" style="1" customWidth="1"/>
    <col min="6919" max="6924" width="11.42578125" style="1"/>
    <col min="6925" max="6925" width="0" style="1" hidden="1" customWidth="1"/>
    <col min="6926" max="7155" width="11.42578125" style="1"/>
    <col min="7156" max="7156" width="17.28515625" style="1" customWidth="1"/>
    <col min="7157" max="7157" width="48.42578125" style="1" bestFit="1" customWidth="1"/>
    <col min="7158" max="7158" width="23.5703125" style="1" bestFit="1" customWidth="1"/>
    <col min="7159" max="7159" width="31.5703125" style="1" bestFit="1" customWidth="1"/>
    <col min="7160" max="7160" width="24.28515625" style="1" bestFit="1" customWidth="1"/>
    <col min="7161" max="7161" width="12.42578125" style="1" bestFit="1" customWidth="1"/>
    <col min="7162" max="7162" width="24.5703125" style="1" bestFit="1" customWidth="1"/>
    <col min="7163" max="7163" width="32.5703125" style="1" bestFit="1" customWidth="1"/>
    <col min="7164" max="7164" width="26.28515625" style="1" customWidth="1"/>
    <col min="7165" max="7165" width="15.28515625" style="1" bestFit="1" customWidth="1"/>
    <col min="7166" max="7166" width="16.7109375" style="1" customWidth="1"/>
    <col min="7167" max="7167" width="19.28515625" style="1" customWidth="1"/>
    <col min="7168" max="7168" width="21.7109375" style="1" customWidth="1"/>
    <col min="7169" max="7169" width="21.28515625" style="1" customWidth="1"/>
    <col min="7170" max="7170" width="25.7109375" style="1" customWidth="1"/>
    <col min="7171" max="7171" width="26.5703125" style="1" customWidth="1"/>
    <col min="7172" max="7172" width="16.28515625" style="1" customWidth="1"/>
    <col min="7173" max="7173" width="19.7109375" style="1" customWidth="1"/>
    <col min="7174" max="7174" width="17.28515625" style="1" customWidth="1"/>
    <col min="7175" max="7180" width="11.42578125" style="1"/>
    <col min="7181" max="7181" width="0" style="1" hidden="1" customWidth="1"/>
    <col min="7182" max="7411" width="11.42578125" style="1"/>
    <col min="7412" max="7412" width="17.28515625" style="1" customWidth="1"/>
    <col min="7413" max="7413" width="48.42578125" style="1" bestFit="1" customWidth="1"/>
    <col min="7414" max="7414" width="23.5703125" style="1" bestFit="1" customWidth="1"/>
    <col min="7415" max="7415" width="31.5703125" style="1" bestFit="1" customWidth="1"/>
    <col min="7416" max="7416" width="24.28515625" style="1" bestFit="1" customWidth="1"/>
    <col min="7417" max="7417" width="12.42578125" style="1" bestFit="1" customWidth="1"/>
    <col min="7418" max="7418" width="24.5703125" style="1" bestFit="1" customWidth="1"/>
    <col min="7419" max="7419" width="32.5703125" style="1" bestFit="1" customWidth="1"/>
    <col min="7420" max="7420" width="26.28515625" style="1" customWidth="1"/>
    <col min="7421" max="7421" width="15.28515625" style="1" bestFit="1" customWidth="1"/>
    <col min="7422" max="7422" width="16.7109375" style="1" customWidth="1"/>
    <col min="7423" max="7423" width="19.28515625" style="1" customWidth="1"/>
    <col min="7424" max="7424" width="21.7109375" style="1" customWidth="1"/>
    <col min="7425" max="7425" width="21.28515625" style="1" customWidth="1"/>
    <col min="7426" max="7426" width="25.7109375" style="1" customWidth="1"/>
    <col min="7427" max="7427" width="26.5703125" style="1" customWidth="1"/>
    <col min="7428" max="7428" width="16.28515625" style="1" customWidth="1"/>
    <col min="7429" max="7429" width="19.7109375" style="1" customWidth="1"/>
    <col min="7430" max="7430" width="17.28515625" style="1" customWidth="1"/>
    <col min="7431" max="7436" width="11.42578125" style="1"/>
    <col min="7437" max="7437" width="0" style="1" hidden="1" customWidth="1"/>
    <col min="7438" max="7667" width="11.42578125" style="1"/>
    <col min="7668" max="7668" width="17.28515625" style="1" customWidth="1"/>
    <col min="7669" max="7669" width="48.42578125" style="1" bestFit="1" customWidth="1"/>
    <col min="7670" max="7670" width="23.5703125" style="1" bestFit="1" customWidth="1"/>
    <col min="7671" max="7671" width="31.5703125" style="1" bestFit="1" customWidth="1"/>
    <col min="7672" max="7672" width="24.28515625" style="1" bestFit="1" customWidth="1"/>
    <col min="7673" max="7673" width="12.42578125" style="1" bestFit="1" customWidth="1"/>
    <col min="7674" max="7674" width="24.5703125" style="1" bestFit="1" customWidth="1"/>
    <col min="7675" max="7675" width="32.5703125" style="1" bestFit="1" customWidth="1"/>
    <col min="7676" max="7676" width="26.28515625" style="1" customWidth="1"/>
    <col min="7677" max="7677" width="15.28515625" style="1" bestFit="1" customWidth="1"/>
    <col min="7678" max="7678" width="16.7109375" style="1" customWidth="1"/>
    <col min="7679" max="7679" width="19.28515625" style="1" customWidth="1"/>
    <col min="7680" max="7680" width="21.7109375" style="1" customWidth="1"/>
    <col min="7681" max="7681" width="21.28515625" style="1" customWidth="1"/>
    <col min="7682" max="7682" width="25.7109375" style="1" customWidth="1"/>
    <col min="7683" max="7683" width="26.5703125" style="1" customWidth="1"/>
    <col min="7684" max="7684" width="16.28515625" style="1" customWidth="1"/>
    <col min="7685" max="7685" width="19.7109375" style="1" customWidth="1"/>
    <col min="7686" max="7686" width="17.28515625" style="1" customWidth="1"/>
    <col min="7687" max="7692" width="11.42578125" style="1"/>
    <col min="7693" max="7693" width="0" style="1" hidden="1" customWidth="1"/>
    <col min="7694" max="7923" width="11.42578125" style="1"/>
    <col min="7924" max="7924" width="17.28515625" style="1" customWidth="1"/>
    <col min="7925" max="7925" width="48.42578125" style="1" bestFit="1" customWidth="1"/>
    <col min="7926" max="7926" width="23.5703125" style="1" bestFit="1" customWidth="1"/>
    <col min="7927" max="7927" width="31.5703125" style="1" bestFit="1" customWidth="1"/>
    <col min="7928" max="7928" width="24.28515625" style="1" bestFit="1" customWidth="1"/>
    <col min="7929" max="7929" width="12.42578125" style="1" bestFit="1" customWidth="1"/>
    <col min="7930" max="7930" width="24.5703125" style="1" bestFit="1" customWidth="1"/>
    <col min="7931" max="7931" width="32.5703125" style="1" bestFit="1" customWidth="1"/>
    <col min="7932" max="7932" width="26.28515625" style="1" customWidth="1"/>
    <col min="7933" max="7933" width="15.28515625" style="1" bestFit="1" customWidth="1"/>
    <col min="7934" max="7934" width="16.7109375" style="1" customWidth="1"/>
    <col min="7935" max="7935" width="19.28515625" style="1" customWidth="1"/>
    <col min="7936" max="7936" width="21.7109375" style="1" customWidth="1"/>
    <col min="7937" max="7937" width="21.28515625" style="1" customWidth="1"/>
    <col min="7938" max="7938" width="25.7109375" style="1" customWidth="1"/>
    <col min="7939" max="7939" width="26.5703125" style="1" customWidth="1"/>
    <col min="7940" max="7940" width="16.28515625" style="1" customWidth="1"/>
    <col min="7941" max="7941" width="19.7109375" style="1" customWidth="1"/>
    <col min="7942" max="7942" width="17.28515625" style="1" customWidth="1"/>
    <col min="7943" max="7948" width="11.42578125" style="1"/>
    <col min="7949" max="7949" width="0" style="1" hidden="1" customWidth="1"/>
    <col min="7950" max="8179" width="11.42578125" style="1"/>
    <col min="8180" max="8180" width="17.28515625" style="1" customWidth="1"/>
    <col min="8181" max="8181" width="48.42578125" style="1" bestFit="1" customWidth="1"/>
    <col min="8182" max="8182" width="23.5703125" style="1" bestFit="1" customWidth="1"/>
    <col min="8183" max="8183" width="31.5703125" style="1" bestFit="1" customWidth="1"/>
    <col min="8184" max="8184" width="24.28515625" style="1" bestFit="1" customWidth="1"/>
    <col min="8185" max="8185" width="12.42578125" style="1" bestFit="1" customWidth="1"/>
    <col min="8186" max="8186" width="24.5703125" style="1" bestFit="1" customWidth="1"/>
    <col min="8187" max="8187" width="32.5703125" style="1" bestFit="1" customWidth="1"/>
    <col min="8188" max="8188" width="26.28515625" style="1" customWidth="1"/>
    <col min="8189" max="8189" width="15.28515625" style="1" bestFit="1" customWidth="1"/>
    <col min="8190" max="8190" width="16.7109375" style="1" customWidth="1"/>
    <col min="8191" max="8191" width="19.28515625" style="1" customWidth="1"/>
    <col min="8192" max="8192" width="21.7109375" style="1" customWidth="1"/>
    <col min="8193" max="8193" width="21.28515625" style="1" customWidth="1"/>
    <col min="8194" max="8194" width="25.7109375" style="1" customWidth="1"/>
    <col min="8195" max="8195" width="26.5703125" style="1" customWidth="1"/>
    <col min="8196" max="8196" width="16.28515625" style="1" customWidth="1"/>
    <col min="8197" max="8197" width="19.7109375" style="1" customWidth="1"/>
    <col min="8198" max="8198" width="17.28515625" style="1" customWidth="1"/>
    <col min="8199" max="8204" width="11.42578125" style="1"/>
    <col min="8205" max="8205" width="0" style="1" hidden="1" customWidth="1"/>
    <col min="8206" max="8435" width="11.42578125" style="1"/>
    <col min="8436" max="8436" width="17.28515625" style="1" customWidth="1"/>
    <col min="8437" max="8437" width="48.42578125" style="1" bestFit="1" customWidth="1"/>
    <col min="8438" max="8438" width="23.5703125" style="1" bestFit="1" customWidth="1"/>
    <col min="8439" max="8439" width="31.5703125" style="1" bestFit="1" customWidth="1"/>
    <col min="8440" max="8440" width="24.28515625" style="1" bestFit="1" customWidth="1"/>
    <col min="8441" max="8441" width="12.42578125" style="1" bestFit="1" customWidth="1"/>
    <col min="8442" max="8442" width="24.5703125" style="1" bestFit="1" customWidth="1"/>
    <col min="8443" max="8443" width="32.5703125" style="1" bestFit="1" customWidth="1"/>
    <col min="8444" max="8444" width="26.28515625" style="1" customWidth="1"/>
    <col min="8445" max="8445" width="15.28515625" style="1" bestFit="1" customWidth="1"/>
    <col min="8446" max="8446" width="16.7109375" style="1" customWidth="1"/>
    <col min="8447" max="8447" width="19.28515625" style="1" customWidth="1"/>
    <col min="8448" max="8448" width="21.7109375" style="1" customWidth="1"/>
    <col min="8449" max="8449" width="21.28515625" style="1" customWidth="1"/>
    <col min="8450" max="8450" width="25.7109375" style="1" customWidth="1"/>
    <col min="8451" max="8451" width="26.5703125" style="1" customWidth="1"/>
    <col min="8452" max="8452" width="16.28515625" style="1" customWidth="1"/>
    <col min="8453" max="8453" width="19.7109375" style="1" customWidth="1"/>
    <col min="8454" max="8454" width="17.28515625" style="1" customWidth="1"/>
    <col min="8455" max="8460" width="11.42578125" style="1"/>
    <col min="8461" max="8461" width="0" style="1" hidden="1" customWidth="1"/>
    <col min="8462" max="8691" width="11.42578125" style="1"/>
    <col min="8692" max="8692" width="17.28515625" style="1" customWidth="1"/>
    <col min="8693" max="8693" width="48.42578125" style="1" bestFit="1" customWidth="1"/>
    <col min="8694" max="8694" width="23.5703125" style="1" bestFit="1" customWidth="1"/>
    <col min="8695" max="8695" width="31.5703125" style="1" bestFit="1" customWidth="1"/>
    <col min="8696" max="8696" width="24.28515625" style="1" bestFit="1" customWidth="1"/>
    <col min="8697" max="8697" width="12.42578125" style="1" bestFit="1" customWidth="1"/>
    <col min="8698" max="8698" width="24.5703125" style="1" bestFit="1" customWidth="1"/>
    <col min="8699" max="8699" width="32.5703125" style="1" bestFit="1" customWidth="1"/>
    <col min="8700" max="8700" width="26.28515625" style="1" customWidth="1"/>
    <col min="8701" max="8701" width="15.28515625" style="1" bestFit="1" customWidth="1"/>
    <col min="8702" max="8702" width="16.7109375" style="1" customWidth="1"/>
    <col min="8703" max="8703" width="19.28515625" style="1" customWidth="1"/>
    <col min="8704" max="8704" width="21.7109375" style="1" customWidth="1"/>
    <col min="8705" max="8705" width="21.28515625" style="1" customWidth="1"/>
    <col min="8706" max="8706" width="25.7109375" style="1" customWidth="1"/>
    <col min="8707" max="8707" width="26.5703125" style="1" customWidth="1"/>
    <col min="8708" max="8708" width="16.28515625" style="1" customWidth="1"/>
    <col min="8709" max="8709" width="19.7109375" style="1" customWidth="1"/>
    <col min="8710" max="8710" width="17.28515625" style="1" customWidth="1"/>
    <col min="8711" max="8716" width="11.42578125" style="1"/>
    <col min="8717" max="8717" width="0" style="1" hidden="1" customWidth="1"/>
    <col min="8718" max="8947" width="11.42578125" style="1"/>
    <col min="8948" max="8948" width="17.28515625" style="1" customWidth="1"/>
    <col min="8949" max="8949" width="48.42578125" style="1" bestFit="1" customWidth="1"/>
    <col min="8950" max="8950" width="23.5703125" style="1" bestFit="1" customWidth="1"/>
    <col min="8951" max="8951" width="31.5703125" style="1" bestFit="1" customWidth="1"/>
    <col min="8952" max="8952" width="24.28515625" style="1" bestFit="1" customWidth="1"/>
    <col min="8953" max="8953" width="12.42578125" style="1" bestFit="1" customWidth="1"/>
    <col min="8954" max="8954" width="24.5703125" style="1" bestFit="1" customWidth="1"/>
    <col min="8955" max="8955" width="32.5703125" style="1" bestFit="1" customWidth="1"/>
    <col min="8956" max="8956" width="26.28515625" style="1" customWidth="1"/>
    <col min="8957" max="8957" width="15.28515625" style="1" bestFit="1" customWidth="1"/>
    <col min="8958" max="8958" width="16.7109375" style="1" customWidth="1"/>
    <col min="8959" max="8959" width="19.28515625" style="1" customWidth="1"/>
    <col min="8960" max="8960" width="21.7109375" style="1" customWidth="1"/>
    <col min="8961" max="8961" width="21.28515625" style="1" customWidth="1"/>
    <col min="8962" max="8962" width="25.7109375" style="1" customWidth="1"/>
    <col min="8963" max="8963" width="26.5703125" style="1" customWidth="1"/>
    <col min="8964" max="8964" width="16.28515625" style="1" customWidth="1"/>
    <col min="8965" max="8965" width="19.7109375" style="1" customWidth="1"/>
    <col min="8966" max="8966" width="17.28515625" style="1" customWidth="1"/>
    <col min="8967" max="8972" width="11.42578125" style="1"/>
    <col min="8973" max="8973" width="0" style="1" hidden="1" customWidth="1"/>
    <col min="8974" max="9203" width="11.42578125" style="1"/>
    <col min="9204" max="9204" width="17.28515625" style="1" customWidth="1"/>
    <col min="9205" max="9205" width="48.42578125" style="1" bestFit="1" customWidth="1"/>
    <col min="9206" max="9206" width="23.5703125" style="1" bestFit="1" customWidth="1"/>
    <col min="9207" max="9207" width="31.5703125" style="1" bestFit="1" customWidth="1"/>
    <col min="9208" max="9208" width="24.28515625" style="1" bestFit="1" customWidth="1"/>
    <col min="9209" max="9209" width="12.42578125" style="1" bestFit="1" customWidth="1"/>
    <col min="9210" max="9210" width="24.5703125" style="1" bestFit="1" customWidth="1"/>
    <col min="9211" max="9211" width="32.5703125" style="1" bestFit="1" customWidth="1"/>
    <col min="9212" max="9212" width="26.28515625" style="1" customWidth="1"/>
    <col min="9213" max="9213" width="15.28515625" style="1" bestFit="1" customWidth="1"/>
    <col min="9214" max="9214" width="16.7109375" style="1" customWidth="1"/>
    <col min="9215" max="9215" width="19.28515625" style="1" customWidth="1"/>
    <col min="9216" max="9216" width="21.7109375" style="1" customWidth="1"/>
    <col min="9217" max="9217" width="21.28515625" style="1" customWidth="1"/>
    <col min="9218" max="9218" width="25.7109375" style="1" customWidth="1"/>
    <col min="9219" max="9219" width="26.5703125" style="1" customWidth="1"/>
    <col min="9220" max="9220" width="16.28515625" style="1" customWidth="1"/>
    <col min="9221" max="9221" width="19.7109375" style="1" customWidth="1"/>
    <col min="9222" max="9222" width="17.28515625" style="1" customWidth="1"/>
    <col min="9223" max="9228" width="11.42578125" style="1"/>
    <col min="9229" max="9229" width="0" style="1" hidden="1" customWidth="1"/>
    <col min="9230" max="9459" width="11.42578125" style="1"/>
    <col min="9460" max="9460" width="17.28515625" style="1" customWidth="1"/>
    <col min="9461" max="9461" width="48.42578125" style="1" bestFit="1" customWidth="1"/>
    <col min="9462" max="9462" width="23.5703125" style="1" bestFit="1" customWidth="1"/>
    <col min="9463" max="9463" width="31.5703125" style="1" bestFit="1" customWidth="1"/>
    <col min="9464" max="9464" width="24.28515625" style="1" bestFit="1" customWidth="1"/>
    <col min="9465" max="9465" width="12.42578125" style="1" bestFit="1" customWidth="1"/>
    <col min="9466" max="9466" width="24.5703125" style="1" bestFit="1" customWidth="1"/>
    <col min="9467" max="9467" width="32.5703125" style="1" bestFit="1" customWidth="1"/>
    <col min="9468" max="9468" width="26.28515625" style="1" customWidth="1"/>
    <col min="9469" max="9469" width="15.28515625" style="1" bestFit="1" customWidth="1"/>
    <col min="9470" max="9470" width="16.7109375" style="1" customWidth="1"/>
    <col min="9471" max="9471" width="19.28515625" style="1" customWidth="1"/>
    <col min="9472" max="9472" width="21.7109375" style="1" customWidth="1"/>
    <col min="9473" max="9473" width="21.28515625" style="1" customWidth="1"/>
    <col min="9474" max="9474" width="25.7109375" style="1" customWidth="1"/>
    <col min="9475" max="9475" width="26.5703125" style="1" customWidth="1"/>
    <col min="9476" max="9476" width="16.28515625" style="1" customWidth="1"/>
    <col min="9477" max="9477" width="19.7109375" style="1" customWidth="1"/>
    <col min="9478" max="9478" width="17.28515625" style="1" customWidth="1"/>
    <col min="9479" max="9484" width="11.42578125" style="1"/>
    <col min="9485" max="9485" width="0" style="1" hidden="1" customWidth="1"/>
    <col min="9486" max="9715" width="11.42578125" style="1"/>
    <col min="9716" max="9716" width="17.28515625" style="1" customWidth="1"/>
    <col min="9717" max="9717" width="48.42578125" style="1" bestFit="1" customWidth="1"/>
    <col min="9718" max="9718" width="23.5703125" style="1" bestFit="1" customWidth="1"/>
    <col min="9719" max="9719" width="31.5703125" style="1" bestFit="1" customWidth="1"/>
    <col min="9720" max="9720" width="24.28515625" style="1" bestFit="1" customWidth="1"/>
    <col min="9721" max="9721" width="12.42578125" style="1" bestFit="1" customWidth="1"/>
    <col min="9722" max="9722" width="24.5703125" style="1" bestFit="1" customWidth="1"/>
    <col min="9723" max="9723" width="32.5703125" style="1" bestFit="1" customWidth="1"/>
    <col min="9724" max="9724" width="26.28515625" style="1" customWidth="1"/>
    <col min="9725" max="9725" width="15.28515625" style="1" bestFit="1" customWidth="1"/>
    <col min="9726" max="9726" width="16.7109375" style="1" customWidth="1"/>
    <col min="9727" max="9727" width="19.28515625" style="1" customWidth="1"/>
    <col min="9728" max="9728" width="21.7109375" style="1" customWidth="1"/>
    <col min="9729" max="9729" width="21.28515625" style="1" customWidth="1"/>
    <col min="9730" max="9730" width="25.7109375" style="1" customWidth="1"/>
    <col min="9731" max="9731" width="26.5703125" style="1" customWidth="1"/>
    <col min="9732" max="9732" width="16.28515625" style="1" customWidth="1"/>
    <col min="9733" max="9733" width="19.7109375" style="1" customWidth="1"/>
    <col min="9734" max="9734" width="17.28515625" style="1" customWidth="1"/>
    <col min="9735" max="9740" width="11.42578125" style="1"/>
    <col min="9741" max="9741" width="0" style="1" hidden="1" customWidth="1"/>
    <col min="9742" max="9971" width="11.42578125" style="1"/>
    <col min="9972" max="9972" width="17.28515625" style="1" customWidth="1"/>
    <col min="9973" max="9973" width="48.42578125" style="1" bestFit="1" customWidth="1"/>
    <col min="9974" max="9974" width="23.5703125" style="1" bestFit="1" customWidth="1"/>
    <col min="9975" max="9975" width="31.5703125" style="1" bestFit="1" customWidth="1"/>
    <col min="9976" max="9976" width="24.28515625" style="1" bestFit="1" customWidth="1"/>
    <col min="9977" max="9977" width="12.42578125" style="1" bestFit="1" customWidth="1"/>
    <col min="9978" max="9978" width="24.5703125" style="1" bestFit="1" customWidth="1"/>
    <col min="9979" max="9979" width="32.5703125" style="1" bestFit="1" customWidth="1"/>
    <col min="9980" max="9980" width="26.28515625" style="1" customWidth="1"/>
    <col min="9981" max="9981" width="15.28515625" style="1" bestFit="1" customWidth="1"/>
    <col min="9982" max="9982" width="16.7109375" style="1" customWidth="1"/>
    <col min="9983" max="9983" width="19.28515625" style="1" customWidth="1"/>
    <col min="9984" max="9984" width="21.7109375" style="1" customWidth="1"/>
    <col min="9985" max="9985" width="21.28515625" style="1" customWidth="1"/>
    <col min="9986" max="9986" width="25.7109375" style="1" customWidth="1"/>
    <col min="9987" max="9987" width="26.5703125" style="1" customWidth="1"/>
    <col min="9988" max="9988" width="16.28515625" style="1" customWidth="1"/>
    <col min="9989" max="9989" width="19.7109375" style="1" customWidth="1"/>
    <col min="9990" max="9990" width="17.28515625" style="1" customWidth="1"/>
    <col min="9991" max="9996" width="11.42578125" style="1"/>
    <col min="9997" max="9997" width="0" style="1" hidden="1" customWidth="1"/>
    <col min="9998" max="10227" width="11.42578125" style="1"/>
    <col min="10228" max="10228" width="17.28515625" style="1" customWidth="1"/>
    <col min="10229" max="10229" width="48.42578125" style="1" bestFit="1" customWidth="1"/>
    <col min="10230" max="10230" width="23.5703125" style="1" bestFit="1" customWidth="1"/>
    <col min="10231" max="10231" width="31.5703125" style="1" bestFit="1" customWidth="1"/>
    <col min="10232" max="10232" width="24.28515625" style="1" bestFit="1" customWidth="1"/>
    <col min="10233" max="10233" width="12.42578125" style="1" bestFit="1" customWidth="1"/>
    <col min="10234" max="10234" width="24.5703125" style="1" bestFit="1" customWidth="1"/>
    <col min="10235" max="10235" width="32.5703125" style="1" bestFit="1" customWidth="1"/>
    <col min="10236" max="10236" width="26.28515625" style="1" customWidth="1"/>
    <col min="10237" max="10237" width="15.28515625" style="1" bestFit="1" customWidth="1"/>
    <col min="10238" max="10238" width="16.7109375" style="1" customWidth="1"/>
    <col min="10239" max="10239" width="19.28515625" style="1" customWidth="1"/>
    <col min="10240" max="10240" width="21.7109375" style="1" customWidth="1"/>
    <col min="10241" max="10241" width="21.28515625" style="1" customWidth="1"/>
    <col min="10242" max="10242" width="25.7109375" style="1" customWidth="1"/>
    <col min="10243" max="10243" width="26.5703125" style="1" customWidth="1"/>
    <col min="10244" max="10244" width="16.28515625" style="1" customWidth="1"/>
    <col min="10245" max="10245" width="19.7109375" style="1" customWidth="1"/>
    <col min="10246" max="10246" width="17.28515625" style="1" customWidth="1"/>
    <col min="10247" max="10252" width="11.42578125" style="1"/>
    <col min="10253" max="10253" width="0" style="1" hidden="1" customWidth="1"/>
    <col min="10254" max="10483" width="11.42578125" style="1"/>
    <col min="10484" max="10484" width="17.28515625" style="1" customWidth="1"/>
    <col min="10485" max="10485" width="48.42578125" style="1" bestFit="1" customWidth="1"/>
    <col min="10486" max="10486" width="23.5703125" style="1" bestFit="1" customWidth="1"/>
    <col min="10487" max="10487" width="31.5703125" style="1" bestFit="1" customWidth="1"/>
    <col min="10488" max="10488" width="24.28515625" style="1" bestFit="1" customWidth="1"/>
    <col min="10489" max="10489" width="12.42578125" style="1" bestFit="1" customWidth="1"/>
    <col min="10490" max="10490" width="24.5703125" style="1" bestFit="1" customWidth="1"/>
    <col min="10491" max="10491" width="32.5703125" style="1" bestFit="1" customWidth="1"/>
    <col min="10492" max="10492" width="26.28515625" style="1" customWidth="1"/>
    <col min="10493" max="10493" width="15.28515625" style="1" bestFit="1" customWidth="1"/>
    <col min="10494" max="10494" width="16.7109375" style="1" customWidth="1"/>
    <col min="10495" max="10495" width="19.28515625" style="1" customWidth="1"/>
    <col min="10496" max="10496" width="21.7109375" style="1" customWidth="1"/>
    <col min="10497" max="10497" width="21.28515625" style="1" customWidth="1"/>
    <col min="10498" max="10498" width="25.7109375" style="1" customWidth="1"/>
    <col min="10499" max="10499" width="26.5703125" style="1" customWidth="1"/>
    <col min="10500" max="10500" width="16.28515625" style="1" customWidth="1"/>
    <col min="10501" max="10501" width="19.7109375" style="1" customWidth="1"/>
    <col min="10502" max="10502" width="17.28515625" style="1" customWidth="1"/>
    <col min="10503" max="10508" width="11.42578125" style="1"/>
    <col min="10509" max="10509" width="0" style="1" hidden="1" customWidth="1"/>
    <col min="10510" max="10739" width="11.42578125" style="1"/>
    <col min="10740" max="10740" width="17.28515625" style="1" customWidth="1"/>
    <col min="10741" max="10741" width="48.42578125" style="1" bestFit="1" customWidth="1"/>
    <col min="10742" max="10742" width="23.5703125" style="1" bestFit="1" customWidth="1"/>
    <col min="10743" max="10743" width="31.5703125" style="1" bestFit="1" customWidth="1"/>
    <col min="10744" max="10744" width="24.28515625" style="1" bestFit="1" customWidth="1"/>
    <col min="10745" max="10745" width="12.42578125" style="1" bestFit="1" customWidth="1"/>
    <col min="10746" max="10746" width="24.5703125" style="1" bestFit="1" customWidth="1"/>
    <col min="10747" max="10747" width="32.5703125" style="1" bestFit="1" customWidth="1"/>
    <col min="10748" max="10748" width="26.28515625" style="1" customWidth="1"/>
    <col min="10749" max="10749" width="15.28515625" style="1" bestFit="1" customWidth="1"/>
    <col min="10750" max="10750" width="16.7109375" style="1" customWidth="1"/>
    <col min="10751" max="10751" width="19.28515625" style="1" customWidth="1"/>
    <col min="10752" max="10752" width="21.7109375" style="1" customWidth="1"/>
    <col min="10753" max="10753" width="21.28515625" style="1" customWidth="1"/>
    <col min="10754" max="10754" width="25.7109375" style="1" customWidth="1"/>
    <col min="10755" max="10755" width="26.5703125" style="1" customWidth="1"/>
    <col min="10756" max="10756" width="16.28515625" style="1" customWidth="1"/>
    <col min="10757" max="10757" width="19.7109375" style="1" customWidth="1"/>
    <col min="10758" max="10758" width="17.28515625" style="1" customWidth="1"/>
    <col min="10759" max="10764" width="11.42578125" style="1"/>
    <col min="10765" max="10765" width="0" style="1" hidden="1" customWidth="1"/>
    <col min="10766" max="10995" width="11.42578125" style="1"/>
    <col min="10996" max="10996" width="17.28515625" style="1" customWidth="1"/>
    <col min="10997" max="10997" width="48.42578125" style="1" bestFit="1" customWidth="1"/>
    <col min="10998" max="10998" width="23.5703125" style="1" bestFit="1" customWidth="1"/>
    <col min="10999" max="10999" width="31.5703125" style="1" bestFit="1" customWidth="1"/>
    <col min="11000" max="11000" width="24.28515625" style="1" bestFit="1" customWidth="1"/>
    <col min="11001" max="11001" width="12.42578125" style="1" bestFit="1" customWidth="1"/>
    <col min="11002" max="11002" width="24.5703125" style="1" bestFit="1" customWidth="1"/>
    <col min="11003" max="11003" width="32.5703125" style="1" bestFit="1" customWidth="1"/>
    <col min="11004" max="11004" width="26.28515625" style="1" customWidth="1"/>
    <col min="11005" max="11005" width="15.28515625" style="1" bestFit="1" customWidth="1"/>
    <col min="11006" max="11006" width="16.7109375" style="1" customWidth="1"/>
    <col min="11007" max="11007" width="19.28515625" style="1" customWidth="1"/>
    <col min="11008" max="11008" width="21.7109375" style="1" customWidth="1"/>
    <col min="11009" max="11009" width="21.28515625" style="1" customWidth="1"/>
    <col min="11010" max="11010" width="25.7109375" style="1" customWidth="1"/>
    <col min="11011" max="11011" width="26.5703125" style="1" customWidth="1"/>
    <col min="11012" max="11012" width="16.28515625" style="1" customWidth="1"/>
    <col min="11013" max="11013" width="19.7109375" style="1" customWidth="1"/>
    <col min="11014" max="11014" width="17.28515625" style="1" customWidth="1"/>
    <col min="11015" max="11020" width="11.42578125" style="1"/>
    <col min="11021" max="11021" width="0" style="1" hidden="1" customWidth="1"/>
    <col min="11022" max="11251" width="11.42578125" style="1"/>
    <col min="11252" max="11252" width="17.28515625" style="1" customWidth="1"/>
    <col min="11253" max="11253" width="48.42578125" style="1" bestFit="1" customWidth="1"/>
    <col min="11254" max="11254" width="23.5703125" style="1" bestFit="1" customWidth="1"/>
    <col min="11255" max="11255" width="31.5703125" style="1" bestFit="1" customWidth="1"/>
    <col min="11256" max="11256" width="24.28515625" style="1" bestFit="1" customWidth="1"/>
    <col min="11257" max="11257" width="12.42578125" style="1" bestFit="1" customWidth="1"/>
    <col min="11258" max="11258" width="24.5703125" style="1" bestFit="1" customWidth="1"/>
    <col min="11259" max="11259" width="32.5703125" style="1" bestFit="1" customWidth="1"/>
    <col min="11260" max="11260" width="26.28515625" style="1" customWidth="1"/>
    <col min="11261" max="11261" width="15.28515625" style="1" bestFit="1" customWidth="1"/>
    <col min="11262" max="11262" width="16.7109375" style="1" customWidth="1"/>
    <col min="11263" max="11263" width="19.28515625" style="1" customWidth="1"/>
    <col min="11264" max="11264" width="21.7109375" style="1" customWidth="1"/>
    <col min="11265" max="11265" width="21.28515625" style="1" customWidth="1"/>
    <col min="11266" max="11266" width="25.7109375" style="1" customWidth="1"/>
    <col min="11267" max="11267" width="26.5703125" style="1" customWidth="1"/>
    <col min="11268" max="11268" width="16.28515625" style="1" customWidth="1"/>
    <col min="11269" max="11269" width="19.7109375" style="1" customWidth="1"/>
    <col min="11270" max="11270" width="17.28515625" style="1" customWidth="1"/>
    <col min="11271" max="11276" width="11.42578125" style="1"/>
    <col min="11277" max="11277" width="0" style="1" hidden="1" customWidth="1"/>
    <col min="11278" max="11507" width="11.42578125" style="1"/>
    <col min="11508" max="11508" width="17.28515625" style="1" customWidth="1"/>
    <col min="11509" max="11509" width="48.42578125" style="1" bestFit="1" customWidth="1"/>
    <col min="11510" max="11510" width="23.5703125" style="1" bestFit="1" customWidth="1"/>
    <col min="11511" max="11511" width="31.5703125" style="1" bestFit="1" customWidth="1"/>
    <col min="11512" max="11512" width="24.28515625" style="1" bestFit="1" customWidth="1"/>
    <col min="11513" max="11513" width="12.42578125" style="1" bestFit="1" customWidth="1"/>
    <col min="11514" max="11514" width="24.5703125" style="1" bestFit="1" customWidth="1"/>
    <col min="11515" max="11515" width="32.5703125" style="1" bestFit="1" customWidth="1"/>
    <col min="11516" max="11516" width="26.28515625" style="1" customWidth="1"/>
    <col min="11517" max="11517" width="15.28515625" style="1" bestFit="1" customWidth="1"/>
    <col min="11518" max="11518" width="16.7109375" style="1" customWidth="1"/>
    <col min="11519" max="11519" width="19.28515625" style="1" customWidth="1"/>
    <col min="11520" max="11520" width="21.7109375" style="1" customWidth="1"/>
    <col min="11521" max="11521" width="21.28515625" style="1" customWidth="1"/>
    <col min="11522" max="11522" width="25.7109375" style="1" customWidth="1"/>
    <col min="11523" max="11523" width="26.5703125" style="1" customWidth="1"/>
    <col min="11524" max="11524" width="16.28515625" style="1" customWidth="1"/>
    <col min="11525" max="11525" width="19.7109375" style="1" customWidth="1"/>
    <col min="11526" max="11526" width="17.28515625" style="1" customWidth="1"/>
    <col min="11527" max="11532" width="11.42578125" style="1"/>
    <col min="11533" max="11533" width="0" style="1" hidden="1" customWidth="1"/>
    <col min="11534" max="11763" width="11.42578125" style="1"/>
    <col min="11764" max="11764" width="17.28515625" style="1" customWidth="1"/>
    <col min="11765" max="11765" width="48.42578125" style="1" bestFit="1" customWidth="1"/>
    <col min="11766" max="11766" width="23.5703125" style="1" bestFit="1" customWidth="1"/>
    <col min="11767" max="11767" width="31.5703125" style="1" bestFit="1" customWidth="1"/>
    <col min="11768" max="11768" width="24.28515625" style="1" bestFit="1" customWidth="1"/>
    <col min="11769" max="11769" width="12.42578125" style="1" bestFit="1" customWidth="1"/>
    <col min="11770" max="11770" width="24.5703125" style="1" bestFit="1" customWidth="1"/>
    <col min="11771" max="11771" width="32.5703125" style="1" bestFit="1" customWidth="1"/>
    <col min="11772" max="11772" width="26.28515625" style="1" customWidth="1"/>
    <col min="11773" max="11773" width="15.28515625" style="1" bestFit="1" customWidth="1"/>
    <col min="11774" max="11774" width="16.7109375" style="1" customWidth="1"/>
    <col min="11775" max="11775" width="19.28515625" style="1" customWidth="1"/>
    <col min="11776" max="11776" width="21.7109375" style="1" customWidth="1"/>
    <col min="11777" max="11777" width="21.28515625" style="1" customWidth="1"/>
    <col min="11778" max="11778" width="25.7109375" style="1" customWidth="1"/>
    <col min="11779" max="11779" width="26.5703125" style="1" customWidth="1"/>
    <col min="11780" max="11780" width="16.28515625" style="1" customWidth="1"/>
    <col min="11781" max="11781" width="19.7109375" style="1" customWidth="1"/>
    <col min="11782" max="11782" width="17.28515625" style="1" customWidth="1"/>
    <col min="11783" max="11788" width="11.42578125" style="1"/>
    <col min="11789" max="11789" width="0" style="1" hidden="1" customWidth="1"/>
    <col min="11790" max="12019" width="11.42578125" style="1"/>
    <col min="12020" max="12020" width="17.28515625" style="1" customWidth="1"/>
    <col min="12021" max="12021" width="48.42578125" style="1" bestFit="1" customWidth="1"/>
    <col min="12022" max="12022" width="23.5703125" style="1" bestFit="1" customWidth="1"/>
    <col min="12023" max="12023" width="31.5703125" style="1" bestFit="1" customWidth="1"/>
    <col min="12024" max="12024" width="24.28515625" style="1" bestFit="1" customWidth="1"/>
    <col min="12025" max="12025" width="12.42578125" style="1" bestFit="1" customWidth="1"/>
    <col min="12026" max="12026" width="24.5703125" style="1" bestFit="1" customWidth="1"/>
    <col min="12027" max="12027" width="32.5703125" style="1" bestFit="1" customWidth="1"/>
    <col min="12028" max="12028" width="26.28515625" style="1" customWidth="1"/>
    <col min="12029" max="12029" width="15.28515625" style="1" bestFit="1" customWidth="1"/>
    <col min="12030" max="12030" width="16.7109375" style="1" customWidth="1"/>
    <col min="12031" max="12031" width="19.28515625" style="1" customWidth="1"/>
    <col min="12032" max="12032" width="21.7109375" style="1" customWidth="1"/>
    <col min="12033" max="12033" width="21.28515625" style="1" customWidth="1"/>
    <col min="12034" max="12034" width="25.7109375" style="1" customWidth="1"/>
    <col min="12035" max="12035" width="26.5703125" style="1" customWidth="1"/>
    <col min="12036" max="12036" width="16.28515625" style="1" customWidth="1"/>
    <col min="12037" max="12037" width="19.7109375" style="1" customWidth="1"/>
    <col min="12038" max="12038" width="17.28515625" style="1" customWidth="1"/>
    <col min="12039" max="12044" width="11.42578125" style="1"/>
    <col min="12045" max="12045" width="0" style="1" hidden="1" customWidth="1"/>
    <col min="12046" max="12275" width="11.42578125" style="1"/>
    <col min="12276" max="12276" width="17.28515625" style="1" customWidth="1"/>
    <col min="12277" max="12277" width="48.42578125" style="1" bestFit="1" customWidth="1"/>
    <col min="12278" max="12278" width="23.5703125" style="1" bestFit="1" customWidth="1"/>
    <col min="12279" max="12279" width="31.5703125" style="1" bestFit="1" customWidth="1"/>
    <col min="12280" max="12280" width="24.28515625" style="1" bestFit="1" customWidth="1"/>
    <col min="12281" max="12281" width="12.42578125" style="1" bestFit="1" customWidth="1"/>
    <col min="12282" max="12282" width="24.5703125" style="1" bestFit="1" customWidth="1"/>
    <col min="12283" max="12283" width="32.5703125" style="1" bestFit="1" customWidth="1"/>
    <col min="12284" max="12284" width="26.28515625" style="1" customWidth="1"/>
    <col min="12285" max="12285" width="15.28515625" style="1" bestFit="1" customWidth="1"/>
    <col min="12286" max="12286" width="16.7109375" style="1" customWidth="1"/>
    <col min="12287" max="12287" width="19.28515625" style="1" customWidth="1"/>
    <col min="12288" max="12288" width="21.7109375" style="1" customWidth="1"/>
    <col min="12289" max="12289" width="21.28515625" style="1" customWidth="1"/>
    <col min="12290" max="12290" width="25.7109375" style="1" customWidth="1"/>
    <col min="12291" max="12291" width="26.5703125" style="1" customWidth="1"/>
    <col min="12292" max="12292" width="16.28515625" style="1" customWidth="1"/>
    <col min="12293" max="12293" width="19.7109375" style="1" customWidth="1"/>
    <col min="12294" max="12294" width="17.28515625" style="1" customWidth="1"/>
    <col min="12295" max="12300" width="11.42578125" style="1"/>
    <col min="12301" max="12301" width="0" style="1" hidden="1" customWidth="1"/>
    <col min="12302" max="12531" width="11.42578125" style="1"/>
    <col min="12532" max="12532" width="17.28515625" style="1" customWidth="1"/>
    <col min="12533" max="12533" width="48.42578125" style="1" bestFit="1" customWidth="1"/>
    <col min="12534" max="12534" width="23.5703125" style="1" bestFit="1" customWidth="1"/>
    <col min="12535" max="12535" width="31.5703125" style="1" bestFit="1" customWidth="1"/>
    <col min="12536" max="12536" width="24.28515625" style="1" bestFit="1" customWidth="1"/>
    <col min="12537" max="12537" width="12.42578125" style="1" bestFit="1" customWidth="1"/>
    <col min="12538" max="12538" width="24.5703125" style="1" bestFit="1" customWidth="1"/>
    <col min="12539" max="12539" width="32.5703125" style="1" bestFit="1" customWidth="1"/>
    <col min="12540" max="12540" width="26.28515625" style="1" customWidth="1"/>
    <col min="12541" max="12541" width="15.28515625" style="1" bestFit="1" customWidth="1"/>
    <col min="12542" max="12542" width="16.7109375" style="1" customWidth="1"/>
    <col min="12543" max="12543" width="19.28515625" style="1" customWidth="1"/>
    <col min="12544" max="12544" width="21.7109375" style="1" customWidth="1"/>
    <col min="12545" max="12545" width="21.28515625" style="1" customWidth="1"/>
    <col min="12546" max="12546" width="25.7109375" style="1" customWidth="1"/>
    <col min="12547" max="12547" width="26.5703125" style="1" customWidth="1"/>
    <col min="12548" max="12548" width="16.28515625" style="1" customWidth="1"/>
    <col min="12549" max="12549" width="19.7109375" style="1" customWidth="1"/>
    <col min="12550" max="12550" width="17.28515625" style="1" customWidth="1"/>
    <col min="12551" max="12556" width="11.42578125" style="1"/>
    <col min="12557" max="12557" width="0" style="1" hidden="1" customWidth="1"/>
    <col min="12558" max="12787" width="11.42578125" style="1"/>
    <col min="12788" max="12788" width="17.28515625" style="1" customWidth="1"/>
    <col min="12789" max="12789" width="48.42578125" style="1" bestFit="1" customWidth="1"/>
    <col min="12790" max="12790" width="23.5703125" style="1" bestFit="1" customWidth="1"/>
    <col min="12791" max="12791" width="31.5703125" style="1" bestFit="1" customWidth="1"/>
    <col min="12792" max="12792" width="24.28515625" style="1" bestFit="1" customWidth="1"/>
    <col min="12793" max="12793" width="12.42578125" style="1" bestFit="1" customWidth="1"/>
    <col min="12794" max="12794" width="24.5703125" style="1" bestFit="1" customWidth="1"/>
    <col min="12795" max="12795" width="32.5703125" style="1" bestFit="1" customWidth="1"/>
    <col min="12796" max="12796" width="26.28515625" style="1" customWidth="1"/>
    <col min="12797" max="12797" width="15.28515625" style="1" bestFit="1" customWidth="1"/>
    <col min="12798" max="12798" width="16.7109375" style="1" customWidth="1"/>
    <col min="12799" max="12799" width="19.28515625" style="1" customWidth="1"/>
    <col min="12800" max="12800" width="21.7109375" style="1" customWidth="1"/>
    <col min="12801" max="12801" width="21.28515625" style="1" customWidth="1"/>
    <col min="12802" max="12802" width="25.7109375" style="1" customWidth="1"/>
    <col min="12803" max="12803" width="26.5703125" style="1" customWidth="1"/>
    <col min="12804" max="12804" width="16.28515625" style="1" customWidth="1"/>
    <col min="12805" max="12805" width="19.7109375" style="1" customWidth="1"/>
    <col min="12806" max="12806" width="17.28515625" style="1" customWidth="1"/>
    <col min="12807" max="12812" width="11.42578125" style="1"/>
    <col min="12813" max="12813" width="0" style="1" hidden="1" customWidth="1"/>
    <col min="12814" max="13043" width="11.42578125" style="1"/>
    <col min="13044" max="13044" width="17.28515625" style="1" customWidth="1"/>
    <col min="13045" max="13045" width="48.42578125" style="1" bestFit="1" customWidth="1"/>
    <col min="13046" max="13046" width="23.5703125" style="1" bestFit="1" customWidth="1"/>
    <col min="13047" max="13047" width="31.5703125" style="1" bestFit="1" customWidth="1"/>
    <col min="13048" max="13048" width="24.28515625" style="1" bestFit="1" customWidth="1"/>
    <col min="13049" max="13049" width="12.42578125" style="1" bestFit="1" customWidth="1"/>
    <col min="13050" max="13050" width="24.5703125" style="1" bestFit="1" customWidth="1"/>
    <col min="13051" max="13051" width="32.5703125" style="1" bestFit="1" customWidth="1"/>
    <col min="13052" max="13052" width="26.28515625" style="1" customWidth="1"/>
    <col min="13053" max="13053" width="15.28515625" style="1" bestFit="1" customWidth="1"/>
    <col min="13054" max="13054" width="16.7109375" style="1" customWidth="1"/>
    <col min="13055" max="13055" width="19.28515625" style="1" customWidth="1"/>
    <col min="13056" max="13056" width="21.7109375" style="1" customWidth="1"/>
    <col min="13057" max="13057" width="21.28515625" style="1" customWidth="1"/>
    <col min="13058" max="13058" width="25.7109375" style="1" customWidth="1"/>
    <col min="13059" max="13059" width="26.5703125" style="1" customWidth="1"/>
    <col min="13060" max="13060" width="16.28515625" style="1" customWidth="1"/>
    <col min="13061" max="13061" width="19.7109375" style="1" customWidth="1"/>
    <col min="13062" max="13062" width="17.28515625" style="1" customWidth="1"/>
    <col min="13063" max="13068" width="11.42578125" style="1"/>
    <col min="13069" max="13069" width="0" style="1" hidden="1" customWidth="1"/>
    <col min="13070" max="13299" width="11.42578125" style="1"/>
    <col min="13300" max="13300" width="17.28515625" style="1" customWidth="1"/>
    <col min="13301" max="13301" width="48.42578125" style="1" bestFit="1" customWidth="1"/>
    <col min="13302" max="13302" width="23.5703125" style="1" bestFit="1" customWidth="1"/>
    <col min="13303" max="13303" width="31.5703125" style="1" bestFit="1" customWidth="1"/>
    <col min="13304" max="13304" width="24.28515625" style="1" bestFit="1" customWidth="1"/>
    <col min="13305" max="13305" width="12.42578125" style="1" bestFit="1" customWidth="1"/>
    <col min="13306" max="13306" width="24.5703125" style="1" bestFit="1" customWidth="1"/>
    <col min="13307" max="13307" width="32.5703125" style="1" bestFit="1" customWidth="1"/>
    <col min="13308" max="13308" width="26.28515625" style="1" customWidth="1"/>
    <col min="13309" max="13309" width="15.28515625" style="1" bestFit="1" customWidth="1"/>
    <col min="13310" max="13310" width="16.7109375" style="1" customWidth="1"/>
    <col min="13311" max="13311" width="19.28515625" style="1" customWidth="1"/>
    <col min="13312" max="13312" width="21.7109375" style="1" customWidth="1"/>
    <col min="13313" max="13313" width="21.28515625" style="1" customWidth="1"/>
    <col min="13314" max="13314" width="25.7109375" style="1" customWidth="1"/>
    <col min="13315" max="13315" width="26.5703125" style="1" customWidth="1"/>
    <col min="13316" max="13316" width="16.28515625" style="1" customWidth="1"/>
    <col min="13317" max="13317" width="19.7109375" style="1" customWidth="1"/>
    <col min="13318" max="13318" width="17.28515625" style="1" customWidth="1"/>
    <col min="13319" max="13324" width="11.42578125" style="1"/>
    <col min="13325" max="13325" width="0" style="1" hidden="1" customWidth="1"/>
    <col min="13326" max="13555" width="11.42578125" style="1"/>
    <col min="13556" max="13556" width="17.28515625" style="1" customWidth="1"/>
    <col min="13557" max="13557" width="48.42578125" style="1" bestFit="1" customWidth="1"/>
    <col min="13558" max="13558" width="23.5703125" style="1" bestFit="1" customWidth="1"/>
    <col min="13559" max="13559" width="31.5703125" style="1" bestFit="1" customWidth="1"/>
    <col min="13560" max="13560" width="24.28515625" style="1" bestFit="1" customWidth="1"/>
    <col min="13561" max="13561" width="12.42578125" style="1" bestFit="1" customWidth="1"/>
    <col min="13562" max="13562" width="24.5703125" style="1" bestFit="1" customWidth="1"/>
    <col min="13563" max="13563" width="32.5703125" style="1" bestFit="1" customWidth="1"/>
    <col min="13564" max="13564" width="26.28515625" style="1" customWidth="1"/>
    <col min="13565" max="13565" width="15.28515625" style="1" bestFit="1" customWidth="1"/>
    <col min="13566" max="13566" width="16.7109375" style="1" customWidth="1"/>
    <col min="13567" max="13567" width="19.28515625" style="1" customWidth="1"/>
    <col min="13568" max="13568" width="21.7109375" style="1" customWidth="1"/>
    <col min="13569" max="13569" width="21.28515625" style="1" customWidth="1"/>
    <col min="13570" max="13570" width="25.7109375" style="1" customWidth="1"/>
    <col min="13571" max="13571" width="26.5703125" style="1" customWidth="1"/>
    <col min="13572" max="13572" width="16.28515625" style="1" customWidth="1"/>
    <col min="13573" max="13573" width="19.7109375" style="1" customWidth="1"/>
    <col min="13574" max="13574" width="17.28515625" style="1" customWidth="1"/>
    <col min="13575" max="13580" width="11.42578125" style="1"/>
    <col min="13581" max="13581" width="0" style="1" hidden="1" customWidth="1"/>
    <col min="13582" max="13811" width="11.42578125" style="1"/>
    <col min="13812" max="13812" width="17.28515625" style="1" customWidth="1"/>
    <col min="13813" max="13813" width="48.42578125" style="1" bestFit="1" customWidth="1"/>
    <col min="13814" max="13814" width="23.5703125" style="1" bestFit="1" customWidth="1"/>
    <col min="13815" max="13815" width="31.5703125" style="1" bestFit="1" customWidth="1"/>
    <col min="13816" max="13816" width="24.28515625" style="1" bestFit="1" customWidth="1"/>
    <col min="13817" max="13817" width="12.42578125" style="1" bestFit="1" customWidth="1"/>
    <col min="13818" max="13818" width="24.5703125" style="1" bestFit="1" customWidth="1"/>
    <col min="13819" max="13819" width="32.5703125" style="1" bestFit="1" customWidth="1"/>
    <col min="13820" max="13820" width="26.28515625" style="1" customWidth="1"/>
    <col min="13821" max="13821" width="15.28515625" style="1" bestFit="1" customWidth="1"/>
    <col min="13822" max="13822" width="16.7109375" style="1" customWidth="1"/>
    <col min="13823" max="13823" width="19.28515625" style="1" customWidth="1"/>
    <col min="13824" max="13824" width="21.7109375" style="1" customWidth="1"/>
    <col min="13825" max="13825" width="21.28515625" style="1" customWidth="1"/>
    <col min="13826" max="13826" width="25.7109375" style="1" customWidth="1"/>
    <col min="13827" max="13827" width="26.5703125" style="1" customWidth="1"/>
    <col min="13828" max="13828" width="16.28515625" style="1" customWidth="1"/>
    <col min="13829" max="13829" width="19.7109375" style="1" customWidth="1"/>
    <col min="13830" max="13830" width="17.28515625" style="1" customWidth="1"/>
    <col min="13831" max="13836" width="11.42578125" style="1"/>
    <col min="13837" max="13837" width="0" style="1" hidden="1" customWidth="1"/>
    <col min="13838" max="14067" width="11.42578125" style="1"/>
    <col min="14068" max="14068" width="17.28515625" style="1" customWidth="1"/>
    <col min="14069" max="14069" width="48.42578125" style="1" bestFit="1" customWidth="1"/>
    <col min="14070" max="14070" width="23.5703125" style="1" bestFit="1" customWidth="1"/>
    <col min="14071" max="14071" width="31.5703125" style="1" bestFit="1" customWidth="1"/>
    <col min="14072" max="14072" width="24.28515625" style="1" bestFit="1" customWidth="1"/>
    <col min="14073" max="14073" width="12.42578125" style="1" bestFit="1" customWidth="1"/>
    <col min="14074" max="14074" width="24.5703125" style="1" bestFit="1" customWidth="1"/>
    <col min="14075" max="14075" width="32.5703125" style="1" bestFit="1" customWidth="1"/>
    <col min="14076" max="14076" width="26.28515625" style="1" customWidth="1"/>
    <col min="14077" max="14077" width="15.28515625" style="1" bestFit="1" customWidth="1"/>
    <col min="14078" max="14078" width="16.7109375" style="1" customWidth="1"/>
    <col min="14079" max="14079" width="19.28515625" style="1" customWidth="1"/>
    <col min="14080" max="14080" width="21.7109375" style="1" customWidth="1"/>
    <col min="14081" max="14081" width="21.28515625" style="1" customWidth="1"/>
    <col min="14082" max="14082" width="25.7109375" style="1" customWidth="1"/>
    <col min="14083" max="14083" width="26.5703125" style="1" customWidth="1"/>
    <col min="14084" max="14084" width="16.28515625" style="1" customWidth="1"/>
    <col min="14085" max="14085" width="19.7109375" style="1" customWidth="1"/>
    <col min="14086" max="14086" width="17.28515625" style="1" customWidth="1"/>
    <col min="14087" max="14092" width="11.42578125" style="1"/>
    <col min="14093" max="14093" width="0" style="1" hidden="1" customWidth="1"/>
    <col min="14094" max="14323" width="11.42578125" style="1"/>
    <col min="14324" max="14324" width="17.28515625" style="1" customWidth="1"/>
    <col min="14325" max="14325" width="48.42578125" style="1" bestFit="1" customWidth="1"/>
    <col min="14326" max="14326" width="23.5703125" style="1" bestFit="1" customWidth="1"/>
    <col min="14327" max="14327" width="31.5703125" style="1" bestFit="1" customWidth="1"/>
    <col min="14328" max="14328" width="24.28515625" style="1" bestFit="1" customWidth="1"/>
    <col min="14329" max="14329" width="12.42578125" style="1" bestFit="1" customWidth="1"/>
    <col min="14330" max="14330" width="24.5703125" style="1" bestFit="1" customWidth="1"/>
    <col min="14331" max="14331" width="32.5703125" style="1" bestFit="1" customWidth="1"/>
    <col min="14332" max="14332" width="26.28515625" style="1" customWidth="1"/>
    <col min="14333" max="14333" width="15.28515625" style="1" bestFit="1" customWidth="1"/>
    <col min="14334" max="14334" width="16.7109375" style="1" customWidth="1"/>
    <col min="14335" max="14335" width="19.28515625" style="1" customWidth="1"/>
    <col min="14336" max="14336" width="21.7109375" style="1" customWidth="1"/>
    <col min="14337" max="14337" width="21.28515625" style="1" customWidth="1"/>
    <col min="14338" max="14338" width="25.7109375" style="1" customWidth="1"/>
    <col min="14339" max="14339" width="26.5703125" style="1" customWidth="1"/>
    <col min="14340" max="14340" width="16.28515625" style="1" customWidth="1"/>
    <col min="14341" max="14341" width="19.7109375" style="1" customWidth="1"/>
    <col min="14342" max="14342" width="17.28515625" style="1" customWidth="1"/>
    <col min="14343" max="14348" width="11.42578125" style="1"/>
    <col min="14349" max="14349" width="0" style="1" hidden="1" customWidth="1"/>
    <col min="14350" max="14579" width="11.42578125" style="1"/>
    <col min="14580" max="14580" width="17.28515625" style="1" customWidth="1"/>
    <col min="14581" max="14581" width="48.42578125" style="1" bestFit="1" customWidth="1"/>
    <col min="14582" max="14582" width="23.5703125" style="1" bestFit="1" customWidth="1"/>
    <col min="14583" max="14583" width="31.5703125" style="1" bestFit="1" customWidth="1"/>
    <col min="14584" max="14584" width="24.28515625" style="1" bestFit="1" customWidth="1"/>
    <col min="14585" max="14585" width="12.42578125" style="1" bestFit="1" customWidth="1"/>
    <col min="14586" max="14586" width="24.5703125" style="1" bestFit="1" customWidth="1"/>
    <col min="14587" max="14587" width="32.5703125" style="1" bestFit="1" customWidth="1"/>
    <col min="14588" max="14588" width="26.28515625" style="1" customWidth="1"/>
    <col min="14589" max="14589" width="15.28515625" style="1" bestFit="1" customWidth="1"/>
    <col min="14590" max="14590" width="16.7109375" style="1" customWidth="1"/>
    <col min="14591" max="14591" width="19.28515625" style="1" customWidth="1"/>
    <col min="14592" max="14592" width="21.7109375" style="1" customWidth="1"/>
    <col min="14593" max="14593" width="21.28515625" style="1" customWidth="1"/>
    <col min="14594" max="14594" width="25.7109375" style="1" customWidth="1"/>
    <col min="14595" max="14595" width="26.5703125" style="1" customWidth="1"/>
    <col min="14596" max="14596" width="16.28515625" style="1" customWidth="1"/>
    <col min="14597" max="14597" width="19.7109375" style="1" customWidth="1"/>
    <col min="14598" max="14598" width="17.28515625" style="1" customWidth="1"/>
    <col min="14599" max="14604" width="11.42578125" style="1"/>
    <col min="14605" max="14605" width="0" style="1" hidden="1" customWidth="1"/>
    <col min="14606" max="14835" width="11.42578125" style="1"/>
    <col min="14836" max="14836" width="17.28515625" style="1" customWidth="1"/>
    <col min="14837" max="14837" width="48.42578125" style="1" bestFit="1" customWidth="1"/>
    <col min="14838" max="14838" width="23.5703125" style="1" bestFit="1" customWidth="1"/>
    <col min="14839" max="14839" width="31.5703125" style="1" bestFit="1" customWidth="1"/>
    <col min="14840" max="14840" width="24.28515625" style="1" bestFit="1" customWidth="1"/>
    <col min="14841" max="14841" width="12.42578125" style="1" bestFit="1" customWidth="1"/>
    <col min="14842" max="14842" width="24.5703125" style="1" bestFit="1" customWidth="1"/>
    <col min="14843" max="14843" width="32.5703125" style="1" bestFit="1" customWidth="1"/>
    <col min="14844" max="14844" width="26.28515625" style="1" customWidth="1"/>
    <col min="14845" max="14845" width="15.28515625" style="1" bestFit="1" customWidth="1"/>
    <col min="14846" max="14846" width="16.7109375" style="1" customWidth="1"/>
    <col min="14847" max="14847" width="19.28515625" style="1" customWidth="1"/>
    <col min="14848" max="14848" width="21.7109375" style="1" customWidth="1"/>
    <col min="14849" max="14849" width="21.28515625" style="1" customWidth="1"/>
    <col min="14850" max="14850" width="25.7109375" style="1" customWidth="1"/>
    <col min="14851" max="14851" width="26.5703125" style="1" customWidth="1"/>
    <col min="14852" max="14852" width="16.28515625" style="1" customWidth="1"/>
    <col min="14853" max="14853" width="19.7109375" style="1" customWidth="1"/>
    <col min="14854" max="14854" width="17.28515625" style="1" customWidth="1"/>
    <col min="14855" max="14860" width="11.42578125" style="1"/>
    <col min="14861" max="14861" width="0" style="1" hidden="1" customWidth="1"/>
    <col min="14862" max="15091" width="11.42578125" style="1"/>
    <col min="15092" max="15092" width="17.28515625" style="1" customWidth="1"/>
    <col min="15093" max="15093" width="48.42578125" style="1" bestFit="1" customWidth="1"/>
    <col min="15094" max="15094" width="23.5703125" style="1" bestFit="1" customWidth="1"/>
    <col min="15095" max="15095" width="31.5703125" style="1" bestFit="1" customWidth="1"/>
    <col min="15096" max="15096" width="24.28515625" style="1" bestFit="1" customWidth="1"/>
    <col min="15097" max="15097" width="12.42578125" style="1" bestFit="1" customWidth="1"/>
    <col min="15098" max="15098" width="24.5703125" style="1" bestFit="1" customWidth="1"/>
    <col min="15099" max="15099" width="32.5703125" style="1" bestFit="1" customWidth="1"/>
    <col min="15100" max="15100" width="26.28515625" style="1" customWidth="1"/>
    <col min="15101" max="15101" width="15.28515625" style="1" bestFit="1" customWidth="1"/>
    <col min="15102" max="15102" width="16.7109375" style="1" customWidth="1"/>
    <col min="15103" max="15103" width="19.28515625" style="1" customWidth="1"/>
    <col min="15104" max="15104" width="21.7109375" style="1" customWidth="1"/>
    <col min="15105" max="15105" width="21.28515625" style="1" customWidth="1"/>
    <col min="15106" max="15106" width="25.7109375" style="1" customWidth="1"/>
    <col min="15107" max="15107" width="26.5703125" style="1" customWidth="1"/>
    <col min="15108" max="15108" width="16.28515625" style="1" customWidth="1"/>
    <col min="15109" max="15109" width="19.7109375" style="1" customWidth="1"/>
    <col min="15110" max="15110" width="17.28515625" style="1" customWidth="1"/>
    <col min="15111" max="15116" width="11.42578125" style="1"/>
    <col min="15117" max="15117" width="0" style="1" hidden="1" customWidth="1"/>
    <col min="15118" max="15347" width="11.42578125" style="1"/>
    <col min="15348" max="15348" width="17.28515625" style="1" customWidth="1"/>
    <col min="15349" max="15349" width="48.42578125" style="1" bestFit="1" customWidth="1"/>
    <col min="15350" max="15350" width="23.5703125" style="1" bestFit="1" customWidth="1"/>
    <col min="15351" max="15351" width="31.5703125" style="1" bestFit="1" customWidth="1"/>
    <col min="15352" max="15352" width="24.28515625" style="1" bestFit="1" customWidth="1"/>
    <col min="15353" max="15353" width="12.42578125" style="1" bestFit="1" customWidth="1"/>
    <col min="15354" max="15354" width="24.5703125" style="1" bestFit="1" customWidth="1"/>
    <col min="15355" max="15355" width="32.5703125" style="1" bestFit="1" customWidth="1"/>
    <col min="15356" max="15356" width="26.28515625" style="1" customWidth="1"/>
    <col min="15357" max="15357" width="15.28515625" style="1" bestFit="1" customWidth="1"/>
    <col min="15358" max="15358" width="16.7109375" style="1" customWidth="1"/>
    <col min="15359" max="15359" width="19.28515625" style="1" customWidth="1"/>
    <col min="15360" max="15360" width="21.7109375" style="1" customWidth="1"/>
    <col min="15361" max="15361" width="21.28515625" style="1" customWidth="1"/>
    <col min="15362" max="15362" width="25.7109375" style="1" customWidth="1"/>
    <col min="15363" max="15363" width="26.5703125" style="1" customWidth="1"/>
    <col min="15364" max="15364" width="16.28515625" style="1" customWidth="1"/>
    <col min="15365" max="15365" width="19.7109375" style="1" customWidth="1"/>
    <col min="15366" max="15366" width="17.28515625" style="1" customWidth="1"/>
    <col min="15367" max="15372" width="11.42578125" style="1"/>
    <col min="15373" max="15373" width="0" style="1" hidden="1" customWidth="1"/>
    <col min="15374" max="15603" width="11.42578125" style="1"/>
    <col min="15604" max="15604" width="17.28515625" style="1" customWidth="1"/>
    <col min="15605" max="15605" width="48.42578125" style="1" bestFit="1" customWidth="1"/>
    <col min="15606" max="15606" width="23.5703125" style="1" bestFit="1" customWidth="1"/>
    <col min="15607" max="15607" width="31.5703125" style="1" bestFit="1" customWidth="1"/>
    <col min="15608" max="15608" width="24.28515625" style="1" bestFit="1" customWidth="1"/>
    <col min="15609" max="15609" width="12.42578125" style="1" bestFit="1" customWidth="1"/>
    <col min="15610" max="15610" width="24.5703125" style="1" bestFit="1" customWidth="1"/>
    <col min="15611" max="15611" width="32.5703125" style="1" bestFit="1" customWidth="1"/>
    <col min="15612" max="15612" width="26.28515625" style="1" customWidth="1"/>
    <col min="15613" max="15613" width="15.28515625" style="1" bestFit="1" customWidth="1"/>
    <col min="15614" max="15614" width="16.7109375" style="1" customWidth="1"/>
    <col min="15615" max="15615" width="19.28515625" style="1" customWidth="1"/>
    <col min="15616" max="15616" width="21.7109375" style="1" customWidth="1"/>
    <col min="15617" max="15617" width="21.28515625" style="1" customWidth="1"/>
    <col min="15618" max="15618" width="25.7109375" style="1" customWidth="1"/>
    <col min="15619" max="15619" width="26.5703125" style="1" customWidth="1"/>
    <col min="15620" max="15620" width="16.28515625" style="1" customWidth="1"/>
    <col min="15621" max="15621" width="19.7109375" style="1" customWidth="1"/>
    <col min="15622" max="15622" width="17.28515625" style="1" customWidth="1"/>
    <col min="15623" max="15628" width="11.42578125" style="1"/>
    <col min="15629" max="15629" width="0" style="1" hidden="1" customWidth="1"/>
    <col min="15630" max="15859" width="11.42578125" style="1"/>
    <col min="15860" max="15860" width="17.28515625" style="1" customWidth="1"/>
    <col min="15861" max="15861" width="48.42578125" style="1" bestFit="1" customWidth="1"/>
    <col min="15862" max="15862" width="23.5703125" style="1" bestFit="1" customWidth="1"/>
    <col min="15863" max="15863" width="31.5703125" style="1" bestFit="1" customWidth="1"/>
    <col min="15864" max="15864" width="24.28515625" style="1" bestFit="1" customWidth="1"/>
    <col min="15865" max="15865" width="12.42578125" style="1" bestFit="1" customWidth="1"/>
    <col min="15866" max="15866" width="24.5703125" style="1" bestFit="1" customWidth="1"/>
    <col min="15867" max="15867" width="32.5703125" style="1" bestFit="1" customWidth="1"/>
    <col min="15868" max="15868" width="26.28515625" style="1" customWidth="1"/>
    <col min="15869" max="15869" width="15.28515625" style="1" bestFit="1" customWidth="1"/>
    <col min="15870" max="15870" width="16.7109375" style="1" customWidth="1"/>
    <col min="15871" max="15871" width="19.28515625" style="1" customWidth="1"/>
    <col min="15872" max="15872" width="21.7109375" style="1" customWidth="1"/>
    <col min="15873" max="15873" width="21.28515625" style="1" customWidth="1"/>
    <col min="15874" max="15874" width="25.7109375" style="1" customWidth="1"/>
    <col min="15875" max="15875" width="26.5703125" style="1" customWidth="1"/>
    <col min="15876" max="15876" width="16.28515625" style="1" customWidth="1"/>
    <col min="15877" max="15877" width="19.7109375" style="1" customWidth="1"/>
    <col min="15878" max="15878" width="17.28515625" style="1" customWidth="1"/>
    <col min="15879" max="15884" width="11.42578125" style="1"/>
    <col min="15885" max="15885" width="0" style="1" hidden="1" customWidth="1"/>
    <col min="15886" max="16115" width="11.42578125" style="1"/>
    <col min="16116" max="16116" width="17.28515625" style="1" customWidth="1"/>
    <col min="16117" max="16117" width="48.42578125" style="1" bestFit="1" customWidth="1"/>
    <col min="16118" max="16118" width="23.5703125" style="1" bestFit="1" customWidth="1"/>
    <col min="16119" max="16119" width="31.5703125" style="1" bestFit="1" customWidth="1"/>
    <col min="16120" max="16120" width="24.28515625" style="1" bestFit="1" customWidth="1"/>
    <col min="16121" max="16121" width="12.42578125" style="1" bestFit="1" customWidth="1"/>
    <col min="16122" max="16122" width="24.5703125" style="1" bestFit="1" customWidth="1"/>
    <col min="16123" max="16123" width="32.5703125" style="1" bestFit="1" customWidth="1"/>
    <col min="16124" max="16124" width="26.28515625" style="1" customWidth="1"/>
    <col min="16125" max="16125" width="15.28515625" style="1" bestFit="1" customWidth="1"/>
    <col min="16126" max="16126" width="16.7109375" style="1" customWidth="1"/>
    <col min="16127" max="16127" width="19.28515625" style="1" customWidth="1"/>
    <col min="16128" max="16128" width="21.7109375" style="1" customWidth="1"/>
    <col min="16129" max="16129" width="21.28515625" style="1" customWidth="1"/>
    <col min="16130" max="16130" width="25.7109375" style="1" customWidth="1"/>
    <col min="16131" max="16131" width="26.5703125" style="1" customWidth="1"/>
    <col min="16132" max="16132" width="16.28515625" style="1" customWidth="1"/>
    <col min="16133" max="16133" width="19.7109375" style="1" customWidth="1"/>
    <col min="16134" max="16134" width="17.28515625" style="1" customWidth="1"/>
    <col min="16135" max="16140" width="11.42578125" style="1"/>
    <col min="16141" max="16141" width="0" style="1" hidden="1" customWidth="1"/>
    <col min="16142" max="16384" width="11.42578125" style="1"/>
  </cols>
  <sheetData>
    <row r="1" spans="2:15" x14ac:dyDescent="0.2"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2" t="s">
        <v>88</v>
      </c>
    </row>
    <row r="2" spans="2:15" ht="12.75" customHeight="1" x14ac:dyDescent="0.2">
      <c r="B2" s="517" t="s">
        <v>53</v>
      </c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2" t="s">
        <v>89</v>
      </c>
    </row>
    <row r="3" spans="2:15" ht="63" customHeight="1" thickBot="1" x14ac:dyDescent="0.25">
      <c r="B3" s="40" t="s">
        <v>54</v>
      </c>
      <c r="C3" s="518" t="str">
        <f>PONDERADO!C5</f>
        <v>IMPLEMENTACIÓN DE ACCIONES DE REFORESTACIÓN COMUNITARIA PARA EL MEJORAMIENTO DE ÁREAS DE IMPORTANCIA ESTRATÉGICA PARA EL RECURSO HÍDRICO DEL MUNICIPIO DE MERCADERES</v>
      </c>
      <c r="D3" s="519"/>
      <c r="E3" s="519"/>
      <c r="F3" s="519"/>
      <c r="G3" s="519"/>
      <c r="H3" s="519"/>
      <c r="I3" s="519"/>
      <c r="J3" s="519"/>
      <c r="K3" s="519"/>
      <c r="L3" s="520"/>
      <c r="M3" s="3" t="s">
        <v>90</v>
      </c>
    </row>
    <row r="4" spans="2:15" ht="15" customHeight="1" x14ac:dyDescent="0.2">
      <c r="B4" s="513" t="s">
        <v>91</v>
      </c>
      <c r="C4" s="515" t="s">
        <v>3</v>
      </c>
      <c r="D4" s="499" t="s">
        <v>81</v>
      </c>
      <c r="E4" s="515" t="s">
        <v>80</v>
      </c>
      <c r="F4" s="499" t="s">
        <v>23</v>
      </c>
      <c r="G4" s="499" t="s">
        <v>19</v>
      </c>
      <c r="H4" s="499" t="s">
        <v>176</v>
      </c>
      <c r="I4" s="499" t="s">
        <v>20</v>
      </c>
      <c r="J4" s="521" t="s">
        <v>20</v>
      </c>
      <c r="K4" s="515" t="s">
        <v>6</v>
      </c>
      <c r="L4" s="515"/>
      <c r="M4" s="3" t="s">
        <v>7</v>
      </c>
    </row>
    <row r="5" spans="2:15" x14ac:dyDescent="0.2">
      <c r="B5" s="514"/>
      <c r="C5" s="500"/>
      <c r="D5" s="500"/>
      <c r="E5" s="516"/>
      <c r="F5" s="500"/>
      <c r="G5" s="500"/>
      <c r="H5" s="500"/>
      <c r="I5" s="500"/>
      <c r="J5" s="522"/>
      <c r="K5" s="48" t="s">
        <v>8</v>
      </c>
      <c r="L5" s="48" t="s">
        <v>36</v>
      </c>
      <c r="M5" s="3" t="s">
        <v>9</v>
      </c>
    </row>
    <row r="6" spans="2:15" ht="14.25" customHeight="1" x14ac:dyDescent="0.2">
      <c r="B6" s="49" t="s">
        <v>10</v>
      </c>
      <c r="C6" s="504" t="str">
        <f>'MATRIZ MARCO LOGICO'!B6</f>
        <v>P1- Hectáreas de áreas en proceso de restauración implementadas</v>
      </c>
      <c r="D6" s="505"/>
      <c r="E6" s="505"/>
      <c r="F6" s="505"/>
      <c r="G6" s="505"/>
      <c r="H6" s="505"/>
      <c r="I6" s="505"/>
      <c r="J6" s="505"/>
      <c r="K6" s="505"/>
      <c r="L6" s="506"/>
      <c r="M6" s="3" t="s">
        <v>11</v>
      </c>
    </row>
    <row r="7" spans="2:15" ht="26.25" customHeight="1" x14ac:dyDescent="0.2">
      <c r="B7" s="488" t="s">
        <v>169</v>
      </c>
      <c r="C7" s="492" t="str">
        <f>+'MATRIZ MARCO LOGICO'!B8</f>
        <v>A1.1.1 : Efectuar el Prealistamiento relacionado con la priorizacion, caracterización y georreferenciación de las áreas interés ambiental a conservar y recuperar en el Municipio de Mercaderes Cauca</v>
      </c>
      <c r="D7" s="492" t="s">
        <v>83</v>
      </c>
      <c r="E7" s="53" t="s">
        <v>48</v>
      </c>
      <c r="F7" s="486" t="s">
        <v>178</v>
      </c>
      <c r="G7" s="494">
        <f>24+6</f>
        <v>30</v>
      </c>
      <c r="H7" s="486">
        <f>+'Accion1.1.1 Prealistamiento, pr'!H17</f>
        <v>748608.33333333326</v>
      </c>
      <c r="I7" s="486">
        <f>+G7*H7</f>
        <v>22458249.999999996</v>
      </c>
      <c r="J7" s="52">
        <f>+'Accion1.1.1 Prealistamiento, pr'!AG10*G7</f>
        <v>15708250</v>
      </c>
      <c r="K7" s="290">
        <v>1478290</v>
      </c>
      <c r="L7" s="52">
        <f>+J7-K7</f>
        <v>14229960</v>
      </c>
      <c r="M7" s="3"/>
      <c r="N7" s="33"/>
    </row>
    <row r="8" spans="2:15" ht="51" customHeight="1" x14ac:dyDescent="0.2">
      <c r="B8" s="489"/>
      <c r="C8" s="493"/>
      <c r="D8" s="493"/>
      <c r="E8" s="247" t="s">
        <v>49</v>
      </c>
      <c r="F8" s="487"/>
      <c r="G8" s="495"/>
      <c r="H8" s="487"/>
      <c r="I8" s="487"/>
      <c r="J8" s="229">
        <f>+'Accion1.1.1 Prealistamiento, pr'!AG9*G7</f>
        <v>6750000</v>
      </c>
      <c r="K8" s="283">
        <f>+J8</f>
        <v>6750000</v>
      </c>
      <c r="L8" s="231"/>
      <c r="M8" s="3"/>
      <c r="N8" s="33">
        <f>SUM(J7:J8)</f>
        <v>22458250</v>
      </c>
    </row>
    <row r="9" spans="2:15" ht="33.75" customHeight="1" x14ac:dyDescent="0.2">
      <c r="B9" s="531" t="s">
        <v>212</v>
      </c>
      <c r="C9" s="492" t="str">
        <f>+'MATRIZ MARCO LOGICO'!B9</f>
        <v xml:space="preserve">A1.1.2:  Implementar la estrategia activa mediante la reintroducción de material vegetal en las áreas viabilizadas, caracterizadas y georreferenciadas para esta estrategia.  </v>
      </c>
      <c r="D9" s="502" t="str">
        <f>+D7</f>
        <v>2.2.2.9.1-Convenios / Contrato</v>
      </c>
      <c r="E9" s="247" t="s">
        <v>49</v>
      </c>
      <c r="F9" s="501" t="s">
        <v>178</v>
      </c>
      <c r="G9" s="503">
        <v>2</v>
      </c>
      <c r="H9" s="501">
        <f>+'A 1.1.2 RMV ACTIVA'!G54+'A 1.1.2 y 1.1.3 PASIVA'!H41</f>
        <v>10898263.199999999</v>
      </c>
      <c r="I9" s="501">
        <f>+G9*H9</f>
        <v>21796526.399999999</v>
      </c>
      <c r="J9" s="52">
        <f>('A 1.1.2 RMV ACTIVA'!K27+'A 1.1.2 y 1.1.3 PASIVA'!IZ21)*G9</f>
        <v>2523754.4000000004</v>
      </c>
      <c r="K9" s="283">
        <f>+J9/2</f>
        <v>1261877.2000000002</v>
      </c>
      <c r="L9" s="283">
        <f>+K9</f>
        <v>1261877.2000000002</v>
      </c>
      <c r="M9" s="3"/>
      <c r="N9" s="33"/>
    </row>
    <row r="10" spans="2:15" ht="39.75" customHeight="1" x14ac:dyDescent="0.2">
      <c r="B10" s="531"/>
      <c r="C10" s="502"/>
      <c r="D10" s="502"/>
      <c r="E10" s="247" t="s">
        <v>11</v>
      </c>
      <c r="F10" s="501"/>
      <c r="G10" s="503"/>
      <c r="H10" s="501"/>
      <c r="I10" s="501"/>
      <c r="J10" s="52">
        <f>('A 1.1.2 RMV ACTIVA'!J27+'A 1.1.2 y 1.1.3 PASIVA'!IZ23)*G9</f>
        <v>11292772</v>
      </c>
      <c r="K10" s="283">
        <f>+J10</f>
        <v>11292772</v>
      </c>
      <c r="L10" s="283">
        <f>+J10-K10</f>
        <v>0</v>
      </c>
      <c r="M10" s="3"/>
      <c r="N10" s="33"/>
    </row>
    <row r="11" spans="2:15" ht="31.5" customHeight="1" x14ac:dyDescent="0.2">
      <c r="B11" s="531"/>
      <c r="C11" s="493"/>
      <c r="D11" s="493"/>
      <c r="E11" s="51" t="s">
        <v>48</v>
      </c>
      <c r="F11" s="487"/>
      <c r="G11" s="495"/>
      <c r="H11" s="487"/>
      <c r="I11" s="487"/>
      <c r="J11" s="52">
        <f>('A 1.1.2 RMV ACTIVA'!I27+'A 1.1.2 y 1.1.3 PASIVA'!IZ19)*G9</f>
        <v>7980000</v>
      </c>
      <c r="K11" s="283">
        <f>+J11</f>
        <v>7980000</v>
      </c>
      <c r="L11" s="283"/>
      <c r="M11" s="3"/>
      <c r="N11" s="33">
        <f>SUM(J9:J11)</f>
        <v>21796526.399999999</v>
      </c>
    </row>
    <row r="12" spans="2:15" ht="38.25" customHeight="1" x14ac:dyDescent="0.2">
      <c r="B12" s="531" t="s">
        <v>213</v>
      </c>
      <c r="C12" s="492" t="str">
        <f>+'MATRIZ MARCO LOGICO'!B10</f>
        <v>A1.1.3:Implementar acciones identificadas y priorizadas de conservación y/o mejoramiento ambiental mediante estrategias de resturacion, y/o mitigación (pasivas)</v>
      </c>
      <c r="D12" s="502" t="str">
        <f>+D7</f>
        <v>2.2.2.9.1-Convenios / Contrato</v>
      </c>
      <c r="E12" s="247" t="s">
        <v>49</v>
      </c>
      <c r="F12" s="501" t="s">
        <v>178</v>
      </c>
      <c r="G12" s="503">
        <v>20</v>
      </c>
      <c r="H12" s="501">
        <f>+'A 1.1.2 y 1.1.3 PASIVA'!J40</f>
        <v>7270559.2000000002</v>
      </c>
      <c r="I12" s="501">
        <f>+G12*H12</f>
        <v>145411184</v>
      </c>
      <c r="J12" s="52">
        <f>+'A 1.1.2 y 1.1.3 PASIVA'!IZ21*G12</f>
        <v>20051864</v>
      </c>
      <c r="K12" s="283">
        <f>+J12/2</f>
        <v>10025932</v>
      </c>
      <c r="L12" s="283">
        <f>+K12</f>
        <v>10025932</v>
      </c>
      <c r="M12" s="3"/>
      <c r="N12" s="33"/>
      <c r="O12" s="291">
        <f>+K15+L15</f>
        <v>189665960.39999998</v>
      </c>
    </row>
    <row r="13" spans="2:15" ht="38.25" customHeight="1" x14ac:dyDescent="0.2">
      <c r="B13" s="531"/>
      <c r="C13" s="502"/>
      <c r="D13" s="502"/>
      <c r="E13" s="247" t="s">
        <v>11</v>
      </c>
      <c r="F13" s="501"/>
      <c r="G13" s="503"/>
      <c r="H13" s="501"/>
      <c r="I13" s="501"/>
      <c r="J13" s="52">
        <f>+'A 1.1.2 y 1.1.3 PASIVA'!IZ23*G12</f>
        <v>94609320</v>
      </c>
      <c r="K13" s="283">
        <f>+J13</f>
        <v>94609320</v>
      </c>
      <c r="L13" s="283"/>
      <c r="M13" s="3"/>
      <c r="N13" s="33"/>
    </row>
    <row r="14" spans="2:15" ht="26.25" customHeight="1" x14ac:dyDescent="0.2">
      <c r="B14" s="531"/>
      <c r="C14" s="493"/>
      <c r="D14" s="493"/>
      <c r="E14" s="51" t="s">
        <v>48</v>
      </c>
      <c r="F14" s="487"/>
      <c r="G14" s="495"/>
      <c r="H14" s="487"/>
      <c r="I14" s="487"/>
      <c r="J14" s="52">
        <f>+'A 1.1.2 y 1.1.3 PASIVA'!IZ19*G12</f>
        <v>30750000</v>
      </c>
      <c r="K14" s="283">
        <v>16601809</v>
      </c>
      <c r="L14" s="283">
        <f>+J14-K14</f>
        <v>14148191</v>
      </c>
      <c r="M14" s="3"/>
      <c r="N14" s="33">
        <f>SUM(J12:J14)</f>
        <v>145411184</v>
      </c>
    </row>
    <row r="15" spans="2:15" ht="19.5" customHeight="1" x14ac:dyDescent="0.2">
      <c r="B15" s="507" t="s">
        <v>179</v>
      </c>
      <c r="C15" s="508"/>
      <c r="D15" s="508"/>
      <c r="E15" s="509"/>
      <c r="F15" s="238"/>
      <c r="G15" s="238"/>
      <c r="H15" s="238"/>
      <c r="I15" s="273">
        <f>SUM(I7:I14)</f>
        <v>189665960.39999998</v>
      </c>
      <c r="J15" s="54">
        <f>SUM(J7:J14)</f>
        <v>189665960.40000001</v>
      </c>
      <c r="K15" s="54">
        <f>SUM(K7:K14)</f>
        <v>150000000.19999999</v>
      </c>
      <c r="L15" s="54">
        <f>SUM(L7:L14)</f>
        <v>39665960.200000003</v>
      </c>
      <c r="M15" s="3"/>
      <c r="N15" s="33">
        <f>+K15+L15</f>
        <v>189665960.39999998</v>
      </c>
      <c r="O15" s="8"/>
    </row>
    <row r="16" spans="2:15" ht="14.25" customHeight="1" x14ac:dyDescent="0.2">
      <c r="B16" s="49" t="s">
        <v>10</v>
      </c>
      <c r="C16" s="527" t="str">
        <f>+'MATRIZ MARCO LOGICO'!B11</f>
        <v>P1- Acciones de conservación y mejoramiento ambiental con actores SINA y sectores productivos implementadas</v>
      </c>
      <c r="D16" s="528"/>
      <c r="E16" s="528"/>
      <c r="F16" s="528"/>
      <c r="G16" s="528"/>
      <c r="H16" s="528"/>
      <c r="I16" s="528"/>
      <c r="J16" s="528"/>
      <c r="K16" s="528"/>
      <c r="L16" s="529"/>
      <c r="M16" s="3" t="s">
        <v>11</v>
      </c>
    </row>
    <row r="17" spans="2:15" ht="22.5" customHeight="1" x14ac:dyDescent="0.2">
      <c r="B17" s="50" t="s">
        <v>170</v>
      </c>
      <c r="C17" s="504" t="s">
        <v>171</v>
      </c>
      <c r="D17" s="505"/>
      <c r="E17" s="505"/>
      <c r="F17" s="505"/>
      <c r="G17" s="505"/>
      <c r="H17" s="505"/>
      <c r="I17" s="505"/>
      <c r="J17" s="505"/>
      <c r="K17" s="505"/>
      <c r="L17" s="506"/>
      <c r="M17" s="3"/>
    </row>
    <row r="18" spans="2:15" ht="36.75" customHeight="1" x14ac:dyDescent="0.2">
      <c r="B18" s="488" t="s">
        <v>172</v>
      </c>
      <c r="C18" s="526" t="str">
        <f>+C12</f>
        <v>A1.1.3:Implementar acciones identificadas y priorizadas de conservación y/o mejoramiento ambiental mediante estrategias de resturacion, y/o mitigación (pasivas)</v>
      </c>
      <c r="D18" s="502" t="str">
        <f>+D7</f>
        <v>2.2.2.9.1-Convenios / Contrato</v>
      </c>
      <c r="E18" s="53" t="s">
        <v>49</v>
      </c>
      <c r="F18" s="496" t="s">
        <v>178</v>
      </c>
      <c r="G18" s="494">
        <v>8</v>
      </c>
      <c r="H18" s="496">
        <f>+H12</f>
        <v>7270559.2000000002</v>
      </c>
      <c r="I18" s="496">
        <f>+G18*H18</f>
        <v>58164473.600000001</v>
      </c>
      <c r="J18" s="230">
        <f>+'A 1.1.2 y 1.1.3 PASIVA'!IZ21*G18</f>
        <v>8020745.6000000006</v>
      </c>
      <c r="K18" s="292">
        <f>+J18</f>
        <v>8020745.6000000006</v>
      </c>
      <c r="L18" s="292"/>
      <c r="M18" s="41"/>
      <c r="N18" s="33"/>
      <c r="O18" s="291">
        <f>+K21+L21</f>
        <v>58164473.600000001</v>
      </c>
    </row>
    <row r="19" spans="2:15" ht="27.75" customHeight="1" x14ac:dyDescent="0.2">
      <c r="B19" s="530"/>
      <c r="C19" s="526"/>
      <c r="D19" s="502"/>
      <c r="E19" s="53" t="s">
        <v>11</v>
      </c>
      <c r="F19" s="497"/>
      <c r="G19" s="503"/>
      <c r="H19" s="497"/>
      <c r="I19" s="497"/>
      <c r="J19" s="230">
        <f>+'A 1.1.2 y 1.1.3 PASIVA'!IZ23*G18</f>
        <v>37843728</v>
      </c>
      <c r="K19" s="292">
        <f>+J19</f>
        <v>37843728</v>
      </c>
      <c r="L19" s="292"/>
      <c r="M19" s="41"/>
      <c r="N19" s="33"/>
    </row>
    <row r="20" spans="2:15" ht="27.75" customHeight="1" x14ac:dyDescent="0.2">
      <c r="B20" s="530"/>
      <c r="C20" s="526"/>
      <c r="D20" s="502"/>
      <c r="E20" s="56" t="s">
        <v>48</v>
      </c>
      <c r="F20" s="498"/>
      <c r="G20" s="495"/>
      <c r="H20" s="498"/>
      <c r="I20" s="498"/>
      <c r="J20" s="230">
        <f>+'A 1.1.2 y 1.1.3 PASIVA'!IZ19*G18</f>
        <v>12300000</v>
      </c>
      <c r="K20" s="232">
        <v>7000000</v>
      </c>
      <c r="L20" s="232">
        <f>+J20-K20</f>
        <v>5300000</v>
      </c>
      <c r="M20" s="41"/>
      <c r="N20" s="33">
        <f>SUM(J18:J20)</f>
        <v>58164473.600000001</v>
      </c>
    </row>
    <row r="21" spans="2:15" ht="27.75" customHeight="1" x14ac:dyDescent="0.2">
      <c r="B21" s="507" t="s">
        <v>195</v>
      </c>
      <c r="C21" s="508"/>
      <c r="D21" s="508"/>
      <c r="E21" s="509"/>
      <c r="F21" s="238"/>
      <c r="G21" s="238"/>
      <c r="H21" s="238"/>
      <c r="I21" s="276">
        <f>SUM(I18)</f>
        <v>58164473.600000001</v>
      </c>
      <c r="J21" s="54">
        <f>SUM(J18:J20)</f>
        <v>58164473.600000001</v>
      </c>
      <c r="K21" s="54">
        <f>SUM(K18:K20)</f>
        <v>52864473.600000001</v>
      </c>
      <c r="L21" s="54">
        <f>SUM(L18:L20)</f>
        <v>5300000</v>
      </c>
      <c r="M21" s="41"/>
      <c r="N21" s="33"/>
      <c r="O21" s="8"/>
    </row>
    <row r="22" spans="2:15" ht="22.5" customHeight="1" x14ac:dyDescent="0.2">
      <c r="B22" s="49" t="s">
        <v>173</v>
      </c>
      <c r="C22" s="275" t="s">
        <v>174</v>
      </c>
      <c r="D22" s="275"/>
      <c r="E22" s="275"/>
      <c r="F22" s="275"/>
      <c r="G22" s="275"/>
      <c r="H22" s="275"/>
      <c r="I22" s="275"/>
      <c r="J22" s="275"/>
      <c r="K22" s="275"/>
      <c r="L22" s="275"/>
      <c r="M22" s="3"/>
    </row>
    <row r="23" spans="2:15" ht="22.5" customHeight="1" x14ac:dyDescent="0.2">
      <c r="B23" s="488" t="s">
        <v>175</v>
      </c>
      <c r="C23" s="490" t="str">
        <f>+'MATRIZ MARCO LOGICO'!B15</f>
        <v>A1.3.1:  Realizar la socialización de la estrategia activa o pasiva a implementar con la comunidad priorizada del Municipio de Mercaderes</v>
      </c>
      <c r="D23" s="511" t="s">
        <v>83</v>
      </c>
      <c r="E23" s="53" t="s">
        <v>48</v>
      </c>
      <c r="F23" s="496" t="s">
        <v>177</v>
      </c>
      <c r="G23" s="494">
        <v>2</v>
      </c>
      <c r="H23" s="496">
        <f>+'Acción 1.3.1 Socialización'!G16</f>
        <v>1135459</v>
      </c>
      <c r="I23" s="496">
        <f>+G23*H23</f>
        <v>2270918</v>
      </c>
      <c r="J23" s="236">
        <f>(+'Acción 1.3.1 Socialización'!G12+'Acción 1.3.1 Socialización'!G13)*G23</f>
        <v>440918</v>
      </c>
      <c r="K23" s="236">
        <f t="shared" ref="K23:K28" si="0">+J23</f>
        <v>440918</v>
      </c>
      <c r="L23" s="236"/>
      <c r="M23" s="41"/>
    </row>
    <row r="24" spans="2:15" ht="22.5" customHeight="1" x14ac:dyDescent="0.2">
      <c r="B24" s="530"/>
      <c r="C24" s="510"/>
      <c r="D24" s="511"/>
      <c r="E24" s="53" t="s">
        <v>86</v>
      </c>
      <c r="F24" s="497"/>
      <c r="G24" s="503"/>
      <c r="H24" s="497"/>
      <c r="I24" s="497"/>
      <c r="J24" s="236">
        <f>(+'Acción 1.3.1 Socialización'!F6+'Acción 1.3.1 Socialización'!F7)*G23</f>
        <v>1080000</v>
      </c>
      <c r="K24" s="236">
        <f t="shared" si="0"/>
        <v>1080000</v>
      </c>
      <c r="L24" s="236"/>
      <c r="M24" s="41"/>
    </row>
    <row r="25" spans="2:15" ht="22.5" customHeight="1" x14ac:dyDescent="0.2">
      <c r="B25" s="489"/>
      <c r="C25" s="491"/>
      <c r="D25" s="511"/>
      <c r="E25" s="232" t="s">
        <v>49</v>
      </c>
      <c r="F25" s="498"/>
      <c r="G25" s="495"/>
      <c r="H25" s="498"/>
      <c r="I25" s="498"/>
      <c r="J25" s="236">
        <f>(+'Acción 1.3.1 Socialización'!G14*G23)</f>
        <v>750000</v>
      </c>
      <c r="K25" s="236">
        <f t="shared" si="0"/>
        <v>750000</v>
      </c>
      <c r="L25" s="236"/>
      <c r="M25" s="41"/>
      <c r="N25" s="34"/>
    </row>
    <row r="26" spans="2:15" ht="22.5" customHeight="1" x14ac:dyDescent="0.2">
      <c r="B26" s="488" t="s">
        <v>194</v>
      </c>
      <c r="C26" s="490" t="str">
        <f>+'MATRIZ MARCO LOGICO'!B16</f>
        <v>A1.3.2: Realizar encuentros comunitarios teóricos - practicos que fortalezcan el conociemiento para preservar las areas de interes ambiental  en el Municipio de Mercaderes - Cauca</v>
      </c>
      <c r="D26" s="492" t="str">
        <f>+D23</f>
        <v>2.2.2.9.1-Convenios / Contrato</v>
      </c>
      <c r="E26" s="53" t="s">
        <v>48</v>
      </c>
      <c r="F26" s="486" t="s">
        <v>177</v>
      </c>
      <c r="G26" s="494">
        <v>7</v>
      </c>
      <c r="H26" s="486">
        <f>+'Acción 1.3.2 Educación'!G17</f>
        <v>1615917</v>
      </c>
      <c r="I26" s="486">
        <f>+G26*H26</f>
        <v>11311419</v>
      </c>
      <c r="J26" s="236">
        <f>+'Acción 1.3.2 Educación'!H13*G26</f>
        <v>3086419</v>
      </c>
      <c r="K26" s="236">
        <f t="shared" si="0"/>
        <v>3086419</v>
      </c>
      <c r="L26" s="236"/>
      <c r="M26" s="41"/>
      <c r="N26" s="34"/>
    </row>
    <row r="27" spans="2:15" ht="22.5" customHeight="1" x14ac:dyDescent="0.2">
      <c r="B27" s="530"/>
      <c r="C27" s="510"/>
      <c r="D27" s="502"/>
      <c r="E27" s="232" t="s">
        <v>89</v>
      </c>
      <c r="F27" s="501"/>
      <c r="G27" s="503"/>
      <c r="H27" s="501"/>
      <c r="I27" s="501"/>
      <c r="J27" s="236">
        <f>+'Acción 1.3.2 Educación'!F8*G26</f>
        <v>5600000</v>
      </c>
      <c r="K27" s="236">
        <f t="shared" si="0"/>
        <v>5600000</v>
      </c>
      <c r="L27" s="236"/>
      <c r="M27" s="41"/>
      <c r="N27" s="34"/>
    </row>
    <row r="28" spans="2:15" ht="22.5" customHeight="1" x14ac:dyDescent="0.2">
      <c r="B28" s="489"/>
      <c r="C28" s="491"/>
      <c r="D28" s="493"/>
      <c r="E28" s="232" t="s">
        <v>49</v>
      </c>
      <c r="F28" s="487"/>
      <c r="G28" s="495"/>
      <c r="H28" s="487"/>
      <c r="I28" s="487"/>
      <c r="J28" s="246">
        <f>+'Acción 1.3.2 Educación'!H14*G26</f>
        <v>2625000</v>
      </c>
      <c r="K28" s="293">
        <f t="shared" si="0"/>
        <v>2625000</v>
      </c>
      <c r="L28" s="236"/>
      <c r="M28" s="41"/>
      <c r="N28" s="34">
        <f>SUM(J26:J28)</f>
        <v>11311419</v>
      </c>
    </row>
    <row r="29" spans="2:15" ht="22.5" customHeight="1" x14ac:dyDescent="0.2">
      <c r="B29" s="488" t="s">
        <v>321</v>
      </c>
      <c r="C29" s="490" t="str">
        <f>+'MATRIZ MARCO LOGICO'!B17</f>
        <v>A-1.3.3: Realizar seguimiento a las estrategias de recuperacion y conservacion establecidas (pots-actividad)</v>
      </c>
      <c r="D29" s="492" t="str">
        <f>+D23</f>
        <v>2.2.2.9.1-Convenios / Contrato</v>
      </c>
      <c r="E29" s="53" t="s">
        <v>48</v>
      </c>
      <c r="F29" s="486" t="s">
        <v>324</v>
      </c>
      <c r="G29" s="494">
        <v>2</v>
      </c>
      <c r="H29" s="486">
        <f>+'1.4 SEGUIMIENTO'!G9</f>
        <v>9195000</v>
      </c>
      <c r="I29" s="486">
        <f>+G29*H29</f>
        <v>18390000</v>
      </c>
      <c r="J29" s="236">
        <f>(+'1.4 SEGUIMIENTO'!G6+'1.4 SEGUIMIENTO'!G7)*G29</f>
        <v>16590000</v>
      </c>
      <c r="K29" s="236">
        <v>5000000</v>
      </c>
      <c r="L29" s="236">
        <f>+J29-K29</f>
        <v>11590000</v>
      </c>
      <c r="M29" s="41"/>
    </row>
    <row r="30" spans="2:15" ht="26.25" customHeight="1" x14ac:dyDescent="0.2">
      <c r="B30" s="489"/>
      <c r="C30" s="491"/>
      <c r="D30" s="493"/>
      <c r="E30" s="232" t="s">
        <v>49</v>
      </c>
      <c r="F30" s="487"/>
      <c r="G30" s="495"/>
      <c r="H30" s="487"/>
      <c r="I30" s="487"/>
      <c r="J30" s="246">
        <f>(+'1.4 SEGUIMIENTO'!G8)*G29</f>
        <v>1800000</v>
      </c>
      <c r="K30" s="293">
        <v>1800000</v>
      </c>
      <c r="L30" s="236"/>
      <c r="M30" s="41"/>
      <c r="N30" s="33">
        <f>+K31+L31</f>
        <v>31972337</v>
      </c>
      <c r="O30" s="34"/>
    </row>
    <row r="31" spans="2:15" ht="21.75" customHeight="1" x14ac:dyDescent="0.2">
      <c r="B31" s="507" t="s">
        <v>196</v>
      </c>
      <c r="C31" s="508"/>
      <c r="D31" s="508"/>
      <c r="E31" s="509"/>
      <c r="F31" s="240"/>
      <c r="G31" s="240"/>
      <c r="H31" s="240"/>
      <c r="I31" s="274">
        <f>SUM(I23:I30)</f>
        <v>31972337</v>
      </c>
      <c r="J31" s="55">
        <f>SUM(J23:J30)</f>
        <v>31972337</v>
      </c>
      <c r="K31" s="55">
        <f>SUM(K23:K30)</f>
        <v>20382337</v>
      </c>
      <c r="L31" s="55">
        <f>SUM(L23:L30)</f>
        <v>11590000</v>
      </c>
      <c r="N31" s="33"/>
      <c r="O31" s="8"/>
    </row>
    <row r="32" spans="2:15" ht="19.5" customHeight="1" x14ac:dyDescent="0.2">
      <c r="B32" s="507" t="s">
        <v>87</v>
      </c>
      <c r="C32" s="508"/>
      <c r="D32" s="508"/>
      <c r="E32" s="509"/>
      <c r="F32" s="239"/>
      <c r="G32" s="240"/>
      <c r="H32" s="239"/>
      <c r="I32" s="278">
        <f>+I31+I21+I15</f>
        <v>279802771</v>
      </c>
      <c r="J32" s="57">
        <f>J31+J15+J21</f>
        <v>279802771</v>
      </c>
      <c r="K32" s="57">
        <f>+K31+K21+K15</f>
        <v>223246810.79999998</v>
      </c>
      <c r="L32" s="57">
        <f>+L31+L21+L15</f>
        <v>56555960.200000003</v>
      </c>
      <c r="N32" s="33"/>
      <c r="O32" s="8"/>
    </row>
    <row r="33" spans="2:14" ht="15.75" customHeight="1" x14ac:dyDescent="0.2">
      <c r="B33" s="523" t="s">
        <v>35</v>
      </c>
      <c r="C33" s="524"/>
      <c r="D33" s="524"/>
      <c r="E33" s="524"/>
      <c r="F33" s="524"/>
      <c r="G33" s="524"/>
      <c r="H33" s="524"/>
      <c r="I33" s="524"/>
      <c r="J33" s="525"/>
      <c r="K33" s="58">
        <f>K32+L32</f>
        <v>279802771</v>
      </c>
      <c r="L33" s="59"/>
      <c r="N33" s="34"/>
    </row>
    <row r="34" spans="2:14" hidden="1" x14ac:dyDescent="0.2">
      <c r="B34" s="60"/>
      <c r="C34" s="61"/>
      <c r="D34" s="61"/>
      <c r="E34" s="62" t="s">
        <v>16</v>
      </c>
      <c r="F34" s="62"/>
      <c r="G34" s="62"/>
      <c r="H34" s="62"/>
      <c r="I34" s="62"/>
      <c r="J34" s="63"/>
      <c r="K34" s="64" t="e">
        <f>(#REF!*50%)</f>
        <v>#REF!</v>
      </c>
      <c r="L34" s="65"/>
    </row>
    <row r="35" spans="2:14" hidden="1" x14ac:dyDescent="0.2">
      <c r="B35" s="60"/>
      <c r="C35" s="66"/>
      <c r="D35" s="66"/>
      <c r="E35" s="67" t="s">
        <v>17</v>
      </c>
      <c r="F35" s="67"/>
      <c r="G35" s="67"/>
      <c r="H35" s="67"/>
      <c r="I35" s="67"/>
      <c r="J35" s="68"/>
      <c r="K35" s="69" t="e">
        <f>(#REF!*20%)</f>
        <v>#REF!</v>
      </c>
      <c r="L35" s="65"/>
    </row>
    <row r="36" spans="2:14" hidden="1" x14ac:dyDescent="0.2">
      <c r="B36" s="60"/>
      <c r="C36" s="70"/>
      <c r="D36" s="70"/>
      <c r="E36" s="67" t="s">
        <v>18</v>
      </c>
      <c r="F36" s="67"/>
      <c r="G36" s="67"/>
      <c r="H36" s="67"/>
      <c r="I36" s="67"/>
      <c r="J36" s="68"/>
      <c r="K36" s="69" t="e">
        <f>(#REF!*20%)</f>
        <v>#REF!</v>
      </c>
      <c r="L36" s="65"/>
    </row>
    <row r="37" spans="2:14" hidden="1" x14ac:dyDescent="0.2">
      <c r="B37" s="60"/>
      <c r="C37" s="70"/>
      <c r="D37" s="70"/>
      <c r="E37" s="67" t="s">
        <v>15</v>
      </c>
      <c r="F37" s="67"/>
      <c r="G37" s="67"/>
      <c r="H37" s="67"/>
      <c r="I37" s="67"/>
      <c r="J37" s="68"/>
      <c r="K37" s="71" t="e">
        <f>(#REF!*10%)</f>
        <v>#REF!</v>
      </c>
      <c r="L37" s="65"/>
    </row>
    <row r="38" spans="2:14" hidden="1" x14ac:dyDescent="0.2">
      <c r="B38" s="60"/>
      <c r="C38" s="72"/>
      <c r="D38" s="72"/>
      <c r="E38" s="73" t="s">
        <v>13</v>
      </c>
      <c r="F38" s="73"/>
      <c r="G38" s="73"/>
      <c r="H38" s="73"/>
      <c r="I38" s="73"/>
      <c r="J38" s="74"/>
      <c r="K38" s="71" t="e">
        <f>SUM(K34:K37)</f>
        <v>#REF!</v>
      </c>
      <c r="L38" s="65"/>
    </row>
    <row r="39" spans="2:14" hidden="1" x14ac:dyDescent="0.2">
      <c r="B39" s="75"/>
      <c r="C39" s="76"/>
      <c r="D39" s="76"/>
      <c r="E39" s="77"/>
      <c r="F39" s="77"/>
      <c r="G39" s="77"/>
      <c r="H39" s="77"/>
      <c r="I39" s="77"/>
      <c r="J39" s="77"/>
      <c r="K39" s="78" t="e">
        <f>#REF!+#REF!</f>
        <v>#REF!</v>
      </c>
      <c r="L39" s="77"/>
    </row>
    <row r="40" spans="2:14" hidden="1" x14ac:dyDescent="0.2">
      <c r="B40" s="75"/>
      <c r="C40" s="76"/>
      <c r="D40" s="76"/>
      <c r="E40" s="77"/>
      <c r="F40" s="77"/>
      <c r="G40" s="77"/>
      <c r="H40" s="77"/>
      <c r="I40" s="77"/>
      <c r="J40" s="77"/>
      <c r="K40" s="77"/>
      <c r="L40" s="79">
        <f>K33*15%</f>
        <v>41970415.649999999</v>
      </c>
    </row>
    <row r="41" spans="2:14" hidden="1" x14ac:dyDescent="0.2">
      <c r="C41" s="5"/>
      <c r="D41" s="5"/>
      <c r="L41" s="43">
        <f>K33*0.15</f>
        <v>41970415.649999999</v>
      </c>
    </row>
    <row r="42" spans="2:14" hidden="1" x14ac:dyDescent="0.2">
      <c r="C42" s="6"/>
      <c r="D42" s="6"/>
    </row>
    <row r="43" spans="2:14" hidden="1" x14ac:dyDescent="0.2">
      <c r="C43" s="5"/>
      <c r="D43" s="5"/>
      <c r="K43" s="44" t="e">
        <f>+L31/K39</f>
        <v>#REF!</v>
      </c>
    </row>
    <row r="44" spans="2:14" hidden="1" x14ac:dyDescent="0.2">
      <c r="C44" s="6"/>
      <c r="D44" s="6"/>
      <c r="K44" s="45"/>
      <c r="L44" s="46">
        <v>340976374</v>
      </c>
    </row>
    <row r="45" spans="2:14" s="4" customFormat="1" hidden="1" x14ac:dyDescent="0.2">
      <c r="B45" s="42"/>
      <c r="C45" s="5"/>
      <c r="D45" s="5"/>
      <c r="E45" s="1"/>
      <c r="F45" s="1"/>
      <c r="G45" s="1"/>
      <c r="H45" s="1"/>
      <c r="I45" s="1"/>
      <c r="J45" s="1"/>
      <c r="K45" s="1"/>
      <c r="L45" s="1"/>
      <c r="M45" s="1"/>
    </row>
    <row r="46" spans="2:14" s="4" customFormat="1" hidden="1" x14ac:dyDescent="0.2">
      <c r="B46" s="42"/>
      <c r="C46" s="5"/>
      <c r="D46" s="5"/>
      <c r="E46" s="1"/>
      <c r="F46" s="1"/>
      <c r="G46" s="1"/>
      <c r="H46" s="1"/>
      <c r="I46" s="1"/>
      <c r="J46" s="1"/>
      <c r="K46" s="1"/>
      <c r="L46" s="47" t="s">
        <v>21</v>
      </c>
      <c r="M46" s="1"/>
    </row>
    <row r="48" spans="2:14" x14ac:dyDescent="0.2">
      <c r="I48" s="8"/>
      <c r="K48" s="291"/>
    </row>
    <row r="49" spans="9:12" x14ac:dyDescent="0.2">
      <c r="I49" s="424"/>
      <c r="J49" s="356"/>
    </row>
    <row r="50" spans="9:12" x14ac:dyDescent="0.2">
      <c r="I50" s="8"/>
    </row>
    <row r="54" spans="9:12" x14ac:dyDescent="0.2">
      <c r="L54" s="34"/>
    </row>
  </sheetData>
  <mergeCells count="70">
    <mergeCell ref="D26:D28"/>
    <mergeCell ref="F26:F28"/>
    <mergeCell ref="G26:G28"/>
    <mergeCell ref="H26:H28"/>
    <mergeCell ref="I26:I28"/>
    <mergeCell ref="B12:B14"/>
    <mergeCell ref="B18:B20"/>
    <mergeCell ref="I12:I14"/>
    <mergeCell ref="C12:C14"/>
    <mergeCell ref="B7:B8"/>
    <mergeCell ref="C7:C8"/>
    <mergeCell ref="H7:H8"/>
    <mergeCell ref="I7:I8"/>
    <mergeCell ref="B9:B11"/>
    <mergeCell ref="C9:C11"/>
    <mergeCell ref="D9:D11"/>
    <mergeCell ref="F9:F11"/>
    <mergeCell ref="G9:G11"/>
    <mergeCell ref="H9:H11"/>
    <mergeCell ref="I9:I11"/>
    <mergeCell ref="B33:J33"/>
    <mergeCell ref="B15:E15"/>
    <mergeCell ref="B32:E32"/>
    <mergeCell ref="C18:C20"/>
    <mergeCell ref="D18:D20"/>
    <mergeCell ref="C16:L16"/>
    <mergeCell ref="C17:L17"/>
    <mergeCell ref="F18:F20"/>
    <mergeCell ref="G18:G20"/>
    <mergeCell ref="H18:H20"/>
    <mergeCell ref="G23:G25"/>
    <mergeCell ref="I18:I20"/>
    <mergeCell ref="B31:E31"/>
    <mergeCell ref="B23:B25"/>
    <mergeCell ref="B26:B28"/>
    <mergeCell ref="C26:C28"/>
    <mergeCell ref="B1:L1"/>
    <mergeCell ref="B4:B5"/>
    <mergeCell ref="C4:C5"/>
    <mergeCell ref="E4:E5"/>
    <mergeCell ref="K4:L4"/>
    <mergeCell ref="B2:L2"/>
    <mergeCell ref="C3:L3"/>
    <mergeCell ref="D4:D5"/>
    <mergeCell ref="J4:J5"/>
    <mergeCell ref="F4:F5"/>
    <mergeCell ref="G4:G5"/>
    <mergeCell ref="I23:I25"/>
    <mergeCell ref="I4:I5"/>
    <mergeCell ref="H4:H5"/>
    <mergeCell ref="F12:F14"/>
    <mergeCell ref="D12:D14"/>
    <mergeCell ref="G12:G14"/>
    <mergeCell ref="H12:H14"/>
    <mergeCell ref="D7:D8"/>
    <mergeCell ref="F7:F8"/>
    <mergeCell ref="G7:G8"/>
    <mergeCell ref="C6:L6"/>
    <mergeCell ref="B21:E21"/>
    <mergeCell ref="C23:C25"/>
    <mergeCell ref="D23:D25"/>
    <mergeCell ref="F23:F25"/>
    <mergeCell ref="H23:H25"/>
    <mergeCell ref="H29:H30"/>
    <mergeCell ref="I29:I30"/>
    <mergeCell ref="B29:B30"/>
    <mergeCell ref="C29:C30"/>
    <mergeCell ref="D29:D30"/>
    <mergeCell ref="F29:F30"/>
    <mergeCell ref="G29:G30"/>
  </mergeCells>
  <phoneticPr fontId="8" type="noConversion"/>
  <dataValidations count="2">
    <dataValidation type="list" errorStyle="warning" allowBlank="1" showInputMessage="1" showErrorMessage="1" errorTitle="No" error="Solo las opciones de la lista" promptTitle="Escoja objeto de gasto" prompt="Escoja objeto de gasto" sqref="E65547:J65550 ACI18:ACI21 J21 SM7:SM15 ACI7:ACI15 AME7:AME15 AWA7:AWA15 BFW7:BFW15 BPS7:BPS15 BZO7:BZO15 CJK7:CJK15 CTG7:CTG15 DDC7:DDC15 DMY7:DMY15 DWU7:DWU15 EGQ7:EGQ15 EQM7:EQM15 FAI7:FAI15 FKE7:FKE15 FUA7:FUA15 GDW7:GDW15 GNS7:GNS15 GXO7:GXO15 HHK7:HHK15 HRG7:HRG15 IBC7:IBC15 IKY7:IKY15 IUU7:IUU15 JEQ7:JEQ15 JOM7:JOM15 JYI7:JYI15 KIE7:KIE15 KSA7:KSA15 LBW7:LBW15 LLS7:LLS15 LVO7:LVO15 MFK7:MFK15 MPG7:MPG15 MZC7:MZC15 NIY7:NIY15 NSU7:NSU15 OCQ7:OCQ15 OMM7:OMM15 OWI7:OWI15 PGE7:PGE15 PQA7:PQA15 PZW7:PZW15 QJS7:QJS15 QTO7:QTO15 RDK7:RDK15 RNG7:RNG15 RXC7:RXC15 SGY7:SGY15 SQU7:SQU15 TAQ7:TAQ15 TKM7:TKM15 TUI7:TUI15 UEE7:UEE15 UOA7:UOA15 UXW7:UXW15 VHS7:VHS15 VRO7:VRO15 WBK7:WBK15 WLG7:WLG15 WVC7:WVC15 IQ7:IQ15 WLG30:WLG32 WBK983061:WBK983064 VRO983061:VRO983064 VHS983061:VHS983064 UXW983061:UXW983064 UOA983061:UOA983064 UEE983061:UEE983064 TUI983061:TUI983064 TKM983061:TKM983064 TAQ983061:TAQ983064 SQU983061:SQU983064 SGY983061:SGY983064 RXC983061:RXC983064 RNG983061:RNG983064 RDK983061:RDK983064 QTO983061:QTO983064 QJS983061:QJS983064 PZW983061:PZW983064 PQA983061:PQA983064 PGE983061:PGE983064 OWI983061:OWI983064 OMM983061:OMM983064 OCQ983061:OCQ983064 NSU983061:NSU983064 NIY983061:NIY983064 MZC983061:MZC983064 MPG983061:MPG983064 MFK983061:MFK983064 LVO983061:LVO983064 LLS983061:LLS983064 LBW983061:LBW983064 KSA983061:KSA983064 KIE983061:KIE983064 JYI983061:JYI983064 JOM983061:JOM983064 JEQ983061:JEQ983064 IUU983061:IUU983064 IKY983061:IKY983064 IBC983061:IBC983064 HRG983061:HRG983064 HHK983061:HHK983064 GXO983061:GXO983064 GNS983061:GNS983064 GDW983061:GDW983064 FUA983061:FUA983064 FKE983061:FKE983064 FAI983061:FAI983064 EQM983061:EQM983064 EGQ983061:EGQ983064 DWU983061:DWU983064 DMY983061:DMY983064 DDC983061:DDC983064 CTG983061:CTG983064 CJK983061:CJK983064 BZO983061:BZO983064 BPS983061:BPS983064 BFW983061:BFW983064 AWA983061:AWA983064 AME983061:AME983064 ACI983061:ACI983064 SM983061:SM983064 IQ983061:IQ983064 E983061:J983064 WVC917525:WVC917528 WLG917525:WLG917528 WBK917525:WBK917528 VRO917525:VRO917528 VHS917525:VHS917528 UXW917525:UXW917528 UOA917525:UOA917528 UEE917525:UEE917528 TUI917525:TUI917528 TKM917525:TKM917528 TAQ917525:TAQ917528 SQU917525:SQU917528 SGY917525:SGY917528 RXC917525:RXC917528 RNG917525:RNG917528 RDK917525:RDK917528 QTO917525:QTO917528 QJS917525:QJS917528 PZW917525:PZW917528 PQA917525:PQA917528 PGE917525:PGE917528 OWI917525:OWI917528 OMM917525:OMM917528 OCQ917525:OCQ917528 NSU917525:NSU917528 NIY917525:NIY917528 MZC917525:MZC917528 MPG917525:MPG917528 MFK917525:MFK917528 LVO917525:LVO917528 LLS917525:LLS917528 LBW917525:LBW917528 KSA917525:KSA917528 KIE917525:KIE917528 JYI917525:JYI917528 JOM917525:JOM917528 JEQ917525:JEQ917528 IUU917525:IUU917528 IKY917525:IKY917528 IBC917525:IBC917528 HRG917525:HRG917528 HHK917525:HHK917528 GXO917525:GXO917528 GNS917525:GNS917528 GDW917525:GDW917528 FUA917525:FUA917528 FKE917525:FKE917528 FAI917525:FAI917528 EQM917525:EQM917528 EGQ917525:EGQ917528 DWU917525:DWU917528 DMY917525:DMY917528 DDC917525:DDC917528 CTG917525:CTG917528 CJK917525:CJK917528 BZO917525:BZO917528 BPS917525:BPS917528 BFW917525:BFW917528 AWA917525:AWA917528 AME917525:AME917528 ACI917525:ACI917528 SM917525:SM917528 IQ917525:IQ917528 E917525:J917528 WVC851989:WVC851992 WLG851989:WLG851992 WBK851989:WBK851992 VRO851989:VRO851992 VHS851989:VHS851992 UXW851989:UXW851992 UOA851989:UOA851992 UEE851989:UEE851992 TUI851989:TUI851992 TKM851989:TKM851992 TAQ851989:TAQ851992 SQU851989:SQU851992 SGY851989:SGY851992 RXC851989:RXC851992 RNG851989:RNG851992 RDK851989:RDK851992 QTO851989:QTO851992 QJS851989:QJS851992 PZW851989:PZW851992 PQA851989:PQA851992 PGE851989:PGE851992 OWI851989:OWI851992 OMM851989:OMM851992 OCQ851989:OCQ851992 NSU851989:NSU851992 NIY851989:NIY851992 MZC851989:MZC851992 MPG851989:MPG851992 MFK851989:MFK851992 LVO851989:LVO851992 LLS851989:LLS851992 LBW851989:LBW851992 KSA851989:KSA851992 KIE851989:KIE851992 JYI851989:JYI851992 JOM851989:JOM851992 JEQ851989:JEQ851992 IUU851989:IUU851992 IKY851989:IKY851992 IBC851989:IBC851992 HRG851989:HRG851992 HHK851989:HHK851992 GXO851989:GXO851992 GNS851989:GNS851992 GDW851989:GDW851992 FUA851989:FUA851992 FKE851989:FKE851992 FAI851989:FAI851992 EQM851989:EQM851992 EGQ851989:EGQ851992 DWU851989:DWU851992 DMY851989:DMY851992 DDC851989:DDC851992 CTG851989:CTG851992 CJK851989:CJK851992 BZO851989:BZO851992 BPS851989:BPS851992 BFW851989:BFW851992 AWA851989:AWA851992 AME851989:AME851992 ACI851989:ACI851992 SM851989:SM851992 IQ851989:IQ851992 E851989:J851992 WVC786453:WVC786456 WLG786453:WLG786456 WBK786453:WBK786456 VRO786453:VRO786456 VHS786453:VHS786456 UXW786453:UXW786456 UOA786453:UOA786456 UEE786453:UEE786456 TUI786453:TUI786456 TKM786453:TKM786456 TAQ786453:TAQ786456 SQU786453:SQU786456 SGY786453:SGY786456 RXC786453:RXC786456 RNG786453:RNG786456 RDK786453:RDK786456 QTO786453:QTO786456 QJS786453:QJS786456 PZW786453:PZW786456 PQA786453:PQA786456 PGE786453:PGE786456 OWI786453:OWI786456 OMM786453:OMM786456 OCQ786453:OCQ786456 NSU786453:NSU786456 NIY786453:NIY786456 MZC786453:MZC786456 MPG786453:MPG786456 MFK786453:MFK786456 LVO786453:LVO786456 LLS786453:LLS786456 LBW786453:LBW786456 KSA786453:KSA786456 KIE786453:KIE786456 JYI786453:JYI786456 JOM786453:JOM786456 JEQ786453:JEQ786456 IUU786453:IUU786456 IKY786453:IKY786456 IBC786453:IBC786456 HRG786453:HRG786456 HHK786453:HHK786456 GXO786453:GXO786456 GNS786453:GNS786456 GDW786453:GDW786456 FUA786453:FUA786456 FKE786453:FKE786456 FAI786453:FAI786456 EQM786453:EQM786456 EGQ786453:EGQ786456 DWU786453:DWU786456 DMY786453:DMY786456 DDC786453:DDC786456 CTG786453:CTG786456 CJK786453:CJK786456 BZO786453:BZO786456 BPS786453:BPS786456 BFW786453:BFW786456 AWA786453:AWA786456 AME786453:AME786456 ACI786453:ACI786456 SM786453:SM786456 IQ786453:IQ786456 E786453:J786456 WVC720917:WVC720920 WLG720917:WLG720920 WBK720917:WBK720920 VRO720917:VRO720920 VHS720917:VHS720920 UXW720917:UXW720920 UOA720917:UOA720920 UEE720917:UEE720920 TUI720917:TUI720920 TKM720917:TKM720920 TAQ720917:TAQ720920 SQU720917:SQU720920 SGY720917:SGY720920 RXC720917:RXC720920 RNG720917:RNG720920 RDK720917:RDK720920 QTO720917:QTO720920 QJS720917:QJS720920 PZW720917:PZW720920 PQA720917:PQA720920 PGE720917:PGE720920 OWI720917:OWI720920 OMM720917:OMM720920 OCQ720917:OCQ720920 NSU720917:NSU720920 NIY720917:NIY720920 MZC720917:MZC720920 MPG720917:MPG720920 MFK720917:MFK720920 LVO720917:LVO720920 LLS720917:LLS720920 LBW720917:LBW720920 KSA720917:KSA720920 KIE720917:KIE720920 JYI720917:JYI720920 JOM720917:JOM720920 JEQ720917:JEQ720920 IUU720917:IUU720920 IKY720917:IKY720920 IBC720917:IBC720920 HRG720917:HRG720920 HHK720917:HHK720920 GXO720917:GXO720920 GNS720917:GNS720920 GDW720917:GDW720920 FUA720917:FUA720920 FKE720917:FKE720920 FAI720917:FAI720920 EQM720917:EQM720920 EGQ720917:EGQ720920 DWU720917:DWU720920 DMY720917:DMY720920 DDC720917:DDC720920 CTG720917:CTG720920 CJK720917:CJK720920 BZO720917:BZO720920 BPS720917:BPS720920 BFW720917:BFW720920 AWA720917:AWA720920 AME720917:AME720920 ACI720917:ACI720920 SM720917:SM720920 IQ720917:IQ720920 E720917:J720920 WVC655381:WVC655384 WLG655381:WLG655384 WBK655381:WBK655384 VRO655381:VRO655384 VHS655381:VHS655384 UXW655381:UXW655384 UOA655381:UOA655384 UEE655381:UEE655384 TUI655381:TUI655384 TKM655381:TKM655384 TAQ655381:TAQ655384 SQU655381:SQU655384 SGY655381:SGY655384 RXC655381:RXC655384 RNG655381:RNG655384 RDK655381:RDK655384 QTO655381:QTO655384 QJS655381:QJS655384 PZW655381:PZW655384 PQA655381:PQA655384 PGE655381:PGE655384 OWI655381:OWI655384 OMM655381:OMM655384 OCQ655381:OCQ655384 NSU655381:NSU655384 NIY655381:NIY655384 MZC655381:MZC655384 MPG655381:MPG655384 MFK655381:MFK655384 LVO655381:LVO655384 LLS655381:LLS655384 LBW655381:LBW655384 KSA655381:KSA655384 KIE655381:KIE655384 JYI655381:JYI655384 JOM655381:JOM655384 JEQ655381:JEQ655384 IUU655381:IUU655384 IKY655381:IKY655384 IBC655381:IBC655384 HRG655381:HRG655384 HHK655381:HHK655384 GXO655381:GXO655384 GNS655381:GNS655384 GDW655381:GDW655384 FUA655381:FUA655384 FKE655381:FKE655384 FAI655381:FAI655384 EQM655381:EQM655384 EGQ655381:EGQ655384 DWU655381:DWU655384 DMY655381:DMY655384 DDC655381:DDC655384 CTG655381:CTG655384 CJK655381:CJK655384 BZO655381:BZO655384 BPS655381:BPS655384 BFW655381:BFW655384 AWA655381:AWA655384 AME655381:AME655384 ACI655381:ACI655384 SM655381:SM655384 IQ655381:IQ655384 E655381:J655384 WVC589845:WVC589848 WLG589845:WLG589848 WBK589845:WBK589848 VRO589845:VRO589848 VHS589845:VHS589848 UXW589845:UXW589848 UOA589845:UOA589848 UEE589845:UEE589848 TUI589845:TUI589848 TKM589845:TKM589848 TAQ589845:TAQ589848 SQU589845:SQU589848 SGY589845:SGY589848 RXC589845:RXC589848 RNG589845:RNG589848 RDK589845:RDK589848 QTO589845:QTO589848 QJS589845:QJS589848 PZW589845:PZW589848 PQA589845:PQA589848 PGE589845:PGE589848 OWI589845:OWI589848 OMM589845:OMM589848 OCQ589845:OCQ589848 NSU589845:NSU589848 NIY589845:NIY589848 MZC589845:MZC589848 MPG589845:MPG589848 MFK589845:MFK589848 LVO589845:LVO589848 LLS589845:LLS589848 LBW589845:LBW589848 KSA589845:KSA589848 KIE589845:KIE589848 JYI589845:JYI589848 JOM589845:JOM589848 JEQ589845:JEQ589848 IUU589845:IUU589848 IKY589845:IKY589848 IBC589845:IBC589848 HRG589845:HRG589848 HHK589845:HHK589848 GXO589845:GXO589848 GNS589845:GNS589848 GDW589845:GDW589848 FUA589845:FUA589848 FKE589845:FKE589848 FAI589845:FAI589848 EQM589845:EQM589848 EGQ589845:EGQ589848 DWU589845:DWU589848 DMY589845:DMY589848 DDC589845:DDC589848 CTG589845:CTG589848 CJK589845:CJK589848 BZO589845:BZO589848 BPS589845:BPS589848 BFW589845:BFW589848 AWA589845:AWA589848 AME589845:AME589848 ACI589845:ACI589848 SM589845:SM589848 IQ589845:IQ589848 E589845:J589848 WVC524309:WVC524312 WLG524309:WLG524312 WBK524309:WBK524312 VRO524309:VRO524312 VHS524309:VHS524312 UXW524309:UXW524312 UOA524309:UOA524312 UEE524309:UEE524312 TUI524309:TUI524312 TKM524309:TKM524312 TAQ524309:TAQ524312 SQU524309:SQU524312 SGY524309:SGY524312 RXC524309:RXC524312 RNG524309:RNG524312 RDK524309:RDK524312 QTO524309:QTO524312 QJS524309:QJS524312 PZW524309:PZW524312 PQA524309:PQA524312 PGE524309:PGE524312 OWI524309:OWI524312 OMM524309:OMM524312 OCQ524309:OCQ524312 NSU524309:NSU524312 NIY524309:NIY524312 MZC524309:MZC524312 MPG524309:MPG524312 MFK524309:MFK524312 LVO524309:LVO524312 LLS524309:LLS524312 LBW524309:LBW524312 KSA524309:KSA524312 KIE524309:KIE524312 JYI524309:JYI524312 JOM524309:JOM524312 JEQ524309:JEQ524312 IUU524309:IUU524312 IKY524309:IKY524312 IBC524309:IBC524312 HRG524309:HRG524312 HHK524309:HHK524312 GXO524309:GXO524312 GNS524309:GNS524312 GDW524309:GDW524312 FUA524309:FUA524312 FKE524309:FKE524312 FAI524309:FAI524312 EQM524309:EQM524312 EGQ524309:EGQ524312 DWU524309:DWU524312 DMY524309:DMY524312 DDC524309:DDC524312 CTG524309:CTG524312 CJK524309:CJK524312 BZO524309:BZO524312 BPS524309:BPS524312 BFW524309:BFW524312 AWA524309:AWA524312 AME524309:AME524312 ACI524309:ACI524312 SM524309:SM524312 IQ524309:IQ524312 E524309:J524312 WVC458773:WVC458776 WLG458773:WLG458776 WBK458773:WBK458776 VRO458773:VRO458776 VHS458773:VHS458776 UXW458773:UXW458776 UOA458773:UOA458776 UEE458773:UEE458776 TUI458773:TUI458776 TKM458773:TKM458776 TAQ458773:TAQ458776 SQU458773:SQU458776 SGY458773:SGY458776 RXC458773:RXC458776 RNG458773:RNG458776 RDK458773:RDK458776 QTO458773:QTO458776 QJS458773:QJS458776 PZW458773:PZW458776 PQA458773:PQA458776 PGE458773:PGE458776 OWI458773:OWI458776 OMM458773:OMM458776 OCQ458773:OCQ458776 NSU458773:NSU458776 NIY458773:NIY458776 MZC458773:MZC458776 MPG458773:MPG458776 MFK458773:MFK458776 LVO458773:LVO458776 LLS458773:LLS458776 LBW458773:LBW458776 KSA458773:KSA458776 KIE458773:KIE458776 JYI458773:JYI458776 JOM458773:JOM458776 JEQ458773:JEQ458776 IUU458773:IUU458776 IKY458773:IKY458776 IBC458773:IBC458776 HRG458773:HRG458776 HHK458773:HHK458776 GXO458773:GXO458776 GNS458773:GNS458776 GDW458773:GDW458776 FUA458773:FUA458776 FKE458773:FKE458776 FAI458773:FAI458776 EQM458773:EQM458776 EGQ458773:EGQ458776 DWU458773:DWU458776 DMY458773:DMY458776 DDC458773:DDC458776 CTG458773:CTG458776 CJK458773:CJK458776 BZO458773:BZO458776 BPS458773:BPS458776 BFW458773:BFW458776 AWA458773:AWA458776 AME458773:AME458776 ACI458773:ACI458776 SM458773:SM458776 IQ458773:IQ458776 E458773:J458776 WVC393237:WVC393240 WLG393237:WLG393240 WBK393237:WBK393240 VRO393237:VRO393240 VHS393237:VHS393240 UXW393237:UXW393240 UOA393237:UOA393240 UEE393237:UEE393240 TUI393237:TUI393240 TKM393237:TKM393240 TAQ393237:TAQ393240 SQU393237:SQU393240 SGY393237:SGY393240 RXC393237:RXC393240 RNG393237:RNG393240 RDK393237:RDK393240 QTO393237:QTO393240 QJS393237:QJS393240 PZW393237:PZW393240 PQA393237:PQA393240 PGE393237:PGE393240 OWI393237:OWI393240 OMM393237:OMM393240 OCQ393237:OCQ393240 NSU393237:NSU393240 NIY393237:NIY393240 MZC393237:MZC393240 MPG393237:MPG393240 MFK393237:MFK393240 LVO393237:LVO393240 LLS393237:LLS393240 LBW393237:LBW393240 KSA393237:KSA393240 KIE393237:KIE393240 JYI393237:JYI393240 JOM393237:JOM393240 JEQ393237:JEQ393240 IUU393237:IUU393240 IKY393237:IKY393240 IBC393237:IBC393240 HRG393237:HRG393240 HHK393237:HHK393240 GXO393237:GXO393240 GNS393237:GNS393240 GDW393237:GDW393240 FUA393237:FUA393240 FKE393237:FKE393240 FAI393237:FAI393240 EQM393237:EQM393240 EGQ393237:EGQ393240 DWU393237:DWU393240 DMY393237:DMY393240 DDC393237:DDC393240 CTG393237:CTG393240 CJK393237:CJK393240 BZO393237:BZO393240 BPS393237:BPS393240 BFW393237:BFW393240 AWA393237:AWA393240 AME393237:AME393240 ACI393237:ACI393240 SM393237:SM393240 IQ393237:IQ393240 E393237:J393240 WVC327701:WVC327704 WLG327701:WLG327704 WBK327701:WBK327704 VRO327701:VRO327704 VHS327701:VHS327704 UXW327701:UXW327704 UOA327701:UOA327704 UEE327701:UEE327704 TUI327701:TUI327704 TKM327701:TKM327704 TAQ327701:TAQ327704 SQU327701:SQU327704 SGY327701:SGY327704 RXC327701:RXC327704 RNG327701:RNG327704 RDK327701:RDK327704 QTO327701:QTO327704 QJS327701:QJS327704 PZW327701:PZW327704 PQA327701:PQA327704 PGE327701:PGE327704 OWI327701:OWI327704 OMM327701:OMM327704 OCQ327701:OCQ327704 NSU327701:NSU327704 NIY327701:NIY327704 MZC327701:MZC327704 MPG327701:MPG327704 MFK327701:MFK327704 LVO327701:LVO327704 LLS327701:LLS327704 LBW327701:LBW327704 KSA327701:KSA327704 KIE327701:KIE327704 JYI327701:JYI327704 JOM327701:JOM327704 JEQ327701:JEQ327704 IUU327701:IUU327704 IKY327701:IKY327704 IBC327701:IBC327704 HRG327701:HRG327704 HHK327701:HHK327704 GXO327701:GXO327704 GNS327701:GNS327704 GDW327701:GDW327704 FUA327701:FUA327704 FKE327701:FKE327704 FAI327701:FAI327704 EQM327701:EQM327704 EGQ327701:EGQ327704 DWU327701:DWU327704 DMY327701:DMY327704 DDC327701:DDC327704 CTG327701:CTG327704 CJK327701:CJK327704 BZO327701:BZO327704 BPS327701:BPS327704 BFW327701:BFW327704 AWA327701:AWA327704 AME327701:AME327704 ACI327701:ACI327704 SM327701:SM327704 IQ327701:IQ327704 E327701:J327704 WVC262165:WVC262168 WLG262165:WLG262168 WBK262165:WBK262168 VRO262165:VRO262168 VHS262165:VHS262168 UXW262165:UXW262168 UOA262165:UOA262168 UEE262165:UEE262168 TUI262165:TUI262168 TKM262165:TKM262168 TAQ262165:TAQ262168 SQU262165:SQU262168 SGY262165:SGY262168 RXC262165:RXC262168 RNG262165:RNG262168 RDK262165:RDK262168 QTO262165:QTO262168 QJS262165:QJS262168 PZW262165:PZW262168 PQA262165:PQA262168 PGE262165:PGE262168 OWI262165:OWI262168 OMM262165:OMM262168 OCQ262165:OCQ262168 NSU262165:NSU262168 NIY262165:NIY262168 MZC262165:MZC262168 MPG262165:MPG262168 MFK262165:MFK262168 LVO262165:LVO262168 LLS262165:LLS262168 LBW262165:LBW262168 KSA262165:KSA262168 KIE262165:KIE262168 JYI262165:JYI262168 JOM262165:JOM262168 JEQ262165:JEQ262168 IUU262165:IUU262168 IKY262165:IKY262168 IBC262165:IBC262168 HRG262165:HRG262168 HHK262165:HHK262168 GXO262165:GXO262168 GNS262165:GNS262168 GDW262165:GDW262168 FUA262165:FUA262168 FKE262165:FKE262168 FAI262165:FAI262168 EQM262165:EQM262168 EGQ262165:EGQ262168 DWU262165:DWU262168 DMY262165:DMY262168 DDC262165:DDC262168 CTG262165:CTG262168 CJK262165:CJK262168 BZO262165:BZO262168 BPS262165:BPS262168 BFW262165:BFW262168 AWA262165:AWA262168 AME262165:AME262168 ACI262165:ACI262168 SM262165:SM262168 IQ262165:IQ262168 E262165:J262168 WVC196629:WVC196632 WLG196629:WLG196632 WBK196629:WBK196632 VRO196629:VRO196632 VHS196629:VHS196632 UXW196629:UXW196632 UOA196629:UOA196632 UEE196629:UEE196632 TUI196629:TUI196632 TKM196629:TKM196632 TAQ196629:TAQ196632 SQU196629:SQU196632 SGY196629:SGY196632 RXC196629:RXC196632 RNG196629:RNG196632 RDK196629:RDK196632 QTO196629:QTO196632 QJS196629:QJS196632 PZW196629:PZW196632 PQA196629:PQA196632 PGE196629:PGE196632 OWI196629:OWI196632 OMM196629:OMM196632 OCQ196629:OCQ196632 NSU196629:NSU196632 NIY196629:NIY196632 MZC196629:MZC196632 MPG196629:MPG196632 MFK196629:MFK196632 LVO196629:LVO196632 LLS196629:LLS196632 LBW196629:LBW196632 KSA196629:KSA196632 KIE196629:KIE196632 JYI196629:JYI196632 JOM196629:JOM196632 JEQ196629:JEQ196632 IUU196629:IUU196632 IKY196629:IKY196632 IBC196629:IBC196632 HRG196629:HRG196632 HHK196629:HHK196632 GXO196629:GXO196632 GNS196629:GNS196632 GDW196629:GDW196632 FUA196629:FUA196632 FKE196629:FKE196632 FAI196629:FAI196632 EQM196629:EQM196632 EGQ196629:EGQ196632 DWU196629:DWU196632 DMY196629:DMY196632 DDC196629:DDC196632 CTG196629:CTG196632 CJK196629:CJK196632 BZO196629:BZO196632 BPS196629:BPS196632 BFW196629:BFW196632 AWA196629:AWA196632 AME196629:AME196632 ACI196629:ACI196632 SM196629:SM196632 IQ196629:IQ196632 E196629:J196632 WVC131093:WVC131096 WLG131093:WLG131096 WBK131093:WBK131096 VRO131093:VRO131096 VHS131093:VHS131096 UXW131093:UXW131096 UOA131093:UOA131096 UEE131093:UEE131096 TUI131093:TUI131096 TKM131093:TKM131096 TAQ131093:TAQ131096 SQU131093:SQU131096 SGY131093:SGY131096 RXC131093:RXC131096 RNG131093:RNG131096 RDK131093:RDK131096 QTO131093:QTO131096 QJS131093:QJS131096 PZW131093:PZW131096 PQA131093:PQA131096 PGE131093:PGE131096 OWI131093:OWI131096 OMM131093:OMM131096 OCQ131093:OCQ131096 NSU131093:NSU131096 NIY131093:NIY131096 MZC131093:MZC131096 MPG131093:MPG131096 MFK131093:MFK131096 LVO131093:LVO131096 LLS131093:LLS131096 LBW131093:LBW131096 KSA131093:KSA131096 KIE131093:KIE131096 JYI131093:JYI131096 JOM131093:JOM131096 JEQ131093:JEQ131096 IUU131093:IUU131096 IKY131093:IKY131096 IBC131093:IBC131096 HRG131093:HRG131096 HHK131093:HHK131096 GXO131093:GXO131096 GNS131093:GNS131096 GDW131093:GDW131096 FUA131093:FUA131096 FKE131093:FKE131096 FAI131093:FAI131096 EQM131093:EQM131096 EGQ131093:EGQ131096 DWU131093:DWU131096 DMY131093:DMY131096 DDC131093:DDC131096 CTG131093:CTG131096 CJK131093:CJK131096 BZO131093:BZO131096 BPS131093:BPS131096 BFW131093:BFW131096 AWA131093:AWA131096 AME131093:AME131096 ACI131093:ACI131096 SM131093:SM131096 IQ131093:IQ131096 E131093:J131096 WVC65557:WVC65560 WLG65557:WLG65560 WBK65557:WBK65560 VRO65557:VRO65560 VHS65557:VHS65560 UXW65557:UXW65560 UOA65557:UOA65560 UEE65557:UEE65560 TUI65557:TUI65560 TKM65557:TKM65560 TAQ65557:TAQ65560 SQU65557:SQU65560 SGY65557:SGY65560 RXC65557:RXC65560 RNG65557:RNG65560 RDK65557:RDK65560 QTO65557:QTO65560 QJS65557:QJS65560 PZW65557:PZW65560 PQA65557:PQA65560 PGE65557:PGE65560 OWI65557:OWI65560 OMM65557:OMM65560 OCQ65557:OCQ65560 NSU65557:NSU65560 NIY65557:NIY65560 MZC65557:MZC65560 MPG65557:MPG65560 MFK65557:MFK65560 LVO65557:LVO65560 LLS65557:LLS65560 LBW65557:LBW65560 KSA65557:KSA65560 KIE65557:KIE65560 JYI65557:JYI65560 JOM65557:JOM65560 JEQ65557:JEQ65560 IUU65557:IUU65560 IKY65557:IKY65560 IBC65557:IBC65560 HRG65557:HRG65560 HHK65557:HHK65560 GXO65557:GXO65560 GNS65557:GNS65560 GDW65557:GDW65560 FUA65557:FUA65560 FKE65557:FKE65560 FAI65557:FAI65560 EQM65557:EQM65560 EGQ65557:EGQ65560 DWU65557:DWU65560 DMY65557:DMY65560 DDC65557:DDC65560 CTG65557:CTG65560 CJK65557:CJK65560 BZO65557:BZO65560 BPS65557:BPS65560 BFW65557:BFW65560 AWA65557:AWA65560 AME65557:AME65560 ACI65557:ACI65560 SM65557:SM65560 IQ65557:IQ65560 E65557:J65560 WVC983056:WVC983059 WLG983056:WLG983059 WBK983056:WBK983059 VRO983056:VRO983059 VHS983056:VHS983059 UXW983056:UXW983059 UOA983056:UOA983059 UEE983056:UEE983059 TUI983056:TUI983059 TKM983056:TKM983059 TAQ983056:TAQ983059 SQU983056:SQU983059 SGY983056:SGY983059 RXC983056:RXC983059 RNG983056:RNG983059 RDK983056:RDK983059 QTO983056:QTO983059 QJS983056:QJS983059 PZW983056:PZW983059 PQA983056:PQA983059 PGE983056:PGE983059 OWI983056:OWI983059 OMM983056:OMM983059 OCQ983056:OCQ983059 NSU983056:NSU983059 NIY983056:NIY983059 MZC983056:MZC983059 MPG983056:MPG983059 MFK983056:MFK983059 LVO983056:LVO983059 LLS983056:LLS983059 LBW983056:LBW983059 KSA983056:KSA983059 KIE983056:KIE983059 JYI983056:JYI983059 JOM983056:JOM983059 JEQ983056:JEQ983059 IUU983056:IUU983059 IKY983056:IKY983059 IBC983056:IBC983059 HRG983056:HRG983059 HHK983056:HHK983059 GXO983056:GXO983059 GNS983056:GNS983059 GDW983056:GDW983059 FUA983056:FUA983059 FKE983056:FKE983059 FAI983056:FAI983059 EQM983056:EQM983059 EGQ983056:EGQ983059 DWU983056:DWU983059 DMY983056:DMY983059 DDC983056:DDC983059 CTG983056:CTG983059 CJK983056:CJK983059 BZO983056:BZO983059 BPS983056:BPS983059 BFW983056:BFW983059 AWA983056:AWA983059 AME983056:AME983059 ACI983056:ACI983059 SM983056:SM983059 IQ983056:IQ983059 E983056:J983059 WVC917520:WVC917523 WLG917520:WLG917523 WBK917520:WBK917523 VRO917520:VRO917523 VHS917520:VHS917523 UXW917520:UXW917523 UOA917520:UOA917523 UEE917520:UEE917523 TUI917520:TUI917523 TKM917520:TKM917523 TAQ917520:TAQ917523 SQU917520:SQU917523 SGY917520:SGY917523 RXC917520:RXC917523 RNG917520:RNG917523 RDK917520:RDK917523 QTO917520:QTO917523 QJS917520:QJS917523 PZW917520:PZW917523 PQA917520:PQA917523 PGE917520:PGE917523 OWI917520:OWI917523 OMM917520:OMM917523 OCQ917520:OCQ917523 NSU917520:NSU917523 NIY917520:NIY917523 MZC917520:MZC917523 MPG917520:MPG917523 MFK917520:MFK917523 LVO917520:LVO917523 LLS917520:LLS917523 LBW917520:LBW917523 KSA917520:KSA917523 KIE917520:KIE917523 JYI917520:JYI917523 JOM917520:JOM917523 JEQ917520:JEQ917523 IUU917520:IUU917523 IKY917520:IKY917523 IBC917520:IBC917523 HRG917520:HRG917523 HHK917520:HHK917523 GXO917520:GXO917523 GNS917520:GNS917523 GDW917520:GDW917523 FUA917520:FUA917523 FKE917520:FKE917523 FAI917520:FAI917523 EQM917520:EQM917523 EGQ917520:EGQ917523 DWU917520:DWU917523 DMY917520:DMY917523 DDC917520:DDC917523 CTG917520:CTG917523 CJK917520:CJK917523 BZO917520:BZO917523 BPS917520:BPS917523 BFW917520:BFW917523 AWA917520:AWA917523 AME917520:AME917523 ACI917520:ACI917523 SM917520:SM917523 IQ917520:IQ917523 E917520:J917523 WVC851984:WVC851987 WLG851984:WLG851987 WBK851984:WBK851987 VRO851984:VRO851987 VHS851984:VHS851987 UXW851984:UXW851987 UOA851984:UOA851987 UEE851984:UEE851987 TUI851984:TUI851987 TKM851984:TKM851987 TAQ851984:TAQ851987 SQU851984:SQU851987 SGY851984:SGY851987 RXC851984:RXC851987 RNG851984:RNG851987 RDK851984:RDK851987 QTO851984:QTO851987 QJS851984:QJS851987 PZW851984:PZW851987 PQA851984:PQA851987 PGE851984:PGE851987 OWI851984:OWI851987 OMM851984:OMM851987 OCQ851984:OCQ851987 NSU851984:NSU851987 NIY851984:NIY851987 MZC851984:MZC851987 MPG851984:MPG851987 MFK851984:MFK851987 LVO851984:LVO851987 LLS851984:LLS851987 LBW851984:LBW851987 KSA851984:KSA851987 KIE851984:KIE851987 JYI851984:JYI851987 JOM851984:JOM851987 JEQ851984:JEQ851987 IUU851984:IUU851987 IKY851984:IKY851987 IBC851984:IBC851987 HRG851984:HRG851987 HHK851984:HHK851987 GXO851984:GXO851987 GNS851984:GNS851987 GDW851984:GDW851987 FUA851984:FUA851987 FKE851984:FKE851987 FAI851984:FAI851987 EQM851984:EQM851987 EGQ851984:EGQ851987 DWU851984:DWU851987 DMY851984:DMY851987 DDC851984:DDC851987 CTG851984:CTG851987 CJK851984:CJK851987 BZO851984:BZO851987 BPS851984:BPS851987 BFW851984:BFW851987 AWA851984:AWA851987 AME851984:AME851987 ACI851984:ACI851987 SM851984:SM851987 IQ851984:IQ851987 E851984:J851987 WVC786448:WVC786451 WLG786448:WLG786451 WBK786448:WBK786451 VRO786448:VRO786451 VHS786448:VHS786451 UXW786448:UXW786451 UOA786448:UOA786451 UEE786448:UEE786451 TUI786448:TUI786451 TKM786448:TKM786451 TAQ786448:TAQ786451 SQU786448:SQU786451 SGY786448:SGY786451 RXC786448:RXC786451 RNG786448:RNG786451 RDK786448:RDK786451 QTO786448:QTO786451 QJS786448:QJS786451 PZW786448:PZW786451 PQA786448:PQA786451 PGE786448:PGE786451 OWI786448:OWI786451 OMM786448:OMM786451 OCQ786448:OCQ786451 NSU786448:NSU786451 NIY786448:NIY786451 MZC786448:MZC786451 MPG786448:MPG786451 MFK786448:MFK786451 LVO786448:LVO786451 LLS786448:LLS786451 LBW786448:LBW786451 KSA786448:KSA786451 KIE786448:KIE786451 JYI786448:JYI786451 JOM786448:JOM786451 JEQ786448:JEQ786451 IUU786448:IUU786451 IKY786448:IKY786451 IBC786448:IBC786451 HRG786448:HRG786451 HHK786448:HHK786451 GXO786448:GXO786451 GNS786448:GNS786451 GDW786448:GDW786451 FUA786448:FUA786451 FKE786448:FKE786451 FAI786448:FAI786451 EQM786448:EQM786451 EGQ786448:EGQ786451 DWU786448:DWU786451 DMY786448:DMY786451 DDC786448:DDC786451 CTG786448:CTG786451 CJK786448:CJK786451 BZO786448:BZO786451 BPS786448:BPS786451 BFW786448:BFW786451 AWA786448:AWA786451 AME786448:AME786451 ACI786448:ACI786451 SM786448:SM786451 IQ786448:IQ786451 E786448:J786451 WVC720912:WVC720915 WLG720912:WLG720915 WBK720912:WBK720915 VRO720912:VRO720915 VHS720912:VHS720915 UXW720912:UXW720915 UOA720912:UOA720915 UEE720912:UEE720915 TUI720912:TUI720915 TKM720912:TKM720915 TAQ720912:TAQ720915 SQU720912:SQU720915 SGY720912:SGY720915 RXC720912:RXC720915 RNG720912:RNG720915 RDK720912:RDK720915 QTO720912:QTO720915 QJS720912:QJS720915 PZW720912:PZW720915 PQA720912:PQA720915 PGE720912:PGE720915 OWI720912:OWI720915 OMM720912:OMM720915 OCQ720912:OCQ720915 NSU720912:NSU720915 NIY720912:NIY720915 MZC720912:MZC720915 MPG720912:MPG720915 MFK720912:MFK720915 LVO720912:LVO720915 LLS720912:LLS720915 LBW720912:LBW720915 KSA720912:KSA720915 KIE720912:KIE720915 JYI720912:JYI720915 JOM720912:JOM720915 JEQ720912:JEQ720915 IUU720912:IUU720915 IKY720912:IKY720915 IBC720912:IBC720915 HRG720912:HRG720915 HHK720912:HHK720915 GXO720912:GXO720915 GNS720912:GNS720915 GDW720912:GDW720915 FUA720912:FUA720915 FKE720912:FKE720915 FAI720912:FAI720915 EQM720912:EQM720915 EGQ720912:EGQ720915 DWU720912:DWU720915 DMY720912:DMY720915 DDC720912:DDC720915 CTG720912:CTG720915 CJK720912:CJK720915 BZO720912:BZO720915 BPS720912:BPS720915 BFW720912:BFW720915 AWA720912:AWA720915 AME720912:AME720915 ACI720912:ACI720915 SM720912:SM720915 IQ720912:IQ720915 E720912:J720915 WVC655376:WVC655379 WLG655376:WLG655379 WBK655376:WBK655379 VRO655376:VRO655379 VHS655376:VHS655379 UXW655376:UXW655379 UOA655376:UOA655379 UEE655376:UEE655379 TUI655376:TUI655379 TKM655376:TKM655379 TAQ655376:TAQ655379 SQU655376:SQU655379 SGY655376:SGY655379 RXC655376:RXC655379 RNG655376:RNG655379 RDK655376:RDK655379 QTO655376:QTO655379 QJS655376:QJS655379 PZW655376:PZW655379 PQA655376:PQA655379 PGE655376:PGE655379 OWI655376:OWI655379 OMM655376:OMM655379 OCQ655376:OCQ655379 NSU655376:NSU655379 NIY655376:NIY655379 MZC655376:MZC655379 MPG655376:MPG655379 MFK655376:MFK655379 LVO655376:LVO655379 LLS655376:LLS655379 LBW655376:LBW655379 KSA655376:KSA655379 KIE655376:KIE655379 JYI655376:JYI655379 JOM655376:JOM655379 JEQ655376:JEQ655379 IUU655376:IUU655379 IKY655376:IKY655379 IBC655376:IBC655379 HRG655376:HRG655379 HHK655376:HHK655379 GXO655376:GXO655379 GNS655376:GNS655379 GDW655376:GDW655379 FUA655376:FUA655379 FKE655376:FKE655379 FAI655376:FAI655379 EQM655376:EQM655379 EGQ655376:EGQ655379 DWU655376:DWU655379 DMY655376:DMY655379 DDC655376:DDC655379 CTG655376:CTG655379 CJK655376:CJK655379 BZO655376:BZO655379 BPS655376:BPS655379 BFW655376:BFW655379 AWA655376:AWA655379 AME655376:AME655379 ACI655376:ACI655379 SM655376:SM655379 IQ655376:IQ655379 E655376:J655379 WVC589840:WVC589843 WLG589840:WLG589843 WBK589840:WBK589843 VRO589840:VRO589843 VHS589840:VHS589843 UXW589840:UXW589843 UOA589840:UOA589843 UEE589840:UEE589843 TUI589840:TUI589843 TKM589840:TKM589843 TAQ589840:TAQ589843 SQU589840:SQU589843 SGY589840:SGY589843 RXC589840:RXC589843 RNG589840:RNG589843 RDK589840:RDK589843 QTO589840:QTO589843 QJS589840:QJS589843 PZW589840:PZW589843 PQA589840:PQA589843 PGE589840:PGE589843 OWI589840:OWI589843 OMM589840:OMM589843 OCQ589840:OCQ589843 NSU589840:NSU589843 NIY589840:NIY589843 MZC589840:MZC589843 MPG589840:MPG589843 MFK589840:MFK589843 LVO589840:LVO589843 LLS589840:LLS589843 LBW589840:LBW589843 KSA589840:KSA589843 KIE589840:KIE589843 JYI589840:JYI589843 JOM589840:JOM589843 JEQ589840:JEQ589843 IUU589840:IUU589843 IKY589840:IKY589843 IBC589840:IBC589843 HRG589840:HRG589843 HHK589840:HHK589843 GXO589840:GXO589843 GNS589840:GNS589843 GDW589840:GDW589843 FUA589840:FUA589843 FKE589840:FKE589843 FAI589840:FAI589843 EQM589840:EQM589843 EGQ589840:EGQ589843 DWU589840:DWU589843 DMY589840:DMY589843 DDC589840:DDC589843 CTG589840:CTG589843 CJK589840:CJK589843 BZO589840:BZO589843 BPS589840:BPS589843 BFW589840:BFW589843 AWA589840:AWA589843 AME589840:AME589843 ACI589840:ACI589843 SM589840:SM589843 IQ589840:IQ589843 E589840:J589843 WVC524304:WVC524307 WLG524304:WLG524307 WBK524304:WBK524307 VRO524304:VRO524307 VHS524304:VHS524307 UXW524304:UXW524307 UOA524304:UOA524307 UEE524304:UEE524307 TUI524304:TUI524307 TKM524304:TKM524307 TAQ524304:TAQ524307 SQU524304:SQU524307 SGY524304:SGY524307 RXC524304:RXC524307 RNG524304:RNG524307 RDK524304:RDK524307 QTO524304:QTO524307 QJS524304:QJS524307 PZW524304:PZW524307 PQA524304:PQA524307 PGE524304:PGE524307 OWI524304:OWI524307 OMM524304:OMM524307 OCQ524304:OCQ524307 NSU524304:NSU524307 NIY524304:NIY524307 MZC524304:MZC524307 MPG524304:MPG524307 MFK524304:MFK524307 LVO524304:LVO524307 LLS524304:LLS524307 LBW524304:LBW524307 KSA524304:KSA524307 KIE524304:KIE524307 JYI524304:JYI524307 JOM524304:JOM524307 JEQ524304:JEQ524307 IUU524304:IUU524307 IKY524304:IKY524307 IBC524304:IBC524307 HRG524304:HRG524307 HHK524304:HHK524307 GXO524304:GXO524307 GNS524304:GNS524307 GDW524304:GDW524307 FUA524304:FUA524307 FKE524304:FKE524307 FAI524304:FAI524307 EQM524304:EQM524307 EGQ524304:EGQ524307 DWU524304:DWU524307 DMY524304:DMY524307 DDC524304:DDC524307 CTG524304:CTG524307 CJK524304:CJK524307 BZO524304:BZO524307 BPS524304:BPS524307 BFW524304:BFW524307 AWA524304:AWA524307 AME524304:AME524307 ACI524304:ACI524307 SM524304:SM524307 IQ524304:IQ524307 E524304:J524307 WVC458768:WVC458771 WLG458768:WLG458771 WBK458768:WBK458771 VRO458768:VRO458771 VHS458768:VHS458771 UXW458768:UXW458771 UOA458768:UOA458771 UEE458768:UEE458771 TUI458768:TUI458771 TKM458768:TKM458771 TAQ458768:TAQ458771 SQU458768:SQU458771 SGY458768:SGY458771 RXC458768:RXC458771 RNG458768:RNG458771 RDK458768:RDK458771 QTO458768:QTO458771 QJS458768:QJS458771 PZW458768:PZW458771 PQA458768:PQA458771 PGE458768:PGE458771 OWI458768:OWI458771 OMM458768:OMM458771 OCQ458768:OCQ458771 NSU458768:NSU458771 NIY458768:NIY458771 MZC458768:MZC458771 MPG458768:MPG458771 MFK458768:MFK458771 LVO458768:LVO458771 LLS458768:LLS458771 LBW458768:LBW458771 KSA458768:KSA458771 KIE458768:KIE458771 JYI458768:JYI458771 JOM458768:JOM458771 JEQ458768:JEQ458771 IUU458768:IUU458771 IKY458768:IKY458771 IBC458768:IBC458771 HRG458768:HRG458771 HHK458768:HHK458771 GXO458768:GXO458771 GNS458768:GNS458771 GDW458768:GDW458771 FUA458768:FUA458771 FKE458768:FKE458771 FAI458768:FAI458771 EQM458768:EQM458771 EGQ458768:EGQ458771 DWU458768:DWU458771 DMY458768:DMY458771 DDC458768:DDC458771 CTG458768:CTG458771 CJK458768:CJK458771 BZO458768:BZO458771 BPS458768:BPS458771 BFW458768:BFW458771 AWA458768:AWA458771 AME458768:AME458771 ACI458768:ACI458771 SM458768:SM458771 IQ458768:IQ458771 E458768:J458771 WVC393232:WVC393235 WLG393232:WLG393235 WBK393232:WBK393235 VRO393232:VRO393235 VHS393232:VHS393235 UXW393232:UXW393235 UOA393232:UOA393235 UEE393232:UEE393235 TUI393232:TUI393235 TKM393232:TKM393235 TAQ393232:TAQ393235 SQU393232:SQU393235 SGY393232:SGY393235 RXC393232:RXC393235 RNG393232:RNG393235 RDK393232:RDK393235 QTO393232:QTO393235 QJS393232:QJS393235 PZW393232:PZW393235 PQA393232:PQA393235 PGE393232:PGE393235 OWI393232:OWI393235 OMM393232:OMM393235 OCQ393232:OCQ393235 NSU393232:NSU393235 NIY393232:NIY393235 MZC393232:MZC393235 MPG393232:MPG393235 MFK393232:MFK393235 LVO393232:LVO393235 LLS393232:LLS393235 LBW393232:LBW393235 KSA393232:KSA393235 KIE393232:KIE393235 JYI393232:JYI393235 JOM393232:JOM393235 JEQ393232:JEQ393235 IUU393232:IUU393235 IKY393232:IKY393235 IBC393232:IBC393235 HRG393232:HRG393235 HHK393232:HHK393235 GXO393232:GXO393235 GNS393232:GNS393235 GDW393232:GDW393235 FUA393232:FUA393235 FKE393232:FKE393235 FAI393232:FAI393235 EQM393232:EQM393235 EGQ393232:EGQ393235 DWU393232:DWU393235 DMY393232:DMY393235 DDC393232:DDC393235 CTG393232:CTG393235 CJK393232:CJK393235 BZO393232:BZO393235 BPS393232:BPS393235 BFW393232:BFW393235 AWA393232:AWA393235 AME393232:AME393235 ACI393232:ACI393235 SM393232:SM393235 IQ393232:IQ393235 E393232:J393235 WVC327696:WVC327699 WLG327696:WLG327699 WBK327696:WBK327699 VRO327696:VRO327699 VHS327696:VHS327699 UXW327696:UXW327699 UOA327696:UOA327699 UEE327696:UEE327699 TUI327696:TUI327699 TKM327696:TKM327699 TAQ327696:TAQ327699 SQU327696:SQU327699 SGY327696:SGY327699 RXC327696:RXC327699 RNG327696:RNG327699 RDK327696:RDK327699 QTO327696:QTO327699 QJS327696:QJS327699 PZW327696:PZW327699 PQA327696:PQA327699 PGE327696:PGE327699 OWI327696:OWI327699 OMM327696:OMM327699 OCQ327696:OCQ327699 NSU327696:NSU327699 NIY327696:NIY327699 MZC327696:MZC327699 MPG327696:MPG327699 MFK327696:MFK327699 LVO327696:LVO327699 LLS327696:LLS327699 LBW327696:LBW327699 KSA327696:KSA327699 KIE327696:KIE327699 JYI327696:JYI327699 JOM327696:JOM327699 JEQ327696:JEQ327699 IUU327696:IUU327699 IKY327696:IKY327699 IBC327696:IBC327699 HRG327696:HRG327699 HHK327696:HHK327699 GXO327696:GXO327699 GNS327696:GNS327699 GDW327696:GDW327699 FUA327696:FUA327699 FKE327696:FKE327699 FAI327696:FAI327699 EQM327696:EQM327699 EGQ327696:EGQ327699 DWU327696:DWU327699 DMY327696:DMY327699 DDC327696:DDC327699 CTG327696:CTG327699 CJK327696:CJK327699 BZO327696:BZO327699 BPS327696:BPS327699 BFW327696:BFW327699 AWA327696:AWA327699 AME327696:AME327699 ACI327696:ACI327699 SM327696:SM327699 IQ327696:IQ327699 E327696:J327699 WVC262160:WVC262163 WLG262160:WLG262163 WBK262160:WBK262163 VRO262160:VRO262163 VHS262160:VHS262163 UXW262160:UXW262163 UOA262160:UOA262163 UEE262160:UEE262163 TUI262160:TUI262163 TKM262160:TKM262163 TAQ262160:TAQ262163 SQU262160:SQU262163 SGY262160:SGY262163 RXC262160:RXC262163 RNG262160:RNG262163 RDK262160:RDK262163 QTO262160:QTO262163 QJS262160:QJS262163 PZW262160:PZW262163 PQA262160:PQA262163 PGE262160:PGE262163 OWI262160:OWI262163 OMM262160:OMM262163 OCQ262160:OCQ262163 NSU262160:NSU262163 NIY262160:NIY262163 MZC262160:MZC262163 MPG262160:MPG262163 MFK262160:MFK262163 LVO262160:LVO262163 LLS262160:LLS262163 LBW262160:LBW262163 KSA262160:KSA262163 KIE262160:KIE262163 JYI262160:JYI262163 JOM262160:JOM262163 JEQ262160:JEQ262163 IUU262160:IUU262163 IKY262160:IKY262163 IBC262160:IBC262163 HRG262160:HRG262163 HHK262160:HHK262163 GXO262160:GXO262163 GNS262160:GNS262163 GDW262160:GDW262163 FUA262160:FUA262163 FKE262160:FKE262163 FAI262160:FAI262163 EQM262160:EQM262163 EGQ262160:EGQ262163 DWU262160:DWU262163 DMY262160:DMY262163 DDC262160:DDC262163 CTG262160:CTG262163 CJK262160:CJK262163 BZO262160:BZO262163 BPS262160:BPS262163 BFW262160:BFW262163 AWA262160:AWA262163 AME262160:AME262163 ACI262160:ACI262163 SM262160:SM262163 IQ262160:IQ262163 E262160:J262163 WVC196624:WVC196627 WLG196624:WLG196627 WBK196624:WBK196627 VRO196624:VRO196627 VHS196624:VHS196627 UXW196624:UXW196627 UOA196624:UOA196627 UEE196624:UEE196627 TUI196624:TUI196627 TKM196624:TKM196627 TAQ196624:TAQ196627 SQU196624:SQU196627 SGY196624:SGY196627 RXC196624:RXC196627 RNG196624:RNG196627 RDK196624:RDK196627 QTO196624:QTO196627 QJS196624:QJS196627 PZW196624:PZW196627 PQA196624:PQA196627 PGE196624:PGE196627 OWI196624:OWI196627 OMM196624:OMM196627 OCQ196624:OCQ196627 NSU196624:NSU196627 NIY196624:NIY196627 MZC196624:MZC196627 MPG196624:MPG196627 MFK196624:MFK196627 LVO196624:LVO196627 LLS196624:LLS196627 LBW196624:LBW196627 KSA196624:KSA196627 KIE196624:KIE196627 JYI196624:JYI196627 JOM196624:JOM196627 JEQ196624:JEQ196627 IUU196624:IUU196627 IKY196624:IKY196627 IBC196624:IBC196627 HRG196624:HRG196627 HHK196624:HHK196627 GXO196624:GXO196627 GNS196624:GNS196627 GDW196624:GDW196627 FUA196624:FUA196627 FKE196624:FKE196627 FAI196624:FAI196627 EQM196624:EQM196627 EGQ196624:EGQ196627 DWU196624:DWU196627 DMY196624:DMY196627 DDC196624:DDC196627 CTG196624:CTG196627 CJK196624:CJK196627 BZO196624:BZO196627 BPS196624:BPS196627 BFW196624:BFW196627 AWA196624:AWA196627 AME196624:AME196627 ACI196624:ACI196627 SM196624:SM196627 IQ196624:IQ196627 E196624:J196627 WVC131088:WVC131091 WLG131088:WLG131091 WBK131088:WBK131091 VRO131088:VRO131091 VHS131088:VHS131091 UXW131088:UXW131091 UOA131088:UOA131091 UEE131088:UEE131091 TUI131088:TUI131091 TKM131088:TKM131091 TAQ131088:TAQ131091 SQU131088:SQU131091 SGY131088:SGY131091 RXC131088:RXC131091 RNG131088:RNG131091 RDK131088:RDK131091 QTO131088:QTO131091 QJS131088:QJS131091 PZW131088:PZW131091 PQA131088:PQA131091 PGE131088:PGE131091 OWI131088:OWI131091 OMM131088:OMM131091 OCQ131088:OCQ131091 NSU131088:NSU131091 NIY131088:NIY131091 MZC131088:MZC131091 MPG131088:MPG131091 MFK131088:MFK131091 LVO131088:LVO131091 LLS131088:LLS131091 LBW131088:LBW131091 KSA131088:KSA131091 KIE131088:KIE131091 JYI131088:JYI131091 JOM131088:JOM131091 JEQ131088:JEQ131091 IUU131088:IUU131091 IKY131088:IKY131091 IBC131088:IBC131091 HRG131088:HRG131091 HHK131088:HHK131091 GXO131088:GXO131091 GNS131088:GNS131091 GDW131088:GDW131091 FUA131088:FUA131091 FKE131088:FKE131091 FAI131088:FAI131091 EQM131088:EQM131091 EGQ131088:EGQ131091 DWU131088:DWU131091 DMY131088:DMY131091 DDC131088:DDC131091 CTG131088:CTG131091 CJK131088:CJK131091 BZO131088:BZO131091 BPS131088:BPS131091 BFW131088:BFW131091 AWA131088:AWA131091 AME131088:AME131091 ACI131088:ACI131091 SM131088:SM131091 IQ131088:IQ131091 E131088:J131091 WVC65552:WVC65555 WLG65552:WLG65555 WBK65552:WBK65555 VRO65552:VRO65555 VHS65552:VHS65555 UXW65552:UXW65555 UOA65552:UOA65555 UEE65552:UEE65555 TUI65552:TUI65555 TKM65552:TKM65555 TAQ65552:TAQ65555 SQU65552:SQU65555 SGY65552:SGY65555 RXC65552:RXC65555 RNG65552:RNG65555 RDK65552:RDK65555 QTO65552:QTO65555 QJS65552:QJS65555 PZW65552:PZW65555 PQA65552:PQA65555 PGE65552:PGE65555 OWI65552:OWI65555 OMM65552:OMM65555 OCQ65552:OCQ65555 NSU65552:NSU65555 NIY65552:NIY65555 MZC65552:MZC65555 MPG65552:MPG65555 MFK65552:MFK65555 LVO65552:LVO65555 LLS65552:LLS65555 LBW65552:LBW65555 KSA65552:KSA65555 KIE65552:KIE65555 JYI65552:JYI65555 JOM65552:JOM65555 JEQ65552:JEQ65555 IUU65552:IUU65555 IKY65552:IKY65555 IBC65552:IBC65555 HRG65552:HRG65555 HHK65552:HHK65555 GXO65552:GXO65555 GNS65552:GNS65555 GDW65552:GDW65555 FUA65552:FUA65555 FKE65552:FKE65555 FAI65552:FAI65555 EQM65552:EQM65555 EGQ65552:EGQ65555 DWU65552:DWU65555 DMY65552:DMY65555 DDC65552:DDC65555 CTG65552:CTG65555 CJK65552:CJK65555 BZO65552:BZO65555 BPS65552:BPS65555 BFW65552:BFW65555 AWA65552:AWA65555 AME65552:AME65555 ACI65552:ACI65555 SM65552:SM65555 IQ65552:IQ65555 E65552:J65555 WVC983061:WVC983064 WVC983051:WVC983054 WLG983051:WLG983054 WBK983051:WBK983054 VRO983051:VRO983054 VHS983051:VHS983054 UXW983051:UXW983054 UOA983051:UOA983054 UEE983051:UEE983054 TUI983051:TUI983054 TKM983051:TKM983054 TAQ983051:TAQ983054 SQU983051:SQU983054 SGY983051:SGY983054 RXC983051:RXC983054 RNG983051:RNG983054 RDK983051:RDK983054 QTO983051:QTO983054 QJS983051:QJS983054 PZW983051:PZW983054 PQA983051:PQA983054 PGE983051:PGE983054 OWI983051:OWI983054 OMM983051:OMM983054 OCQ983051:OCQ983054 NSU983051:NSU983054 NIY983051:NIY983054 MZC983051:MZC983054 MPG983051:MPG983054 MFK983051:MFK983054 LVO983051:LVO983054 LLS983051:LLS983054 LBW983051:LBW983054 KSA983051:KSA983054 KIE983051:KIE983054 JYI983051:JYI983054 JOM983051:JOM983054 JEQ983051:JEQ983054 IUU983051:IUU983054 IKY983051:IKY983054 IBC983051:IBC983054 HRG983051:HRG983054 HHK983051:HHK983054 GXO983051:GXO983054 GNS983051:GNS983054 GDW983051:GDW983054 FUA983051:FUA983054 FKE983051:FKE983054 FAI983051:FAI983054 EQM983051:EQM983054 EGQ983051:EGQ983054 DWU983051:DWU983054 DMY983051:DMY983054 DDC983051:DDC983054 CTG983051:CTG983054 CJK983051:CJK983054 BZO983051:BZO983054 BPS983051:BPS983054 BFW983051:BFW983054 AWA983051:AWA983054 AME983051:AME983054 ACI983051:ACI983054 SM983051:SM983054 IQ983051:IQ983054 E983051:J983054 WVC917515:WVC917518 WLG917515:WLG917518 WBK917515:WBK917518 VRO917515:VRO917518 VHS917515:VHS917518 UXW917515:UXW917518 UOA917515:UOA917518 UEE917515:UEE917518 TUI917515:TUI917518 TKM917515:TKM917518 TAQ917515:TAQ917518 SQU917515:SQU917518 SGY917515:SGY917518 RXC917515:RXC917518 RNG917515:RNG917518 RDK917515:RDK917518 QTO917515:QTO917518 QJS917515:QJS917518 PZW917515:PZW917518 PQA917515:PQA917518 PGE917515:PGE917518 OWI917515:OWI917518 OMM917515:OMM917518 OCQ917515:OCQ917518 NSU917515:NSU917518 NIY917515:NIY917518 MZC917515:MZC917518 MPG917515:MPG917518 MFK917515:MFK917518 LVO917515:LVO917518 LLS917515:LLS917518 LBW917515:LBW917518 KSA917515:KSA917518 KIE917515:KIE917518 JYI917515:JYI917518 JOM917515:JOM917518 JEQ917515:JEQ917518 IUU917515:IUU917518 IKY917515:IKY917518 IBC917515:IBC917518 HRG917515:HRG917518 HHK917515:HHK917518 GXO917515:GXO917518 GNS917515:GNS917518 GDW917515:GDW917518 FUA917515:FUA917518 FKE917515:FKE917518 FAI917515:FAI917518 EQM917515:EQM917518 EGQ917515:EGQ917518 DWU917515:DWU917518 DMY917515:DMY917518 DDC917515:DDC917518 CTG917515:CTG917518 CJK917515:CJK917518 BZO917515:BZO917518 BPS917515:BPS917518 BFW917515:BFW917518 AWA917515:AWA917518 AME917515:AME917518 ACI917515:ACI917518 SM917515:SM917518 IQ917515:IQ917518 E917515:J917518 WVC851979:WVC851982 WLG851979:WLG851982 WBK851979:WBK851982 VRO851979:VRO851982 VHS851979:VHS851982 UXW851979:UXW851982 UOA851979:UOA851982 UEE851979:UEE851982 TUI851979:TUI851982 TKM851979:TKM851982 TAQ851979:TAQ851982 SQU851979:SQU851982 SGY851979:SGY851982 RXC851979:RXC851982 RNG851979:RNG851982 RDK851979:RDK851982 QTO851979:QTO851982 QJS851979:QJS851982 PZW851979:PZW851982 PQA851979:PQA851982 PGE851979:PGE851982 OWI851979:OWI851982 OMM851979:OMM851982 OCQ851979:OCQ851982 NSU851979:NSU851982 NIY851979:NIY851982 MZC851979:MZC851982 MPG851979:MPG851982 MFK851979:MFK851982 LVO851979:LVO851982 LLS851979:LLS851982 LBW851979:LBW851982 KSA851979:KSA851982 KIE851979:KIE851982 JYI851979:JYI851982 JOM851979:JOM851982 JEQ851979:JEQ851982 IUU851979:IUU851982 IKY851979:IKY851982 IBC851979:IBC851982 HRG851979:HRG851982 HHK851979:HHK851982 GXO851979:GXO851982 GNS851979:GNS851982 GDW851979:GDW851982 FUA851979:FUA851982 FKE851979:FKE851982 FAI851979:FAI851982 EQM851979:EQM851982 EGQ851979:EGQ851982 DWU851979:DWU851982 DMY851979:DMY851982 DDC851979:DDC851982 CTG851979:CTG851982 CJK851979:CJK851982 BZO851979:BZO851982 BPS851979:BPS851982 BFW851979:BFW851982 AWA851979:AWA851982 AME851979:AME851982 ACI851979:ACI851982 SM851979:SM851982 IQ851979:IQ851982 E851979:J851982 WVC786443:WVC786446 WLG786443:WLG786446 WBK786443:WBK786446 VRO786443:VRO786446 VHS786443:VHS786446 UXW786443:UXW786446 UOA786443:UOA786446 UEE786443:UEE786446 TUI786443:TUI786446 TKM786443:TKM786446 TAQ786443:TAQ786446 SQU786443:SQU786446 SGY786443:SGY786446 RXC786443:RXC786446 RNG786443:RNG786446 RDK786443:RDK786446 QTO786443:QTO786446 QJS786443:QJS786446 PZW786443:PZW786446 PQA786443:PQA786446 PGE786443:PGE786446 OWI786443:OWI786446 OMM786443:OMM786446 OCQ786443:OCQ786446 NSU786443:NSU786446 NIY786443:NIY786446 MZC786443:MZC786446 MPG786443:MPG786446 MFK786443:MFK786446 LVO786443:LVO786446 LLS786443:LLS786446 LBW786443:LBW786446 KSA786443:KSA786446 KIE786443:KIE786446 JYI786443:JYI786446 JOM786443:JOM786446 JEQ786443:JEQ786446 IUU786443:IUU786446 IKY786443:IKY786446 IBC786443:IBC786446 HRG786443:HRG786446 HHK786443:HHK786446 GXO786443:GXO786446 GNS786443:GNS786446 GDW786443:GDW786446 FUA786443:FUA786446 FKE786443:FKE786446 FAI786443:FAI786446 EQM786443:EQM786446 EGQ786443:EGQ786446 DWU786443:DWU786446 DMY786443:DMY786446 DDC786443:DDC786446 CTG786443:CTG786446 CJK786443:CJK786446 BZO786443:BZO786446 BPS786443:BPS786446 BFW786443:BFW786446 AWA786443:AWA786446 AME786443:AME786446 ACI786443:ACI786446 SM786443:SM786446 IQ786443:IQ786446 E786443:J786446 WVC720907:WVC720910 WLG720907:WLG720910 WBK720907:WBK720910 VRO720907:VRO720910 VHS720907:VHS720910 UXW720907:UXW720910 UOA720907:UOA720910 UEE720907:UEE720910 TUI720907:TUI720910 TKM720907:TKM720910 TAQ720907:TAQ720910 SQU720907:SQU720910 SGY720907:SGY720910 RXC720907:RXC720910 RNG720907:RNG720910 RDK720907:RDK720910 QTO720907:QTO720910 QJS720907:QJS720910 PZW720907:PZW720910 PQA720907:PQA720910 PGE720907:PGE720910 OWI720907:OWI720910 OMM720907:OMM720910 OCQ720907:OCQ720910 NSU720907:NSU720910 NIY720907:NIY720910 MZC720907:MZC720910 MPG720907:MPG720910 MFK720907:MFK720910 LVO720907:LVO720910 LLS720907:LLS720910 LBW720907:LBW720910 KSA720907:KSA720910 KIE720907:KIE720910 JYI720907:JYI720910 JOM720907:JOM720910 JEQ720907:JEQ720910 IUU720907:IUU720910 IKY720907:IKY720910 IBC720907:IBC720910 HRG720907:HRG720910 HHK720907:HHK720910 GXO720907:GXO720910 GNS720907:GNS720910 GDW720907:GDW720910 FUA720907:FUA720910 FKE720907:FKE720910 FAI720907:FAI720910 EQM720907:EQM720910 EGQ720907:EGQ720910 DWU720907:DWU720910 DMY720907:DMY720910 DDC720907:DDC720910 CTG720907:CTG720910 CJK720907:CJK720910 BZO720907:BZO720910 BPS720907:BPS720910 BFW720907:BFW720910 AWA720907:AWA720910 AME720907:AME720910 ACI720907:ACI720910 SM720907:SM720910 IQ720907:IQ720910 E720907:J720910 WVC655371:WVC655374 WLG655371:WLG655374 WBK655371:WBK655374 VRO655371:VRO655374 VHS655371:VHS655374 UXW655371:UXW655374 UOA655371:UOA655374 UEE655371:UEE655374 TUI655371:TUI655374 TKM655371:TKM655374 TAQ655371:TAQ655374 SQU655371:SQU655374 SGY655371:SGY655374 RXC655371:RXC655374 RNG655371:RNG655374 RDK655371:RDK655374 QTO655371:QTO655374 QJS655371:QJS655374 PZW655371:PZW655374 PQA655371:PQA655374 PGE655371:PGE655374 OWI655371:OWI655374 OMM655371:OMM655374 OCQ655371:OCQ655374 NSU655371:NSU655374 NIY655371:NIY655374 MZC655371:MZC655374 MPG655371:MPG655374 MFK655371:MFK655374 LVO655371:LVO655374 LLS655371:LLS655374 LBW655371:LBW655374 KSA655371:KSA655374 KIE655371:KIE655374 JYI655371:JYI655374 JOM655371:JOM655374 JEQ655371:JEQ655374 IUU655371:IUU655374 IKY655371:IKY655374 IBC655371:IBC655374 HRG655371:HRG655374 HHK655371:HHK655374 GXO655371:GXO655374 GNS655371:GNS655374 GDW655371:GDW655374 FUA655371:FUA655374 FKE655371:FKE655374 FAI655371:FAI655374 EQM655371:EQM655374 EGQ655371:EGQ655374 DWU655371:DWU655374 DMY655371:DMY655374 DDC655371:DDC655374 CTG655371:CTG655374 CJK655371:CJK655374 BZO655371:BZO655374 BPS655371:BPS655374 BFW655371:BFW655374 AWA655371:AWA655374 AME655371:AME655374 ACI655371:ACI655374 SM655371:SM655374 IQ655371:IQ655374 E655371:J655374 WVC589835:WVC589838 WLG589835:WLG589838 WBK589835:WBK589838 VRO589835:VRO589838 VHS589835:VHS589838 UXW589835:UXW589838 UOA589835:UOA589838 UEE589835:UEE589838 TUI589835:TUI589838 TKM589835:TKM589838 TAQ589835:TAQ589838 SQU589835:SQU589838 SGY589835:SGY589838 RXC589835:RXC589838 RNG589835:RNG589838 RDK589835:RDK589838 QTO589835:QTO589838 QJS589835:QJS589838 PZW589835:PZW589838 PQA589835:PQA589838 PGE589835:PGE589838 OWI589835:OWI589838 OMM589835:OMM589838 OCQ589835:OCQ589838 NSU589835:NSU589838 NIY589835:NIY589838 MZC589835:MZC589838 MPG589835:MPG589838 MFK589835:MFK589838 LVO589835:LVO589838 LLS589835:LLS589838 LBW589835:LBW589838 KSA589835:KSA589838 KIE589835:KIE589838 JYI589835:JYI589838 JOM589835:JOM589838 JEQ589835:JEQ589838 IUU589835:IUU589838 IKY589835:IKY589838 IBC589835:IBC589838 HRG589835:HRG589838 HHK589835:HHK589838 GXO589835:GXO589838 GNS589835:GNS589838 GDW589835:GDW589838 FUA589835:FUA589838 FKE589835:FKE589838 FAI589835:FAI589838 EQM589835:EQM589838 EGQ589835:EGQ589838 DWU589835:DWU589838 DMY589835:DMY589838 DDC589835:DDC589838 CTG589835:CTG589838 CJK589835:CJK589838 BZO589835:BZO589838 BPS589835:BPS589838 BFW589835:BFW589838 AWA589835:AWA589838 AME589835:AME589838 ACI589835:ACI589838 SM589835:SM589838 IQ589835:IQ589838 E589835:J589838 WVC524299:WVC524302 WLG524299:WLG524302 WBK524299:WBK524302 VRO524299:VRO524302 VHS524299:VHS524302 UXW524299:UXW524302 UOA524299:UOA524302 UEE524299:UEE524302 TUI524299:TUI524302 TKM524299:TKM524302 TAQ524299:TAQ524302 SQU524299:SQU524302 SGY524299:SGY524302 RXC524299:RXC524302 RNG524299:RNG524302 RDK524299:RDK524302 QTO524299:QTO524302 QJS524299:QJS524302 PZW524299:PZW524302 PQA524299:PQA524302 PGE524299:PGE524302 OWI524299:OWI524302 OMM524299:OMM524302 OCQ524299:OCQ524302 NSU524299:NSU524302 NIY524299:NIY524302 MZC524299:MZC524302 MPG524299:MPG524302 MFK524299:MFK524302 LVO524299:LVO524302 LLS524299:LLS524302 LBW524299:LBW524302 KSA524299:KSA524302 KIE524299:KIE524302 JYI524299:JYI524302 JOM524299:JOM524302 JEQ524299:JEQ524302 IUU524299:IUU524302 IKY524299:IKY524302 IBC524299:IBC524302 HRG524299:HRG524302 HHK524299:HHK524302 GXO524299:GXO524302 GNS524299:GNS524302 GDW524299:GDW524302 FUA524299:FUA524302 FKE524299:FKE524302 FAI524299:FAI524302 EQM524299:EQM524302 EGQ524299:EGQ524302 DWU524299:DWU524302 DMY524299:DMY524302 DDC524299:DDC524302 CTG524299:CTG524302 CJK524299:CJK524302 BZO524299:BZO524302 BPS524299:BPS524302 BFW524299:BFW524302 AWA524299:AWA524302 AME524299:AME524302 ACI524299:ACI524302 SM524299:SM524302 IQ524299:IQ524302 E524299:J524302 WVC458763:WVC458766 WLG458763:WLG458766 WBK458763:WBK458766 VRO458763:VRO458766 VHS458763:VHS458766 UXW458763:UXW458766 UOA458763:UOA458766 UEE458763:UEE458766 TUI458763:TUI458766 TKM458763:TKM458766 TAQ458763:TAQ458766 SQU458763:SQU458766 SGY458763:SGY458766 RXC458763:RXC458766 RNG458763:RNG458766 RDK458763:RDK458766 QTO458763:QTO458766 QJS458763:QJS458766 PZW458763:PZW458766 PQA458763:PQA458766 PGE458763:PGE458766 OWI458763:OWI458766 OMM458763:OMM458766 OCQ458763:OCQ458766 NSU458763:NSU458766 NIY458763:NIY458766 MZC458763:MZC458766 MPG458763:MPG458766 MFK458763:MFK458766 LVO458763:LVO458766 LLS458763:LLS458766 LBW458763:LBW458766 KSA458763:KSA458766 KIE458763:KIE458766 JYI458763:JYI458766 JOM458763:JOM458766 JEQ458763:JEQ458766 IUU458763:IUU458766 IKY458763:IKY458766 IBC458763:IBC458766 HRG458763:HRG458766 HHK458763:HHK458766 GXO458763:GXO458766 GNS458763:GNS458766 GDW458763:GDW458766 FUA458763:FUA458766 FKE458763:FKE458766 FAI458763:FAI458766 EQM458763:EQM458766 EGQ458763:EGQ458766 DWU458763:DWU458766 DMY458763:DMY458766 DDC458763:DDC458766 CTG458763:CTG458766 CJK458763:CJK458766 BZO458763:BZO458766 BPS458763:BPS458766 BFW458763:BFW458766 AWA458763:AWA458766 AME458763:AME458766 ACI458763:ACI458766 SM458763:SM458766 IQ458763:IQ458766 E458763:J458766 WVC393227:WVC393230 WLG393227:WLG393230 WBK393227:WBK393230 VRO393227:VRO393230 VHS393227:VHS393230 UXW393227:UXW393230 UOA393227:UOA393230 UEE393227:UEE393230 TUI393227:TUI393230 TKM393227:TKM393230 TAQ393227:TAQ393230 SQU393227:SQU393230 SGY393227:SGY393230 RXC393227:RXC393230 RNG393227:RNG393230 RDK393227:RDK393230 QTO393227:QTO393230 QJS393227:QJS393230 PZW393227:PZW393230 PQA393227:PQA393230 PGE393227:PGE393230 OWI393227:OWI393230 OMM393227:OMM393230 OCQ393227:OCQ393230 NSU393227:NSU393230 NIY393227:NIY393230 MZC393227:MZC393230 MPG393227:MPG393230 MFK393227:MFK393230 LVO393227:LVO393230 LLS393227:LLS393230 LBW393227:LBW393230 KSA393227:KSA393230 KIE393227:KIE393230 JYI393227:JYI393230 JOM393227:JOM393230 JEQ393227:JEQ393230 IUU393227:IUU393230 IKY393227:IKY393230 IBC393227:IBC393230 HRG393227:HRG393230 HHK393227:HHK393230 GXO393227:GXO393230 GNS393227:GNS393230 GDW393227:GDW393230 FUA393227:FUA393230 FKE393227:FKE393230 FAI393227:FAI393230 EQM393227:EQM393230 EGQ393227:EGQ393230 DWU393227:DWU393230 DMY393227:DMY393230 DDC393227:DDC393230 CTG393227:CTG393230 CJK393227:CJK393230 BZO393227:BZO393230 BPS393227:BPS393230 BFW393227:BFW393230 AWA393227:AWA393230 AME393227:AME393230 ACI393227:ACI393230 SM393227:SM393230 IQ393227:IQ393230 E393227:J393230 WVC327691:WVC327694 WLG327691:WLG327694 WBK327691:WBK327694 VRO327691:VRO327694 VHS327691:VHS327694 UXW327691:UXW327694 UOA327691:UOA327694 UEE327691:UEE327694 TUI327691:TUI327694 TKM327691:TKM327694 TAQ327691:TAQ327694 SQU327691:SQU327694 SGY327691:SGY327694 RXC327691:RXC327694 RNG327691:RNG327694 RDK327691:RDK327694 QTO327691:QTO327694 QJS327691:QJS327694 PZW327691:PZW327694 PQA327691:PQA327694 PGE327691:PGE327694 OWI327691:OWI327694 OMM327691:OMM327694 OCQ327691:OCQ327694 NSU327691:NSU327694 NIY327691:NIY327694 MZC327691:MZC327694 MPG327691:MPG327694 MFK327691:MFK327694 LVO327691:LVO327694 LLS327691:LLS327694 LBW327691:LBW327694 KSA327691:KSA327694 KIE327691:KIE327694 JYI327691:JYI327694 JOM327691:JOM327694 JEQ327691:JEQ327694 IUU327691:IUU327694 IKY327691:IKY327694 IBC327691:IBC327694 HRG327691:HRG327694 HHK327691:HHK327694 GXO327691:GXO327694 GNS327691:GNS327694 GDW327691:GDW327694 FUA327691:FUA327694 FKE327691:FKE327694 FAI327691:FAI327694 EQM327691:EQM327694 EGQ327691:EGQ327694 DWU327691:DWU327694 DMY327691:DMY327694 DDC327691:DDC327694 CTG327691:CTG327694 CJK327691:CJK327694 BZO327691:BZO327694 BPS327691:BPS327694 BFW327691:BFW327694 AWA327691:AWA327694 AME327691:AME327694 ACI327691:ACI327694 SM327691:SM327694 IQ327691:IQ327694 E327691:J327694 WVC262155:WVC262158 WLG262155:WLG262158 WBK262155:WBK262158 VRO262155:VRO262158 VHS262155:VHS262158 UXW262155:UXW262158 UOA262155:UOA262158 UEE262155:UEE262158 TUI262155:TUI262158 TKM262155:TKM262158 TAQ262155:TAQ262158 SQU262155:SQU262158 SGY262155:SGY262158 RXC262155:RXC262158 RNG262155:RNG262158 RDK262155:RDK262158 QTO262155:QTO262158 QJS262155:QJS262158 PZW262155:PZW262158 PQA262155:PQA262158 PGE262155:PGE262158 OWI262155:OWI262158 OMM262155:OMM262158 OCQ262155:OCQ262158 NSU262155:NSU262158 NIY262155:NIY262158 MZC262155:MZC262158 MPG262155:MPG262158 MFK262155:MFK262158 LVO262155:LVO262158 LLS262155:LLS262158 LBW262155:LBW262158 KSA262155:KSA262158 KIE262155:KIE262158 JYI262155:JYI262158 JOM262155:JOM262158 JEQ262155:JEQ262158 IUU262155:IUU262158 IKY262155:IKY262158 IBC262155:IBC262158 HRG262155:HRG262158 HHK262155:HHK262158 GXO262155:GXO262158 GNS262155:GNS262158 GDW262155:GDW262158 FUA262155:FUA262158 FKE262155:FKE262158 FAI262155:FAI262158 EQM262155:EQM262158 EGQ262155:EGQ262158 DWU262155:DWU262158 DMY262155:DMY262158 DDC262155:DDC262158 CTG262155:CTG262158 CJK262155:CJK262158 BZO262155:BZO262158 BPS262155:BPS262158 BFW262155:BFW262158 AWA262155:AWA262158 AME262155:AME262158 ACI262155:ACI262158 SM262155:SM262158 IQ262155:IQ262158 E262155:J262158 WVC196619:WVC196622 WLG196619:WLG196622 WBK196619:WBK196622 VRO196619:VRO196622 VHS196619:VHS196622 UXW196619:UXW196622 UOA196619:UOA196622 UEE196619:UEE196622 TUI196619:TUI196622 TKM196619:TKM196622 TAQ196619:TAQ196622 SQU196619:SQU196622 SGY196619:SGY196622 RXC196619:RXC196622 RNG196619:RNG196622 RDK196619:RDK196622 QTO196619:QTO196622 QJS196619:QJS196622 PZW196619:PZW196622 PQA196619:PQA196622 PGE196619:PGE196622 OWI196619:OWI196622 OMM196619:OMM196622 OCQ196619:OCQ196622 NSU196619:NSU196622 NIY196619:NIY196622 MZC196619:MZC196622 MPG196619:MPG196622 MFK196619:MFK196622 LVO196619:LVO196622 LLS196619:LLS196622 LBW196619:LBW196622 KSA196619:KSA196622 KIE196619:KIE196622 JYI196619:JYI196622 JOM196619:JOM196622 JEQ196619:JEQ196622 IUU196619:IUU196622 IKY196619:IKY196622 IBC196619:IBC196622 HRG196619:HRG196622 HHK196619:HHK196622 GXO196619:GXO196622 GNS196619:GNS196622 GDW196619:GDW196622 FUA196619:FUA196622 FKE196619:FKE196622 FAI196619:FAI196622 EQM196619:EQM196622 EGQ196619:EGQ196622 DWU196619:DWU196622 DMY196619:DMY196622 DDC196619:DDC196622 CTG196619:CTG196622 CJK196619:CJK196622 BZO196619:BZO196622 BPS196619:BPS196622 BFW196619:BFW196622 AWA196619:AWA196622 AME196619:AME196622 ACI196619:ACI196622 SM196619:SM196622 IQ196619:IQ196622 E196619:J196622 WVC131083:WVC131086 WLG131083:WLG131086 WBK131083:WBK131086 VRO131083:VRO131086 VHS131083:VHS131086 UXW131083:UXW131086 UOA131083:UOA131086 UEE131083:UEE131086 TUI131083:TUI131086 TKM131083:TKM131086 TAQ131083:TAQ131086 SQU131083:SQU131086 SGY131083:SGY131086 RXC131083:RXC131086 RNG131083:RNG131086 RDK131083:RDK131086 QTO131083:QTO131086 QJS131083:QJS131086 PZW131083:PZW131086 PQA131083:PQA131086 PGE131083:PGE131086 OWI131083:OWI131086 OMM131083:OMM131086 OCQ131083:OCQ131086 NSU131083:NSU131086 NIY131083:NIY131086 MZC131083:MZC131086 MPG131083:MPG131086 MFK131083:MFK131086 LVO131083:LVO131086 LLS131083:LLS131086 LBW131083:LBW131086 KSA131083:KSA131086 KIE131083:KIE131086 JYI131083:JYI131086 JOM131083:JOM131086 JEQ131083:JEQ131086 IUU131083:IUU131086 IKY131083:IKY131086 IBC131083:IBC131086 HRG131083:HRG131086 HHK131083:HHK131086 GXO131083:GXO131086 GNS131083:GNS131086 GDW131083:GDW131086 FUA131083:FUA131086 FKE131083:FKE131086 FAI131083:FAI131086 EQM131083:EQM131086 EGQ131083:EGQ131086 DWU131083:DWU131086 DMY131083:DMY131086 DDC131083:DDC131086 CTG131083:CTG131086 CJK131083:CJK131086 BZO131083:BZO131086 BPS131083:BPS131086 BFW131083:BFW131086 AWA131083:AWA131086 AME131083:AME131086 ACI131083:ACI131086 SM131083:SM131086 IQ131083:IQ131086 E131083:J131086 WVC65547:WVC65550 WLG65547:WLG65550 WBK65547:WBK65550 VRO65547:VRO65550 VHS65547:VHS65550 UXW65547:UXW65550 UOA65547:UOA65550 UEE65547:UEE65550 TUI65547:TUI65550 TKM65547:TKM65550 TAQ65547:TAQ65550 SQU65547:SQU65550 SGY65547:SGY65550 RXC65547:RXC65550 RNG65547:RNG65550 RDK65547:RDK65550 QTO65547:QTO65550 QJS65547:QJS65550 PZW65547:PZW65550 PQA65547:PQA65550 PGE65547:PGE65550 OWI65547:OWI65550 OMM65547:OMM65550 OCQ65547:OCQ65550 NSU65547:NSU65550 NIY65547:NIY65550 MZC65547:MZC65550 MPG65547:MPG65550 MFK65547:MFK65550 LVO65547:LVO65550 LLS65547:LLS65550 LBW65547:LBW65550 KSA65547:KSA65550 KIE65547:KIE65550 JYI65547:JYI65550 JOM65547:JOM65550 JEQ65547:JEQ65550 IUU65547:IUU65550 IKY65547:IKY65550 IBC65547:IBC65550 HRG65547:HRG65550 HHK65547:HHK65550 GXO65547:GXO65550 GNS65547:GNS65550 GDW65547:GDW65550 FUA65547:FUA65550 FKE65547:FKE65550 FAI65547:FAI65550 EQM65547:EQM65550 EGQ65547:EGQ65550 DWU65547:DWU65550 DMY65547:DMY65550 DDC65547:DDC65550 CTG65547:CTG65550 CJK65547:CJK65550 BZO65547:BZO65550 BPS65547:BPS65550 BFW65547:BFW65550 AWA65547:AWA65550 AME65547:AME65550 ACI65547:ACI65550 SM65547:SM65550 IQ65547:IQ65550 WLG983061:WLG983064 WVC30:WVC32 IQ30:IQ32 SM30:SM32 ACI30:ACI32 AME30:AME32 AWA30:AWA32 BFW30:BFW32 BPS30:BPS32 BZO30:BZO32 CJK30:CJK32 CTG30:CTG32 DDC30:DDC32 DMY30:DMY32 DWU30:DWU32 EGQ30:EGQ32 EQM30:EQM32 FAI30:FAI32 FKE30:FKE32 FUA30:FUA32 GDW30:GDW32 GNS30:GNS32 GXO30:GXO32 HHK30:HHK32 HRG30:HRG32 IBC30:IBC32 IKY30:IKY32 IUU30:IUU32 JEQ30:JEQ32 JOM30:JOM32 JYI30:JYI32 KIE30:KIE32 KSA30:KSA32 LBW30:LBW32 LLS30:LLS32 LVO30:LVO32 MFK30:MFK32 MPG30:MPG32 MZC30:MZC32 NIY30:NIY32 NSU30:NSU32 OCQ30:OCQ32 OMM30:OMM32 OWI30:OWI32 PGE30:PGE32 PQA30:PQA32 PZW30:PZW32 QJS30:QJS32 QTO30:QTO32 RDK30:RDK32 RNG30:RNG32 RXC30:RXC32 SGY30:SGY32 SQU30:SQU32 TAQ30:TAQ32 TKM30:TKM32 TUI30:TUI32 UEE30:UEE32 UOA30:UOA32 UXW30:UXW32 VHS30:VHS32 VRO30:VRO32 WBK30:WBK32 E7:E14 SM18:SM21 E18:E20 IQ18:IQ21 WVC18:WVC21 WLG18:WLG21 WBK18:WBK21 VRO18:VRO21 VHS18:VHS21 UXW18:UXW21 UOA18:UOA21 UEE18:UEE21 TUI18:TUI21 TKM18:TKM21 TAQ18:TAQ21 SQU18:SQU21 SGY18:SGY21 RXC18:RXC21 RNG18:RNG21 RDK18:RDK21 QTO18:QTO21 QJS18:QJS21 PZW18:PZW21 PQA18:PQA21 PGE18:PGE21 OWI18:OWI21 OMM18:OMM21 OCQ18:OCQ21 NSU18:NSU21 NIY18:NIY21 MZC18:MZC21 MPG18:MPG21 MFK18:MFK21 LVO18:LVO21 LLS18:LLS21 LBW18:LBW21 KSA18:KSA21 KIE18:KIE21 JYI18:JYI21 JOM18:JOM21 JEQ18:JEQ21 IUU18:IUU21 IKY18:IKY21 IBC18:IBC21 HRG18:HRG21 HHK18:HHK21 GXO18:GXO21 GNS18:GNS21 GDW18:GDW21 FUA18:FUA21 FKE18:FKE21 FAI18:FAI21 EQM18:EQM21 EGQ18:EGQ21 DWU18:DWU21 DMY18:DMY21 DDC18:DDC21 CTG18:CTG21 CJK18:CJK21 BZO18:BZO21 BPS18:BPS21 BFW18:BFW21 AWA18:AWA21 AME18:AME21 E23:E30" xr:uid="{00000000-0002-0000-0300-000000000000}">
      <formula1>$M$1:$M$17</formula1>
    </dataValidation>
    <dataValidation errorStyle="warning" allowBlank="1" showInputMessage="1" showErrorMessage="1" errorTitle="No" error="Solo las opciones de la lista" promptTitle="Escoja objeto de gasto" prompt="Escoja objeto de gasto" sqref="F18 I18 J9:K14 G18:H21 F29:I29 J7:L8 J18:K20 F26:I26 J23:K30" xr:uid="{AA164889-6AEA-4F48-A3F2-E201CC3B9660}"/>
  </dataValidations>
  <pageMargins left="0.70866141732283472" right="0.70866141732283472" top="0.74803149606299213" bottom="0.74803149606299213" header="0.31496062992125984" footer="0.31496062992125984"/>
  <pageSetup scale="45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"/>
  <sheetViews>
    <sheetView workbookViewId="0">
      <selection activeCell="K8" sqref="K8"/>
    </sheetView>
  </sheetViews>
  <sheetFormatPr baseColWidth="10" defaultColWidth="11.42578125" defaultRowHeight="15" x14ac:dyDescent="0.25"/>
  <cols>
    <col min="1" max="1" width="12.85546875" customWidth="1"/>
    <col min="3" max="3" width="14.7109375" customWidth="1"/>
    <col min="4" max="4" width="24.42578125" customWidth="1"/>
    <col min="5" max="5" width="26.7109375" customWidth="1"/>
  </cols>
  <sheetData>
    <row r="1" spans="1:5" ht="15.75" x14ac:dyDescent="0.25">
      <c r="A1" s="533" t="s">
        <v>55</v>
      </c>
      <c r="B1" s="533"/>
      <c r="C1" s="533"/>
      <c r="D1" s="533"/>
      <c r="E1" s="533"/>
    </row>
    <row r="2" spans="1:5" ht="31.5" x14ac:dyDescent="0.25">
      <c r="A2" s="15" t="s">
        <v>56</v>
      </c>
      <c r="B2" s="16" t="s">
        <v>57</v>
      </c>
      <c r="C2" s="16" t="s">
        <v>58</v>
      </c>
      <c r="D2" s="16" t="s">
        <v>59</v>
      </c>
      <c r="E2" s="15" t="s">
        <v>60</v>
      </c>
    </row>
    <row r="3" spans="1:5" ht="52.5" customHeight="1" x14ac:dyDescent="0.25">
      <c r="A3" s="536" t="s">
        <v>68</v>
      </c>
      <c r="B3" s="536" t="s">
        <v>160</v>
      </c>
      <c r="C3" s="536" t="s">
        <v>70</v>
      </c>
      <c r="D3" s="542" t="s">
        <v>65</v>
      </c>
      <c r="E3" s="17" t="s">
        <v>66</v>
      </c>
    </row>
    <row r="4" spans="1:5" ht="69" customHeight="1" x14ac:dyDescent="0.25">
      <c r="A4" s="537"/>
      <c r="B4" s="537"/>
      <c r="C4" s="537"/>
      <c r="D4" s="543"/>
      <c r="E4" s="18" t="s">
        <v>67</v>
      </c>
    </row>
    <row r="5" spans="1:5" ht="77.25" x14ac:dyDescent="0.25">
      <c r="A5" s="534" t="s">
        <v>69</v>
      </c>
      <c r="B5" s="538" t="s">
        <v>8</v>
      </c>
      <c r="C5" s="536" t="s">
        <v>71</v>
      </c>
      <c r="D5" s="17" t="s">
        <v>61</v>
      </c>
      <c r="E5" s="18" t="s">
        <v>63</v>
      </c>
    </row>
    <row r="6" spans="1:5" ht="36.75" customHeight="1" x14ac:dyDescent="0.25">
      <c r="A6" s="535"/>
      <c r="B6" s="539"/>
      <c r="C6" s="537"/>
      <c r="D6" s="18" t="s">
        <v>62</v>
      </c>
      <c r="E6" s="17" t="s">
        <v>64</v>
      </c>
    </row>
    <row r="7" spans="1:5" ht="28.5" customHeight="1" x14ac:dyDescent="0.25">
      <c r="A7" s="544"/>
      <c r="B7" s="540"/>
      <c r="C7" s="536"/>
      <c r="D7" s="544"/>
      <c r="E7" s="532"/>
    </row>
    <row r="8" spans="1:5" ht="15.75" customHeight="1" x14ac:dyDescent="0.25">
      <c r="A8" s="545"/>
      <c r="B8" s="541"/>
      <c r="C8" s="537"/>
      <c r="D8" s="545"/>
      <c r="E8" s="532"/>
    </row>
  </sheetData>
  <mergeCells count="13">
    <mergeCell ref="E7:E8"/>
    <mergeCell ref="A1:E1"/>
    <mergeCell ref="A5:A6"/>
    <mergeCell ref="A3:A4"/>
    <mergeCell ref="B3:B4"/>
    <mergeCell ref="B5:B6"/>
    <mergeCell ref="B7:B8"/>
    <mergeCell ref="C3:C4"/>
    <mergeCell ref="D3:D4"/>
    <mergeCell ref="C5:C6"/>
    <mergeCell ref="A7:A8"/>
    <mergeCell ref="C7:C8"/>
    <mergeCell ref="D7:D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4"/>
  <sheetViews>
    <sheetView zoomScaleNormal="100" workbookViewId="0">
      <selection activeCell="C6" sqref="C6"/>
    </sheetView>
  </sheetViews>
  <sheetFormatPr baseColWidth="10" defaultColWidth="20.28515625" defaultRowHeight="15" x14ac:dyDescent="0.2"/>
  <cols>
    <col min="1" max="1" width="20.28515625" style="9"/>
    <col min="2" max="3" width="32.7109375" style="9" customWidth="1"/>
    <col min="4" max="4" width="24.28515625" style="9" customWidth="1"/>
    <col min="5" max="5" width="20.28515625" style="9"/>
    <col min="6" max="6" width="17" style="9" customWidth="1"/>
    <col min="7" max="7" width="15.85546875" style="9" customWidth="1"/>
    <col min="8" max="8" width="17.28515625" style="9" customWidth="1"/>
    <col min="9" max="9" width="17.140625" style="9" customWidth="1"/>
    <col min="10" max="10" width="18.5703125" style="9" customWidth="1"/>
    <col min="11" max="11" width="17.85546875" style="9" customWidth="1"/>
    <col min="12" max="12" width="25.28515625" style="9" customWidth="1"/>
    <col min="13" max="16384" width="20.28515625" style="9"/>
  </cols>
  <sheetData>
    <row r="1" spans="1:14" ht="15.75" x14ac:dyDescent="0.2">
      <c r="A1" s="552" t="s">
        <v>72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4"/>
    </row>
    <row r="2" spans="1:14" ht="15.6" customHeight="1" x14ac:dyDescent="0.2">
      <c r="A2" s="555" t="s">
        <v>73</v>
      </c>
      <c r="B2" s="557" t="s">
        <v>74</v>
      </c>
      <c r="C2" s="563" t="s">
        <v>82</v>
      </c>
      <c r="D2" s="559" t="s">
        <v>75</v>
      </c>
      <c r="E2" s="559" t="s">
        <v>76</v>
      </c>
      <c r="F2" s="546" t="s">
        <v>77</v>
      </c>
      <c r="G2" s="546"/>
      <c r="H2" s="546"/>
      <c r="I2" s="546"/>
      <c r="J2" s="546"/>
      <c r="K2" s="546"/>
      <c r="L2" s="561" t="s">
        <v>78</v>
      </c>
    </row>
    <row r="3" spans="1:14" ht="31.5" customHeight="1" x14ac:dyDescent="0.2">
      <c r="A3" s="556"/>
      <c r="B3" s="558"/>
      <c r="C3" s="558"/>
      <c r="D3" s="560"/>
      <c r="E3" s="560"/>
      <c r="F3" s="16">
        <v>1</v>
      </c>
      <c r="G3" s="16">
        <v>2</v>
      </c>
      <c r="H3" s="16">
        <v>3</v>
      </c>
      <c r="I3" s="19">
        <v>4</v>
      </c>
      <c r="J3" s="19">
        <v>5</v>
      </c>
      <c r="K3" s="19">
        <v>6</v>
      </c>
      <c r="L3" s="562"/>
    </row>
    <row r="4" spans="1:14" ht="102" customHeight="1" x14ac:dyDescent="0.2">
      <c r="A4" s="565" t="str">
        <f>+'MATRIZ MARCO LOGICO'!B11</f>
        <v>P1- Acciones de conservación y mejoramiento ambiental con actores SINA y sectores productivos implementadas</v>
      </c>
      <c r="B4" s="564" t="str">
        <f>+'MATRIZ MARCO LOGICO'!B7:M7</f>
        <v>A.1.1 Implementar acciones de conservación y/o recuperación y/o rehabilitación mediante estrategias activa o pasiva en ecosistemas estratégicos</v>
      </c>
      <c r="C4" s="296" t="str">
        <f>+'MATRIZ MARCO LOGICO'!B8</f>
        <v>A1.1.1 : Efectuar el Prealistamiento relacionado con la priorizacion, caracterización y georreferenciación de las áreas interés ambiental a conservar y recuperar en el Municipio de Mercaderes Cauca</v>
      </c>
      <c r="D4" s="20">
        <v>45945</v>
      </c>
      <c r="E4" s="20">
        <v>46037</v>
      </c>
      <c r="F4" s="457">
        <f>+L4/4</f>
        <v>5614562.4999999991</v>
      </c>
      <c r="G4" s="457">
        <f>+F4</f>
        <v>5614562.4999999991</v>
      </c>
      <c r="H4" s="457">
        <f>+F4</f>
        <v>5614562.4999999991</v>
      </c>
      <c r="I4" s="457">
        <f>+F4</f>
        <v>5614562.4999999991</v>
      </c>
      <c r="J4" s="299"/>
      <c r="K4" s="300"/>
      <c r="L4" s="458">
        <f>+PRESUPUESTO!I7</f>
        <v>22458249.999999996</v>
      </c>
    </row>
    <row r="5" spans="1:14" ht="102" customHeight="1" x14ac:dyDescent="0.2">
      <c r="A5" s="565"/>
      <c r="B5" s="564"/>
      <c r="C5" s="296" t="str">
        <f>+'MATRIZ MARCO LOGICO'!B9</f>
        <v xml:space="preserve">A1.1.2:  Implementar la estrategia activa mediante la reintroducción de material vegetal en las áreas viabilizadas, caracterizadas y georreferenciadas para esta estrategia.  </v>
      </c>
      <c r="D5" s="20">
        <v>46068</v>
      </c>
      <c r="E5" s="20">
        <v>46127</v>
      </c>
      <c r="F5" s="299"/>
      <c r="G5" s="299"/>
      <c r="H5" s="299"/>
      <c r="I5" s="299"/>
      <c r="J5" s="457">
        <f>L5/2</f>
        <v>10898263.199999999</v>
      </c>
      <c r="K5" s="457">
        <f>+J5</f>
        <v>10898263.199999999</v>
      </c>
      <c r="L5" s="458">
        <f>+PRESUPUESTO!I9</f>
        <v>21796526.399999999</v>
      </c>
    </row>
    <row r="6" spans="1:14" ht="104.25" customHeight="1" x14ac:dyDescent="0.2">
      <c r="A6" s="565"/>
      <c r="B6" s="564"/>
      <c r="C6" s="296" t="str">
        <f>+'MATRIZ MARCO LOGICO'!B10</f>
        <v>A1.1.3:Implementar acciones identificadas y priorizadas de conservación y/o mejoramiento ambiental mediante estrategias de resturacion, y/o mitigación (pasivas)</v>
      </c>
      <c r="D6" s="20">
        <v>46006</v>
      </c>
      <c r="E6" s="20">
        <v>46127</v>
      </c>
      <c r="F6" s="20"/>
      <c r="G6" s="20"/>
      <c r="H6" s="457">
        <f>L6/4</f>
        <v>36352796</v>
      </c>
      <c r="I6" s="457">
        <f>+H6</f>
        <v>36352796</v>
      </c>
      <c r="J6" s="457">
        <f>+H6</f>
        <v>36352796</v>
      </c>
      <c r="K6" s="457">
        <f>+H6</f>
        <v>36352796</v>
      </c>
      <c r="L6" s="458">
        <f>+PRESUPUESTO!I12</f>
        <v>145411184</v>
      </c>
      <c r="M6" s="21"/>
      <c r="N6" s="21"/>
    </row>
    <row r="7" spans="1:14" ht="146.25" customHeight="1" x14ac:dyDescent="0.2">
      <c r="A7" s="548" t="str">
        <f>+'MATRIZ MARCO LOGICO'!B11</f>
        <v>P1- Acciones de conservación y mejoramiento ambiental con actores SINA y sectores productivos implementadas</v>
      </c>
      <c r="B7" s="297" t="str">
        <f>+'MATRIZ MARCO LOGICO'!B12:M12</f>
        <v>A.1.2 Implementar acciones identificadas y priorizadas de conservación y/o mejoramiento ambiental mediante estrategias de resturacion, y/o mitigación y adaptación al cambio climático y/o residuos sólidos en articulación con actores del Sistema Nacional Ambiental en el departamento del Cauca.</v>
      </c>
      <c r="C7" s="298" t="str">
        <f>+'MATRIZ MARCO LOGICO'!B13</f>
        <v>A1.2.1:  Implementar acciones identificadas y priorizadas de conservación y/o mejoramiento ambiental mediante estrategias de resturacion, y/o mitigación (pasivas)</v>
      </c>
      <c r="D7" s="20">
        <v>45672</v>
      </c>
      <c r="E7" s="20">
        <v>46127</v>
      </c>
      <c r="F7" s="20"/>
      <c r="G7" s="20"/>
      <c r="H7" s="20"/>
      <c r="I7" s="457">
        <f>L7/3</f>
        <v>19388157.866666667</v>
      </c>
      <c r="J7" s="457">
        <f>+I7</f>
        <v>19388157.866666667</v>
      </c>
      <c r="K7" s="457">
        <f>+J7</f>
        <v>19388157.866666667</v>
      </c>
      <c r="L7" s="458">
        <f>+PRESUPUESTO!I18</f>
        <v>58164473.600000001</v>
      </c>
      <c r="M7" s="21"/>
      <c r="N7" s="21"/>
    </row>
    <row r="8" spans="1:14" ht="84.75" customHeight="1" x14ac:dyDescent="0.2">
      <c r="A8" s="548"/>
      <c r="B8" s="547" t="str">
        <f>+'MATRIZ MARCO LOGICO'!B14:M14</f>
        <v>A.1.3 : Fortalecer los procesos de educación ambiental con diferentes actores SINA y el sector productivo</v>
      </c>
      <c r="C8" s="298" t="str">
        <f>+'MATRIZ MARCO LOGICO'!B15</f>
        <v>A1.3.1:  Realizar la socialización de la estrategia activa o pasiva a implementar con la comunidad priorizada del Municipio de Mercaderes</v>
      </c>
      <c r="D8" s="20">
        <v>45945</v>
      </c>
      <c r="E8" s="20">
        <v>45991</v>
      </c>
      <c r="F8" s="457">
        <f>+L8</f>
        <v>2270918</v>
      </c>
      <c r="G8" s="20"/>
      <c r="H8" s="20"/>
      <c r="I8" s="299"/>
      <c r="J8" s="299"/>
      <c r="K8" s="299"/>
      <c r="L8" s="458">
        <f>+PRESUPUESTO!I23</f>
        <v>2270918</v>
      </c>
      <c r="M8" s="21"/>
      <c r="N8" s="21"/>
    </row>
    <row r="9" spans="1:14" ht="131.25" customHeight="1" x14ac:dyDescent="0.2">
      <c r="A9" s="548"/>
      <c r="B9" s="547"/>
      <c r="C9" s="298" t="str">
        <f>+'MATRIZ MARCO LOGICO'!B16</f>
        <v>A1.3.2: Realizar encuentros comunitarios teóricos - practicos que fortalezcan el conociemiento para preservar las areas de interes ambiental  en el Municipio de Mercaderes - Cauca</v>
      </c>
      <c r="D9" s="20">
        <v>45976</v>
      </c>
      <c r="E9" s="20">
        <v>46127</v>
      </c>
      <c r="F9" s="20"/>
      <c r="G9" s="457">
        <f>+L9/5</f>
        <v>2262283.7999999998</v>
      </c>
      <c r="H9" s="457">
        <f>+G9</f>
        <v>2262283.7999999998</v>
      </c>
      <c r="I9" s="457">
        <f>+H9</f>
        <v>2262283.7999999998</v>
      </c>
      <c r="J9" s="457">
        <f>+I9</f>
        <v>2262283.7999999998</v>
      </c>
      <c r="K9" s="457">
        <f>+J9</f>
        <v>2262283.7999999998</v>
      </c>
      <c r="L9" s="458">
        <f>+PRESUPUESTO!I26</f>
        <v>11311419</v>
      </c>
      <c r="M9" s="21"/>
      <c r="N9" s="21"/>
    </row>
    <row r="10" spans="1:14" ht="131.25" customHeight="1" x14ac:dyDescent="0.2">
      <c r="A10" s="548"/>
      <c r="B10" s="547"/>
      <c r="C10" s="298" t="str">
        <f>+'MATRIZ MARCO LOGICO'!B17</f>
        <v>A-1.3.3: Realizar seguimiento a las estrategias de recuperacion y conservacion establecidas (pots-actividad)</v>
      </c>
      <c r="D10" s="20">
        <v>46068</v>
      </c>
      <c r="E10" s="20">
        <v>46127</v>
      </c>
      <c r="F10" s="20"/>
      <c r="G10" s="20"/>
      <c r="H10" s="20"/>
      <c r="I10" s="20"/>
      <c r="J10" s="457">
        <f>+L10/2</f>
        <v>9195000</v>
      </c>
      <c r="K10" s="457">
        <f>+J10</f>
        <v>9195000</v>
      </c>
      <c r="L10" s="458">
        <f>+PRESUPUESTO!I29</f>
        <v>18390000</v>
      </c>
      <c r="M10" s="21"/>
      <c r="N10" s="21"/>
    </row>
    <row r="11" spans="1:14" ht="16.5" thickBot="1" x14ac:dyDescent="0.25">
      <c r="A11" s="549" t="s">
        <v>79</v>
      </c>
      <c r="B11" s="550"/>
      <c r="C11" s="550"/>
      <c r="D11" s="550"/>
      <c r="E11" s="551"/>
      <c r="F11" s="459">
        <f>SUM(F4:F10)</f>
        <v>7885480.4999999991</v>
      </c>
      <c r="G11" s="459">
        <f t="shared" ref="G11:K11" si="0">SUM(G4:G10)</f>
        <v>7876846.2999999989</v>
      </c>
      <c r="H11" s="459">
        <f t="shared" si="0"/>
        <v>44229642.299999997</v>
      </c>
      <c r="I11" s="459">
        <f t="shared" si="0"/>
        <v>63617800.166666664</v>
      </c>
      <c r="J11" s="459">
        <f t="shared" si="0"/>
        <v>78096500.866666675</v>
      </c>
      <c r="K11" s="459">
        <f t="shared" si="0"/>
        <v>78096500.866666675</v>
      </c>
      <c r="L11" s="460">
        <f>SUM(L4:L10)</f>
        <v>279802771</v>
      </c>
      <c r="M11" s="36"/>
    </row>
    <row r="13" spans="1:14" x14ac:dyDescent="0.2">
      <c r="K13" s="37"/>
    </row>
    <row r="14" spans="1:14" x14ac:dyDescent="0.2">
      <c r="K14" s="36"/>
    </row>
  </sheetData>
  <mergeCells count="13">
    <mergeCell ref="F2:K2"/>
    <mergeCell ref="B8:B10"/>
    <mergeCell ref="A7:A10"/>
    <mergeCell ref="A11:E11"/>
    <mergeCell ref="A1:L1"/>
    <mergeCell ref="A2:A3"/>
    <mergeCell ref="B2:B3"/>
    <mergeCell ref="D2:D3"/>
    <mergeCell ref="E2:E3"/>
    <mergeCell ref="L2:L3"/>
    <mergeCell ref="C2:C3"/>
    <mergeCell ref="B4:B6"/>
    <mergeCell ref="A4:A6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91FF1-32F7-4D99-B3BB-79F58FAE6DE6}">
  <sheetPr>
    <tabColor rgb="FF00B050"/>
  </sheetPr>
  <dimension ref="A1:AS66"/>
  <sheetViews>
    <sheetView topLeftCell="B1" zoomScale="107" zoomScaleNormal="110" workbookViewId="0">
      <selection activeCell="AG30" sqref="AG30"/>
    </sheetView>
  </sheetViews>
  <sheetFormatPr baseColWidth="10" defaultColWidth="11.42578125" defaultRowHeight="12.75" x14ac:dyDescent="0.2"/>
  <cols>
    <col min="1" max="1" width="2.140625" style="106" customWidth="1"/>
    <col min="2" max="2" width="29" style="107" customWidth="1"/>
    <col min="3" max="3" width="8.140625" style="107" customWidth="1"/>
    <col min="4" max="4" width="11.140625" style="107" customWidth="1"/>
    <col min="5" max="5" width="12" style="107" customWidth="1"/>
    <col min="6" max="6" width="12.28515625" style="107" customWidth="1"/>
    <col min="7" max="7" width="13.42578125" style="107" customWidth="1"/>
    <col min="8" max="8" width="13.5703125" style="107" customWidth="1"/>
    <col min="9" max="9" width="29.5703125" style="106" customWidth="1"/>
    <col min="10" max="10" width="5" style="106" hidden="1" customWidth="1"/>
    <col min="11" max="11" width="7.42578125" style="106" hidden="1" customWidth="1"/>
    <col min="12" max="12" width="5.85546875" style="106" hidden="1" customWidth="1"/>
    <col min="13" max="13" width="5.7109375" style="106" hidden="1" customWidth="1"/>
    <col min="14" max="14" width="10" style="106" hidden="1" customWidth="1"/>
    <col min="15" max="15" width="11.140625" style="106" hidden="1" customWidth="1"/>
    <col min="16" max="16" width="10.85546875" style="106" hidden="1" customWidth="1"/>
    <col min="17" max="17" width="2.42578125" style="106" hidden="1" customWidth="1"/>
    <col min="18" max="18" width="25.5703125" style="106" hidden="1" customWidth="1"/>
    <col min="19" max="19" width="4.140625" style="106" hidden="1" customWidth="1"/>
    <col min="20" max="20" width="9.42578125" style="106" hidden="1" customWidth="1"/>
    <col min="21" max="21" width="7.140625" style="106" hidden="1" customWidth="1"/>
    <col min="22" max="22" width="6.7109375" style="106" hidden="1" customWidth="1"/>
    <col min="23" max="23" width="11.42578125" style="106" hidden="1" customWidth="1"/>
    <col min="24" max="24" width="13.5703125" style="106" hidden="1" customWidth="1"/>
    <col min="25" max="25" width="12.28515625" style="106" hidden="1" customWidth="1"/>
    <col min="26" max="29" width="11.42578125" style="106" hidden="1" customWidth="1"/>
    <col min="30" max="30" width="11.42578125" style="106" customWidth="1"/>
    <col min="31" max="31" width="20.140625" style="107" customWidth="1"/>
    <col min="32" max="33" width="11.42578125" style="106" customWidth="1"/>
    <col min="34" max="45" width="11.42578125" style="106"/>
    <col min="46" max="255" width="11.42578125" style="107"/>
    <col min="256" max="256" width="2.140625" style="107" customWidth="1"/>
    <col min="257" max="257" width="29" style="107" customWidth="1"/>
    <col min="258" max="258" width="8.140625" style="107" customWidth="1"/>
    <col min="259" max="259" width="7.42578125" style="107" customWidth="1"/>
    <col min="260" max="260" width="5.42578125" style="107" customWidth="1"/>
    <col min="261" max="261" width="12.28515625" style="107" customWidth="1"/>
    <col min="262" max="262" width="18.85546875" style="107" customWidth="1"/>
    <col min="263" max="263" width="13.5703125" style="107" customWidth="1"/>
    <col min="264" max="264" width="17.28515625" style="107" customWidth="1"/>
    <col min="265" max="286" width="0" style="107" hidden="1" customWidth="1"/>
    <col min="287" max="287" width="20.140625" style="107" customWidth="1"/>
    <col min="288" max="511" width="11.42578125" style="107"/>
    <col min="512" max="512" width="2.140625" style="107" customWidth="1"/>
    <col min="513" max="513" width="29" style="107" customWidth="1"/>
    <col min="514" max="514" width="8.140625" style="107" customWidth="1"/>
    <col min="515" max="515" width="7.42578125" style="107" customWidth="1"/>
    <col min="516" max="516" width="5.42578125" style="107" customWidth="1"/>
    <col min="517" max="517" width="12.28515625" style="107" customWidth="1"/>
    <col min="518" max="518" width="18.85546875" style="107" customWidth="1"/>
    <col min="519" max="519" width="13.5703125" style="107" customWidth="1"/>
    <col min="520" max="520" width="17.28515625" style="107" customWidth="1"/>
    <col min="521" max="542" width="0" style="107" hidden="1" customWidth="1"/>
    <col min="543" max="543" width="20.140625" style="107" customWidth="1"/>
    <col min="544" max="767" width="11.42578125" style="107"/>
    <col min="768" max="768" width="2.140625" style="107" customWidth="1"/>
    <col min="769" max="769" width="29" style="107" customWidth="1"/>
    <col min="770" max="770" width="8.140625" style="107" customWidth="1"/>
    <col min="771" max="771" width="7.42578125" style="107" customWidth="1"/>
    <col min="772" max="772" width="5.42578125" style="107" customWidth="1"/>
    <col min="773" max="773" width="12.28515625" style="107" customWidth="1"/>
    <col min="774" max="774" width="18.85546875" style="107" customWidth="1"/>
    <col min="775" max="775" width="13.5703125" style="107" customWidth="1"/>
    <col min="776" max="776" width="17.28515625" style="107" customWidth="1"/>
    <col min="777" max="798" width="0" style="107" hidden="1" customWidth="1"/>
    <col min="799" max="799" width="20.140625" style="107" customWidth="1"/>
    <col min="800" max="1023" width="11.42578125" style="107"/>
    <col min="1024" max="1024" width="2.140625" style="107" customWidth="1"/>
    <col min="1025" max="1025" width="29" style="107" customWidth="1"/>
    <col min="1026" max="1026" width="8.140625" style="107" customWidth="1"/>
    <col min="1027" max="1027" width="7.42578125" style="107" customWidth="1"/>
    <col min="1028" max="1028" width="5.42578125" style="107" customWidth="1"/>
    <col min="1029" max="1029" width="12.28515625" style="107" customWidth="1"/>
    <col min="1030" max="1030" width="18.85546875" style="107" customWidth="1"/>
    <col min="1031" max="1031" width="13.5703125" style="107" customWidth="1"/>
    <col min="1032" max="1032" width="17.28515625" style="107" customWidth="1"/>
    <col min="1033" max="1054" width="0" style="107" hidden="1" customWidth="1"/>
    <col min="1055" max="1055" width="20.140625" style="107" customWidth="1"/>
    <col min="1056" max="1279" width="11.42578125" style="107"/>
    <col min="1280" max="1280" width="2.140625" style="107" customWidth="1"/>
    <col min="1281" max="1281" width="29" style="107" customWidth="1"/>
    <col min="1282" max="1282" width="8.140625" style="107" customWidth="1"/>
    <col min="1283" max="1283" width="7.42578125" style="107" customWidth="1"/>
    <col min="1284" max="1284" width="5.42578125" style="107" customWidth="1"/>
    <col min="1285" max="1285" width="12.28515625" style="107" customWidth="1"/>
    <col min="1286" max="1286" width="18.85546875" style="107" customWidth="1"/>
    <col min="1287" max="1287" width="13.5703125" style="107" customWidth="1"/>
    <col min="1288" max="1288" width="17.28515625" style="107" customWidth="1"/>
    <col min="1289" max="1310" width="0" style="107" hidden="1" customWidth="1"/>
    <col min="1311" max="1311" width="20.140625" style="107" customWidth="1"/>
    <col min="1312" max="1535" width="11.42578125" style="107"/>
    <col min="1536" max="1536" width="2.140625" style="107" customWidth="1"/>
    <col min="1537" max="1537" width="29" style="107" customWidth="1"/>
    <col min="1538" max="1538" width="8.140625" style="107" customWidth="1"/>
    <col min="1539" max="1539" width="7.42578125" style="107" customWidth="1"/>
    <col min="1540" max="1540" width="5.42578125" style="107" customWidth="1"/>
    <col min="1541" max="1541" width="12.28515625" style="107" customWidth="1"/>
    <col min="1542" max="1542" width="18.85546875" style="107" customWidth="1"/>
    <col min="1543" max="1543" width="13.5703125" style="107" customWidth="1"/>
    <col min="1544" max="1544" width="17.28515625" style="107" customWidth="1"/>
    <col min="1545" max="1566" width="0" style="107" hidden="1" customWidth="1"/>
    <col min="1567" max="1567" width="20.140625" style="107" customWidth="1"/>
    <col min="1568" max="1791" width="11.42578125" style="107"/>
    <col min="1792" max="1792" width="2.140625" style="107" customWidth="1"/>
    <col min="1793" max="1793" width="29" style="107" customWidth="1"/>
    <col min="1794" max="1794" width="8.140625" style="107" customWidth="1"/>
    <col min="1795" max="1795" width="7.42578125" style="107" customWidth="1"/>
    <col min="1796" max="1796" width="5.42578125" style="107" customWidth="1"/>
    <col min="1797" max="1797" width="12.28515625" style="107" customWidth="1"/>
    <col min="1798" max="1798" width="18.85546875" style="107" customWidth="1"/>
    <col min="1799" max="1799" width="13.5703125" style="107" customWidth="1"/>
    <col min="1800" max="1800" width="17.28515625" style="107" customWidth="1"/>
    <col min="1801" max="1822" width="0" style="107" hidden="1" customWidth="1"/>
    <col min="1823" max="1823" width="20.140625" style="107" customWidth="1"/>
    <col min="1824" max="2047" width="11.42578125" style="107"/>
    <col min="2048" max="2048" width="2.140625" style="107" customWidth="1"/>
    <col min="2049" max="2049" width="29" style="107" customWidth="1"/>
    <col min="2050" max="2050" width="8.140625" style="107" customWidth="1"/>
    <col min="2051" max="2051" width="7.42578125" style="107" customWidth="1"/>
    <col min="2052" max="2052" width="5.42578125" style="107" customWidth="1"/>
    <col min="2053" max="2053" width="12.28515625" style="107" customWidth="1"/>
    <col min="2054" max="2054" width="18.85546875" style="107" customWidth="1"/>
    <col min="2055" max="2055" width="13.5703125" style="107" customWidth="1"/>
    <col min="2056" max="2056" width="17.28515625" style="107" customWidth="1"/>
    <col min="2057" max="2078" width="0" style="107" hidden="1" customWidth="1"/>
    <col min="2079" max="2079" width="20.140625" style="107" customWidth="1"/>
    <col min="2080" max="2303" width="11.42578125" style="107"/>
    <col min="2304" max="2304" width="2.140625" style="107" customWidth="1"/>
    <col min="2305" max="2305" width="29" style="107" customWidth="1"/>
    <col min="2306" max="2306" width="8.140625" style="107" customWidth="1"/>
    <col min="2307" max="2307" width="7.42578125" style="107" customWidth="1"/>
    <col min="2308" max="2308" width="5.42578125" style="107" customWidth="1"/>
    <col min="2309" max="2309" width="12.28515625" style="107" customWidth="1"/>
    <col min="2310" max="2310" width="18.85546875" style="107" customWidth="1"/>
    <col min="2311" max="2311" width="13.5703125" style="107" customWidth="1"/>
    <col min="2312" max="2312" width="17.28515625" style="107" customWidth="1"/>
    <col min="2313" max="2334" width="0" style="107" hidden="1" customWidth="1"/>
    <col min="2335" max="2335" width="20.140625" style="107" customWidth="1"/>
    <col min="2336" max="2559" width="11.42578125" style="107"/>
    <col min="2560" max="2560" width="2.140625" style="107" customWidth="1"/>
    <col min="2561" max="2561" width="29" style="107" customWidth="1"/>
    <col min="2562" max="2562" width="8.140625" style="107" customWidth="1"/>
    <col min="2563" max="2563" width="7.42578125" style="107" customWidth="1"/>
    <col min="2564" max="2564" width="5.42578125" style="107" customWidth="1"/>
    <col min="2565" max="2565" width="12.28515625" style="107" customWidth="1"/>
    <col min="2566" max="2566" width="18.85546875" style="107" customWidth="1"/>
    <col min="2567" max="2567" width="13.5703125" style="107" customWidth="1"/>
    <col min="2568" max="2568" width="17.28515625" style="107" customWidth="1"/>
    <col min="2569" max="2590" width="0" style="107" hidden="1" customWidth="1"/>
    <col min="2591" max="2591" width="20.140625" style="107" customWidth="1"/>
    <col min="2592" max="2815" width="11.42578125" style="107"/>
    <col min="2816" max="2816" width="2.140625" style="107" customWidth="1"/>
    <col min="2817" max="2817" width="29" style="107" customWidth="1"/>
    <col min="2818" max="2818" width="8.140625" style="107" customWidth="1"/>
    <col min="2819" max="2819" width="7.42578125" style="107" customWidth="1"/>
    <col min="2820" max="2820" width="5.42578125" style="107" customWidth="1"/>
    <col min="2821" max="2821" width="12.28515625" style="107" customWidth="1"/>
    <col min="2822" max="2822" width="18.85546875" style="107" customWidth="1"/>
    <col min="2823" max="2823" width="13.5703125" style="107" customWidth="1"/>
    <col min="2824" max="2824" width="17.28515625" style="107" customWidth="1"/>
    <col min="2825" max="2846" width="0" style="107" hidden="1" customWidth="1"/>
    <col min="2847" max="2847" width="20.140625" style="107" customWidth="1"/>
    <col min="2848" max="3071" width="11.42578125" style="107"/>
    <col min="3072" max="3072" width="2.140625" style="107" customWidth="1"/>
    <col min="3073" max="3073" width="29" style="107" customWidth="1"/>
    <col min="3074" max="3074" width="8.140625" style="107" customWidth="1"/>
    <col min="3075" max="3075" width="7.42578125" style="107" customWidth="1"/>
    <col min="3076" max="3076" width="5.42578125" style="107" customWidth="1"/>
    <col min="3077" max="3077" width="12.28515625" style="107" customWidth="1"/>
    <col min="3078" max="3078" width="18.85546875" style="107" customWidth="1"/>
    <col min="3079" max="3079" width="13.5703125" style="107" customWidth="1"/>
    <col min="3080" max="3080" width="17.28515625" style="107" customWidth="1"/>
    <col min="3081" max="3102" width="0" style="107" hidden="1" customWidth="1"/>
    <col min="3103" max="3103" width="20.140625" style="107" customWidth="1"/>
    <col min="3104" max="3327" width="11.42578125" style="107"/>
    <col min="3328" max="3328" width="2.140625" style="107" customWidth="1"/>
    <col min="3329" max="3329" width="29" style="107" customWidth="1"/>
    <col min="3330" max="3330" width="8.140625" style="107" customWidth="1"/>
    <col min="3331" max="3331" width="7.42578125" style="107" customWidth="1"/>
    <col min="3332" max="3332" width="5.42578125" style="107" customWidth="1"/>
    <col min="3333" max="3333" width="12.28515625" style="107" customWidth="1"/>
    <col min="3334" max="3334" width="18.85546875" style="107" customWidth="1"/>
    <col min="3335" max="3335" width="13.5703125" style="107" customWidth="1"/>
    <col min="3336" max="3336" width="17.28515625" style="107" customWidth="1"/>
    <col min="3337" max="3358" width="0" style="107" hidden="1" customWidth="1"/>
    <col min="3359" max="3359" width="20.140625" style="107" customWidth="1"/>
    <col min="3360" max="3583" width="11.42578125" style="107"/>
    <col min="3584" max="3584" width="2.140625" style="107" customWidth="1"/>
    <col min="3585" max="3585" width="29" style="107" customWidth="1"/>
    <col min="3586" max="3586" width="8.140625" style="107" customWidth="1"/>
    <col min="3587" max="3587" width="7.42578125" style="107" customWidth="1"/>
    <col min="3588" max="3588" width="5.42578125" style="107" customWidth="1"/>
    <col min="3589" max="3589" width="12.28515625" style="107" customWidth="1"/>
    <col min="3590" max="3590" width="18.85546875" style="107" customWidth="1"/>
    <col min="3591" max="3591" width="13.5703125" style="107" customWidth="1"/>
    <col min="3592" max="3592" width="17.28515625" style="107" customWidth="1"/>
    <col min="3593" max="3614" width="0" style="107" hidden="1" customWidth="1"/>
    <col min="3615" max="3615" width="20.140625" style="107" customWidth="1"/>
    <col min="3616" max="3839" width="11.42578125" style="107"/>
    <col min="3840" max="3840" width="2.140625" style="107" customWidth="1"/>
    <col min="3841" max="3841" width="29" style="107" customWidth="1"/>
    <col min="3842" max="3842" width="8.140625" style="107" customWidth="1"/>
    <col min="3843" max="3843" width="7.42578125" style="107" customWidth="1"/>
    <col min="3844" max="3844" width="5.42578125" style="107" customWidth="1"/>
    <col min="3845" max="3845" width="12.28515625" style="107" customWidth="1"/>
    <col min="3846" max="3846" width="18.85546875" style="107" customWidth="1"/>
    <col min="3847" max="3847" width="13.5703125" style="107" customWidth="1"/>
    <col min="3848" max="3848" width="17.28515625" style="107" customWidth="1"/>
    <col min="3849" max="3870" width="0" style="107" hidden="1" customWidth="1"/>
    <col min="3871" max="3871" width="20.140625" style="107" customWidth="1"/>
    <col min="3872" max="4095" width="11.42578125" style="107"/>
    <col min="4096" max="4096" width="2.140625" style="107" customWidth="1"/>
    <col min="4097" max="4097" width="29" style="107" customWidth="1"/>
    <col min="4098" max="4098" width="8.140625" style="107" customWidth="1"/>
    <col min="4099" max="4099" width="7.42578125" style="107" customWidth="1"/>
    <col min="4100" max="4100" width="5.42578125" style="107" customWidth="1"/>
    <col min="4101" max="4101" width="12.28515625" style="107" customWidth="1"/>
    <col min="4102" max="4102" width="18.85546875" style="107" customWidth="1"/>
    <col min="4103" max="4103" width="13.5703125" style="107" customWidth="1"/>
    <col min="4104" max="4104" width="17.28515625" style="107" customWidth="1"/>
    <col min="4105" max="4126" width="0" style="107" hidden="1" customWidth="1"/>
    <col min="4127" max="4127" width="20.140625" style="107" customWidth="1"/>
    <col min="4128" max="4351" width="11.42578125" style="107"/>
    <col min="4352" max="4352" width="2.140625" style="107" customWidth="1"/>
    <col min="4353" max="4353" width="29" style="107" customWidth="1"/>
    <col min="4354" max="4354" width="8.140625" style="107" customWidth="1"/>
    <col min="4355" max="4355" width="7.42578125" style="107" customWidth="1"/>
    <col min="4356" max="4356" width="5.42578125" style="107" customWidth="1"/>
    <col min="4357" max="4357" width="12.28515625" style="107" customWidth="1"/>
    <col min="4358" max="4358" width="18.85546875" style="107" customWidth="1"/>
    <col min="4359" max="4359" width="13.5703125" style="107" customWidth="1"/>
    <col min="4360" max="4360" width="17.28515625" style="107" customWidth="1"/>
    <col min="4361" max="4382" width="0" style="107" hidden="1" customWidth="1"/>
    <col min="4383" max="4383" width="20.140625" style="107" customWidth="1"/>
    <col min="4384" max="4607" width="11.42578125" style="107"/>
    <col min="4608" max="4608" width="2.140625" style="107" customWidth="1"/>
    <col min="4609" max="4609" width="29" style="107" customWidth="1"/>
    <col min="4610" max="4610" width="8.140625" style="107" customWidth="1"/>
    <col min="4611" max="4611" width="7.42578125" style="107" customWidth="1"/>
    <col min="4612" max="4612" width="5.42578125" style="107" customWidth="1"/>
    <col min="4613" max="4613" width="12.28515625" style="107" customWidth="1"/>
    <col min="4614" max="4614" width="18.85546875" style="107" customWidth="1"/>
    <col min="4615" max="4615" width="13.5703125" style="107" customWidth="1"/>
    <col min="4616" max="4616" width="17.28515625" style="107" customWidth="1"/>
    <col min="4617" max="4638" width="0" style="107" hidden="1" customWidth="1"/>
    <col min="4639" max="4639" width="20.140625" style="107" customWidth="1"/>
    <col min="4640" max="4863" width="11.42578125" style="107"/>
    <col min="4864" max="4864" width="2.140625" style="107" customWidth="1"/>
    <col min="4865" max="4865" width="29" style="107" customWidth="1"/>
    <col min="4866" max="4866" width="8.140625" style="107" customWidth="1"/>
    <col min="4867" max="4867" width="7.42578125" style="107" customWidth="1"/>
    <col min="4868" max="4868" width="5.42578125" style="107" customWidth="1"/>
    <col min="4869" max="4869" width="12.28515625" style="107" customWidth="1"/>
    <col min="4870" max="4870" width="18.85546875" style="107" customWidth="1"/>
    <col min="4871" max="4871" width="13.5703125" style="107" customWidth="1"/>
    <col min="4872" max="4872" width="17.28515625" style="107" customWidth="1"/>
    <col min="4873" max="4894" width="0" style="107" hidden="1" customWidth="1"/>
    <col min="4895" max="4895" width="20.140625" style="107" customWidth="1"/>
    <col min="4896" max="5119" width="11.42578125" style="107"/>
    <col min="5120" max="5120" width="2.140625" style="107" customWidth="1"/>
    <col min="5121" max="5121" width="29" style="107" customWidth="1"/>
    <col min="5122" max="5122" width="8.140625" style="107" customWidth="1"/>
    <col min="5123" max="5123" width="7.42578125" style="107" customWidth="1"/>
    <col min="5124" max="5124" width="5.42578125" style="107" customWidth="1"/>
    <col min="5125" max="5125" width="12.28515625" style="107" customWidth="1"/>
    <col min="5126" max="5126" width="18.85546875" style="107" customWidth="1"/>
    <col min="5127" max="5127" width="13.5703125" style="107" customWidth="1"/>
    <col min="5128" max="5128" width="17.28515625" style="107" customWidth="1"/>
    <col min="5129" max="5150" width="0" style="107" hidden="1" customWidth="1"/>
    <col min="5151" max="5151" width="20.140625" style="107" customWidth="1"/>
    <col min="5152" max="5375" width="11.42578125" style="107"/>
    <col min="5376" max="5376" width="2.140625" style="107" customWidth="1"/>
    <col min="5377" max="5377" width="29" style="107" customWidth="1"/>
    <col min="5378" max="5378" width="8.140625" style="107" customWidth="1"/>
    <col min="5379" max="5379" width="7.42578125" style="107" customWidth="1"/>
    <col min="5380" max="5380" width="5.42578125" style="107" customWidth="1"/>
    <col min="5381" max="5381" width="12.28515625" style="107" customWidth="1"/>
    <col min="5382" max="5382" width="18.85546875" style="107" customWidth="1"/>
    <col min="5383" max="5383" width="13.5703125" style="107" customWidth="1"/>
    <col min="5384" max="5384" width="17.28515625" style="107" customWidth="1"/>
    <col min="5385" max="5406" width="0" style="107" hidden="1" customWidth="1"/>
    <col min="5407" max="5407" width="20.140625" style="107" customWidth="1"/>
    <col min="5408" max="5631" width="11.42578125" style="107"/>
    <col min="5632" max="5632" width="2.140625" style="107" customWidth="1"/>
    <col min="5633" max="5633" width="29" style="107" customWidth="1"/>
    <col min="5634" max="5634" width="8.140625" style="107" customWidth="1"/>
    <col min="5635" max="5635" width="7.42578125" style="107" customWidth="1"/>
    <col min="5636" max="5636" width="5.42578125" style="107" customWidth="1"/>
    <col min="5637" max="5637" width="12.28515625" style="107" customWidth="1"/>
    <col min="5638" max="5638" width="18.85546875" style="107" customWidth="1"/>
    <col min="5639" max="5639" width="13.5703125" style="107" customWidth="1"/>
    <col min="5640" max="5640" width="17.28515625" style="107" customWidth="1"/>
    <col min="5641" max="5662" width="0" style="107" hidden="1" customWidth="1"/>
    <col min="5663" max="5663" width="20.140625" style="107" customWidth="1"/>
    <col min="5664" max="5887" width="11.42578125" style="107"/>
    <col min="5888" max="5888" width="2.140625" style="107" customWidth="1"/>
    <col min="5889" max="5889" width="29" style="107" customWidth="1"/>
    <col min="5890" max="5890" width="8.140625" style="107" customWidth="1"/>
    <col min="5891" max="5891" width="7.42578125" style="107" customWidth="1"/>
    <col min="5892" max="5892" width="5.42578125" style="107" customWidth="1"/>
    <col min="5893" max="5893" width="12.28515625" style="107" customWidth="1"/>
    <col min="5894" max="5894" width="18.85546875" style="107" customWidth="1"/>
    <col min="5895" max="5895" width="13.5703125" style="107" customWidth="1"/>
    <col min="5896" max="5896" width="17.28515625" style="107" customWidth="1"/>
    <col min="5897" max="5918" width="0" style="107" hidden="1" customWidth="1"/>
    <col min="5919" max="5919" width="20.140625" style="107" customWidth="1"/>
    <col min="5920" max="6143" width="11.42578125" style="107"/>
    <col min="6144" max="6144" width="2.140625" style="107" customWidth="1"/>
    <col min="6145" max="6145" width="29" style="107" customWidth="1"/>
    <col min="6146" max="6146" width="8.140625" style="107" customWidth="1"/>
    <col min="6147" max="6147" width="7.42578125" style="107" customWidth="1"/>
    <col min="6148" max="6148" width="5.42578125" style="107" customWidth="1"/>
    <col min="6149" max="6149" width="12.28515625" style="107" customWidth="1"/>
    <col min="6150" max="6150" width="18.85546875" style="107" customWidth="1"/>
    <col min="6151" max="6151" width="13.5703125" style="107" customWidth="1"/>
    <col min="6152" max="6152" width="17.28515625" style="107" customWidth="1"/>
    <col min="6153" max="6174" width="0" style="107" hidden="1" customWidth="1"/>
    <col min="6175" max="6175" width="20.140625" style="107" customWidth="1"/>
    <col min="6176" max="6399" width="11.42578125" style="107"/>
    <col min="6400" max="6400" width="2.140625" style="107" customWidth="1"/>
    <col min="6401" max="6401" width="29" style="107" customWidth="1"/>
    <col min="6402" max="6402" width="8.140625" style="107" customWidth="1"/>
    <col min="6403" max="6403" width="7.42578125" style="107" customWidth="1"/>
    <col min="6404" max="6404" width="5.42578125" style="107" customWidth="1"/>
    <col min="6405" max="6405" width="12.28515625" style="107" customWidth="1"/>
    <col min="6406" max="6406" width="18.85546875" style="107" customWidth="1"/>
    <col min="6407" max="6407" width="13.5703125" style="107" customWidth="1"/>
    <col min="6408" max="6408" width="17.28515625" style="107" customWidth="1"/>
    <col min="6409" max="6430" width="0" style="107" hidden="1" customWidth="1"/>
    <col min="6431" max="6431" width="20.140625" style="107" customWidth="1"/>
    <col min="6432" max="6655" width="11.42578125" style="107"/>
    <col min="6656" max="6656" width="2.140625" style="107" customWidth="1"/>
    <col min="6657" max="6657" width="29" style="107" customWidth="1"/>
    <col min="6658" max="6658" width="8.140625" style="107" customWidth="1"/>
    <col min="6659" max="6659" width="7.42578125" style="107" customWidth="1"/>
    <col min="6660" max="6660" width="5.42578125" style="107" customWidth="1"/>
    <col min="6661" max="6661" width="12.28515625" style="107" customWidth="1"/>
    <col min="6662" max="6662" width="18.85546875" style="107" customWidth="1"/>
    <col min="6663" max="6663" width="13.5703125" style="107" customWidth="1"/>
    <col min="6664" max="6664" width="17.28515625" style="107" customWidth="1"/>
    <col min="6665" max="6686" width="0" style="107" hidden="1" customWidth="1"/>
    <col min="6687" max="6687" width="20.140625" style="107" customWidth="1"/>
    <col min="6688" max="6911" width="11.42578125" style="107"/>
    <col min="6912" max="6912" width="2.140625" style="107" customWidth="1"/>
    <col min="6913" max="6913" width="29" style="107" customWidth="1"/>
    <col min="6914" max="6914" width="8.140625" style="107" customWidth="1"/>
    <col min="6915" max="6915" width="7.42578125" style="107" customWidth="1"/>
    <col min="6916" max="6916" width="5.42578125" style="107" customWidth="1"/>
    <col min="6917" max="6917" width="12.28515625" style="107" customWidth="1"/>
    <col min="6918" max="6918" width="18.85546875" style="107" customWidth="1"/>
    <col min="6919" max="6919" width="13.5703125" style="107" customWidth="1"/>
    <col min="6920" max="6920" width="17.28515625" style="107" customWidth="1"/>
    <col min="6921" max="6942" width="0" style="107" hidden="1" customWidth="1"/>
    <col min="6943" max="6943" width="20.140625" style="107" customWidth="1"/>
    <col min="6944" max="7167" width="11.42578125" style="107"/>
    <col min="7168" max="7168" width="2.140625" style="107" customWidth="1"/>
    <col min="7169" max="7169" width="29" style="107" customWidth="1"/>
    <col min="7170" max="7170" width="8.140625" style="107" customWidth="1"/>
    <col min="7171" max="7171" width="7.42578125" style="107" customWidth="1"/>
    <col min="7172" max="7172" width="5.42578125" style="107" customWidth="1"/>
    <col min="7173" max="7173" width="12.28515625" style="107" customWidth="1"/>
    <col min="7174" max="7174" width="18.85546875" style="107" customWidth="1"/>
    <col min="7175" max="7175" width="13.5703125" style="107" customWidth="1"/>
    <col min="7176" max="7176" width="17.28515625" style="107" customWidth="1"/>
    <col min="7177" max="7198" width="0" style="107" hidden="1" customWidth="1"/>
    <col min="7199" max="7199" width="20.140625" style="107" customWidth="1"/>
    <col min="7200" max="7423" width="11.42578125" style="107"/>
    <col min="7424" max="7424" width="2.140625" style="107" customWidth="1"/>
    <col min="7425" max="7425" width="29" style="107" customWidth="1"/>
    <col min="7426" max="7426" width="8.140625" style="107" customWidth="1"/>
    <col min="7427" max="7427" width="7.42578125" style="107" customWidth="1"/>
    <col min="7428" max="7428" width="5.42578125" style="107" customWidth="1"/>
    <col min="7429" max="7429" width="12.28515625" style="107" customWidth="1"/>
    <col min="7430" max="7430" width="18.85546875" style="107" customWidth="1"/>
    <col min="7431" max="7431" width="13.5703125" style="107" customWidth="1"/>
    <col min="7432" max="7432" width="17.28515625" style="107" customWidth="1"/>
    <col min="7433" max="7454" width="0" style="107" hidden="1" customWidth="1"/>
    <col min="7455" max="7455" width="20.140625" style="107" customWidth="1"/>
    <col min="7456" max="7679" width="11.42578125" style="107"/>
    <col min="7680" max="7680" width="2.140625" style="107" customWidth="1"/>
    <col min="7681" max="7681" width="29" style="107" customWidth="1"/>
    <col min="7682" max="7682" width="8.140625" style="107" customWidth="1"/>
    <col min="7683" max="7683" width="7.42578125" style="107" customWidth="1"/>
    <col min="7684" max="7684" width="5.42578125" style="107" customWidth="1"/>
    <col min="7685" max="7685" width="12.28515625" style="107" customWidth="1"/>
    <col min="7686" max="7686" width="18.85546875" style="107" customWidth="1"/>
    <col min="7687" max="7687" width="13.5703125" style="107" customWidth="1"/>
    <col min="7688" max="7688" width="17.28515625" style="107" customWidth="1"/>
    <col min="7689" max="7710" width="0" style="107" hidden="1" customWidth="1"/>
    <col min="7711" max="7711" width="20.140625" style="107" customWidth="1"/>
    <col min="7712" max="7935" width="11.42578125" style="107"/>
    <col min="7936" max="7936" width="2.140625" style="107" customWidth="1"/>
    <col min="7937" max="7937" width="29" style="107" customWidth="1"/>
    <col min="7938" max="7938" width="8.140625" style="107" customWidth="1"/>
    <col min="7939" max="7939" width="7.42578125" style="107" customWidth="1"/>
    <col min="7940" max="7940" width="5.42578125" style="107" customWidth="1"/>
    <col min="7941" max="7941" width="12.28515625" style="107" customWidth="1"/>
    <col min="7942" max="7942" width="18.85546875" style="107" customWidth="1"/>
    <col min="7943" max="7943" width="13.5703125" style="107" customWidth="1"/>
    <col min="7944" max="7944" width="17.28515625" style="107" customWidth="1"/>
    <col min="7945" max="7966" width="0" style="107" hidden="1" customWidth="1"/>
    <col min="7967" max="7967" width="20.140625" style="107" customWidth="1"/>
    <col min="7968" max="8191" width="11.42578125" style="107"/>
    <col min="8192" max="8192" width="2.140625" style="107" customWidth="1"/>
    <col min="8193" max="8193" width="29" style="107" customWidth="1"/>
    <col min="8194" max="8194" width="8.140625" style="107" customWidth="1"/>
    <col min="8195" max="8195" width="7.42578125" style="107" customWidth="1"/>
    <col min="8196" max="8196" width="5.42578125" style="107" customWidth="1"/>
    <col min="8197" max="8197" width="12.28515625" style="107" customWidth="1"/>
    <col min="8198" max="8198" width="18.85546875" style="107" customWidth="1"/>
    <col min="8199" max="8199" width="13.5703125" style="107" customWidth="1"/>
    <col min="8200" max="8200" width="17.28515625" style="107" customWidth="1"/>
    <col min="8201" max="8222" width="0" style="107" hidden="1" customWidth="1"/>
    <col min="8223" max="8223" width="20.140625" style="107" customWidth="1"/>
    <col min="8224" max="8447" width="11.42578125" style="107"/>
    <col min="8448" max="8448" width="2.140625" style="107" customWidth="1"/>
    <col min="8449" max="8449" width="29" style="107" customWidth="1"/>
    <col min="8450" max="8450" width="8.140625" style="107" customWidth="1"/>
    <col min="8451" max="8451" width="7.42578125" style="107" customWidth="1"/>
    <col min="8452" max="8452" width="5.42578125" style="107" customWidth="1"/>
    <col min="8453" max="8453" width="12.28515625" style="107" customWidth="1"/>
    <col min="8454" max="8454" width="18.85546875" style="107" customWidth="1"/>
    <col min="8455" max="8455" width="13.5703125" style="107" customWidth="1"/>
    <col min="8456" max="8456" width="17.28515625" style="107" customWidth="1"/>
    <col min="8457" max="8478" width="0" style="107" hidden="1" customWidth="1"/>
    <col min="8479" max="8479" width="20.140625" style="107" customWidth="1"/>
    <col min="8480" max="8703" width="11.42578125" style="107"/>
    <col min="8704" max="8704" width="2.140625" style="107" customWidth="1"/>
    <col min="8705" max="8705" width="29" style="107" customWidth="1"/>
    <col min="8706" max="8706" width="8.140625" style="107" customWidth="1"/>
    <col min="8707" max="8707" width="7.42578125" style="107" customWidth="1"/>
    <col min="8708" max="8708" width="5.42578125" style="107" customWidth="1"/>
    <col min="8709" max="8709" width="12.28515625" style="107" customWidth="1"/>
    <col min="8710" max="8710" width="18.85546875" style="107" customWidth="1"/>
    <col min="8711" max="8711" width="13.5703125" style="107" customWidth="1"/>
    <col min="8712" max="8712" width="17.28515625" style="107" customWidth="1"/>
    <col min="8713" max="8734" width="0" style="107" hidden="1" customWidth="1"/>
    <col min="8735" max="8735" width="20.140625" style="107" customWidth="1"/>
    <col min="8736" max="8959" width="11.42578125" style="107"/>
    <col min="8960" max="8960" width="2.140625" style="107" customWidth="1"/>
    <col min="8961" max="8961" width="29" style="107" customWidth="1"/>
    <col min="8962" max="8962" width="8.140625" style="107" customWidth="1"/>
    <col min="8963" max="8963" width="7.42578125" style="107" customWidth="1"/>
    <col min="8964" max="8964" width="5.42578125" style="107" customWidth="1"/>
    <col min="8965" max="8965" width="12.28515625" style="107" customWidth="1"/>
    <col min="8966" max="8966" width="18.85546875" style="107" customWidth="1"/>
    <col min="8967" max="8967" width="13.5703125" style="107" customWidth="1"/>
    <col min="8968" max="8968" width="17.28515625" style="107" customWidth="1"/>
    <col min="8969" max="8990" width="0" style="107" hidden="1" customWidth="1"/>
    <col min="8991" max="8991" width="20.140625" style="107" customWidth="1"/>
    <col min="8992" max="9215" width="11.42578125" style="107"/>
    <col min="9216" max="9216" width="2.140625" style="107" customWidth="1"/>
    <col min="9217" max="9217" width="29" style="107" customWidth="1"/>
    <col min="9218" max="9218" width="8.140625" style="107" customWidth="1"/>
    <col min="9219" max="9219" width="7.42578125" style="107" customWidth="1"/>
    <col min="9220" max="9220" width="5.42578125" style="107" customWidth="1"/>
    <col min="9221" max="9221" width="12.28515625" style="107" customWidth="1"/>
    <col min="9222" max="9222" width="18.85546875" style="107" customWidth="1"/>
    <col min="9223" max="9223" width="13.5703125" style="107" customWidth="1"/>
    <col min="9224" max="9224" width="17.28515625" style="107" customWidth="1"/>
    <col min="9225" max="9246" width="0" style="107" hidden="1" customWidth="1"/>
    <col min="9247" max="9247" width="20.140625" style="107" customWidth="1"/>
    <col min="9248" max="9471" width="11.42578125" style="107"/>
    <col min="9472" max="9472" width="2.140625" style="107" customWidth="1"/>
    <col min="9473" max="9473" width="29" style="107" customWidth="1"/>
    <col min="9474" max="9474" width="8.140625" style="107" customWidth="1"/>
    <col min="9475" max="9475" width="7.42578125" style="107" customWidth="1"/>
    <col min="9476" max="9476" width="5.42578125" style="107" customWidth="1"/>
    <col min="9477" max="9477" width="12.28515625" style="107" customWidth="1"/>
    <col min="9478" max="9478" width="18.85546875" style="107" customWidth="1"/>
    <col min="9479" max="9479" width="13.5703125" style="107" customWidth="1"/>
    <col min="9480" max="9480" width="17.28515625" style="107" customWidth="1"/>
    <col min="9481" max="9502" width="0" style="107" hidden="1" customWidth="1"/>
    <col min="9503" max="9503" width="20.140625" style="107" customWidth="1"/>
    <col min="9504" max="9727" width="11.42578125" style="107"/>
    <col min="9728" max="9728" width="2.140625" style="107" customWidth="1"/>
    <col min="9729" max="9729" width="29" style="107" customWidth="1"/>
    <col min="9730" max="9730" width="8.140625" style="107" customWidth="1"/>
    <col min="9731" max="9731" width="7.42578125" style="107" customWidth="1"/>
    <col min="9732" max="9732" width="5.42578125" style="107" customWidth="1"/>
    <col min="9733" max="9733" width="12.28515625" style="107" customWidth="1"/>
    <col min="9734" max="9734" width="18.85546875" style="107" customWidth="1"/>
    <col min="9735" max="9735" width="13.5703125" style="107" customWidth="1"/>
    <col min="9736" max="9736" width="17.28515625" style="107" customWidth="1"/>
    <col min="9737" max="9758" width="0" style="107" hidden="1" customWidth="1"/>
    <col min="9759" max="9759" width="20.140625" style="107" customWidth="1"/>
    <col min="9760" max="9983" width="11.42578125" style="107"/>
    <col min="9984" max="9984" width="2.140625" style="107" customWidth="1"/>
    <col min="9985" max="9985" width="29" style="107" customWidth="1"/>
    <col min="9986" max="9986" width="8.140625" style="107" customWidth="1"/>
    <col min="9987" max="9987" width="7.42578125" style="107" customWidth="1"/>
    <col min="9988" max="9988" width="5.42578125" style="107" customWidth="1"/>
    <col min="9989" max="9989" width="12.28515625" style="107" customWidth="1"/>
    <col min="9990" max="9990" width="18.85546875" style="107" customWidth="1"/>
    <col min="9991" max="9991" width="13.5703125" style="107" customWidth="1"/>
    <col min="9992" max="9992" width="17.28515625" style="107" customWidth="1"/>
    <col min="9993" max="10014" width="0" style="107" hidden="1" customWidth="1"/>
    <col min="10015" max="10015" width="20.140625" style="107" customWidth="1"/>
    <col min="10016" max="10239" width="11.42578125" style="107"/>
    <col min="10240" max="10240" width="2.140625" style="107" customWidth="1"/>
    <col min="10241" max="10241" width="29" style="107" customWidth="1"/>
    <col min="10242" max="10242" width="8.140625" style="107" customWidth="1"/>
    <col min="10243" max="10243" width="7.42578125" style="107" customWidth="1"/>
    <col min="10244" max="10244" width="5.42578125" style="107" customWidth="1"/>
    <col min="10245" max="10245" width="12.28515625" style="107" customWidth="1"/>
    <col min="10246" max="10246" width="18.85546875" style="107" customWidth="1"/>
    <col min="10247" max="10247" width="13.5703125" style="107" customWidth="1"/>
    <col min="10248" max="10248" width="17.28515625" style="107" customWidth="1"/>
    <col min="10249" max="10270" width="0" style="107" hidden="1" customWidth="1"/>
    <col min="10271" max="10271" width="20.140625" style="107" customWidth="1"/>
    <col min="10272" max="10495" width="11.42578125" style="107"/>
    <col min="10496" max="10496" width="2.140625" style="107" customWidth="1"/>
    <col min="10497" max="10497" width="29" style="107" customWidth="1"/>
    <col min="10498" max="10498" width="8.140625" style="107" customWidth="1"/>
    <col min="10499" max="10499" width="7.42578125" style="107" customWidth="1"/>
    <col min="10500" max="10500" width="5.42578125" style="107" customWidth="1"/>
    <col min="10501" max="10501" width="12.28515625" style="107" customWidth="1"/>
    <col min="10502" max="10502" width="18.85546875" style="107" customWidth="1"/>
    <col min="10503" max="10503" width="13.5703125" style="107" customWidth="1"/>
    <col min="10504" max="10504" width="17.28515625" style="107" customWidth="1"/>
    <col min="10505" max="10526" width="0" style="107" hidden="1" customWidth="1"/>
    <col min="10527" max="10527" width="20.140625" style="107" customWidth="1"/>
    <col min="10528" max="10751" width="11.42578125" style="107"/>
    <col min="10752" max="10752" width="2.140625" style="107" customWidth="1"/>
    <col min="10753" max="10753" width="29" style="107" customWidth="1"/>
    <col min="10754" max="10754" width="8.140625" style="107" customWidth="1"/>
    <col min="10755" max="10755" width="7.42578125" style="107" customWidth="1"/>
    <col min="10756" max="10756" width="5.42578125" style="107" customWidth="1"/>
    <col min="10757" max="10757" width="12.28515625" style="107" customWidth="1"/>
    <col min="10758" max="10758" width="18.85546875" style="107" customWidth="1"/>
    <col min="10759" max="10759" width="13.5703125" style="107" customWidth="1"/>
    <col min="10760" max="10760" width="17.28515625" style="107" customWidth="1"/>
    <col min="10761" max="10782" width="0" style="107" hidden="1" customWidth="1"/>
    <col min="10783" max="10783" width="20.140625" style="107" customWidth="1"/>
    <col min="10784" max="11007" width="11.42578125" style="107"/>
    <col min="11008" max="11008" width="2.140625" style="107" customWidth="1"/>
    <col min="11009" max="11009" width="29" style="107" customWidth="1"/>
    <col min="11010" max="11010" width="8.140625" style="107" customWidth="1"/>
    <col min="11011" max="11011" width="7.42578125" style="107" customWidth="1"/>
    <col min="11012" max="11012" width="5.42578125" style="107" customWidth="1"/>
    <col min="11013" max="11013" width="12.28515625" style="107" customWidth="1"/>
    <col min="11014" max="11014" width="18.85546875" style="107" customWidth="1"/>
    <col min="11015" max="11015" width="13.5703125" style="107" customWidth="1"/>
    <col min="11016" max="11016" width="17.28515625" style="107" customWidth="1"/>
    <col min="11017" max="11038" width="0" style="107" hidden="1" customWidth="1"/>
    <col min="11039" max="11039" width="20.140625" style="107" customWidth="1"/>
    <col min="11040" max="11263" width="11.42578125" style="107"/>
    <col min="11264" max="11264" width="2.140625" style="107" customWidth="1"/>
    <col min="11265" max="11265" width="29" style="107" customWidth="1"/>
    <col min="11266" max="11266" width="8.140625" style="107" customWidth="1"/>
    <col min="11267" max="11267" width="7.42578125" style="107" customWidth="1"/>
    <col min="11268" max="11268" width="5.42578125" style="107" customWidth="1"/>
    <col min="11269" max="11269" width="12.28515625" style="107" customWidth="1"/>
    <col min="11270" max="11270" width="18.85546875" style="107" customWidth="1"/>
    <col min="11271" max="11271" width="13.5703125" style="107" customWidth="1"/>
    <col min="11272" max="11272" width="17.28515625" style="107" customWidth="1"/>
    <col min="11273" max="11294" width="0" style="107" hidden="1" customWidth="1"/>
    <col min="11295" max="11295" width="20.140625" style="107" customWidth="1"/>
    <col min="11296" max="11519" width="11.42578125" style="107"/>
    <col min="11520" max="11520" width="2.140625" style="107" customWidth="1"/>
    <col min="11521" max="11521" width="29" style="107" customWidth="1"/>
    <col min="11522" max="11522" width="8.140625" style="107" customWidth="1"/>
    <col min="11523" max="11523" width="7.42578125" style="107" customWidth="1"/>
    <col min="11524" max="11524" width="5.42578125" style="107" customWidth="1"/>
    <col min="11525" max="11525" width="12.28515625" style="107" customWidth="1"/>
    <col min="11526" max="11526" width="18.85546875" style="107" customWidth="1"/>
    <col min="11527" max="11527" width="13.5703125" style="107" customWidth="1"/>
    <col min="11528" max="11528" width="17.28515625" style="107" customWidth="1"/>
    <col min="11529" max="11550" width="0" style="107" hidden="1" customWidth="1"/>
    <col min="11551" max="11551" width="20.140625" style="107" customWidth="1"/>
    <col min="11552" max="11775" width="11.42578125" style="107"/>
    <col min="11776" max="11776" width="2.140625" style="107" customWidth="1"/>
    <col min="11777" max="11777" width="29" style="107" customWidth="1"/>
    <col min="11778" max="11778" width="8.140625" style="107" customWidth="1"/>
    <col min="11779" max="11779" width="7.42578125" style="107" customWidth="1"/>
    <col min="11780" max="11780" width="5.42578125" style="107" customWidth="1"/>
    <col min="11781" max="11781" width="12.28515625" style="107" customWidth="1"/>
    <col min="11782" max="11782" width="18.85546875" style="107" customWidth="1"/>
    <col min="11783" max="11783" width="13.5703125" style="107" customWidth="1"/>
    <col min="11784" max="11784" width="17.28515625" style="107" customWidth="1"/>
    <col min="11785" max="11806" width="0" style="107" hidden="1" customWidth="1"/>
    <col min="11807" max="11807" width="20.140625" style="107" customWidth="1"/>
    <col min="11808" max="12031" width="11.42578125" style="107"/>
    <col min="12032" max="12032" width="2.140625" style="107" customWidth="1"/>
    <col min="12033" max="12033" width="29" style="107" customWidth="1"/>
    <col min="12034" max="12034" width="8.140625" style="107" customWidth="1"/>
    <col min="12035" max="12035" width="7.42578125" style="107" customWidth="1"/>
    <col min="12036" max="12036" width="5.42578125" style="107" customWidth="1"/>
    <col min="12037" max="12037" width="12.28515625" style="107" customWidth="1"/>
    <col min="12038" max="12038" width="18.85546875" style="107" customWidth="1"/>
    <col min="12039" max="12039" width="13.5703125" style="107" customWidth="1"/>
    <col min="12040" max="12040" width="17.28515625" style="107" customWidth="1"/>
    <col min="12041" max="12062" width="0" style="107" hidden="1" customWidth="1"/>
    <col min="12063" max="12063" width="20.140625" style="107" customWidth="1"/>
    <col min="12064" max="12287" width="11.42578125" style="107"/>
    <col min="12288" max="12288" width="2.140625" style="107" customWidth="1"/>
    <col min="12289" max="12289" width="29" style="107" customWidth="1"/>
    <col min="12290" max="12290" width="8.140625" style="107" customWidth="1"/>
    <col min="12291" max="12291" width="7.42578125" style="107" customWidth="1"/>
    <col min="12292" max="12292" width="5.42578125" style="107" customWidth="1"/>
    <col min="12293" max="12293" width="12.28515625" style="107" customWidth="1"/>
    <col min="12294" max="12294" width="18.85546875" style="107" customWidth="1"/>
    <col min="12295" max="12295" width="13.5703125" style="107" customWidth="1"/>
    <col min="12296" max="12296" width="17.28515625" style="107" customWidth="1"/>
    <col min="12297" max="12318" width="0" style="107" hidden="1" customWidth="1"/>
    <col min="12319" max="12319" width="20.140625" style="107" customWidth="1"/>
    <col min="12320" max="12543" width="11.42578125" style="107"/>
    <col min="12544" max="12544" width="2.140625" style="107" customWidth="1"/>
    <col min="12545" max="12545" width="29" style="107" customWidth="1"/>
    <col min="12546" max="12546" width="8.140625" style="107" customWidth="1"/>
    <col min="12547" max="12547" width="7.42578125" style="107" customWidth="1"/>
    <col min="12548" max="12548" width="5.42578125" style="107" customWidth="1"/>
    <col min="12549" max="12549" width="12.28515625" style="107" customWidth="1"/>
    <col min="12550" max="12550" width="18.85546875" style="107" customWidth="1"/>
    <col min="12551" max="12551" width="13.5703125" style="107" customWidth="1"/>
    <col min="12552" max="12552" width="17.28515625" style="107" customWidth="1"/>
    <col min="12553" max="12574" width="0" style="107" hidden="1" customWidth="1"/>
    <col min="12575" max="12575" width="20.140625" style="107" customWidth="1"/>
    <col min="12576" max="12799" width="11.42578125" style="107"/>
    <col min="12800" max="12800" width="2.140625" style="107" customWidth="1"/>
    <col min="12801" max="12801" width="29" style="107" customWidth="1"/>
    <col min="12802" max="12802" width="8.140625" style="107" customWidth="1"/>
    <col min="12803" max="12803" width="7.42578125" style="107" customWidth="1"/>
    <col min="12804" max="12804" width="5.42578125" style="107" customWidth="1"/>
    <col min="12805" max="12805" width="12.28515625" style="107" customWidth="1"/>
    <col min="12806" max="12806" width="18.85546875" style="107" customWidth="1"/>
    <col min="12807" max="12807" width="13.5703125" style="107" customWidth="1"/>
    <col min="12808" max="12808" width="17.28515625" style="107" customWidth="1"/>
    <col min="12809" max="12830" width="0" style="107" hidden="1" customWidth="1"/>
    <col min="12831" max="12831" width="20.140625" style="107" customWidth="1"/>
    <col min="12832" max="13055" width="11.42578125" style="107"/>
    <col min="13056" max="13056" width="2.140625" style="107" customWidth="1"/>
    <col min="13057" max="13057" width="29" style="107" customWidth="1"/>
    <col min="13058" max="13058" width="8.140625" style="107" customWidth="1"/>
    <col min="13059" max="13059" width="7.42578125" style="107" customWidth="1"/>
    <col min="13060" max="13060" width="5.42578125" style="107" customWidth="1"/>
    <col min="13061" max="13061" width="12.28515625" style="107" customWidth="1"/>
    <col min="13062" max="13062" width="18.85546875" style="107" customWidth="1"/>
    <col min="13063" max="13063" width="13.5703125" style="107" customWidth="1"/>
    <col min="13064" max="13064" width="17.28515625" style="107" customWidth="1"/>
    <col min="13065" max="13086" width="0" style="107" hidden="1" customWidth="1"/>
    <col min="13087" max="13087" width="20.140625" style="107" customWidth="1"/>
    <col min="13088" max="13311" width="11.42578125" style="107"/>
    <col min="13312" max="13312" width="2.140625" style="107" customWidth="1"/>
    <col min="13313" max="13313" width="29" style="107" customWidth="1"/>
    <col min="13314" max="13314" width="8.140625" style="107" customWidth="1"/>
    <col min="13315" max="13315" width="7.42578125" style="107" customWidth="1"/>
    <col min="13316" max="13316" width="5.42578125" style="107" customWidth="1"/>
    <col min="13317" max="13317" width="12.28515625" style="107" customWidth="1"/>
    <col min="13318" max="13318" width="18.85546875" style="107" customWidth="1"/>
    <col min="13319" max="13319" width="13.5703125" style="107" customWidth="1"/>
    <col min="13320" max="13320" width="17.28515625" style="107" customWidth="1"/>
    <col min="13321" max="13342" width="0" style="107" hidden="1" customWidth="1"/>
    <col min="13343" max="13343" width="20.140625" style="107" customWidth="1"/>
    <col min="13344" max="13567" width="11.42578125" style="107"/>
    <col min="13568" max="13568" width="2.140625" style="107" customWidth="1"/>
    <col min="13569" max="13569" width="29" style="107" customWidth="1"/>
    <col min="13570" max="13570" width="8.140625" style="107" customWidth="1"/>
    <col min="13571" max="13571" width="7.42578125" style="107" customWidth="1"/>
    <col min="13572" max="13572" width="5.42578125" style="107" customWidth="1"/>
    <col min="13573" max="13573" width="12.28515625" style="107" customWidth="1"/>
    <col min="13574" max="13574" width="18.85546875" style="107" customWidth="1"/>
    <col min="13575" max="13575" width="13.5703125" style="107" customWidth="1"/>
    <col min="13576" max="13576" width="17.28515625" style="107" customWidth="1"/>
    <col min="13577" max="13598" width="0" style="107" hidden="1" customWidth="1"/>
    <col min="13599" max="13599" width="20.140625" style="107" customWidth="1"/>
    <col min="13600" max="13823" width="11.42578125" style="107"/>
    <col min="13824" max="13824" width="2.140625" style="107" customWidth="1"/>
    <col min="13825" max="13825" width="29" style="107" customWidth="1"/>
    <col min="13826" max="13826" width="8.140625" style="107" customWidth="1"/>
    <col min="13827" max="13827" width="7.42578125" style="107" customWidth="1"/>
    <col min="13828" max="13828" width="5.42578125" style="107" customWidth="1"/>
    <col min="13829" max="13829" width="12.28515625" style="107" customWidth="1"/>
    <col min="13830" max="13830" width="18.85546875" style="107" customWidth="1"/>
    <col min="13831" max="13831" width="13.5703125" style="107" customWidth="1"/>
    <col min="13832" max="13832" width="17.28515625" style="107" customWidth="1"/>
    <col min="13833" max="13854" width="0" style="107" hidden="1" customWidth="1"/>
    <col min="13855" max="13855" width="20.140625" style="107" customWidth="1"/>
    <col min="13856" max="14079" width="11.42578125" style="107"/>
    <col min="14080" max="14080" width="2.140625" style="107" customWidth="1"/>
    <col min="14081" max="14081" width="29" style="107" customWidth="1"/>
    <col min="14082" max="14082" width="8.140625" style="107" customWidth="1"/>
    <col min="14083" max="14083" width="7.42578125" style="107" customWidth="1"/>
    <col min="14084" max="14084" width="5.42578125" style="107" customWidth="1"/>
    <col min="14085" max="14085" width="12.28515625" style="107" customWidth="1"/>
    <col min="14086" max="14086" width="18.85546875" style="107" customWidth="1"/>
    <col min="14087" max="14087" width="13.5703125" style="107" customWidth="1"/>
    <col min="14088" max="14088" width="17.28515625" style="107" customWidth="1"/>
    <col min="14089" max="14110" width="0" style="107" hidden="1" customWidth="1"/>
    <col min="14111" max="14111" width="20.140625" style="107" customWidth="1"/>
    <col min="14112" max="14335" width="11.42578125" style="107"/>
    <col min="14336" max="14336" width="2.140625" style="107" customWidth="1"/>
    <col min="14337" max="14337" width="29" style="107" customWidth="1"/>
    <col min="14338" max="14338" width="8.140625" style="107" customWidth="1"/>
    <col min="14339" max="14339" width="7.42578125" style="107" customWidth="1"/>
    <col min="14340" max="14340" width="5.42578125" style="107" customWidth="1"/>
    <col min="14341" max="14341" width="12.28515625" style="107" customWidth="1"/>
    <col min="14342" max="14342" width="18.85546875" style="107" customWidth="1"/>
    <col min="14343" max="14343" width="13.5703125" style="107" customWidth="1"/>
    <col min="14344" max="14344" width="17.28515625" style="107" customWidth="1"/>
    <col min="14345" max="14366" width="0" style="107" hidden="1" customWidth="1"/>
    <col min="14367" max="14367" width="20.140625" style="107" customWidth="1"/>
    <col min="14368" max="14591" width="11.42578125" style="107"/>
    <col min="14592" max="14592" width="2.140625" style="107" customWidth="1"/>
    <col min="14593" max="14593" width="29" style="107" customWidth="1"/>
    <col min="14594" max="14594" width="8.140625" style="107" customWidth="1"/>
    <col min="14595" max="14595" width="7.42578125" style="107" customWidth="1"/>
    <col min="14596" max="14596" width="5.42578125" style="107" customWidth="1"/>
    <col min="14597" max="14597" width="12.28515625" style="107" customWidth="1"/>
    <col min="14598" max="14598" width="18.85546875" style="107" customWidth="1"/>
    <col min="14599" max="14599" width="13.5703125" style="107" customWidth="1"/>
    <col min="14600" max="14600" width="17.28515625" style="107" customWidth="1"/>
    <col min="14601" max="14622" width="0" style="107" hidden="1" customWidth="1"/>
    <col min="14623" max="14623" width="20.140625" style="107" customWidth="1"/>
    <col min="14624" max="14847" width="11.42578125" style="107"/>
    <col min="14848" max="14848" width="2.140625" style="107" customWidth="1"/>
    <col min="14849" max="14849" width="29" style="107" customWidth="1"/>
    <col min="14850" max="14850" width="8.140625" style="107" customWidth="1"/>
    <col min="14851" max="14851" width="7.42578125" style="107" customWidth="1"/>
    <col min="14852" max="14852" width="5.42578125" style="107" customWidth="1"/>
    <col min="14853" max="14853" width="12.28515625" style="107" customWidth="1"/>
    <col min="14854" max="14854" width="18.85546875" style="107" customWidth="1"/>
    <col min="14855" max="14855" width="13.5703125" style="107" customWidth="1"/>
    <col min="14856" max="14856" width="17.28515625" style="107" customWidth="1"/>
    <col min="14857" max="14878" width="0" style="107" hidden="1" customWidth="1"/>
    <col min="14879" max="14879" width="20.140625" style="107" customWidth="1"/>
    <col min="14880" max="15103" width="11.42578125" style="107"/>
    <col min="15104" max="15104" width="2.140625" style="107" customWidth="1"/>
    <col min="15105" max="15105" width="29" style="107" customWidth="1"/>
    <col min="15106" max="15106" width="8.140625" style="107" customWidth="1"/>
    <col min="15107" max="15107" width="7.42578125" style="107" customWidth="1"/>
    <col min="15108" max="15108" width="5.42578125" style="107" customWidth="1"/>
    <col min="15109" max="15109" width="12.28515625" style="107" customWidth="1"/>
    <col min="15110" max="15110" width="18.85546875" style="107" customWidth="1"/>
    <col min="15111" max="15111" width="13.5703125" style="107" customWidth="1"/>
    <col min="15112" max="15112" width="17.28515625" style="107" customWidth="1"/>
    <col min="15113" max="15134" width="0" style="107" hidden="1" customWidth="1"/>
    <col min="15135" max="15135" width="20.140625" style="107" customWidth="1"/>
    <col min="15136" max="15359" width="11.42578125" style="107"/>
    <col min="15360" max="15360" width="2.140625" style="107" customWidth="1"/>
    <col min="15361" max="15361" width="29" style="107" customWidth="1"/>
    <col min="15362" max="15362" width="8.140625" style="107" customWidth="1"/>
    <col min="15363" max="15363" width="7.42578125" style="107" customWidth="1"/>
    <col min="15364" max="15364" width="5.42578125" style="107" customWidth="1"/>
    <col min="15365" max="15365" width="12.28515625" style="107" customWidth="1"/>
    <col min="15366" max="15366" width="18.85546875" style="107" customWidth="1"/>
    <col min="15367" max="15367" width="13.5703125" style="107" customWidth="1"/>
    <col min="15368" max="15368" width="17.28515625" style="107" customWidth="1"/>
    <col min="15369" max="15390" width="0" style="107" hidden="1" customWidth="1"/>
    <col min="15391" max="15391" width="20.140625" style="107" customWidth="1"/>
    <col min="15392" max="15615" width="11.42578125" style="107"/>
    <col min="15616" max="15616" width="2.140625" style="107" customWidth="1"/>
    <col min="15617" max="15617" width="29" style="107" customWidth="1"/>
    <col min="15618" max="15618" width="8.140625" style="107" customWidth="1"/>
    <col min="15619" max="15619" width="7.42578125" style="107" customWidth="1"/>
    <col min="15620" max="15620" width="5.42578125" style="107" customWidth="1"/>
    <col min="15621" max="15621" width="12.28515625" style="107" customWidth="1"/>
    <col min="15622" max="15622" width="18.85546875" style="107" customWidth="1"/>
    <col min="15623" max="15623" width="13.5703125" style="107" customWidth="1"/>
    <col min="15624" max="15624" width="17.28515625" style="107" customWidth="1"/>
    <col min="15625" max="15646" width="0" style="107" hidden="1" customWidth="1"/>
    <col min="15647" max="15647" width="20.140625" style="107" customWidth="1"/>
    <col min="15648" max="15871" width="11.42578125" style="107"/>
    <col min="15872" max="15872" width="2.140625" style="107" customWidth="1"/>
    <col min="15873" max="15873" width="29" style="107" customWidth="1"/>
    <col min="15874" max="15874" width="8.140625" style="107" customWidth="1"/>
    <col min="15875" max="15875" width="7.42578125" style="107" customWidth="1"/>
    <col min="15876" max="15876" width="5.42578125" style="107" customWidth="1"/>
    <col min="15877" max="15877" width="12.28515625" style="107" customWidth="1"/>
    <col min="15878" max="15878" width="18.85546875" style="107" customWidth="1"/>
    <col min="15879" max="15879" width="13.5703125" style="107" customWidth="1"/>
    <col min="15880" max="15880" width="17.28515625" style="107" customWidth="1"/>
    <col min="15881" max="15902" width="0" style="107" hidden="1" customWidth="1"/>
    <col min="15903" max="15903" width="20.140625" style="107" customWidth="1"/>
    <col min="15904" max="16127" width="11.42578125" style="107"/>
    <col min="16128" max="16128" width="2.140625" style="107" customWidth="1"/>
    <col min="16129" max="16129" width="29" style="107" customWidth="1"/>
    <col min="16130" max="16130" width="8.140625" style="107" customWidth="1"/>
    <col min="16131" max="16131" width="7.42578125" style="107" customWidth="1"/>
    <col min="16132" max="16132" width="5.42578125" style="107" customWidth="1"/>
    <col min="16133" max="16133" width="12.28515625" style="107" customWidth="1"/>
    <col min="16134" max="16134" width="18.85546875" style="107" customWidth="1"/>
    <col min="16135" max="16135" width="13.5703125" style="107" customWidth="1"/>
    <col min="16136" max="16136" width="17.28515625" style="107" customWidth="1"/>
    <col min="16137" max="16158" width="0" style="107" hidden="1" customWidth="1"/>
    <col min="16159" max="16159" width="20.140625" style="107" customWidth="1"/>
    <col min="16160" max="16384" width="11.42578125" style="107"/>
  </cols>
  <sheetData>
    <row r="1" spans="2:33" s="106" customFormat="1" x14ac:dyDescent="0.2">
      <c r="AE1" s="107"/>
    </row>
    <row r="2" spans="2:33" ht="7.5" customHeight="1" thickBot="1" x14ac:dyDescent="0.25">
      <c r="B2" s="108"/>
      <c r="C2" s="577"/>
      <c r="D2" s="577"/>
      <c r="E2" s="577"/>
      <c r="F2" s="578"/>
      <c r="G2" s="579"/>
      <c r="H2" s="580"/>
      <c r="I2" s="566" t="s">
        <v>108</v>
      </c>
      <c r="J2" s="567"/>
      <c r="K2" s="567"/>
      <c r="L2" s="567"/>
      <c r="M2" s="567"/>
      <c r="N2" s="567"/>
      <c r="O2" s="567"/>
      <c r="P2" s="567"/>
      <c r="R2" s="567" t="s">
        <v>109</v>
      </c>
      <c r="S2" s="567"/>
      <c r="T2" s="567"/>
      <c r="U2" s="567"/>
      <c r="V2" s="567"/>
      <c r="W2" s="567"/>
      <c r="X2" s="567"/>
      <c r="Y2" s="567"/>
    </row>
    <row r="3" spans="2:33" ht="50.25" customHeight="1" thickBot="1" x14ac:dyDescent="0.25">
      <c r="B3" s="568" t="str">
        <f>+'MATRIZ MARCO LOGICO'!B8</f>
        <v>A1.1.1 : Efectuar el Prealistamiento relacionado con la priorizacion, caracterización y georreferenciación de las áreas interés ambiental a conservar y recuperar en el Municipio de Mercaderes Cauca</v>
      </c>
      <c r="C3" s="569"/>
      <c r="D3" s="569"/>
      <c r="E3" s="569"/>
      <c r="F3" s="569"/>
      <c r="G3" s="569"/>
      <c r="H3" s="569"/>
      <c r="I3" s="570"/>
      <c r="J3" s="570"/>
      <c r="K3" s="570"/>
      <c r="L3" s="570"/>
      <c r="M3" s="571">
        <v>2010</v>
      </c>
      <c r="N3" s="571"/>
      <c r="O3" s="571"/>
      <c r="P3" s="572"/>
      <c r="R3" s="573" t="s">
        <v>110</v>
      </c>
      <c r="S3" s="570"/>
      <c r="T3" s="570"/>
      <c r="U3" s="570"/>
      <c r="V3" s="571">
        <v>3</v>
      </c>
      <c r="W3" s="571"/>
      <c r="X3" s="571"/>
      <c r="Y3" s="572"/>
    </row>
    <row r="4" spans="2:33" ht="9" customHeight="1" x14ac:dyDescent="0.2">
      <c r="B4" s="109"/>
      <c r="C4" s="110"/>
      <c r="D4" s="110"/>
      <c r="E4" s="110"/>
      <c r="F4" s="110"/>
      <c r="G4" s="110"/>
      <c r="H4" s="110"/>
      <c r="I4" s="111"/>
      <c r="J4" s="112"/>
      <c r="K4" s="112"/>
      <c r="L4" s="112"/>
      <c r="M4" s="113"/>
      <c r="N4" s="113"/>
      <c r="O4" s="113"/>
      <c r="P4" s="114"/>
      <c r="R4" s="115"/>
      <c r="S4" s="112"/>
      <c r="T4" s="112"/>
      <c r="U4" s="112"/>
      <c r="V4" s="113"/>
      <c r="W4" s="113"/>
      <c r="X4" s="113"/>
      <c r="Y4" s="114"/>
    </row>
    <row r="5" spans="2:33" s="106" customFormat="1" ht="25.5" x14ac:dyDescent="0.2">
      <c r="B5" s="116" t="s">
        <v>113</v>
      </c>
      <c r="C5" s="116" t="s">
        <v>111</v>
      </c>
      <c r="D5" s="116">
        <v>6</v>
      </c>
      <c r="E5" s="116"/>
      <c r="F5" s="116"/>
      <c r="G5" s="116"/>
      <c r="H5" s="116"/>
      <c r="AE5" s="107"/>
    </row>
    <row r="6" spans="2:33" s="106" customFormat="1" x14ac:dyDescent="0.2">
      <c r="B6" s="128"/>
      <c r="C6" s="107"/>
      <c r="D6" s="107"/>
      <c r="E6" s="107"/>
      <c r="F6" s="574" t="s">
        <v>190</v>
      </c>
      <c r="G6" s="574"/>
      <c r="H6" s="272" t="s">
        <v>145</v>
      </c>
      <c r="AE6" s="107"/>
    </row>
    <row r="7" spans="2:33" s="106" customFormat="1" ht="39" customHeight="1" x14ac:dyDescent="0.2">
      <c r="B7" s="252" t="s">
        <v>4</v>
      </c>
      <c r="C7" s="253" t="s">
        <v>23</v>
      </c>
      <c r="D7" s="252" t="s">
        <v>102</v>
      </c>
      <c r="E7" s="252" t="s">
        <v>185</v>
      </c>
      <c r="F7" s="252" t="s">
        <v>22</v>
      </c>
      <c r="G7" s="252" t="s">
        <v>112</v>
      </c>
      <c r="H7" s="252" t="s">
        <v>103</v>
      </c>
      <c r="AE7" s="107">
        <f>1350000*1.85</f>
        <v>2497500</v>
      </c>
    </row>
    <row r="8" spans="2:33" s="106" customFormat="1" x14ac:dyDescent="0.2">
      <c r="B8" s="254" t="s">
        <v>104</v>
      </c>
      <c r="C8" s="575"/>
      <c r="D8" s="575"/>
      <c r="E8" s="575"/>
      <c r="F8" s="575"/>
      <c r="G8" s="575"/>
      <c r="H8" s="575"/>
      <c r="AE8" s="107">
        <f>+AE7/30</f>
        <v>83250</v>
      </c>
    </row>
    <row r="9" spans="2:33" s="106" customFormat="1" ht="33.75" x14ac:dyDescent="0.2">
      <c r="B9" s="119" t="s">
        <v>328</v>
      </c>
      <c r="C9" s="263" t="s">
        <v>188</v>
      </c>
      <c r="D9" s="264">
        <v>1</v>
      </c>
      <c r="E9" s="265">
        <v>1</v>
      </c>
      <c r="F9" s="266">
        <f>+AE9</f>
        <v>237416.66666666666</v>
      </c>
      <c r="G9" s="267">
        <f>+D9*E9*F9</f>
        <v>237416.66666666666</v>
      </c>
      <c r="H9" s="268">
        <f>+G9</f>
        <v>237416.66666666666</v>
      </c>
      <c r="AE9" s="271">
        <f>+((3850000/30)*1.85)</f>
        <v>237416.66666666666</v>
      </c>
      <c r="AF9" s="247" t="s">
        <v>49</v>
      </c>
      <c r="AG9" s="282">
        <f>+H13</f>
        <v>225000</v>
      </c>
    </row>
    <row r="10" spans="2:33" s="106" customFormat="1" ht="33.75" x14ac:dyDescent="0.2">
      <c r="B10" s="119" t="s">
        <v>329</v>
      </c>
      <c r="C10" s="263" t="s">
        <v>188</v>
      </c>
      <c r="D10" s="264">
        <v>1</v>
      </c>
      <c r="E10" s="265">
        <v>0.7</v>
      </c>
      <c r="F10" s="266">
        <f>+AE10</f>
        <v>237416.66666666666</v>
      </c>
      <c r="G10" s="267">
        <f t="shared" ref="G10:G11" si="0">+D10*E10*F10</f>
        <v>166191.66666666666</v>
      </c>
      <c r="H10" s="268">
        <f>+G10</f>
        <v>166191.66666666666</v>
      </c>
      <c r="AE10" s="271">
        <f>+((3850000/30)*1.85)</f>
        <v>237416.66666666666</v>
      </c>
      <c r="AF10" s="51" t="s">
        <v>48</v>
      </c>
      <c r="AG10" s="282">
        <f>+H9+H10+H11</f>
        <v>523608.33333333331</v>
      </c>
    </row>
    <row r="11" spans="2:33" s="106" customFormat="1" x14ac:dyDescent="0.2">
      <c r="B11" s="263" t="s">
        <v>330</v>
      </c>
      <c r="C11" s="263" t="s">
        <v>188</v>
      </c>
      <c r="D11" s="264">
        <v>2</v>
      </c>
      <c r="E11" s="265">
        <v>1</v>
      </c>
      <c r="F11" s="266">
        <f>+'Acción 1.1.2 y 1.2.1 '!E11</f>
        <v>60000</v>
      </c>
      <c r="G11" s="267">
        <f t="shared" si="0"/>
        <v>120000</v>
      </c>
      <c r="H11" s="268">
        <f>+G11</f>
        <v>120000</v>
      </c>
      <c r="AE11" s="107"/>
    </row>
    <row r="12" spans="2:33" s="106" customFormat="1" x14ac:dyDescent="0.2">
      <c r="B12" s="254" t="s">
        <v>189</v>
      </c>
      <c r="C12" s="254"/>
      <c r="D12" s="254"/>
      <c r="E12" s="254"/>
      <c r="F12" s="254"/>
      <c r="G12" s="254"/>
      <c r="H12" s="254"/>
      <c r="AE12" s="107"/>
    </row>
    <row r="13" spans="2:33" s="106" customFormat="1" ht="45" x14ac:dyDescent="0.2">
      <c r="B13" s="119" t="s">
        <v>331</v>
      </c>
      <c r="C13" s="263" t="s">
        <v>184</v>
      </c>
      <c r="D13" s="264">
        <v>1</v>
      </c>
      <c r="E13" s="265">
        <v>0.15</v>
      </c>
      <c r="F13" s="266">
        <v>1500000</v>
      </c>
      <c r="G13" s="267">
        <f>+D13*E13*F13</f>
        <v>225000</v>
      </c>
      <c r="H13" s="268">
        <f>+G13</f>
        <v>225000</v>
      </c>
      <c r="AE13" s="107"/>
      <c r="AG13" s="282">
        <f>+AG10+AG9</f>
        <v>748608.33333333326</v>
      </c>
    </row>
    <row r="14" spans="2:33" s="106" customFormat="1" hidden="1" x14ac:dyDescent="0.2">
      <c r="B14" s="119"/>
      <c r="C14" s="120"/>
      <c r="D14" s="257"/>
      <c r="E14" s="258"/>
      <c r="F14" s="121"/>
      <c r="G14" s="267"/>
      <c r="H14" s="122"/>
    </row>
    <row r="15" spans="2:33" s="106" customFormat="1" hidden="1" x14ac:dyDescent="0.2">
      <c r="B15" s="117"/>
      <c r="C15" s="99"/>
      <c r="D15" s="100"/>
      <c r="E15" s="101"/>
      <c r="F15" s="102"/>
      <c r="G15" s="118"/>
      <c r="H15" s="270">
        <f>SUM(H9:H13)</f>
        <v>748608.33333333326</v>
      </c>
      <c r="AE15" s="107"/>
    </row>
    <row r="16" spans="2:33" s="106" customFormat="1" hidden="1" x14ac:dyDescent="0.2">
      <c r="H16" s="269"/>
      <c r="AE16" s="107"/>
    </row>
    <row r="17" spans="2:31" s="106" customFormat="1" x14ac:dyDescent="0.2">
      <c r="B17" s="576" t="s">
        <v>332</v>
      </c>
      <c r="C17" s="576"/>
      <c r="D17" s="576"/>
      <c r="E17" s="576"/>
      <c r="F17" s="104"/>
      <c r="G17" s="104"/>
      <c r="H17" s="104">
        <f>+H15</f>
        <v>748608.33333333326</v>
      </c>
      <c r="AE17" s="127">
        <f>+[4]Accion1.4.1!$H$35</f>
        <v>568396</v>
      </c>
    </row>
    <row r="18" spans="2:31" s="106" customFormat="1" x14ac:dyDescent="0.2">
      <c r="AE18" s="107"/>
    </row>
    <row r="19" spans="2:31" s="106" customFormat="1" x14ac:dyDescent="0.2">
      <c r="AE19" s="107"/>
    </row>
    <row r="20" spans="2:31" s="106" customFormat="1" x14ac:dyDescent="0.2">
      <c r="AE20" s="107"/>
    </row>
    <row r="21" spans="2:31" s="106" customFormat="1" x14ac:dyDescent="0.2">
      <c r="AE21" s="107"/>
    </row>
    <row r="22" spans="2:31" s="106" customFormat="1" x14ac:dyDescent="0.2">
      <c r="AE22" s="107"/>
    </row>
    <row r="23" spans="2:31" s="106" customFormat="1" x14ac:dyDescent="0.2">
      <c r="AE23" s="107"/>
    </row>
    <row r="24" spans="2:31" s="106" customFormat="1" x14ac:dyDescent="0.2">
      <c r="AE24" s="107"/>
    </row>
    <row r="25" spans="2:31" s="106" customFormat="1" x14ac:dyDescent="0.2">
      <c r="AE25" s="107"/>
    </row>
    <row r="26" spans="2:31" s="106" customFormat="1" x14ac:dyDescent="0.2">
      <c r="AE26" s="107"/>
    </row>
    <row r="27" spans="2:31" s="106" customFormat="1" x14ac:dyDescent="0.2">
      <c r="AE27" s="107"/>
    </row>
    <row r="28" spans="2:31" s="106" customFormat="1" x14ac:dyDescent="0.2">
      <c r="AE28" s="107"/>
    </row>
    <row r="29" spans="2:31" s="106" customFormat="1" x14ac:dyDescent="0.2">
      <c r="AE29" s="107"/>
    </row>
    <row r="30" spans="2:31" s="106" customFormat="1" x14ac:dyDescent="0.2">
      <c r="AE30" s="107"/>
    </row>
    <row r="31" spans="2:31" s="106" customFormat="1" x14ac:dyDescent="0.2">
      <c r="AE31" s="107"/>
    </row>
    <row r="32" spans="2:31" s="106" customFormat="1" x14ac:dyDescent="0.2">
      <c r="AE32" s="107"/>
    </row>
    <row r="33" spans="31:31" s="106" customFormat="1" x14ac:dyDescent="0.2">
      <c r="AE33" s="107"/>
    </row>
    <row r="34" spans="31:31" s="106" customFormat="1" x14ac:dyDescent="0.2">
      <c r="AE34" s="107"/>
    </row>
    <row r="35" spans="31:31" s="106" customFormat="1" x14ac:dyDescent="0.2">
      <c r="AE35" s="107"/>
    </row>
    <row r="36" spans="31:31" s="106" customFormat="1" x14ac:dyDescent="0.2">
      <c r="AE36" s="107"/>
    </row>
    <row r="37" spans="31:31" s="106" customFormat="1" x14ac:dyDescent="0.2">
      <c r="AE37" s="107"/>
    </row>
    <row r="38" spans="31:31" s="106" customFormat="1" x14ac:dyDescent="0.2">
      <c r="AE38" s="107"/>
    </row>
    <row r="39" spans="31:31" s="106" customFormat="1" x14ac:dyDescent="0.2">
      <c r="AE39" s="107"/>
    </row>
    <row r="40" spans="31:31" s="106" customFormat="1" x14ac:dyDescent="0.2">
      <c r="AE40" s="107"/>
    </row>
    <row r="41" spans="31:31" s="106" customFormat="1" x14ac:dyDescent="0.2">
      <c r="AE41" s="107"/>
    </row>
    <row r="42" spans="31:31" s="106" customFormat="1" x14ac:dyDescent="0.2">
      <c r="AE42" s="107"/>
    </row>
    <row r="43" spans="31:31" s="106" customFormat="1" x14ac:dyDescent="0.2">
      <c r="AE43" s="107"/>
    </row>
    <row r="44" spans="31:31" s="106" customFormat="1" x14ac:dyDescent="0.2">
      <c r="AE44" s="107"/>
    </row>
    <row r="45" spans="31:31" s="106" customFormat="1" x14ac:dyDescent="0.2">
      <c r="AE45" s="107"/>
    </row>
    <row r="46" spans="31:31" s="106" customFormat="1" x14ac:dyDescent="0.2">
      <c r="AE46" s="107"/>
    </row>
    <row r="47" spans="31:31" s="106" customFormat="1" x14ac:dyDescent="0.2">
      <c r="AE47" s="107"/>
    </row>
    <row r="48" spans="31:31" s="106" customFormat="1" x14ac:dyDescent="0.2">
      <c r="AE48" s="107"/>
    </row>
    <row r="49" spans="31:31" s="106" customFormat="1" x14ac:dyDescent="0.2">
      <c r="AE49" s="107"/>
    </row>
    <row r="50" spans="31:31" s="106" customFormat="1" x14ac:dyDescent="0.2">
      <c r="AE50" s="107"/>
    </row>
    <row r="51" spans="31:31" s="106" customFormat="1" x14ac:dyDescent="0.2">
      <c r="AE51" s="107"/>
    </row>
    <row r="52" spans="31:31" s="106" customFormat="1" x14ac:dyDescent="0.2">
      <c r="AE52" s="107"/>
    </row>
    <row r="53" spans="31:31" s="106" customFormat="1" x14ac:dyDescent="0.2">
      <c r="AE53" s="107"/>
    </row>
    <row r="54" spans="31:31" s="106" customFormat="1" x14ac:dyDescent="0.2">
      <c r="AE54" s="107"/>
    </row>
    <row r="55" spans="31:31" s="106" customFormat="1" x14ac:dyDescent="0.2">
      <c r="AE55" s="107"/>
    </row>
    <row r="56" spans="31:31" s="106" customFormat="1" x14ac:dyDescent="0.2">
      <c r="AE56" s="107"/>
    </row>
    <row r="57" spans="31:31" s="106" customFormat="1" x14ac:dyDescent="0.2">
      <c r="AE57" s="107"/>
    </row>
    <row r="58" spans="31:31" s="106" customFormat="1" x14ac:dyDescent="0.2">
      <c r="AE58" s="107"/>
    </row>
    <row r="59" spans="31:31" s="106" customFormat="1" x14ac:dyDescent="0.2">
      <c r="AE59" s="107"/>
    </row>
    <row r="60" spans="31:31" s="106" customFormat="1" x14ac:dyDescent="0.2">
      <c r="AE60" s="107"/>
    </row>
    <row r="61" spans="31:31" s="106" customFormat="1" x14ac:dyDescent="0.2">
      <c r="AE61" s="107"/>
    </row>
    <row r="62" spans="31:31" s="106" customFormat="1" x14ac:dyDescent="0.2">
      <c r="AE62" s="107"/>
    </row>
    <row r="63" spans="31:31" s="106" customFormat="1" x14ac:dyDescent="0.2">
      <c r="AE63" s="107"/>
    </row>
    <row r="64" spans="31:31" s="106" customFormat="1" x14ac:dyDescent="0.2">
      <c r="AE64" s="107"/>
    </row>
    <row r="65" spans="31:31" s="106" customFormat="1" x14ac:dyDescent="0.2">
      <c r="AE65" s="107"/>
    </row>
    <row r="66" spans="31:31" s="106" customFormat="1" x14ac:dyDescent="0.2">
      <c r="AE66" s="107"/>
    </row>
  </sheetData>
  <mergeCells count="12">
    <mergeCell ref="F6:G6"/>
    <mergeCell ref="C8:H8"/>
    <mergeCell ref="B17:E17"/>
    <mergeCell ref="C2:F2"/>
    <mergeCell ref="G2:H2"/>
    <mergeCell ref="I2:P2"/>
    <mergeCell ref="R2:Y2"/>
    <mergeCell ref="B3:H3"/>
    <mergeCell ref="I3:L3"/>
    <mergeCell ref="M3:P3"/>
    <mergeCell ref="R3:U3"/>
    <mergeCell ref="V3:Y3"/>
  </mergeCells>
  <conditionalFormatting sqref="F17:H17">
    <cfRule type="cellIs" dxfId="11" priority="1" stopIfTrue="1" operator="greaterThan">
      <formula>0</formula>
    </cfRule>
  </conditionalFormatting>
  <conditionalFormatting sqref="H14:H15">
    <cfRule type="cellIs" dxfId="10" priority="3" stopIfTrue="1" operator="greaterThan">
      <formula>0</formula>
    </cfRule>
  </conditionalFormatting>
  <dataValidations count="1">
    <dataValidation type="list" errorStyle="warning" allowBlank="1" showInputMessage="1" showErrorMessage="1" errorTitle="No" error="Solo las opciones de la lista" promptTitle="Escoja objeto de gasto" prompt="Escoja objeto de gasto" sqref="AF9:AF10" xr:uid="{D3E5C31D-3EDB-4297-B405-70311539163B}">
      <formula1>$M$1:$M$15</formula1>
    </dataValidation>
  </dataValidations>
  <pageMargins left="0.7" right="0.7" top="0.75" bottom="0.75" header="0.3" footer="0.3"/>
  <pageSetup scale="85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55049-31C1-4ED5-B56A-BB6C430C246C}">
  <sheetPr>
    <tabColor rgb="FF00CC00"/>
    <pageSetUpPr fitToPage="1"/>
  </sheetPr>
  <dimension ref="B1:L54"/>
  <sheetViews>
    <sheetView topLeftCell="A28" workbookViewId="0">
      <selection activeCell="K27" sqref="K27"/>
    </sheetView>
  </sheetViews>
  <sheetFormatPr baseColWidth="10" defaultColWidth="0" defaultRowHeight="0" customHeight="1" zeroHeight="1" x14ac:dyDescent="0.2"/>
  <cols>
    <col min="1" max="1" width="5.28515625" style="1" customWidth="1"/>
    <col min="2" max="2" width="31.7109375" style="1" customWidth="1"/>
    <col min="3" max="3" width="14" style="1" customWidth="1"/>
    <col min="4" max="4" width="15.28515625" style="1" customWidth="1"/>
    <col min="5" max="5" width="14" style="1" customWidth="1"/>
    <col min="6" max="6" width="15.42578125" style="1" customWidth="1"/>
    <col min="7" max="7" width="18" style="1" customWidth="1"/>
    <col min="8" max="8" width="11.42578125" style="1" customWidth="1"/>
    <col min="9" max="9" width="13.5703125" style="1" customWidth="1"/>
    <col min="10" max="253" width="11.42578125" style="1" customWidth="1"/>
    <col min="254" max="254" width="5.28515625" style="1" customWidth="1"/>
    <col min="255" max="255" width="25.7109375" style="1" customWidth="1"/>
    <col min="256" max="256" width="14" style="1" customWidth="1"/>
    <col min="257" max="257" width="15.28515625" style="1" customWidth="1"/>
    <col min="258" max="258" width="14" style="1" customWidth="1"/>
    <col min="259" max="259" width="15.42578125" style="1" customWidth="1"/>
    <col min="260" max="260" width="18" style="1" customWidth="1"/>
    <col min="261" max="261" width="8.28515625" style="1" customWidth="1"/>
    <col min="262" max="509" width="0" style="1" hidden="1"/>
    <col min="510" max="510" width="5.28515625" style="1" customWidth="1"/>
    <col min="511" max="511" width="25.7109375" style="1" customWidth="1"/>
    <col min="512" max="512" width="14" style="1" customWidth="1"/>
    <col min="513" max="513" width="15.28515625" style="1" customWidth="1"/>
    <col min="514" max="514" width="14" style="1" customWidth="1"/>
    <col min="515" max="515" width="15.42578125" style="1" customWidth="1"/>
    <col min="516" max="516" width="18" style="1" customWidth="1"/>
    <col min="517" max="517" width="8.28515625" style="1" customWidth="1"/>
    <col min="518" max="765" width="0" style="1" hidden="1"/>
    <col min="766" max="766" width="5.28515625" style="1" customWidth="1"/>
    <col min="767" max="767" width="25.7109375" style="1" customWidth="1"/>
    <col min="768" max="768" width="14" style="1" customWidth="1"/>
    <col min="769" max="769" width="15.28515625" style="1" customWidth="1"/>
    <col min="770" max="770" width="14" style="1" customWidth="1"/>
    <col min="771" max="771" width="15.42578125" style="1" customWidth="1"/>
    <col min="772" max="772" width="18" style="1" customWidth="1"/>
    <col min="773" max="773" width="8.28515625" style="1" customWidth="1"/>
    <col min="774" max="1021" width="0" style="1" hidden="1"/>
    <col min="1022" max="1022" width="5.28515625" style="1" customWidth="1"/>
    <col min="1023" max="1023" width="25.7109375" style="1" customWidth="1"/>
    <col min="1024" max="1024" width="14" style="1" customWidth="1"/>
    <col min="1025" max="1025" width="15.28515625" style="1" customWidth="1"/>
    <col min="1026" max="1026" width="14" style="1" customWidth="1"/>
    <col min="1027" max="1027" width="15.42578125" style="1" customWidth="1"/>
    <col min="1028" max="1028" width="18" style="1" customWidth="1"/>
    <col min="1029" max="1029" width="8.28515625" style="1" customWidth="1"/>
    <col min="1030" max="1277" width="0" style="1" hidden="1"/>
    <col min="1278" max="1278" width="5.28515625" style="1" customWidth="1"/>
    <col min="1279" max="1279" width="25.7109375" style="1" customWidth="1"/>
    <col min="1280" max="1280" width="14" style="1" customWidth="1"/>
    <col min="1281" max="1281" width="15.28515625" style="1" customWidth="1"/>
    <col min="1282" max="1282" width="14" style="1" customWidth="1"/>
    <col min="1283" max="1283" width="15.42578125" style="1" customWidth="1"/>
    <col min="1284" max="1284" width="18" style="1" customWidth="1"/>
    <col min="1285" max="1285" width="8.28515625" style="1" customWidth="1"/>
    <col min="1286" max="1533" width="0" style="1" hidden="1"/>
    <col min="1534" max="1534" width="5.28515625" style="1" customWidth="1"/>
    <col min="1535" max="1535" width="25.7109375" style="1" customWidth="1"/>
    <col min="1536" max="1536" width="14" style="1" customWidth="1"/>
    <col min="1537" max="1537" width="15.28515625" style="1" customWidth="1"/>
    <col min="1538" max="1538" width="14" style="1" customWidth="1"/>
    <col min="1539" max="1539" width="15.42578125" style="1" customWidth="1"/>
    <col min="1540" max="1540" width="18" style="1" customWidth="1"/>
    <col min="1541" max="1541" width="8.28515625" style="1" customWidth="1"/>
    <col min="1542" max="1789" width="0" style="1" hidden="1"/>
    <col min="1790" max="1790" width="5.28515625" style="1" customWidth="1"/>
    <col min="1791" max="1791" width="25.7109375" style="1" customWidth="1"/>
    <col min="1792" max="1792" width="14" style="1" customWidth="1"/>
    <col min="1793" max="1793" width="15.28515625" style="1" customWidth="1"/>
    <col min="1794" max="1794" width="14" style="1" customWidth="1"/>
    <col min="1795" max="1795" width="15.42578125" style="1" customWidth="1"/>
    <col min="1796" max="1796" width="18" style="1" customWidth="1"/>
    <col min="1797" max="1797" width="8.28515625" style="1" customWidth="1"/>
    <col min="1798" max="2045" width="0" style="1" hidden="1"/>
    <col min="2046" max="2046" width="5.28515625" style="1" customWidth="1"/>
    <col min="2047" max="2047" width="25.7109375" style="1" customWidth="1"/>
    <col min="2048" max="2048" width="14" style="1" customWidth="1"/>
    <col min="2049" max="2049" width="15.28515625" style="1" customWidth="1"/>
    <col min="2050" max="2050" width="14" style="1" customWidth="1"/>
    <col min="2051" max="2051" width="15.42578125" style="1" customWidth="1"/>
    <col min="2052" max="2052" width="18" style="1" customWidth="1"/>
    <col min="2053" max="2053" width="8.28515625" style="1" customWidth="1"/>
    <col min="2054" max="2301" width="0" style="1" hidden="1"/>
    <col min="2302" max="2302" width="5.28515625" style="1" customWidth="1"/>
    <col min="2303" max="2303" width="25.7109375" style="1" customWidth="1"/>
    <col min="2304" max="2304" width="14" style="1" customWidth="1"/>
    <col min="2305" max="2305" width="15.28515625" style="1" customWidth="1"/>
    <col min="2306" max="2306" width="14" style="1" customWidth="1"/>
    <col min="2307" max="2307" width="15.42578125" style="1" customWidth="1"/>
    <col min="2308" max="2308" width="18" style="1" customWidth="1"/>
    <col min="2309" max="2309" width="8.28515625" style="1" customWidth="1"/>
    <col min="2310" max="2557" width="0" style="1" hidden="1"/>
    <col min="2558" max="2558" width="5.28515625" style="1" customWidth="1"/>
    <col min="2559" max="2559" width="25.7109375" style="1" customWidth="1"/>
    <col min="2560" max="2560" width="14" style="1" customWidth="1"/>
    <col min="2561" max="2561" width="15.28515625" style="1" customWidth="1"/>
    <col min="2562" max="2562" width="14" style="1" customWidth="1"/>
    <col min="2563" max="2563" width="15.42578125" style="1" customWidth="1"/>
    <col min="2564" max="2564" width="18" style="1" customWidth="1"/>
    <col min="2565" max="2565" width="8.28515625" style="1" customWidth="1"/>
    <col min="2566" max="2813" width="0" style="1" hidden="1"/>
    <col min="2814" max="2814" width="5.28515625" style="1" customWidth="1"/>
    <col min="2815" max="2815" width="25.7109375" style="1" customWidth="1"/>
    <col min="2816" max="2816" width="14" style="1" customWidth="1"/>
    <col min="2817" max="2817" width="15.28515625" style="1" customWidth="1"/>
    <col min="2818" max="2818" width="14" style="1" customWidth="1"/>
    <col min="2819" max="2819" width="15.42578125" style="1" customWidth="1"/>
    <col min="2820" max="2820" width="18" style="1" customWidth="1"/>
    <col min="2821" max="2821" width="8.28515625" style="1" customWidth="1"/>
    <col min="2822" max="3069" width="0" style="1" hidden="1"/>
    <col min="3070" max="3070" width="5.28515625" style="1" customWidth="1"/>
    <col min="3071" max="3071" width="25.7109375" style="1" customWidth="1"/>
    <col min="3072" max="3072" width="14" style="1" customWidth="1"/>
    <col min="3073" max="3073" width="15.28515625" style="1" customWidth="1"/>
    <col min="3074" max="3074" width="14" style="1" customWidth="1"/>
    <col min="3075" max="3075" width="15.42578125" style="1" customWidth="1"/>
    <col min="3076" max="3076" width="18" style="1" customWidth="1"/>
    <col min="3077" max="3077" width="8.28515625" style="1" customWidth="1"/>
    <col min="3078" max="3325" width="0" style="1" hidden="1"/>
    <col min="3326" max="3326" width="5.28515625" style="1" customWidth="1"/>
    <col min="3327" max="3327" width="25.7109375" style="1" customWidth="1"/>
    <col min="3328" max="3328" width="14" style="1" customWidth="1"/>
    <col min="3329" max="3329" width="15.28515625" style="1" customWidth="1"/>
    <col min="3330" max="3330" width="14" style="1" customWidth="1"/>
    <col min="3331" max="3331" width="15.42578125" style="1" customWidth="1"/>
    <col min="3332" max="3332" width="18" style="1" customWidth="1"/>
    <col min="3333" max="3333" width="8.28515625" style="1" customWidth="1"/>
    <col min="3334" max="3581" width="0" style="1" hidden="1"/>
    <col min="3582" max="3582" width="5.28515625" style="1" customWidth="1"/>
    <col min="3583" max="3583" width="25.7109375" style="1" customWidth="1"/>
    <col min="3584" max="3584" width="14" style="1" customWidth="1"/>
    <col min="3585" max="3585" width="15.28515625" style="1" customWidth="1"/>
    <col min="3586" max="3586" width="14" style="1" customWidth="1"/>
    <col min="3587" max="3587" width="15.42578125" style="1" customWidth="1"/>
    <col min="3588" max="3588" width="18" style="1" customWidth="1"/>
    <col min="3589" max="3589" width="8.28515625" style="1" customWidth="1"/>
    <col min="3590" max="3837" width="0" style="1" hidden="1"/>
    <col min="3838" max="3838" width="5.28515625" style="1" customWidth="1"/>
    <col min="3839" max="3839" width="25.7109375" style="1" customWidth="1"/>
    <col min="3840" max="3840" width="14" style="1" customWidth="1"/>
    <col min="3841" max="3841" width="15.28515625" style="1" customWidth="1"/>
    <col min="3842" max="3842" width="14" style="1" customWidth="1"/>
    <col min="3843" max="3843" width="15.42578125" style="1" customWidth="1"/>
    <col min="3844" max="3844" width="18" style="1" customWidth="1"/>
    <col min="3845" max="3845" width="8.28515625" style="1" customWidth="1"/>
    <col min="3846" max="4093" width="0" style="1" hidden="1"/>
    <col min="4094" max="4094" width="5.28515625" style="1" customWidth="1"/>
    <col min="4095" max="4095" width="25.7109375" style="1" customWidth="1"/>
    <col min="4096" max="4096" width="14" style="1" customWidth="1"/>
    <col min="4097" max="4097" width="15.28515625" style="1" customWidth="1"/>
    <col min="4098" max="4098" width="14" style="1" customWidth="1"/>
    <col min="4099" max="4099" width="15.42578125" style="1" customWidth="1"/>
    <col min="4100" max="4100" width="18" style="1" customWidth="1"/>
    <col min="4101" max="4101" width="8.28515625" style="1" customWidth="1"/>
    <col min="4102" max="4349" width="0" style="1" hidden="1"/>
    <col min="4350" max="4350" width="5.28515625" style="1" customWidth="1"/>
    <col min="4351" max="4351" width="25.7109375" style="1" customWidth="1"/>
    <col min="4352" max="4352" width="14" style="1" customWidth="1"/>
    <col min="4353" max="4353" width="15.28515625" style="1" customWidth="1"/>
    <col min="4354" max="4354" width="14" style="1" customWidth="1"/>
    <col min="4355" max="4355" width="15.42578125" style="1" customWidth="1"/>
    <col min="4356" max="4356" width="18" style="1" customWidth="1"/>
    <col min="4357" max="4357" width="8.28515625" style="1" customWidth="1"/>
    <col min="4358" max="4605" width="0" style="1" hidden="1"/>
    <col min="4606" max="4606" width="5.28515625" style="1" customWidth="1"/>
    <col min="4607" max="4607" width="25.7109375" style="1" customWidth="1"/>
    <col min="4608" max="4608" width="14" style="1" customWidth="1"/>
    <col min="4609" max="4609" width="15.28515625" style="1" customWidth="1"/>
    <col min="4610" max="4610" width="14" style="1" customWidth="1"/>
    <col min="4611" max="4611" width="15.42578125" style="1" customWidth="1"/>
    <col min="4612" max="4612" width="18" style="1" customWidth="1"/>
    <col min="4613" max="4613" width="8.28515625" style="1" customWidth="1"/>
    <col min="4614" max="4861" width="0" style="1" hidden="1"/>
    <col min="4862" max="4862" width="5.28515625" style="1" customWidth="1"/>
    <col min="4863" max="4863" width="25.7109375" style="1" customWidth="1"/>
    <col min="4864" max="4864" width="14" style="1" customWidth="1"/>
    <col min="4865" max="4865" width="15.28515625" style="1" customWidth="1"/>
    <col min="4866" max="4866" width="14" style="1" customWidth="1"/>
    <col min="4867" max="4867" width="15.42578125" style="1" customWidth="1"/>
    <col min="4868" max="4868" width="18" style="1" customWidth="1"/>
    <col min="4869" max="4869" width="8.28515625" style="1" customWidth="1"/>
    <col min="4870" max="5117" width="0" style="1" hidden="1"/>
    <col min="5118" max="5118" width="5.28515625" style="1" customWidth="1"/>
    <col min="5119" max="5119" width="25.7109375" style="1" customWidth="1"/>
    <col min="5120" max="5120" width="14" style="1" customWidth="1"/>
    <col min="5121" max="5121" width="15.28515625" style="1" customWidth="1"/>
    <col min="5122" max="5122" width="14" style="1" customWidth="1"/>
    <col min="5123" max="5123" width="15.42578125" style="1" customWidth="1"/>
    <col min="5124" max="5124" width="18" style="1" customWidth="1"/>
    <col min="5125" max="5125" width="8.28515625" style="1" customWidth="1"/>
    <col min="5126" max="5373" width="0" style="1" hidden="1"/>
    <col min="5374" max="5374" width="5.28515625" style="1" customWidth="1"/>
    <col min="5375" max="5375" width="25.7109375" style="1" customWidth="1"/>
    <col min="5376" max="5376" width="14" style="1" customWidth="1"/>
    <col min="5377" max="5377" width="15.28515625" style="1" customWidth="1"/>
    <col min="5378" max="5378" width="14" style="1" customWidth="1"/>
    <col min="5379" max="5379" width="15.42578125" style="1" customWidth="1"/>
    <col min="5380" max="5380" width="18" style="1" customWidth="1"/>
    <col min="5381" max="5381" width="8.28515625" style="1" customWidth="1"/>
    <col min="5382" max="5629" width="0" style="1" hidden="1"/>
    <col min="5630" max="5630" width="5.28515625" style="1" customWidth="1"/>
    <col min="5631" max="5631" width="25.7109375" style="1" customWidth="1"/>
    <col min="5632" max="5632" width="14" style="1" customWidth="1"/>
    <col min="5633" max="5633" width="15.28515625" style="1" customWidth="1"/>
    <col min="5634" max="5634" width="14" style="1" customWidth="1"/>
    <col min="5635" max="5635" width="15.42578125" style="1" customWidth="1"/>
    <col min="5636" max="5636" width="18" style="1" customWidth="1"/>
    <col min="5637" max="5637" width="8.28515625" style="1" customWidth="1"/>
    <col min="5638" max="5885" width="0" style="1" hidden="1"/>
    <col min="5886" max="5886" width="5.28515625" style="1" customWidth="1"/>
    <col min="5887" max="5887" width="25.7109375" style="1" customWidth="1"/>
    <col min="5888" max="5888" width="14" style="1" customWidth="1"/>
    <col min="5889" max="5889" width="15.28515625" style="1" customWidth="1"/>
    <col min="5890" max="5890" width="14" style="1" customWidth="1"/>
    <col min="5891" max="5891" width="15.42578125" style="1" customWidth="1"/>
    <col min="5892" max="5892" width="18" style="1" customWidth="1"/>
    <col min="5893" max="5893" width="8.28515625" style="1" customWidth="1"/>
    <col min="5894" max="6141" width="0" style="1" hidden="1"/>
    <col min="6142" max="6142" width="5.28515625" style="1" customWidth="1"/>
    <col min="6143" max="6143" width="25.7109375" style="1" customWidth="1"/>
    <col min="6144" max="6144" width="14" style="1" customWidth="1"/>
    <col min="6145" max="6145" width="15.28515625" style="1" customWidth="1"/>
    <col min="6146" max="6146" width="14" style="1" customWidth="1"/>
    <col min="6147" max="6147" width="15.42578125" style="1" customWidth="1"/>
    <col min="6148" max="6148" width="18" style="1" customWidth="1"/>
    <col min="6149" max="6149" width="8.28515625" style="1" customWidth="1"/>
    <col min="6150" max="6397" width="0" style="1" hidden="1"/>
    <col min="6398" max="6398" width="5.28515625" style="1" customWidth="1"/>
    <col min="6399" max="6399" width="25.7109375" style="1" customWidth="1"/>
    <col min="6400" max="6400" width="14" style="1" customWidth="1"/>
    <col min="6401" max="6401" width="15.28515625" style="1" customWidth="1"/>
    <col min="6402" max="6402" width="14" style="1" customWidth="1"/>
    <col min="6403" max="6403" width="15.42578125" style="1" customWidth="1"/>
    <col min="6404" max="6404" width="18" style="1" customWidth="1"/>
    <col min="6405" max="6405" width="8.28515625" style="1" customWidth="1"/>
    <col min="6406" max="6653" width="0" style="1" hidden="1"/>
    <col min="6654" max="6654" width="5.28515625" style="1" customWidth="1"/>
    <col min="6655" max="6655" width="25.7109375" style="1" customWidth="1"/>
    <col min="6656" max="6656" width="14" style="1" customWidth="1"/>
    <col min="6657" max="6657" width="15.28515625" style="1" customWidth="1"/>
    <col min="6658" max="6658" width="14" style="1" customWidth="1"/>
    <col min="6659" max="6659" width="15.42578125" style="1" customWidth="1"/>
    <col min="6660" max="6660" width="18" style="1" customWidth="1"/>
    <col min="6661" max="6661" width="8.28515625" style="1" customWidth="1"/>
    <col min="6662" max="6909" width="0" style="1" hidden="1"/>
    <col min="6910" max="6910" width="5.28515625" style="1" customWidth="1"/>
    <col min="6911" max="6911" width="25.7109375" style="1" customWidth="1"/>
    <col min="6912" max="6912" width="14" style="1" customWidth="1"/>
    <col min="6913" max="6913" width="15.28515625" style="1" customWidth="1"/>
    <col min="6914" max="6914" width="14" style="1" customWidth="1"/>
    <col min="6915" max="6915" width="15.42578125" style="1" customWidth="1"/>
    <col min="6916" max="6916" width="18" style="1" customWidth="1"/>
    <col min="6917" max="6917" width="8.28515625" style="1" customWidth="1"/>
    <col min="6918" max="7165" width="0" style="1" hidden="1"/>
    <col min="7166" max="7166" width="5.28515625" style="1" customWidth="1"/>
    <col min="7167" max="7167" width="25.7109375" style="1" customWidth="1"/>
    <col min="7168" max="7168" width="14" style="1" customWidth="1"/>
    <col min="7169" max="7169" width="15.28515625" style="1" customWidth="1"/>
    <col min="7170" max="7170" width="14" style="1" customWidth="1"/>
    <col min="7171" max="7171" width="15.42578125" style="1" customWidth="1"/>
    <col min="7172" max="7172" width="18" style="1" customWidth="1"/>
    <col min="7173" max="7173" width="8.28515625" style="1" customWidth="1"/>
    <col min="7174" max="7421" width="0" style="1" hidden="1"/>
    <col min="7422" max="7422" width="5.28515625" style="1" customWidth="1"/>
    <col min="7423" max="7423" width="25.7109375" style="1" customWidth="1"/>
    <col min="7424" max="7424" width="14" style="1" customWidth="1"/>
    <col min="7425" max="7425" width="15.28515625" style="1" customWidth="1"/>
    <col min="7426" max="7426" width="14" style="1" customWidth="1"/>
    <col min="7427" max="7427" width="15.42578125" style="1" customWidth="1"/>
    <col min="7428" max="7428" width="18" style="1" customWidth="1"/>
    <col min="7429" max="7429" width="8.28515625" style="1" customWidth="1"/>
    <col min="7430" max="7677" width="0" style="1" hidden="1"/>
    <col min="7678" max="7678" width="5.28515625" style="1" customWidth="1"/>
    <col min="7679" max="7679" width="25.7109375" style="1" customWidth="1"/>
    <col min="7680" max="7680" width="14" style="1" customWidth="1"/>
    <col min="7681" max="7681" width="15.28515625" style="1" customWidth="1"/>
    <col min="7682" max="7682" width="14" style="1" customWidth="1"/>
    <col min="7683" max="7683" width="15.42578125" style="1" customWidth="1"/>
    <col min="7684" max="7684" width="18" style="1" customWidth="1"/>
    <col min="7685" max="7685" width="8.28515625" style="1" customWidth="1"/>
    <col min="7686" max="7933" width="0" style="1" hidden="1"/>
    <col min="7934" max="7934" width="5.28515625" style="1" customWidth="1"/>
    <col min="7935" max="7935" width="25.7109375" style="1" customWidth="1"/>
    <col min="7936" max="7936" width="14" style="1" customWidth="1"/>
    <col min="7937" max="7937" width="15.28515625" style="1" customWidth="1"/>
    <col min="7938" max="7938" width="14" style="1" customWidth="1"/>
    <col min="7939" max="7939" width="15.42578125" style="1" customWidth="1"/>
    <col min="7940" max="7940" width="18" style="1" customWidth="1"/>
    <col min="7941" max="7941" width="8.28515625" style="1" customWidth="1"/>
    <col min="7942" max="8189" width="0" style="1" hidden="1"/>
    <col min="8190" max="8190" width="5.28515625" style="1" customWidth="1"/>
    <col min="8191" max="8191" width="25.7109375" style="1" customWidth="1"/>
    <col min="8192" max="8192" width="14" style="1" customWidth="1"/>
    <col min="8193" max="8193" width="15.28515625" style="1" customWidth="1"/>
    <col min="8194" max="8194" width="14" style="1" customWidth="1"/>
    <col min="8195" max="8195" width="15.42578125" style="1" customWidth="1"/>
    <col min="8196" max="8196" width="18" style="1" customWidth="1"/>
    <col min="8197" max="8197" width="8.28515625" style="1" customWidth="1"/>
    <col min="8198" max="8445" width="0" style="1" hidden="1"/>
    <col min="8446" max="8446" width="5.28515625" style="1" customWidth="1"/>
    <col min="8447" max="8447" width="25.7109375" style="1" customWidth="1"/>
    <col min="8448" max="8448" width="14" style="1" customWidth="1"/>
    <col min="8449" max="8449" width="15.28515625" style="1" customWidth="1"/>
    <col min="8450" max="8450" width="14" style="1" customWidth="1"/>
    <col min="8451" max="8451" width="15.42578125" style="1" customWidth="1"/>
    <col min="8452" max="8452" width="18" style="1" customWidth="1"/>
    <col min="8453" max="8453" width="8.28515625" style="1" customWidth="1"/>
    <col min="8454" max="8701" width="0" style="1" hidden="1"/>
    <col min="8702" max="8702" width="5.28515625" style="1" customWidth="1"/>
    <col min="8703" max="8703" width="25.7109375" style="1" customWidth="1"/>
    <col min="8704" max="8704" width="14" style="1" customWidth="1"/>
    <col min="8705" max="8705" width="15.28515625" style="1" customWidth="1"/>
    <col min="8706" max="8706" width="14" style="1" customWidth="1"/>
    <col min="8707" max="8707" width="15.42578125" style="1" customWidth="1"/>
    <col min="8708" max="8708" width="18" style="1" customWidth="1"/>
    <col min="8709" max="8709" width="8.28515625" style="1" customWidth="1"/>
    <col min="8710" max="8957" width="0" style="1" hidden="1"/>
    <col min="8958" max="8958" width="5.28515625" style="1" customWidth="1"/>
    <col min="8959" max="8959" width="25.7109375" style="1" customWidth="1"/>
    <col min="8960" max="8960" width="14" style="1" customWidth="1"/>
    <col min="8961" max="8961" width="15.28515625" style="1" customWidth="1"/>
    <col min="8962" max="8962" width="14" style="1" customWidth="1"/>
    <col min="8963" max="8963" width="15.42578125" style="1" customWidth="1"/>
    <col min="8964" max="8964" width="18" style="1" customWidth="1"/>
    <col min="8965" max="8965" width="8.28515625" style="1" customWidth="1"/>
    <col min="8966" max="9213" width="0" style="1" hidden="1"/>
    <col min="9214" max="9214" width="5.28515625" style="1" customWidth="1"/>
    <col min="9215" max="9215" width="25.7109375" style="1" customWidth="1"/>
    <col min="9216" max="9216" width="14" style="1" customWidth="1"/>
    <col min="9217" max="9217" width="15.28515625" style="1" customWidth="1"/>
    <col min="9218" max="9218" width="14" style="1" customWidth="1"/>
    <col min="9219" max="9219" width="15.42578125" style="1" customWidth="1"/>
    <col min="9220" max="9220" width="18" style="1" customWidth="1"/>
    <col min="9221" max="9221" width="8.28515625" style="1" customWidth="1"/>
    <col min="9222" max="9469" width="0" style="1" hidden="1"/>
    <col min="9470" max="9470" width="5.28515625" style="1" customWidth="1"/>
    <col min="9471" max="9471" width="25.7109375" style="1" customWidth="1"/>
    <col min="9472" max="9472" width="14" style="1" customWidth="1"/>
    <col min="9473" max="9473" width="15.28515625" style="1" customWidth="1"/>
    <col min="9474" max="9474" width="14" style="1" customWidth="1"/>
    <col min="9475" max="9475" width="15.42578125" style="1" customWidth="1"/>
    <col min="9476" max="9476" width="18" style="1" customWidth="1"/>
    <col min="9477" max="9477" width="8.28515625" style="1" customWidth="1"/>
    <col min="9478" max="9725" width="0" style="1" hidden="1"/>
    <col min="9726" max="9726" width="5.28515625" style="1" customWidth="1"/>
    <col min="9727" max="9727" width="25.7109375" style="1" customWidth="1"/>
    <col min="9728" max="9728" width="14" style="1" customWidth="1"/>
    <col min="9729" max="9729" width="15.28515625" style="1" customWidth="1"/>
    <col min="9730" max="9730" width="14" style="1" customWidth="1"/>
    <col min="9731" max="9731" width="15.42578125" style="1" customWidth="1"/>
    <col min="9732" max="9732" width="18" style="1" customWidth="1"/>
    <col min="9733" max="9733" width="8.28515625" style="1" customWidth="1"/>
    <col min="9734" max="9981" width="0" style="1" hidden="1"/>
    <col min="9982" max="9982" width="5.28515625" style="1" customWidth="1"/>
    <col min="9983" max="9983" width="25.7109375" style="1" customWidth="1"/>
    <col min="9984" max="9984" width="14" style="1" customWidth="1"/>
    <col min="9985" max="9985" width="15.28515625" style="1" customWidth="1"/>
    <col min="9986" max="9986" width="14" style="1" customWidth="1"/>
    <col min="9987" max="9987" width="15.42578125" style="1" customWidth="1"/>
    <col min="9988" max="9988" width="18" style="1" customWidth="1"/>
    <col min="9989" max="9989" width="8.28515625" style="1" customWidth="1"/>
    <col min="9990" max="10237" width="0" style="1" hidden="1"/>
    <col min="10238" max="10238" width="5.28515625" style="1" customWidth="1"/>
    <col min="10239" max="10239" width="25.7109375" style="1" customWidth="1"/>
    <col min="10240" max="10240" width="14" style="1" customWidth="1"/>
    <col min="10241" max="10241" width="15.28515625" style="1" customWidth="1"/>
    <col min="10242" max="10242" width="14" style="1" customWidth="1"/>
    <col min="10243" max="10243" width="15.42578125" style="1" customWidth="1"/>
    <col min="10244" max="10244" width="18" style="1" customWidth="1"/>
    <col min="10245" max="10245" width="8.28515625" style="1" customWidth="1"/>
    <col min="10246" max="10493" width="0" style="1" hidden="1"/>
    <col min="10494" max="10494" width="5.28515625" style="1" customWidth="1"/>
    <col min="10495" max="10495" width="25.7109375" style="1" customWidth="1"/>
    <col min="10496" max="10496" width="14" style="1" customWidth="1"/>
    <col min="10497" max="10497" width="15.28515625" style="1" customWidth="1"/>
    <col min="10498" max="10498" width="14" style="1" customWidth="1"/>
    <col min="10499" max="10499" width="15.42578125" style="1" customWidth="1"/>
    <col min="10500" max="10500" width="18" style="1" customWidth="1"/>
    <col min="10501" max="10501" width="8.28515625" style="1" customWidth="1"/>
    <col min="10502" max="10749" width="0" style="1" hidden="1"/>
    <col min="10750" max="10750" width="5.28515625" style="1" customWidth="1"/>
    <col min="10751" max="10751" width="25.7109375" style="1" customWidth="1"/>
    <col min="10752" max="10752" width="14" style="1" customWidth="1"/>
    <col min="10753" max="10753" width="15.28515625" style="1" customWidth="1"/>
    <col min="10754" max="10754" width="14" style="1" customWidth="1"/>
    <col min="10755" max="10755" width="15.42578125" style="1" customWidth="1"/>
    <col min="10756" max="10756" width="18" style="1" customWidth="1"/>
    <col min="10757" max="10757" width="8.28515625" style="1" customWidth="1"/>
    <col min="10758" max="11005" width="0" style="1" hidden="1"/>
    <col min="11006" max="11006" width="5.28515625" style="1" customWidth="1"/>
    <col min="11007" max="11007" width="25.7109375" style="1" customWidth="1"/>
    <col min="11008" max="11008" width="14" style="1" customWidth="1"/>
    <col min="11009" max="11009" width="15.28515625" style="1" customWidth="1"/>
    <col min="11010" max="11010" width="14" style="1" customWidth="1"/>
    <col min="11011" max="11011" width="15.42578125" style="1" customWidth="1"/>
    <col min="11012" max="11012" width="18" style="1" customWidth="1"/>
    <col min="11013" max="11013" width="8.28515625" style="1" customWidth="1"/>
    <col min="11014" max="11261" width="0" style="1" hidden="1"/>
    <col min="11262" max="11262" width="5.28515625" style="1" customWidth="1"/>
    <col min="11263" max="11263" width="25.7109375" style="1" customWidth="1"/>
    <col min="11264" max="11264" width="14" style="1" customWidth="1"/>
    <col min="11265" max="11265" width="15.28515625" style="1" customWidth="1"/>
    <col min="11266" max="11266" width="14" style="1" customWidth="1"/>
    <col min="11267" max="11267" width="15.42578125" style="1" customWidth="1"/>
    <col min="11268" max="11268" width="18" style="1" customWidth="1"/>
    <col min="11269" max="11269" width="8.28515625" style="1" customWidth="1"/>
    <col min="11270" max="11517" width="0" style="1" hidden="1"/>
    <col min="11518" max="11518" width="5.28515625" style="1" customWidth="1"/>
    <col min="11519" max="11519" width="25.7109375" style="1" customWidth="1"/>
    <col min="11520" max="11520" width="14" style="1" customWidth="1"/>
    <col min="11521" max="11521" width="15.28515625" style="1" customWidth="1"/>
    <col min="11522" max="11522" width="14" style="1" customWidth="1"/>
    <col min="11523" max="11523" width="15.42578125" style="1" customWidth="1"/>
    <col min="11524" max="11524" width="18" style="1" customWidth="1"/>
    <col min="11525" max="11525" width="8.28515625" style="1" customWidth="1"/>
    <col min="11526" max="11773" width="0" style="1" hidden="1"/>
    <col min="11774" max="11774" width="5.28515625" style="1" customWidth="1"/>
    <col min="11775" max="11775" width="25.7109375" style="1" customWidth="1"/>
    <col min="11776" max="11776" width="14" style="1" customWidth="1"/>
    <col min="11777" max="11777" width="15.28515625" style="1" customWidth="1"/>
    <col min="11778" max="11778" width="14" style="1" customWidth="1"/>
    <col min="11779" max="11779" width="15.42578125" style="1" customWidth="1"/>
    <col min="11780" max="11780" width="18" style="1" customWidth="1"/>
    <col min="11781" max="11781" width="8.28515625" style="1" customWidth="1"/>
    <col min="11782" max="12029" width="0" style="1" hidden="1"/>
    <col min="12030" max="12030" width="5.28515625" style="1" customWidth="1"/>
    <col min="12031" max="12031" width="25.7109375" style="1" customWidth="1"/>
    <col min="12032" max="12032" width="14" style="1" customWidth="1"/>
    <col min="12033" max="12033" width="15.28515625" style="1" customWidth="1"/>
    <col min="12034" max="12034" width="14" style="1" customWidth="1"/>
    <col min="12035" max="12035" width="15.42578125" style="1" customWidth="1"/>
    <col min="12036" max="12036" width="18" style="1" customWidth="1"/>
    <col min="12037" max="12037" width="8.28515625" style="1" customWidth="1"/>
    <col min="12038" max="12285" width="0" style="1" hidden="1"/>
    <col min="12286" max="12286" width="5.28515625" style="1" customWidth="1"/>
    <col min="12287" max="12287" width="25.7109375" style="1" customWidth="1"/>
    <col min="12288" max="12288" width="14" style="1" customWidth="1"/>
    <col min="12289" max="12289" width="15.28515625" style="1" customWidth="1"/>
    <col min="12290" max="12290" width="14" style="1" customWidth="1"/>
    <col min="12291" max="12291" width="15.42578125" style="1" customWidth="1"/>
    <col min="12292" max="12292" width="18" style="1" customWidth="1"/>
    <col min="12293" max="12293" width="8.28515625" style="1" customWidth="1"/>
    <col min="12294" max="12541" width="0" style="1" hidden="1"/>
    <col min="12542" max="12542" width="5.28515625" style="1" customWidth="1"/>
    <col min="12543" max="12543" width="25.7109375" style="1" customWidth="1"/>
    <col min="12544" max="12544" width="14" style="1" customWidth="1"/>
    <col min="12545" max="12545" width="15.28515625" style="1" customWidth="1"/>
    <col min="12546" max="12546" width="14" style="1" customWidth="1"/>
    <col min="12547" max="12547" width="15.42578125" style="1" customWidth="1"/>
    <col min="12548" max="12548" width="18" style="1" customWidth="1"/>
    <col min="12549" max="12549" width="8.28515625" style="1" customWidth="1"/>
    <col min="12550" max="12797" width="0" style="1" hidden="1"/>
    <col min="12798" max="12798" width="5.28515625" style="1" customWidth="1"/>
    <col min="12799" max="12799" width="25.7109375" style="1" customWidth="1"/>
    <col min="12800" max="12800" width="14" style="1" customWidth="1"/>
    <col min="12801" max="12801" width="15.28515625" style="1" customWidth="1"/>
    <col min="12802" max="12802" width="14" style="1" customWidth="1"/>
    <col min="12803" max="12803" width="15.42578125" style="1" customWidth="1"/>
    <col min="12804" max="12804" width="18" style="1" customWidth="1"/>
    <col min="12805" max="12805" width="8.28515625" style="1" customWidth="1"/>
    <col min="12806" max="13053" width="0" style="1" hidden="1"/>
    <col min="13054" max="13054" width="5.28515625" style="1" customWidth="1"/>
    <col min="13055" max="13055" width="25.7109375" style="1" customWidth="1"/>
    <col min="13056" max="13056" width="14" style="1" customWidth="1"/>
    <col min="13057" max="13057" width="15.28515625" style="1" customWidth="1"/>
    <col min="13058" max="13058" width="14" style="1" customWidth="1"/>
    <col min="13059" max="13059" width="15.42578125" style="1" customWidth="1"/>
    <col min="13060" max="13060" width="18" style="1" customWidth="1"/>
    <col min="13061" max="13061" width="8.28515625" style="1" customWidth="1"/>
    <col min="13062" max="13309" width="0" style="1" hidden="1"/>
    <col min="13310" max="13310" width="5.28515625" style="1" customWidth="1"/>
    <col min="13311" max="13311" width="25.7109375" style="1" customWidth="1"/>
    <col min="13312" max="13312" width="14" style="1" customWidth="1"/>
    <col min="13313" max="13313" width="15.28515625" style="1" customWidth="1"/>
    <col min="13314" max="13314" width="14" style="1" customWidth="1"/>
    <col min="13315" max="13315" width="15.42578125" style="1" customWidth="1"/>
    <col min="13316" max="13316" width="18" style="1" customWidth="1"/>
    <col min="13317" max="13317" width="8.28515625" style="1" customWidth="1"/>
    <col min="13318" max="13565" width="0" style="1" hidden="1"/>
    <col min="13566" max="13566" width="5.28515625" style="1" customWidth="1"/>
    <col min="13567" max="13567" width="25.7109375" style="1" customWidth="1"/>
    <col min="13568" max="13568" width="14" style="1" customWidth="1"/>
    <col min="13569" max="13569" width="15.28515625" style="1" customWidth="1"/>
    <col min="13570" max="13570" width="14" style="1" customWidth="1"/>
    <col min="13571" max="13571" width="15.42578125" style="1" customWidth="1"/>
    <col min="13572" max="13572" width="18" style="1" customWidth="1"/>
    <col min="13573" max="13573" width="8.28515625" style="1" customWidth="1"/>
    <col min="13574" max="13821" width="0" style="1" hidden="1"/>
    <col min="13822" max="13822" width="5.28515625" style="1" customWidth="1"/>
    <col min="13823" max="13823" width="25.7109375" style="1" customWidth="1"/>
    <col min="13824" max="13824" width="14" style="1" customWidth="1"/>
    <col min="13825" max="13825" width="15.28515625" style="1" customWidth="1"/>
    <col min="13826" max="13826" width="14" style="1" customWidth="1"/>
    <col min="13827" max="13827" width="15.42578125" style="1" customWidth="1"/>
    <col min="13828" max="13828" width="18" style="1" customWidth="1"/>
    <col min="13829" max="13829" width="8.28515625" style="1" customWidth="1"/>
    <col min="13830" max="14077" width="0" style="1" hidden="1"/>
    <col min="14078" max="14078" width="5.28515625" style="1" customWidth="1"/>
    <col min="14079" max="14079" width="25.7109375" style="1" customWidth="1"/>
    <col min="14080" max="14080" width="14" style="1" customWidth="1"/>
    <col min="14081" max="14081" width="15.28515625" style="1" customWidth="1"/>
    <col min="14082" max="14082" width="14" style="1" customWidth="1"/>
    <col min="14083" max="14083" width="15.42578125" style="1" customWidth="1"/>
    <col min="14084" max="14084" width="18" style="1" customWidth="1"/>
    <col min="14085" max="14085" width="8.28515625" style="1" customWidth="1"/>
    <col min="14086" max="14333" width="0" style="1" hidden="1"/>
    <col min="14334" max="14334" width="5.28515625" style="1" customWidth="1"/>
    <col min="14335" max="14335" width="25.7109375" style="1" customWidth="1"/>
    <col min="14336" max="14336" width="14" style="1" customWidth="1"/>
    <col min="14337" max="14337" width="15.28515625" style="1" customWidth="1"/>
    <col min="14338" max="14338" width="14" style="1" customWidth="1"/>
    <col min="14339" max="14339" width="15.42578125" style="1" customWidth="1"/>
    <col min="14340" max="14340" width="18" style="1" customWidth="1"/>
    <col min="14341" max="14341" width="8.28515625" style="1" customWidth="1"/>
    <col min="14342" max="14589" width="0" style="1" hidden="1"/>
    <col min="14590" max="14590" width="5.28515625" style="1" customWidth="1"/>
    <col min="14591" max="14591" width="25.7109375" style="1" customWidth="1"/>
    <col min="14592" max="14592" width="14" style="1" customWidth="1"/>
    <col min="14593" max="14593" width="15.28515625" style="1" customWidth="1"/>
    <col min="14594" max="14594" width="14" style="1" customWidth="1"/>
    <col min="14595" max="14595" width="15.42578125" style="1" customWidth="1"/>
    <col min="14596" max="14596" width="18" style="1" customWidth="1"/>
    <col min="14597" max="14597" width="8.28515625" style="1" customWidth="1"/>
    <col min="14598" max="14845" width="0" style="1" hidden="1"/>
    <col min="14846" max="14846" width="5.28515625" style="1" customWidth="1"/>
    <col min="14847" max="14847" width="25.7109375" style="1" customWidth="1"/>
    <col min="14848" max="14848" width="14" style="1" customWidth="1"/>
    <col min="14849" max="14849" width="15.28515625" style="1" customWidth="1"/>
    <col min="14850" max="14850" width="14" style="1" customWidth="1"/>
    <col min="14851" max="14851" width="15.42578125" style="1" customWidth="1"/>
    <col min="14852" max="14852" width="18" style="1" customWidth="1"/>
    <col min="14853" max="14853" width="8.28515625" style="1" customWidth="1"/>
    <col min="14854" max="15101" width="0" style="1" hidden="1"/>
    <col min="15102" max="15102" width="5.28515625" style="1" customWidth="1"/>
    <col min="15103" max="15103" width="25.7109375" style="1" customWidth="1"/>
    <col min="15104" max="15104" width="14" style="1" customWidth="1"/>
    <col min="15105" max="15105" width="15.28515625" style="1" customWidth="1"/>
    <col min="15106" max="15106" width="14" style="1" customWidth="1"/>
    <col min="15107" max="15107" width="15.42578125" style="1" customWidth="1"/>
    <col min="15108" max="15108" width="18" style="1" customWidth="1"/>
    <col min="15109" max="15109" width="8.28515625" style="1" customWidth="1"/>
    <col min="15110" max="15357" width="0" style="1" hidden="1"/>
    <col min="15358" max="15358" width="5.28515625" style="1" customWidth="1"/>
    <col min="15359" max="15359" width="25.7109375" style="1" customWidth="1"/>
    <col min="15360" max="15360" width="14" style="1" customWidth="1"/>
    <col min="15361" max="15361" width="15.28515625" style="1" customWidth="1"/>
    <col min="15362" max="15362" width="14" style="1" customWidth="1"/>
    <col min="15363" max="15363" width="15.42578125" style="1" customWidth="1"/>
    <col min="15364" max="15364" width="18" style="1" customWidth="1"/>
    <col min="15365" max="15365" width="8.28515625" style="1" customWidth="1"/>
    <col min="15366" max="15613" width="0" style="1" hidden="1"/>
    <col min="15614" max="15614" width="5.28515625" style="1" customWidth="1"/>
    <col min="15615" max="15615" width="25.7109375" style="1" customWidth="1"/>
    <col min="15616" max="15616" width="14" style="1" customWidth="1"/>
    <col min="15617" max="15617" width="15.28515625" style="1" customWidth="1"/>
    <col min="15618" max="15618" width="14" style="1" customWidth="1"/>
    <col min="15619" max="15619" width="15.42578125" style="1" customWidth="1"/>
    <col min="15620" max="15620" width="18" style="1" customWidth="1"/>
    <col min="15621" max="15621" width="8.28515625" style="1" customWidth="1"/>
    <col min="15622" max="15869" width="0" style="1" hidden="1"/>
    <col min="15870" max="15870" width="5.28515625" style="1" customWidth="1"/>
    <col min="15871" max="15871" width="25.7109375" style="1" customWidth="1"/>
    <col min="15872" max="15872" width="14" style="1" customWidth="1"/>
    <col min="15873" max="15873" width="15.28515625" style="1" customWidth="1"/>
    <col min="15874" max="15874" width="14" style="1" customWidth="1"/>
    <col min="15875" max="15875" width="15.42578125" style="1" customWidth="1"/>
    <col min="15876" max="15876" width="18" style="1" customWidth="1"/>
    <col min="15877" max="15877" width="8.28515625" style="1" customWidth="1"/>
    <col min="15878" max="16384" width="0" style="1" hidden="1"/>
  </cols>
  <sheetData>
    <row r="1" spans="2:7" ht="12.75" x14ac:dyDescent="0.2"/>
    <row r="2" spans="2:7" ht="12.75" x14ac:dyDescent="0.2">
      <c r="B2" s="582" t="str">
        <f>[5]Establecimiento!I6</f>
        <v xml:space="preserve">COSTO DE ESTABLECIMIENTO </v>
      </c>
      <c r="C2" s="582"/>
      <c r="D2" s="582"/>
      <c r="E2" s="582"/>
      <c r="F2" s="582"/>
      <c r="G2" s="582"/>
    </row>
    <row r="3" spans="2:7" ht="12.75" x14ac:dyDescent="0.2">
      <c r="B3" s="301" t="str">
        <f>[5]Establecimiento!I7</f>
        <v>SISTEMA A IMPLEMENTAR:</v>
      </c>
      <c r="C3" s="583" t="s">
        <v>214</v>
      </c>
      <c r="D3" s="583"/>
      <c r="E3" s="583"/>
      <c r="F3" s="583"/>
      <c r="G3" s="583"/>
    </row>
    <row r="4" spans="2:7" ht="18.75" hidden="1" customHeight="1" x14ac:dyDescent="0.2">
      <c r="B4" s="302" t="s">
        <v>215</v>
      </c>
      <c r="C4" s="583" t="s">
        <v>216</v>
      </c>
      <c r="D4" s="583"/>
      <c r="E4" s="583"/>
      <c r="F4" s="583"/>
      <c r="G4" s="583"/>
    </row>
    <row r="5" spans="2:7" ht="45.75" hidden="1" customHeight="1" x14ac:dyDescent="0.2">
      <c r="B5" s="301" t="str">
        <f>[5]Establecimiento!I9</f>
        <v>NOMBRE DEL PROYECTO:</v>
      </c>
      <c r="C5" s="584" t="s">
        <v>217</v>
      </c>
      <c r="D5" s="584"/>
      <c r="E5" s="584"/>
      <c r="F5" s="584"/>
      <c r="G5" s="584"/>
    </row>
    <row r="6" spans="2:7" ht="12.75" hidden="1" x14ac:dyDescent="0.2">
      <c r="B6" s="303"/>
      <c r="C6" s="304"/>
      <c r="D6" s="303"/>
      <c r="E6" s="303"/>
      <c r="F6" s="303"/>
      <c r="G6" s="305"/>
    </row>
    <row r="7" spans="2:7" ht="12.75" x14ac:dyDescent="0.2">
      <c r="B7" s="306"/>
      <c r="C7" s="306"/>
      <c r="D7" s="307" t="s">
        <v>218</v>
      </c>
      <c r="E7" s="304"/>
      <c r="F7" s="306"/>
      <c r="G7" s="305"/>
    </row>
    <row r="8" spans="2:7" ht="12.75" hidden="1" x14ac:dyDescent="0.2">
      <c r="B8" s="308"/>
      <c r="C8" s="304"/>
      <c r="D8" s="308"/>
      <c r="E8" s="308"/>
      <c r="F8" s="306"/>
      <c r="G8" s="305"/>
    </row>
    <row r="9" spans="2:7" ht="25.5" x14ac:dyDescent="0.2">
      <c r="B9" s="308"/>
      <c r="C9" s="309"/>
      <c r="D9" s="309"/>
      <c r="E9" s="307" t="str">
        <f>[5]Establecimiento!L13</f>
        <v>Costo Unitario $</v>
      </c>
      <c r="F9" s="306"/>
      <c r="G9" s="305"/>
    </row>
    <row r="10" spans="2:7" ht="12.75" x14ac:dyDescent="0.2">
      <c r="B10" s="581" t="s">
        <v>219</v>
      </c>
      <c r="C10" s="581"/>
      <c r="D10" s="310">
        <v>200</v>
      </c>
      <c r="E10" s="310">
        <v>2800</v>
      </c>
      <c r="F10" s="311"/>
      <c r="G10" s="305"/>
    </row>
    <row r="11" spans="2:7" ht="12.75" x14ac:dyDescent="0.2">
      <c r="B11" s="581" t="s">
        <v>220</v>
      </c>
      <c r="C11" s="581"/>
      <c r="D11" s="310">
        <v>0</v>
      </c>
      <c r="E11" s="310">
        <v>2800</v>
      </c>
      <c r="F11" s="311"/>
      <c r="G11" s="312"/>
    </row>
    <row r="12" spans="2:7" ht="12.75" x14ac:dyDescent="0.2">
      <c r="B12" s="581" t="s">
        <v>333</v>
      </c>
      <c r="C12" s="581"/>
      <c r="D12" s="310">
        <f>[5]Establecimiento!K16</f>
        <v>0</v>
      </c>
      <c r="E12" s="310">
        <v>0</v>
      </c>
      <c r="F12" s="311"/>
      <c r="G12" s="312"/>
    </row>
    <row r="13" spans="2:7" ht="12.75" x14ac:dyDescent="0.2">
      <c r="B13" s="313" t="s">
        <v>221</v>
      </c>
      <c r="C13" s="314"/>
      <c r="D13" s="315">
        <f>(D10+D11)*10%</f>
        <v>20</v>
      </c>
      <c r="E13" s="316">
        <v>2800</v>
      </c>
      <c r="F13" s="306"/>
      <c r="G13" s="305"/>
    </row>
    <row r="14" spans="2:7" ht="25.5" x14ac:dyDescent="0.2">
      <c r="B14" s="313" t="s">
        <v>334</v>
      </c>
      <c r="C14" s="317" t="s">
        <v>335</v>
      </c>
      <c r="D14" s="318">
        <f>(((D10+D11+D13)*450)/1000)/50</f>
        <v>1.98</v>
      </c>
      <c r="E14" s="310">
        <v>41900</v>
      </c>
      <c r="F14" s="306"/>
      <c r="G14" s="305"/>
    </row>
    <row r="15" spans="2:7" ht="25.5" x14ac:dyDescent="0.2">
      <c r="B15" s="313" t="s">
        <v>222</v>
      </c>
      <c r="C15" s="317" t="s">
        <v>223</v>
      </c>
      <c r="D15" s="318">
        <f>((((D10+D11+D13)*100)/1000))</f>
        <v>22</v>
      </c>
      <c r="E15" s="310">
        <v>370</v>
      </c>
      <c r="F15" s="306"/>
      <c r="G15" s="305"/>
    </row>
    <row r="16" spans="2:7" ht="25.5" x14ac:dyDescent="0.2">
      <c r="B16" s="313" t="s">
        <v>224</v>
      </c>
      <c r="C16" s="317" t="s">
        <v>225</v>
      </c>
      <c r="D16" s="318">
        <f>((((D10+D11+D13)*9)/1000))</f>
        <v>1.98</v>
      </c>
      <c r="E16" s="310">
        <v>21900</v>
      </c>
      <c r="F16" s="306"/>
      <c r="G16" s="305"/>
    </row>
    <row r="17" spans="2:12" ht="25.5" x14ac:dyDescent="0.2">
      <c r="B17" s="313" t="s">
        <v>336</v>
      </c>
      <c r="C17" s="317" t="s">
        <v>226</v>
      </c>
      <c r="D17" s="318">
        <v>1</v>
      </c>
      <c r="E17" s="310">
        <v>28000</v>
      </c>
      <c r="F17" s="306"/>
      <c r="G17" s="305"/>
    </row>
    <row r="18" spans="2:12" ht="12.75" x14ac:dyDescent="0.2">
      <c r="B18" s="313" t="s">
        <v>152</v>
      </c>
      <c r="C18" s="314">
        <v>0</v>
      </c>
      <c r="D18" s="316">
        <v>0</v>
      </c>
      <c r="E18" s="319">
        <v>60000</v>
      </c>
      <c r="F18" s="306"/>
      <c r="G18" s="305"/>
    </row>
    <row r="19" spans="2:12" ht="12.75" x14ac:dyDescent="0.2">
      <c r="B19" s="313" t="s">
        <v>227</v>
      </c>
      <c r="C19" s="314">
        <v>0</v>
      </c>
      <c r="D19" s="320">
        <v>0.05</v>
      </c>
      <c r="E19" s="321"/>
      <c r="F19" s="322"/>
      <c r="G19" s="305"/>
    </row>
    <row r="20" spans="2:12" ht="25.5" x14ac:dyDescent="0.2">
      <c r="B20" s="313" t="s">
        <v>228</v>
      </c>
      <c r="C20" s="314">
        <v>0</v>
      </c>
      <c r="D20" s="323">
        <v>0.2</v>
      </c>
      <c r="E20" s="321"/>
      <c r="F20" s="322"/>
      <c r="G20" s="305"/>
    </row>
    <row r="21" spans="2:12" ht="25.5" x14ac:dyDescent="0.2">
      <c r="B21" s="314"/>
      <c r="C21" s="314"/>
      <c r="D21" s="320"/>
      <c r="E21" s="279" t="str">
        <f>[5]Establecimiento!L26</f>
        <v>METAS TOTALES</v>
      </c>
      <c r="F21" s="324">
        <v>5</v>
      </c>
      <c r="G21" s="308" t="str">
        <f>[5]Establecimiento!N26</f>
        <v>Has.</v>
      </c>
    </row>
    <row r="22" spans="2:12" ht="12.75" x14ac:dyDescent="0.2">
      <c r="B22" s="305"/>
      <c r="C22" s="314"/>
      <c r="D22" s="322"/>
      <c r="E22" s="306"/>
      <c r="F22" s="306"/>
      <c r="G22" s="306"/>
    </row>
    <row r="23" spans="2:12" ht="12.75" x14ac:dyDescent="0.2">
      <c r="B23" s="325"/>
      <c r="C23" s="326"/>
      <c r="D23" s="322"/>
      <c r="E23" s="322"/>
      <c r="F23" s="305"/>
      <c r="G23" s="306"/>
    </row>
    <row r="24" spans="2:12" ht="27" customHeight="1" x14ac:dyDescent="0.2">
      <c r="B24" s="327" t="s">
        <v>337</v>
      </c>
      <c r="C24" s="327" t="s">
        <v>23</v>
      </c>
      <c r="D24" s="328" t="s">
        <v>19</v>
      </c>
      <c r="E24" s="328" t="s">
        <v>229</v>
      </c>
      <c r="F24" s="328" t="s">
        <v>230</v>
      </c>
      <c r="G24" s="328" t="s">
        <v>231</v>
      </c>
    </row>
    <row r="25" spans="2:12" ht="12.75" x14ac:dyDescent="0.2">
      <c r="B25" s="585" t="s">
        <v>232</v>
      </c>
      <c r="C25" s="585"/>
      <c r="D25" s="585"/>
      <c r="E25" s="585"/>
      <c r="F25" s="585"/>
      <c r="G25" s="585"/>
    </row>
    <row r="26" spans="2:12" ht="12.75" x14ac:dyDescent="0.2">
      <c r="B26" s="329" t="s">
        <v>233</v>
      </c>
      <c r="C26" s="583"/>
      <c r="D26" s="583"/>
      <c r="E26" s="324"/>
      <c r="F26" s="329"/>
      <c r="G26" s="329"/>
      <c r="I26" s="1" t="s">
        <v>261</v>
      </c>
      <c r="J26" s="1" t="s">
        <v>262</v>
      </c>
      <c r="K26" s="1" t="s">
        <v>263</v>
      </c>
    </row>
    <row r="27" spans="2:12" ht="25.35" customHeight="1" x14ac:dyDescent="0.2">
      <c r="B27" s="305" t="s">
        <v>338</v>
      </c>
      <c r="C27" s="314" t="s">
        <v>234</v>
      </c>
      <c r="D27" s="330">
        <v>2</v>
      </c>
      <c r="E27" s="322">
        <f>($E$18)</f>
        <v>60000</v>
      </c>
      <c r="F27" s="322">
        <f>(D27*E27)</f>
        <v>120000</v>
      </c>
      <c r="G27" s="322">
        <f>(F27*$F$21)</f>
        <v>600000</v>
      </c>
      <c r="I27" s="1">
        <f>+F36+(G51/5)</f>
        <v>2452500</v>
      </c>
      <c r="J27" s="34">
        <f>+F44+F47</f>
        <v>915920</v>
      </c>
      <c r="K27" s="1">
        <f>+F48+(G52/5)</f>
        <v>259284</v>
      </c>
      <c r="L27" s="34">
        <f>+I27+J27+K27</f>
        <v>3627704</v>
      </c>
    </row>
    <row r="28" spans="2:12" ht="21" customHeight="1" x14ac:dyDescent="0.2">
      <c r="B28" s="305" t="s">
        <v>31</v>
      </c>
      <c r="C28" s="314" t="s">
        <v>234</v>
      </c>
      <c r="D28" s="330">
        <v>2</v>
      </c>
      <c r="E28" s="322">
        <f t="shared" ref="E28:E35" si="0">($E$18)</f>
        <v>60000</v>
      </c>
      <c r="F28" s="322">
        <f t="shared" ref="F28:F35" si="1">(D28*E28)</f>
        <v>120000</v>
      </c>
      <c r="G28" s="322">
        <f>(F28*$F$21)</f>
        <v>600000</v>
      </c>
    </row>
    <row r="29" spans="2:12" ht="21" customHeight="1" x14ac:dyDescent="0.2">
      <c r="B29" s="331" t="s">
        <v>235</v>
      </c>
      <c r="C29" s="314" t="s">
        <v>234</v>
      </c>
      <c r="D29" s="330">
        <v>2</v>
      </c>
      <c r="E29" s="322">
        <f t="shared" si="0"/>
        <v>60000</v>
      </c>
      <c r="F29" s="322">
        <f t="shared" si="1"/>
        <v>120000</v>
      </c>
      <c r="G29" s="322">
        <f>(F29*$F$21)</f>
        <v>600000</v>
      </c>
    </row>
    <row r="30" spans="2:12" ht="21" customHeight="1" x14ac:dyDescent="0.2">
      <c r="B30" s="331" t="s">
        <v>30</v>
      </c>
      <c r="C30" s="314" t="s">
        <v>234</v>
      </c>
      <c r="D30" s="330">
        <v>2</v>
      </c>
      <c r="E30" s="322">
        <f t="shared" si="0"/>
        <v>60000</v>
      </c>
      <c r="F30" s="322">
        <f t="shared" si="1"/>
        <v>120000</v>
      </c>
      <c r="G30" s="322">
        <f t="shared" ref="G30:G35" si="2">(F30*$F$21)</f>
        <v>600000</v>
      </c>
    </row>
    <row r="31" spans="2:12" ht="24" customHeight="1" x14ac:dyDescent="0.2">
      <c r="B31" s="305" t="s">
        <v>236</v>
      </c>
      <c r="C31" s="314" t="s">
        <v>234</v>
      </c>
      <c r="D31" s="330">
        <v>2</v>
      </c>
      <c r="E31" s="322">
        <f t="shared" si="0"/>
        <v>60000</v>
      </c>
      <c r="F31" s="322">
        <f t="shared" si="1"/>
        <v>120000</v>
      </c>
      <c r="G31" s="322">
        <f t="shared" si="2"/>
        <v>600000</v>
      </c>
    </row>
    <row r="32" spans="2:12" ht="21" customHeight="1" x14ac:dyDescent="0.2">
      <c r="B32" s="305" t="s">
        <v>237</v>
      </c>
      <c r="C32" s="314" t="s">
        <v>234</v>
      </c>
      <c r="D32" s="330">
        <v>1</v>
      </c>
      <c r="E32" s="322">
        <f t="shared" si="0"/>
        <v>60000</v>
      </c>
      <c r="F32" s="322">
        <f t="shared" si="1"/>
        <v>60000</v>
      </c>
      <c r="G32" s="322">
        <f t="shared" si="2"/>
        <v>300000</v>
      </c>
    </row>
    <row r="33" spans="2:7" ht="21" customHeight="1" x14ac:dyDescent="0.2">
      <c r="B33" s="305" t="s">
        <v>238</v>
      </c>
      <c r="C33" s="314" t="s">
        <v>234</v>
      </c>
      <c r="D33" s="330">
        <v>4</v>
      </c>
      <c r="E33" s="322">
        <f t="shared" si="0"/>
        <v>60000</v>
      </c>
      <c r="F33" s="322">
        <f t="shared" si="1"/>
        <v>240000</v>
      </c>
      <c r="G33" s="322">
        <f t="shared" si="2"/>
        <v>1200000</v>
      </c>
    </row>
    <row r="34" spans="2:7" ht="21" customHeight="1" x14ac:dyDescent="0.2">
      <c r="B34" s="305" t="s">
        <v>239</v>
      </c>
      <c r="C34" s="314" t="s">
        <v>234</v>
      </c>
      <c r="D34" s="330">
        <v>2</v>
      </c>
      <c r="E34" s="322">
        <f t="shared" si="0"/>
        <v>60000</v>
      </c>
      <c r="F34" s="322">
        <f t="shared" si="1"/>
        <v>120000</v>
      </c>
      <c r="G34" s="322">
        <f t="shared" si="2"/>
        <v>600000</v>
      </c>
    </row>
    <row r="35" spans="2:7" ht="21" customHeight="1" x14ac:dyDescent="0.2">
      <c r="B35" s="305" t="s">
        <v>240</v>
      </c>
      <c r="C35" s="314" t="s">
        <v>234</v>
      </c>
      <c r="D35" s="330">
        <v>2</v>
      </c>
      <c r="E35" s="322">
        <f t="shared" si="0"/>
        <v>60000</v>
      </c>
      <c r="F35" s="322">
        <f t="shared" si="1"/>
        <v>120000</v>
      </c>
      <c r="G35" s="322">
        <f t="shared" si="2"/>
        <v>600000</v>
      </c>
    </row>
    <row r="36" spans="2:7" ht="12.75" x14ac:dyDescent="0.2">
      <c r="B36" s="308" t="s">
        <v>28</v>
      </c>
      <c r="C36" s="304"/>
      <c r="D36" s="332">
        <f>SUM(D27:D35)</f>
        <v>19</v>
      </c>
      <c r="E36" s="333"/>
      <c r="F36" s="333">
        <f>SUM(F27:F35)</f>
        <v>1140000</v>
      </c>
      <c r="G36" s="333">
        <f>SUM(G27:G35)</f>
        <v>5700000</v>
      </c>
    </row>
    <row r="37" spans="2:7" ht="12.75" x14ac:dyDescent="0.2">
      <c r="B37" s="586" t="s">
        <v>241</v>
      </c>
      <c r="C37" s="586"/>
      <c r="D37" s="586"/>
      <c r="E37" s="586"/>
      <c r="F37" s="586"/>
      <c r="G37" s="586"/>
    </row>
    <row r="38" spans="2:7" ht="12.75" x14ac:dyDescent="0.2">
      <c r="B38" s="322" t="s">
        <v>242</v>
      </c>
      <c r="C38" s="314" t="str">
        <f>[5]Establecimiento!J44</f>
        <v>Plántulas</v>
      </c>
      <c r="D38" s="334">
        <f>(D10+D11+D13)</f>
        <v>220</v>
      </c>
      <c r="E38" s="322">
        <f>(E10)</f>
        <v>2800</v>
      </c>
      <c r="F38" s="322">
        <f t="shared" ref="F38:F43" si="3">(D38*E38)</f>
        <v>616000</v>
      </c>
      <c r="G38" s="322">
        <f t="shared" ref="G38:G43" si="4">(F38*$F$21)</f>
        <v>3080000</v>
      </c>
    </row>
    <row r="39" spans="2:7" ht="25.5" x14ac:dyDescent="0.2">
      <c r="B39" s="322" t="s">
        <v>339</v>
      </c>
      <c r="C39" s="314" t="s">
        <v>243</v>
      </c>
      <c r="D39" s="335">
        <v>88</v>
      </c>
      <c r="E39" s="322">
        <f>(E14)/40</f>
        <v>1047.5</v>
      </c>
      <c r="F39" s="322">
        <f t="shared" si="3"/>
        <v>92180</v>
      </c>
      <c r="G39" s="322">
        <f t="shared" si="4"/>
        <v>460900</v>
      </c>
    </row>
    <row r="40" spans="2:7" ht="12.75" x14ac:dyDescent="0.2">
      <c r="B40" s="322" t="s">
        <v>244</v>
      </c>
      <c r="C40" s="314" t="str">
        <f>[5]Establecimiento!J47</f>
        <v>Kgr.</v>
      </c>
      <c r="D40" s="335">
        <f>D15</f>
        <v>22</v>
      </c>
      <c r="E40" s="322">
        <f>(E15)</f>
        <v>370</v>
      </c>
      <c r="F40" s="322">
        <f t="shared" si="3"/>
        <v>8140</v>
      </c>
      <c r="G40" s="322">
        <f t="shared" si="4"/>
        <v>40700</v>
      </c>
    </row>
    <row r="41" spans="2:7" ht="12.75" x14ac:dyDescent="0.2">
      <c r="B41" s="322" t="s">
        <v>245</v>
      </c>
      <c r="C41" s="314" t="str">
        <f>[5]Establecimiento!J48</f>
        <v>Kgr.</v>
      </c>
      <c r="D41" s="335">
        <v>4</v>
      </c>
      <c r="E41" s="322">
        <f t="shared" ref="E41:E42" si="5">(E16)</f>
        <v>21900</v>
      </c>
      <c r="F41" s="322">
        <f t="shared" si="3"/>
        <v>87600</v>
      </c>
      <c r="G41" s="322">
        <f t="shared" si="4"/>
        <v>438000</v>
      </c>
    </row>
    <row r="42" spans="2:7" ht="12.75" x14ac:dyDescent="0.2">
      <c r="B42" s="336" t="s">
        <v>246</v>
      </c>
      <c r="C42" s="314" t="s">
        <v>247</v>
      </c>
      <c r="D42" s="330">
        <v>1</v>
      </c>
      <c r="E42" s="322">
        <f t="shared" si="5"/>
        <v>28000</v>
      </c>
      <c r="F42" s="322">
        <f t="shared" si="3"/>
        <v>28000</v>
      </c>
      <c r="G42" s="322">
        <f t="shared" si="4"/>
        <v>140000</v>
      </c>
    </row>
    <row r="43" spans="2:7" ht="12.75" x14ac:dyDescent="0.2">
      <c r="B43" s="336" t="s">
        <v>248</v>
      </c>
      <c r="C43" s="314" t="s">
        <v>249</v>
      </c>
      <c r="D43" s="330">
        <v>1</v>
      </c>
      <c r="E43" s="322">
        <v>27000</v>
      </c>
      <c r="F43" s="322">
        <f t="shared" si="3"/>
        <v>27000</v>
      </c>
      <c r="G43" s="322">
        <f t="shared" si="4"/>
        <v>135000</v>
      </c>
    </row>
    <row r="44" spans="2:7" ht="12.75" x14ac:dyDescent="0.2">
      <c r="B44" s="308" t="s">
        <v>250</v>
      </c>
      <c r="C44" s="304"/>
      <c r="D44" s="333"/>
      <c r="E44" s="333"/>
      <c r="F44" s="333">
        <f>SUM(F38:F43)</f>
        <v>858920</v>
      </c>
      <c r="G44" s="333">
        <f>SUM(G38:G43)</f>
        <v>4294600</v>
      </c>
    </row>
    <row r="45" spans="2:7" ht="12.75" x14ac:dyDescent="0.2">
      <c r="B45" s="337" t="s">
        <v>251</v>
      </c>
      <c r="C45" s="307"/>
      <c r="D45" s="338"/>
      <c r="E45" s="338"/>
      <c r="F45" s="339">
        <f>(F36+F44)</f>
        <v>1998920</v>
      </c>
      <c r="G45" s="339">
        <f>(G36+G44)</f>
        <v>9994600</v>
      </c>
    </row>
    <row r="46" spans="2:7" ht="12.75" x14ac:dyDescent="0.2">
      <c r="B46" s="585" t="s">
        <v>252</v>
      </c>
      <c r="C46" s="585"/>
      <c r="D46" s="585"/>
      <c r="E46" s="585"/>
      <c r="F46" s="585"/>
      <c r="G46" s="585"/>
    </row>
    <row r="47" spans="2:7" ht="12.75" x14ac:dyDescent="0.2">
      <c r="B47" s="340" t="s">
        <v>253</v>
      </c>
      <c r="C47" s="341"/>
      <c r="D47" s="322"/>
      <c r="E47" s="342">
        <v>0.05</v>
      </c>
      <c r="F47" s="322">
        <f>(F36*E47)</f>
        <v>57000</v>
      </c>
      <c r="G47" s="322">
        <f>(F47*$F$21)</f>
        <v>285000</v>
      </c>
    </row>
    <row r="48" spans="2:7" ht="51" x14ac:dyDescent="0.2">
      <c r="B48" s="340" t="s">
        <v>254</v>
      </c>
      <c r="C48" s="341"/>
      <c r="D48" s="322"/>
      <c r="E48" s="342">
        <v>0.2</v>
      </c>
      <c r="F48" s="322">
        <f>(F44*E48)</f>
        <v>171784</v>
      </c>
      <c r="G48" s="322">
        <f>(F48*$F$21)</f>
        <v>858920</v>
      </c>
    </row>
    <row r="49" spans="2:9" ht="12.75" x14ac:dyDescent="0.2">
      <c r="B49" s="337" t="s">
        <v>255</v>
      </c>
      <c r="C49" s="307"/>
      <c r="D49" s="339"/>
      <c r="E49" s="339"/>
      <c r="F49" s="339">
        <f>SUM(F47:F48)</f>
        <v>228784</v>
      </c>
      <c r="G49" s="339">
        <f>SUM(G47:G48)</f>
        <v>1143920</v>
      </c>
    </row>
    <row r="50" spans="2:9" ht="12.75" x14ac:dyDescent="0.2">
      <c r="B50" s="343" t="s">
        <v>256</v>
      </c>
      <c r="C50" s="343"/>
      <c r="D50" s="343"/>
      <c r="E50" s="343"/>
      <c r="F50" s="344">
        <f>(F45+F49)</f>
        <v>2227704</v>
      </c>
      <c r="G50" s="344">
        <f>G45+G49</f>
        <v>11138520</v>
      </c>
    </row>
    <row r="51" spans="2:9" ht="26.25" customHeight="1" x14ac:dyDescent="0.2">
      <c r="B51" s="343" t="s">
        <v>257</v>
      </c>
      <c r="C51" s="343"/>
      <c r="D51" s="343"/>
      <c r="E51" s="343"/>
      <c r="F51" s="344"/>
      <c r="G51" s="344">
        <f>SUM([6]PERSONAL!H9:H13)</f>
        <v>6562500</v>
      </c>
    </row>
    <row r="52" spans="2:9" ht="25.5" customHeight="1" x14ac:dyDescent="0.2">
      <c r="B52" s="343" t="s">
        <v>258</v>
      </c>
      <c r="C52" s="343"/>
      <c r="D52" s="343"/>
      <c r="E52" s="343"/>
      <c r="F52" s="344"/>
      <c r="G52" s="344">
        <f>[6]PERSONAL!H14</f>
        <v>437500</v>
      </c>
    </row>
    <row r="53" spans="2:9" ht="25.5" customHeight="1" x14ac:dyDescent="0.2">
      <c r="B53" s="343" t="s">
        <v>259</v>
      </c>
      <c r="C53" s="343"/>
      <c r="D53" s="343"/>
      <c r="E53" s="343"/>
      <c r="F53" s="344"/>
      <c r="G53" s="344">
        <f>SUM(G50:G52)</f>
        <v>18138520</v>
      </c>
    </row>
    <row r="54" spans="2:9" ht="12.75" x14ac:dyDescent="0.2">
      <c r="B54" s="343" t="s">
        <v>260</v>
      </c>
      <c r="C54" s="343"/>
      <c r="D54" s="343"/>
      <c r="E54" s="343"/>
      <c r="F54" s="344"/>
      <c r="G54" s="417">
        <f>+G53/5</f>
        <v>3627704</v>
      </c>
      <c r="I54" s="356"/>
    </row>
  </sheetData>
  <mergeCells count="11">
    <mergeCell ref="B12:C12"/>
    <mergeCell ref="B25:G25"/>
    <mergeCell ref="C26:D26"/>
    <mergeCell ref="B37:G37"/>
    <mergeCell ref="B46:G46"/>
    <mergeCell ref="B11:C11"/>
    <mergeCell ref="B2:G2"/>
    <mergeCell ref="C3:G3"/>
    <mergeCell ref="C4:G4"/>
    <mergeCell ref="C5:G5"/>
    <mergeCell ref="B10:C10"/>
  </mergeCells>
  <pageMargins left="0.7" right="0.7" top="0.75" bottom="0.75" header="0.3" footer="0.3"/>
  <pageSetup paperSize="9" scale="7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BC0B0-53F5-4741-BFE7-9E56006A4DAE}">
  <sheetPr>
    <tabColor rgb="FF00CC00"/>
    <pageSetUpPr fitToPage="1"/>
  </sheetPr>
  <dimension ref="B1:IZ52"/>
  <sheetViews>
    <sheetView topLeftCell="B31" workbookViewId="0">
      <selection activeCell="IZ35" sqref="IZ35"/>
    </sheetView>
  </sheetViews>
  <sheetFormatPr baseColWidth="10" defaultColWidth="0" defaultRowHeight="0" customHeight="1" zeroHeight="1" x14ac:dyDescent="0.2"/>
  <cols>
    <col min="1" max="1" width="6" style="357" customWidth="1"/>
    <col min="2" max="2" width="35.140625" style="357" customWidth="1"/>
    <col min="3" max="3" width="10.140625" style="357" customWidth="1"/>
    <col min="4" max="4" width="9" style="357" customWidth="1"/>
    <col min="5" max="5" width="12.28515625" style="357" customWidth="1"/>
    <col min="6" max="6" width="8.85546875" style="357" customWidth="1"/>
    <col min="7" max="7" width="11.42578125" style="357" customWidth="1"/>
    <col min="8" max="9" width="12.28515625" style="357" customWidth="1"/>
    <col min="10" max="10" width="12.85546875" style="357" customWidth="1"/>
    <col min="11" max="257" width="0" style="357" hidden="1"/>
    <col min="258" max="258" width="6" style="357" customWidth="1"/>
    <col min="259" max="259" width="24.85546875" style="357" customWidth="1"/>
    <col min="260" max="260" width="11.42578125" style="357" customWidth="1"/>
    <col min="261" max="262" width="9" style="357" customWidth="1"/>
    <col min="263" max="263" width="8.85546875" style="357" customWidth="1"/>
    <col min="264" max="264" width="11.42578125" style="357" customWidth="1"/>
    <col min="265" max="265" width="12.28515625" style="357" customWidth="1"/>
    <col min="266" max="266" width="9.7109375" style="357" customWidth="1"/>
    <col min="267" max="513" width="0" style="357" hidden="1"/>
    <col min="514" max="514" width="6" style="357" customWidth="1"/>
    <col min="515" max="515" width="24.85546875" style="357" customWidth="1"/>
    <col min="516" max="516" width="8.5703125" style="357" customWidth="1"/>
    <col min="517" max="518" width="9" style="357" customWidth="1"/>
    <col min="519" max="519" width="8.85546875" style="357" customWidth="1"/>
    <col min="520" max="520" width="11.42578125" style="357" customWidth="1"/>
    <col min="521" max="521" width="12.28515625" style="357" customWidth="1"/>
    <col min="522" max="522" width="9.7109375" style="357" customWidth="1"/>
    <col min="523" max="769" width="0" style="357" hidden="1"/>
    <col min="770" max="770" width="6" style="357" customWidth="1"/>
    <col min="771" max="771" width="24.85546875" style="357" customWidth="1"/>
    <col min="772" max="772" width="8.5703125" style="357" customWidth="1"/>
    <col min="773" max="774" width="9" style="357" customWidth="1"/>
    <col min="775" max="775" width="8.85546875" style="357" customWidth="1"/>
    <col min="776" max="776" width="11.42578125" style="357" customWidth="1"/>
    <col min="777" max="777" width="12.28515625" style="357" customWidth="1"/>
    <col min="778" max="778" width="9.7109375" style="357" customWidth="1"/>
    <col min="779" max="1025" width="0" style="357" hidden="1"/>
    <col min="1026" max="1026" width="6" style="357" customWidth="1"/>
    <col min="1027" max="1027" width="24.85546875" style="357" customWidth="1"/>
    <col min="1028" max="1028" width="8.5703125" style="357" customWidth="1"/>
    <col min="1029" max="1030" width="9" style="357" customWidth="1"/>
    <col min="1031" max="1031" width="8.85546875" style="357" customWidth="1"/>
    <col min="1032" max="1032" width="11.42578125" style="357" customWidth="1"/>
    <col min="1033" max="1033" width="12.28515625" style="357" customWidth="1"/>
    <col min="1034" max="1034" width="9.7109375" style="357" customWidth="1"/>
    <col min="1035" max="1281" width="0" style="357" hidden="1"/>
    <col min="1282" max="1282" width="6" style="357" customWidth="1"/>
    <col min="1283" max="1283" width="24.85546875" style="357" customWidth="1"/>
    <col min="1284" max="1284" width="8.5703125" style="357" customWidth="1"/>
    <col min="1285" max="1286" width="9" style="357" customWidth="1"/>
    <col min="1287" max="1287" width="8.85546875" style="357" customWidth="1"/>
    <col min="1288" max="1288" width="11.42578125" style="357" customWidth="1"/>
    <col min="1289" max="1289" width="12.28515625" style="357" customWidth="1"/>
    <col min="1290" max="1290" width="9.7109375" style="357" customWidth="1"/>
    <col min="1291" max="1537" width="0" style="357" hidden="1"/>
    <col min="1538" max="1538" width="6" style="357" customWidth="1"/>
    <col min="1539" max="1539" width="24.85546875" style="357" customWidth="1"/>
    <col min="1540" max="1540" width="8.5703125" style="357" customWidth="1"/>
    <col min="1541" max="1542" width="9" style="357" customWidth="1"/>
    <col min="1543" max="1543" width="8.85546875" style="357" customWidth="1"/>
    <col min="1544" max="1544" width="11.42578125" style="357" customWidth="1"/>
    <col min="1545" max="1545" width="12.28515625" style="357" customWidth="1"/>
    <col min="1546" max="1546" width="9.7109375" style="357" customWidth="1"/>
    <col min="1547" max="1793" width="0" style="357" hidden="1"/>
    <col min="1794" max="1794" width="6" style="357" customWidth="1"/>
    <col min="1795" max="1795" width="24.85546875" style="357" customWidth="1"/>
    <col min="1796" max="1796" width="8.5703125" style="357" customWidth="1"/>
    <col min="1797" max="1798" width="9" style="357" customWidth="1"/>
    <col min="1799" max="1799" width="8.85546875" style="357" customWidth="1"/>
    <col min="1800" max="1800" width="11.42578125" style="357" customWidth="1"/>
    <col min="1801" max="1801" width="12.28515625" style="357" customWidth="1"/>
    <col min="1802" max="1802" width="9.7109375" style="357" customWidth="1"/>
    <col min="1803" max="2049" width="0" style="357" hidden="1"/>
    <col min="2050" max="2050" width="6" style="357" customWidth="1"/>
    <col min="2051" max="2051" width="24.85546875" style="357" customWidth="1"/>
    <col min="2052" max="2052" width="8.5703125" style="357" customWidth="1"/>
    <col min="2053" max="2054" width="9" style="357" customWidth="1"/>
    <col min="2055" max="2055" width="8.85546875" style="357" customWidth="1"/>
    <col min="2056" max="2056" width="11.42578125" style="357" customWidth="1"/>
    <col min="2057" max="2057" width="12.28515625" style="357" customWidth="1"/>
    <col min="2058" max="2058" width="9.7109375" style="357" customWidth="1"/>
    <col min="2059" max="2305" width="0" style="357" hidden="1"/>
    <col min="2306" max="2306" width="6" style="357" customWidth="1"/>
    <col min="2307" max="2307" width="24.85546875" style="357" customWidth="1"/>
    <col min="2308" max="2308" width="8.5703125" style="357" customWidth="1"/>
    <col min="2309" max="2310" width="9" style="357" customWidth="1"/>
    <col min="2311" max="2311" width="8.85546875" style="357" customWidth="1"/>
    <col min="2312" max="2312" width="11.42578125" style="357" customWidth="1"/>
    <col min="2313" max="2313" width="12.28515625" style="357" customWidth="1"/>
    <col min="2314" max="2314" width="9.7109375" style="357" customWidth="1"/>
    <col min="2315" max="2561" width="0" style="357" hidden="1"/>
    <col min="2562" max="2562" width="6" style="357" customWidth="1"/>
    <col min="2563" max="2563" width="24.85546875" style="357" customWidth="1"/>
    <col min="2564" max="2564" width="8.5703125" style="357" customWidth="1"/>
    <col min="2565" max="2566" width="9" style="357" customWidth="1"/>
    <col min="2567" max="2567" width="8.85546875" style="357" customWidth="1"/>
    <col min="2568" max="2568" width="11.42578125" style="357" customWidth="1"/>
    <col min="2569" max="2569" width="12.28515625" style="357" customWidth="1"/>
    <col min="2570" max="2570" width="9.7109375" style="357" customWidth="1"/>
    <col min="2571" max="2817" width="0" style="357" hidden="1"/>
    <col min="2818" max="2818" width="6" style="357" customWidth="1"/>
    <col min="2819" max="2819" width="24.85546875" style="357" customWidth="1"/>
    <col min="2820" max="2820" width="8.5703125" style="357" customWidth="1"/>
    <col min="2821" max="2822" width="9" style="357" customWidth="1"/>
    <col min="2823" max="2823" width="8.85546875" style="357" customWidth="1"/>
    <col min="2824" max="2824" width="11.42578125" style="357" customWidth="1"/>
    <col min="2825" max="2825" width="12.28515625" style="357" customWidth="1"/>
    <col min="2826" max="2826" width="9.7109375" style="357" customWidth="1"/>
    <col min="2827" max="3073" width="0" style="357" hidden="1"/>
    <col min="3074" max="3074" width="6" style="357" customWidth="1"/>
    <col min="3075" max="3075" width="24.85546875" style="357" customWidth="1"/>
    <col min="3076" max="3076" width="8.5703125" style="357" customWidth="1"/>
    <col min="3077" max="3078" width="9" style="357" customWidth="1"/>
    <col min="3079" max="3079" width="8.85546875" style="357" customWidth="1"/>
    <col min="3080" max="3080" width="11.42578125" style="357" customWidth="1"/>
    <col min="3081" max="3081" width="12.28515625" style="357" customWidth="1"/>
    <col min="3082" max="3082" width="9.7109375" style="357" customWidth="1"/>
    <col min="3083" max="3329" width="0" style="357" hidden="1"/>
    <col min="3330" max="3330" width="6" style="357" customWidth="1"/>
    <col min="3331" max="3331" width="24.85546875" style="357" customWidth="1"/>
    <col min="3332" max="3332" width="8.5703125" style="357" customWidth="1"/>
    <col min="3333" max="3334" width="9" style="357" customWidth="1"/>
    <col min="3335" max="3335" width="8.85546875" style="357" customWidth="1"/>
    <col min="3336" max="3336" width="11.42578125" style="357" customWidth="1"/>
    <col min="3337" max="3337" width="12.28515625" style="357" customWidth="1"/>
    <col min="3338" max="3338" width="9.7109375" style="357" customWidth="1"/>
    <col min="3339" max="3585" width="0" style="357" hidden="1"/>
    <col min="3586" max="3586" width="6" style="357" customWidth="1"/>
    <col min="3587" max="3587" width="24.85546875" style="357" customWidth="1"/>
    <col min="3588" max="3588" width="8.5703125" style="357" customWidth="1"/>
    <col min="3589" max="3590" width="9" style="357" customWidth="1"/>
    <col min="3591" max="3591" width="8.85546875" style="357" customWidth="1"/>
    <col min="3592" max="3592" width="11.42578125" style="357" customWidth="1"/>
    <col min="3593" max="3593" width="12.28515625" style="357" customWidth="1"/>
    <col min="3594" max="3594" width="9.7109375" style="357" customWidth="1"/>
    <col min="3595" max="3841" width="0" style="357" hidden="1"/>
    <col min="3842" max="3842" width="6" style="357" customWidth="1"/>
    <col min="3843" max="3843" width="24.85546875" style="357" customWidth="1"/>
    <col min="3844" max="3844" width="8.5703125" style="357" customWidth="1"/>
    <col min="3845" max="3846" width="9" style="357" customWidth="1"/>
    <col min="3847" max="3847" width="8.85546875" style="357" customWidth="1"/>
    <col min="3848" max="3848" width="11.42578125" style="357" customWidth="1"/>
    <col min="3849" max="3849" width="12.28515625" style="357" customWidth="1"/>
    <col min="3850" max="3850" width="9.7109375" style="357" customWidth="1"/>
    <col min="3851" max="4097" width="0" style="357" hidden="1"/>
    <col min="4098" max="4098" width="6" style="357" customWidth="1"/>
    <col min="4099" max="4099" width="24.85546875" style="357" customWidth="1"/>
    <col min="4100" max="4100" width="8.5703125" style="357" customWidth="1"/>
    <col min="4101" max="4102" width="9" style="357" customWidth="1"/>
    <col min="4103" max="4103" width="8.85546875" style="357" customWidth="1"/>
    <col min="4104" max="4104" width="11.42578125" style="357" customWidth="1"/>
    <col min="4105" max="4105" width="12.28515625" style="357" customWidth="1"/>
    <col min="4106" max="4106" width="9.7109375" style="357" customWidth="1"/>
    <col min="4107" max="4353" width="0" style="357" hidden="1"/>
    <col min="4354" max="4354" width="6" style="357" customWidth="1"/>
    <col min="4355" max="4355" width="24.85546875" style="357" customWidth="1"/>
    <col min="4356" max="4356" width="8.5703125" style="357" customWidth="1"/>
    <col min="4357" max="4358" width="9" style="357" customWidth="1"/>
    <col min="4359" max="4359" width="8.85546875" style="357" customWidth="1"/>
    <col min="4360" max="4360" width="11.42578125" style="357" customWidth="1"/>
    <col min="4361" max="4361" width="12.28515625" style="357" customWidth="1"/>
    <col min="4362" max="4362" width="9.7109375" style="357" customWidth="1"/>
    <col min="4363" max="4609" width="0" style="357" hidden="1"/>
    <col min="4610" max="4610" width="6" style="357" customWidth="1"/>
    <col min="4611" max="4611" width="24.85546875" style="357" customWidth="1"/>
    <col min="4612" max="4612" width="8.5703125" style="357" customWidth="1"/>
    <col min="4613" max="4614" width="9" style="357" customWidth="1"/>
    <col min="4615" max="4615" width="8.85546875" style="357" customWidth="1"/>
    <col min="4616" max="4616" width="11.42578125" style="357" customWidth="1"/>
    <col min="4617" max="4617" width="12.28515625" style="357" customWidth="1"/>
    <col min="4618" max="4618" width="9.7109375" style="357" customWidth="1"/>
    <col min="4619" max="4865" width="0" style="357" hidden="1"/>
    <col min="4866" max="4866" width="6" style="357" customWidth="1"/>
    <col min="4867" max="4867" width="24.85546875" style="357" customWidth="1"/>
    <col min="4868" max="4868" width="8.5703125" style="357" customWidth="1"/>
    <col min="4869" max="4870" width="9" style="357" customWidth="1"/>
    <col min="4871" max="4871" width="8.85546875" style="357" customWidth="1"/>
    <col min="4872" max="4872" width="11.42578125" style="357" customWidth="1"/>
    <col min="4873" max="4873" width="12.28515625" style="357" customWidth="1"/>
    <col min="4874" max="4874" width="9.7109375" style="357" customWidth="1"/>
    <col min="4875" max="5121" width="0" style="357" hidden="1"/>
    <col min="5122" max="5122" width="6" style="357" customWidth="1"/>
    <col min="5123" max="5123" width="24.85546875" style="357" customWidth="1"/>
    <col min="5124" max="5124" width="8.5703125" style="357" customWidth="1"/>
    <col min="5125" max="5126" width="9" style="357" customWidth="1"/>
    <col min="5127" max="5127" width="8.85546875" style="357" customWidth="1"/>
    <col min="5128" max="5128" width="11.42578125" style="357" customWidth="1"/>
    <col min="5129" max="5129" width="12.28515625" style="357" customWidth="1"/>
    <col min="5130" max="5130" width="9.7109375" style="357" customWidth="1"/>
    <col min="5131" max="5377" width="0" style="357" hidden="1"/>
    <col min="5378" max="5378" width="6" style="357" customWidth="1"/>
    <col min="5379" max="5379" width="24.85546875" style="357" customWidth="1"/>
    <col min="5380" max="5380" width="8.5703125" style="357" customWidth="1"/>
    <col min="5381" max="5382" width="9" style="357" customWidth="1"/>
    <col min="5383" max="5383" width="8.85546875" style="357" customWidth="1"/>
    <col min="5384" max="5384" width="11.42578125" style="357" customWidth="1"/>
    <col min="5385" max="5385" width="12.28515625" style="357" customWidth="1"/>
    <col min="5386" max="5386" width="9.7109375" style="357" customWidth="1"/>
    <col min="5387" max="5633" width="0" style="357" hidden="1"/>
    <col min="5634" max="5634" width="6" style="357" customWidth="1"/>
    <col min="5635" max="5635" width="24.85546875" style="357" customWidth="1"/>
    <col min="5636" max="5636" width="8.5703125" style="357" customWidth="1"/>
    <col min="5637" max="5638" width="9" style="357" customWidth="1"/>
    <col min="5639" max="5639" width="8.85546875" style="357" customWidth="1"/>
    <col min="5640" max="5640" width="11.42578125" style="357" customWidth="1"/>
    <col min="5641" max="5641" width="12.28515625" style="357" customWidth="1"/>
    <col min="5642" max="5642" width="9.7109375" style="357" customWidth="1"/>
    <col min="5643" max="5889" width="0" style="357" hidden="1"/>
    <col min="5890" max="5890" width="6" style="357" customWidth="1"/>
    <col min="5891" max="5891" width="24.85546875" style="357" customWidth="1"/>
    <col min="5892" max="5892" width="8.5703125" style="357" customWidth="1"/>
    <col min="5893" max="5894" width="9" style="357" customWidth="1"/>
    <col min="5895" max="5895" width="8.85546875" style="357" customWidth="1"/>
    <col min="5896" max="5896" width="11.42578125" style="357" customWidth="1"/>
    <col min="5897" max="5897" width="12.28515625" style="357" customWidth="1"/>
    <col min="5898" max="5898" width="9.7109375" style="357" customWidth="1"/>
    <col min="5899" max="6145" width="0" style="357" hidden="1"/>
    <col min="6146" max="6146" width="6" style="357" customWidth="1"/>
    <col min="6147" max="6147" width="24.85546875" style="357" customWidth="1"/>
    <col min="6148" max="6148" width="8.5703125" style="357" customWidth="1"/>
    <col min="6149" max="6150" width="9" style="357" customWidth="1"/>
    <col min="6151" max="6151" width="8.85546875" style="357" customWidth="1"/>
    <col min="6152" max="6152" width="11.42578125" style="357" customWidth="1"/>
    <col min="6153" max="6153" width="12.28515625" style="357" customWidth="1"/>
    <col min="6154" max="6154" width="9.7109375" style="357" customWidth="1"/>
    <col min="6155" max="6401" width="0" style="357" hidden="1"/>
    <col min="6402" max="6402" width="6" style="357" customWidth="1"/>
    <col min="6403" max="6403" width="24.85546875" style="357" customWidth="1"/>
    <col min="6404" max="6404" width="8.5703125" style="357" customWidth="1"/>
    <col min="6405" max="6406" width="9" style="357" customWidth="1"/>
    <col min="6407" max="6407" width="8.85546875" style="357" customWidth="1"/>
    <col min="6408" max="6408" width="11.42578125" style="357" customWidth="1"/>
    <col min="6409" max="6409" width="12.28515625" style="357" customWidth="1"/>
    <col min="6410" max="6410" width="9.7109375" style="357" customWidth="1"/>
    <col min="6411" max="6657" width="0" style="357" hidden="1"/>
    <col min="6658" max="6658" width="6" style="357" customWidth="1"/>
    <col min="6659" max="6659" width="24.85546875" style="357" customWidth="1"/>
    <col min="6660" max="6660" width="8.5703125" style="357" customWidth="1"/>
    <col min="6661" max="6662" width="9" style="357" customWidth="1"/>
    <col min="6663" max="6663" width="8.85546875" style="357" customWidth="1"/>
    <col min="6664" max="6664" width="11.42578125" style="357" customWidth="1"/>
    <col min="6665" max="6665" width="12.28515625" style="357" customWidth="1"/>
    <col min="6666" max="6666" width="9.7109375" style="357" customWidth="1"/>
    <col min="6667" max="6913" width="0" style="357" hidden="1"/>
    <col min="6914" max="6914" width="6" style="357" customWidth="1"/>
    <col min="6915" max="6915" width="24.85546875" style="357" customWidth="1"/>
    <col min="6916" max="6916" width="8.5703125" style="357" customWidth="1"/>
    <col min="6917" max="6918" width="9" style="357" customWidth="1"/>
    <col min="6919" max="6919" width="8.85546875" style="357" customWidth="1"/>
    <col min="6920" max="6920" width="11.42578125" style="357" customWidth="1"/>
    <col min="6921" max="6921" width="12.28515625" style="357" customWidth="1"/>
    <col min="6922" max="6922" width="9.7109375" style="357" customWidth="1"/>
    <col min="6923" max="7169" width="0" style="357" hidden="1"/>
    <col min="7170" max="7170" width="6" style="357" customWidth="1"/>
    <col min="7171" max="7171" width="24.85546875" style="357" customWidth="1"/>
    <col min="7172" max="7172" width="8.5703125" style="357" customWidth="1"/>
    <col min="7173" max="7174" width="9" style="357" customWidth="1"/>
    <col min="7175" max="7175" width="8.85546875" style="357" customWidth="1"/>
    <col min="7176" max="7176" width="11.42578125" style="357" customWidth="1"/>
    <col min="7177" max="7177" width="12.28515625" style="357" customWidth="1"/>
    <col min="7178" max="7178" width="9.7109375" style="357" customWidth="1"/>
    <col min="7179" max="7425" width="0" style="357" hidden="1"/>
    <col min="7426" max="7426" width="6" style="357" customWidth="1"/>
    <col min="7427" max="7427" width="24.85546875" style="357" customWidth="1"/>
    <col min="7428" max="7428" width="8.5703125" style="357" customWidth="1"/>
    <col min="7429" max="7430" width="9" style="357" customWidth="1"/>
    <col min="7431" max="7431" width="8.85546875" style="357" customWidth="1"/>
    <col min="7432" max="7432" width="11.42578125" style="357" customWidth="1"/>
    <col min="7433" max="7433" width="12.28515625" style="357" customWidth="1"/>
    <col min="7434" max="7434" width="9.7109375" style="357" customWidth="1"/>
    <col min="7435" max="7681" width="0" style="357" hidden="1"/>
    <col min="7682" max="7682" width="6" style="357" customWidth="1"/>
    <col min="7683" max="7683" width="24.85546875" style="357" customWidth="1"/>
    <col min="7684" max="7684" width="8.5703125" style="357" customWidth="1"/>
    <col min="7685" max="7686" width="9" style="357" customWidth="1"/>
    <col min="7687" max="7687" width="8.85546875" style="357" customWidth="1"/>
    <col min="7688" max="7688" width="11.42578125" style="357" customWidth="1"/>
    <col min="7689" max="7689" width="12.28515625" style="357" customWidth="1"/>
    <col min="7690" max="7690" width="9.7109375" style="357" customWidth="1"/>
    <col min="7691" max="7937" width="0" style="357" hidden="1"/>
    <col min="7938" max="7938" width="6" style="357" customWidth="1"/>
    <col min="7939" max="7939" width="24.85546875" style="357" customWidth="1"/>
    <col min="7940" max="7940" width="8.5703125" style="357" customWidth="1"/>
    <col min="7941" max="7942" width="9" style="357" customWidth="1"/>
    <col min="7943" max="7943" width="8.85546875" style="357" customWidth="1"/>
    <col min="7944" max="7944" width="11.42578125" style="357" customWidth="1"/>
    <col min="7945" max="7945" width="12.28515625" style="357" customWidth="1"/>
    <col min="7946" max="7946" width="9.7109375" style="357" customWidth="1"/>
    <col min="7947" max="8193" width="0" style="357" hidden="1"/>
    <col min="8194" max="8194" width="6" style="357" customWidth="1"/>
    <col min="8195" max="8195" width="24.85546875" style="357" customWidth="1"/>
    <col min="8196" max="8196" width="8.5703125" style="357" customWidth="1"/>
    <col min="8197" max="8198" width="9" style="357" customWidth="1"/>
    <col min="8199" max="8199" width="8.85546875" style="357" customWidth="1"/>
    <col min="8200" max="8200" width="11.42578125" style="357" customWidth="1"/>
    <col min="8201" max="8201" width="12.28515625" style="357" customWidth="1"/>
    <col min="8202" max="8202" width="9.7109375" style="357" customWidth="1"/>
    <col min="8203" max="8449" width="0" style="357" hidden="1"/>
    <col min="8450" max="8450" width="6" style="357" customWidth="1"/>
    <col min="8451" max="8451" width="24.85546875" style="357" customWidth="1"/>
    <col min="8452" max="8452" width="8.5703125" style="357" customWidth="1"/>
    <col min="8453" max="8454" width="9" style="357" customWidth="1"/>
    <col min="8455" max="8455" width="8.85546875" style="357" customWidth="1"/>
    <col min="8456" max="8456" width="11.42578125" style="357" customWidth="1"/>
    <col min="8457" max="8457" width="12.28515625" style="357" customWidth="1"/>
    <col min="8458" max="8458" width="9.7109375" style="357" customWidth="1"/>
    <col min="8459" max="8705" width="0" style="357" hidden="1"/>
    <col min="8706" max="8706" width="6" style="357" customWidth="1"/>
    <col min="8707" max="8707" width="24.85546875" style="357" customWidth="1"/>
    <col min="8708" max="8708" width="8.5703125" style="357" customWidth="1"/>
    <col min="8709" max="8710" width="9" style="357" customWidth="1"/>
    <col min="8711" max="8711" width="8.85546875" style="357" customWidth="1"/>
    <col min="8712" max="8712" width="11.42578125" style="357" customWidth="1"/>
    <col min="8713" max="8713" width="12.28515625" style="357" customWidth="1"/>
    <col min="8714" max="8714" width="9.7109375" style="357" customWidth="1"/>
    <col min="8715" max="8961" width="0" style="357" hidden="1"/>
    <col min="8962" max="8962" width="6" style="357" customWidth="1"/>
    <col min="8963" max="8963" width="24.85546875" style="357" customWidth="1"/>
    <col min="8964" max="8964" width="8.5703125" style="357" customWidth="1"/>
    <col min="8965" max="8966" width="9" style="357" customWidth="1"/>
    <col min="8967" max="8967" width="8.85546875" style="357" customWidth="1"/>
    <col min="8968" max="8968" width="11.42578125" style="357" customWidth="1"/>
    <col min="8969" max="8969" width="12.28515625" style="357" customWidth="1"/>
    <col min="8970" max="8970" width="9.7109375" style="357" customWidth="1"/>
    <col min="8971" max="9217" width="0" style="357" hidden="1"/>
    <col min="9218" max="9218" width="6" style="357" customWidth="1"/>
    <col min="9219" max="9219" width="24.85546875" style="357" customWidth="1"/>
    <col min="9220" max="9220" width="8.5703125" style="357" customWidth="1"/>
    <col min="9221" max="9222" width="9" style="357" customWidth="1"/>
    <col min="9223" max="9223" width="8.85546875" style="357" customWidth="1"/>
    <col min="9224" max="9224" width="11.42578125" style="357" customWidth="1"/>
    <col min="9225" max="9225" width="12.28515625" style="357" customWidth="1"/>
    <col min="9226" max="9226" width="9.7109375" style="357" customWidth="1"/>
    <col min="9227" max="9473" width="0" style="357" hidden="1"/>
    <col min="9474" max="9474" width="6" style="357" customWidth="1"/>
    <col min="9475" max="9475" width="24.85546875" style="357" customWidth="1"/>
    <col min="9476" max="9476" width="8.5703125" style="357" customWidth="1"/>
    <col min="9477" max="9478" width="9" style="357" customWidth="1"/>
    <col min="9479" max="9479" width="8.85546875" style="357" customWidth="1"/>
    <col min="9480" max="9480" width="11.42578125" style="357" customWidth="1"/>
    <col min="9481" max="9481" width="12.28515625" style="357" customWidth="1"/>
    <col min="9482" max="9482" width="9.7109375" style="357" customWidth="1"/>
    <col min="9483" max="9729" width="0" style="357" hidden="1"/>
    <col min="9730" max="9730" width="6" style="357" customWidth="1"/>
    <col min="9731" max="9731" width="24.85546875" style="357" customWidth="1"/>
    <col min="9732" max="9732" width="8.5703125" style="357" customWidth="1"/>
    <col min="9733" max="9734" width="9" style="357" customWidth="1"/>
    <col min="9735" max="9735" width="8.85546875" style="357" customWidth="1"/>
    <col min="9736" max="9736" width="11.42578125" style="357" customWidth="1"/>
    <col min="9737" max="9737" width="12.28515625" style="357" customWidth="1"/>
    <col min="9738" max="9738" width="9.7109375" style="357" customWidth="1"/>
    <col min="9739" max="9985" width="0" style="357" hidden="1"/>
    <col min="9986" max="9986" width="6" style="357" customWidth="1"/>
    <col min="9987" max="9987" width="24.85546875" style="357" customWidth="1"/>
    <col min="9988" max="9988" width="8.5703125" style="357" customWidth="1"/>
    <col min="9989" max="9990" width="9" style="357" customWidth="1"/>
    <col min="9991" max="9991" width="8.85546875" style="357" customWidth="1"/>
    <col min="9992" max="9992" width="11.42578125" style="357" customWidth="1"/>
    <col min="9993" max="9993" width="12.28515625" style="357" customWidth="1"/>
    <col min="9994" max="9994" width="9.7109375" style="357" customWidth="1"/>
    <col min="9995" max="10241" width="0" style="357" hidden="1"/>
    <col min="10242" max="10242" width="6" style="357" customWidth="1"/>
    <col min="10243" max="10243" width="24.85546875" style="357" customWidth="1"/>
    <col min="10244" max="10244" width="8.5703125" style="357" customWidth="1"/>
    <col min="10245" max="10246" width="9" style="357" customWidth="1"/>
    <col min="10247" max="10247" width="8.85546875" style="357" customWidth="1"/>
    <col min="10248" max="10248" width="11.42578125" style="357" customWidth="1"/>
    <col min="10249" max="10249" width="12.28515625" style="357" customWidth="1"/>
    <col min="10250" max="10250" width="9.7109375" style="357" customWidth="1"/>
    <col min="10251" max="10497" width="0" style="357" hidden="1"/>
    <col min="10498" max="10498" width="6" style="357" customWidth="1"/>
    <col min="10499" max="10499" width="24.85546875" style="357" customWidth="1"/>
    <col min="10500" max="10500" width="8.5703125" style="357" customWidth="1"/>
    <col min="10501" max="10502" width="9" style="357" customWidth="1"/>
    <col min="10503" max="10503" width="8.85546875" style="357" customWidth="1"/>
    <col min="10504" max="10504" width="11.42578125" style="357" customWidth="1"/>
    <col min="10505" max="10505" width="12.28515625" style="357" customWidth="1"/>
    <col min="10506" max="10506" width="9.7109375" style="357" customWidth="1"/>
    <col min="10507" max="10753" width="0" style="357" hidden="1"/>
    <col min="10754" max="10754" width="6" style="357" customWidth="1"/>
    <col min="10755" max="10755" width="24.85546875" style="357" customWidth="1"/>
    <col min="10756" max="10756" width="8.5703125" style="357" customWidth="1"/>
    <col min="10757" max="10758" width="9" style="357" customWidth="1"/>
    <col min="10759" max="10759" width="8.85546875" style="357" customWidth="1"/>
    <col min="10760" max="10760" width="11.42578125" style="357" customWidth="1"/>
    <col min="10761" max="10761" width="12.28515625" style="357" customWidth="1"/>
    <col min="10762" max="10762" width="9.7109375" style="357" customWidth="1"/>
    <col min="10763" max="11009" width="0" style="357" hidden="1"/>
    <col min="11010" max="11010" width="6" style="357" customWidth="1"/>
    <col min="11011" max="11011" width="24.85546875" style="357" customWidth="1"/>
    <col min="11012" max="11012" width="8.5703125" style="357" customWidth="1"/>
    <col min="11013" max="11014" width="9" style="357" customWidth="1"/>
    <col min="11015" max="11015" width="8.85546875" style="357" customWidth="1"/>
    <col min="11016" max="11016" width="11.42578125" style="357" customWidth="1"/>
    <col min="11017" max="11017" width="12.28515625" style="357" customWidth="1"/>
    <col min="11018" max="11018" width="9.7109375" style="357" customWidth="1"/>
    <col min="11019" max="11265" width="0" style="357" hidden="1"/>
    <col min="11266" max="11266" width="6" style="357" customWidth="1"/>
    <col min="11267" max="11267" width="24.85546875" style="357" customWidth="1"/>
    <col min="11268" max="11268" width="8.5703125" style="357" customWidth="1"/>
    <col min="11269" max="11270" width="9" style="357" customWidth="1"/>
    <col min="11271" max="11271" width="8.85546875" style="357" customWidth="1"/>
    <col min="11272" max="11272" width="11.42578125" style="357" customWidth="1"/>
    <col min="11273" max="11273" width="12.28515625" style="357" customWidth="1"/>
    <col min="11274" max="11274" width="9.7109375" style="357" customWidth="1"/>
    <col min="11275" max="11521" width="0" style="357" hidden="1"/>
    <col min="11522" max="11522" width="6" style="357" customWidth="1"/>
    <col min="11523" max="11523" width="24.85546875" style="357" customWidth="1"/>
    <col min="11524" max="11524" width="8.5703125" style="357" customWidth="1"/>
    <col min="11525" max="11526" width="9" style="357" customWidth="1"/>
    <col min="11527" max="11527" width="8.85546875" style="357" customWidth="1"/>
    <col min="11528" max="11528" width="11.42578125" style="357" customWidth="1"/>
    <col min="11529" max="11529" width="12.28515625" style="357" customWidth="1"/>
    <col min="11530" max="11530" width="9.7109375" style="357" customWidth="1"/>
    <col min="11531" max="11777" width="0" style="357" hidden="1"/>
    <col min="11778" max="11778" width="6" style="357" customWidth="1"/>
    <col min="11779" max="11779" width="24.85546875" style="357" customWidth="1"/>
    <col min="11780" max="11780" width="8.5703125" style="357" customWidth="1"/>
    <col min="11781" max="11782" width="9" style="357" customWidth="1"/>
    <col min="11783" max="11783" width="8.85546875" style="357" customWidth="1"/>
    <col min="11784" max="11784" width="11.42578125" style="357" customWidth="1"/>
    <col min="11785" max="11785" width="12.28515625" style="357" customWidth="1"/>
    <col min="11786" max="11786" width="9.7109375" style="357" customWidth="1"/>
    <col min="11787" max="12033" width="0" style="357" hidden="1"/>
    <col min="12034" max="12034" width="6" style="357" customWidth="1"/>
    <col min="12035" max="12035" width="24.85546875" style="357" customWidth="1"/>
    <col min="12036" max="12036" width="8.5703125" style="357" customWidth="1"/>
    <col min="12037" max="12038" width="9" style="357" customWidth="1"/>
    <col min="12039" max="12039" width="8.85546875" style="357" customWidth="1"/>
    <col min="12040" max="12040" width="11.42578125" style="357" customWidth="1"/>
    <col min="12041" max="12041" width="12.28515625" style="357" customWidth="1"/>
    <col min="12042" max="12042" width="9.7109375" style="357" customWidth="1"/>
    <col min="12043" max="12289" width="0" style="357" hidden="1"/>
    <col min="12290" max="12290" width="6" style="357" customWidth="1"/>
    <col min="12291" max="12291" width="24.85546875" style="357" customWidth="1"/>
    <col min="12292" max="12292" width="8.5703125" style="357" customWidth="1"/>
    <col min="12293" max="12294" width="9" style="357" customWidth="1"/>
    <col min="12295" max="12295" width="8.85546875" style="357" customWidth="1"/>
    <col min="12296" max="12296" width="11.42578125" style="357" customWidth="1"/>
    <col min="12297" max="12297" width="12.28515625" style="357" customWidth="1"/>
    <col min="12298" max="12298" width="9.7109375" style="357" customWidth="1"/>
    <col min="12299" max="12545" width="0" style="357" hidden="1"/>
    <col min="12546" max="12546" width="6" style="357" customWidth="1"/>
    <col min="12547" max="12547" width="24.85546875" style="357" customWidth="1"/>
    <col min="12548" max="12548" width="8.5703125" style="357" customWidth="1"/>
    <col min="12549" max="12550" width="9" style="357" customWidth="1"/>
    <col min="12551" max="12551" width="8.85546875" style="357" customWidth="1"/>
    <col min="12552" max="12552" width="11.42578125" style="357" customWidth="1"/>
    <col min="12553" max="12553" width="12.28515625" style="357" customWidth="1"/>
    <col min="12554" max="12554" width="9.7109375" style="357" customWidth="1"/>
    <col min="12555" max="12801" width="0" style="357" hidden="1"/>
    <col min="12802" max="12802" width="6" style="357" customWidth="1"/>
    <col min="12803" max="12803" width="24.85546875" style="357" customWidth="1"/>
    <col min="12804" max="12804" width="8.5703125" style="357" customWidth="1"/>
    <col min="12805" max="12806" width="9" style="357" customWidth="1"/>
    <col min="12807" max="12807" width="8.85546875" style="357" customWidth="1"/>
    <col min="12808" max="12808" width="11.42578125" style="357" customWidth="1"/>
    <col min="12809" max="12809" width="12.28515625" style="357" customWidth="1"/>
    <col min="12810" max="12810" width="9.7109375" style="357" customWidth="1"/>
    <col min="12811" max="13057" width="0" style="357" hidden="1"/>
    <col min="13058" max="13058" width="6" style="357" customWidth="1"/>
    <col min="13059" max="13059" width="24.85546875" style="357" customWidth="1"/>
    <col min="13060" max="13060" width="8.5703125" style="357" customWidth="1"/>
    <col min="13061" max="13062" width="9" style="357" customWidth="1"/>
    <col min="13063" max="13063" width="8.85546875" style="357" customWidth="1"/>
    <col min="13064" max="13064" width="11.42578125" style="357" customWidth="1"/>
    <col min="13065" max="13065" width="12.28515625" style="357" customWidth="1"/>
    <col min="13066" max="13066" width="9.7109375" style="357" customWidth="1"/>
    <col min="13067" max="13313" width="0" style="357" hidden="1"/>
    <col min="13314" max="13314" width="6" style="357" customWidth="1"/>
    <col min="13315" max="13315" width="24.85546875" style="357" customWidth="1"/>
    <col min="13316" max="13316" width="8.5703125" style="357" customWidth="1"/>
    <col min="13317" max="13318" width="9" style="357" customWidth="1"/>
    <col min="13319" max="13319" width="8.85546875" style="357" customWidth="1"/>
    <col min="13320" max="13320" width="11.42578125" style="357" customWidth="1"/>
    <col min="13321" max="13321" width="12.28515625" style="357" customWidth="1"/>
    <col min="13322" max="13322" width="9.7109375" style="357" customWidth="1"/>
    <col min="13323" max="13569" width="0" style="357" hidden="1"/>
    <col min="13570" max="13570" width="6" style="357" customWidth="1"/>
    <col min="13571" max="13571" width="24.85546875" style="357" customWidth="1"/>
    <col min="13572" max="13572" width="8.5703125" style="357" customWidth="1"/>
    <col min="13573" max="13574" width="9" style="357" customWidth="1"/>
    <col min="13575" max="13575" width="8.85546875" style="357" customWidth="1"/>
    <col min="13576" max="13576" width="11.42578125" style="357" customWidth="1"/>
    <col min="13577" max="13577" width="12.28515625" style="357" customWidth="1"/>
    <col min="13578" max="13578" width="9.7109375" style="357" customWidth="1"/>
    <col min="13579" max="13825" width="0" style="357" hidden="1"/>
    <col min="13826" max="13826" width="6" style="357" customWidth="1"/>
    <col min="13827" max="13827" width="24.85546875" style="357" customWidth="1"/>
    <col min="13828" max="13828" width="8.5703125" style="357" customWidth="1"/>
    <col min="13829" max="13830" width="9" style="357" customWidth="1"/>
    <col min="13831" max="13831" width="8.85546875" style="357" customWidth="1"/>
    <col min="13832" max="13832" width="11.42578125" style="357" customWidth="1"/>
    <col min="13833" max="13833" width="12.28515625" style="357" customWidth="1"/>
    <col min="13834" max="13834" width="9.7109375" style="357" customWidth="1"/>
    <col min="13835" max="14081" width="0" style="357" hidden="1"/>
    <col min="14082" max="14082" width="6" style="357" customWidth="1"/>
    <col min="14083" max="14083" width="24.85546875" style="357" customWidth="1"/>
    <col min="14084" max="14084" width="8.5703125" style="357" customWidth="1"/>
    <col min="14085" max="14086" width="9" style="357" customWidth="1"/>
    <col min="14087" max="14087" width="8.85546875" style="357" customWidth="1"/>
    <col min="14088" max="14088" width="11.42578125" style="357" customWidth="1"/>
    <col min="14089" max="14089" width="12.28515625" style="357" customWidth="1"/>
    <col min="14090" max="14090" width="9.7109375" style="357" customWidth="1"/>
    <col min="14091" max="14337" width="0" style="357" hidden="1"/>
    <col min="14338" max="14338" width="6" style="357" customWidth="1"/>
    <col min="14339" max="14339" width="24.85546875" style="357" customWidth="1"/>
    <col min="14340" max="14340" width="8.5703125" style="357" customWidth="1"/>
    <col min="14341" max="14342" width="9" style="357" customWidth="1"/>
    <col min="14343" max="14343" width="8.85546875" style="357" customWidth="1"/>
    <col min="14344" max="14344" width="11.42578125" style="357" customWidth="1"/>
    <col min="14345" max="14345" width="12.28515625" style="357" customWidth="1"/>
    <col min="14346" max="14346" width="9.7109375" style="357" customWidth="1"/>
    <col min="14347" max="14593" width="0" style="357" hidden="1"/>
    <col min="14594" max="14594" width="6" style="357" customWidth="1"/>
    <col min="14595" max="14595" width="24.85546875" style="357" customWidth="1"/>
    <col min="14596" max="14596" width="8.5703125" style="357" customWidth="1"/>
    <col min="14597" max="14598" width="9" style="357" customWidth="1"/>
    <col min="14599" max="14599" width="8.85546875" style="357" customWidth="1"/>
    <col min="14600" max="14600" width="11.42578125" style="357" customWidth="1"/>
    <col min="14601" max="14601" width="12.28515625" style="357" customWidth="1"/>
    <col min="14602" max="14602" width="9.7109375" style="357" customWidth="1"/>
    <col min="14603" max="14849" width="0" style="357" hidden="1"/>
    <col min="14850" max="14850" width="6" style="357" customWidth="1"/>
    <col min="14851" max="14851" width="24.85546875" style="357" customWidth="1"/>
    <col min="14852" max="14852" width="8.5703125" style="357" customWidth="1"/>
    <col min="14853" max="14854" width="9" style="357" customWidth="1"/>
    <col min="14855" max="14855" width="8.85546875" style="357" customWidth="1"/>
    <col min="14856" max="14856" width="11.42578125" style="357" customWidth="1"/>
    <col min="14857" max="14857" width="12.28515625" style="357" customWidth="1"/>
    <col min="14858" max="14858" width="9.7109375" style="357" customWidth="1"/>
    <col min="14859" max="15105" width="0" style="357" hidden="1"/>
    <col min="15106" max="15106" width="6" style="357" customWidth="1"/>
    <col min="15107" max="15107" width="24.85546875" style="357" customWidth="1"/>
    <col min="15108" max="15108" width="8.5703125" style="357" customWidth="1"/>
    <col min="15109" max="15110" width="9" style="357" customWidth="1"/>
    <col min="15111" max="15111" width="8.85546875" style="357" customWidth="1"/>
    <col min="15112" max="15112" width="11.42578125" style="357" customWidth="1"/>
    <col min="15113" max="15113" width="12.28515625" style="357" customWidth="1"/>
    <col min="15114" max="15114" width="9.7109375" style="357" customWidth="1"/>
    <col min="15115" max="15361" width="0" style="357" hidden="1"/>
    <col min="15362" max="15362" width="6" style="357" customWidth="1"/>
    <col min="15363" max="15363" width="24.85546875" style="357" customWidth="1"/>
    <col min="15364" max="15364" width="8.5703125" style="357" customWidth="1"/>
    <col min="15365" max="15366" width="9" style="357" customWidth="1"/>
    <col min="15367" max="15367" width="8.85546875" style="357" customWidth="1"/>
    <col min="15368" max="15368" width="11.42578125" style="357" customWidth="1"/>
    <col min="15369" max="15369" width="12.28515625" style="357" customWidth="1"/>
    <col min="15370" max="15370" width="9.7109375" style="357" customWidth="1"/>
    <col min="15371" max="15617" width="0" style="357" hidden="1"/>
    <col min="15618" max="15618" width="6" style="357" customWidth="1"/>
    <col min="15619" max="15619" width="24.85546875" style="357" customWidth="1"/>
    <col min="15620" max="15620" width="8.5703125" style="357" customWidth="1"/>
    <col min="15621" max="15622" width="9" style="357" customWidth="1"/>
    <col min="15623" max="15623" width="8.85546875" style="357" customWidth="1"/>
    <col min="15624" max="15624" width="11.42578125" style="357" customWidth="1"/>
    <col min="15625" max="15625" width="12.28515625" style="357" customWidth="1"/>
    <col min="15626" max="15626" width="9.7109375" style="357" customWidth="1"/>
    <col min="15627" max="15873" width="0" style="357" hidden="1"/>
    <col min="15874" max="15874" width="6" style="357" customWidth="1"/>
    <col min="15875" max="15875" width="24.85546875" style="357" customWidth="1"/>
    <col min="15876" max="15876" width="8.5703125" style="357" customWidth="1"/>
    <col min="15877" max="15878" width="9" style="357" customWidth="1"/>
    <col min="15879" max="15879" width="8.85546875" style="357" customWidth="1"/>
    <col min="15880" max="15880" width="11.42578125" style="357" customWidth="1"/>
    <col min="15881" max="15881" width="12.28515625" style="357" customWidth="1"/>
    <col min="15882" max="15882" width="9.7109375" style="357" customWidth="1"/>
    <col min="15883" max="16384" width="0" style="357" hidden="1"/>
  </cols>
  <sheetData>
    <row r="1" spans="2:259" ht="12.75" x14ac:dyDescent="0.2"/>
    <row r="2" spans="2:259" ht="12.75" x14ac:dyDescent="0.2">
      <c r="B2" s="588" t="s">
        <v>266</v>
      </c>
      <c r="C2" s="588"/>
      <c r="D2" s="588"/>
      <c r="E2" s="588"/>
      <c r="F2" s="588"/>
      <c r="G2" s="588"/>
      <c r="H2" s="588"/>
    </row>
    <row r="3" spans="2:259" ht="12.75" x14ac:dyDescent="0.2">
      <c r="B3" s="358" t="s">
        <v>267</v>
      </c>
      <c r="C3" s="531" t="s">
        <v>268</v>
      </c>
      <c r="D3" s="531"/>
      <c r="E3" s="531"/>
      <c r="F3" s="531"/>
      <c r="G3" s="531"/>
      <c r="H3" s="531"/>
    </row>
    <row r="4" spans="2:259" ht="30" customHeight="1" x14ac:dyDescent="0.2">
      <c r="B4" s="589" t="s">
        <v>159</v>
      </c>
      <c r="C4" s="589"/>
      <c r="D4" s="589"/>
      <c r="E4" s="359" t="s">
        <v>269</v>
      </c>
      <c r="F4" s="360"/>
      <c r="G4" s="360"/>
      <c r="H4" s="360"/>
    </row>
    <row r="5" spans="2:259" ht="12.75" x14ac:dyDescent="0.2">
      <c r="B5" s="587" t="s">
        <v>157</v>
      </c>
      <c r="C5" s="587"/>
      <c r="D5" s="361">
        <v>2.5</v>
      </c>
      <c r="E5" s="362">
        <v>0</v>
      </c>
      <c r="F5" s="360"/>
      <c r="G5" s="360"/>
      <c r="H5" s="360"/>
      <c r="J5" s="357">
        <f>200/2.5</f>
        <v>80</v>
      </c>
      <c r="IX5" s="357">
        <f>+J5*7</f>
        <v>560</v>
      </c>
    </row>
    <row r="6" spans="2:259" ht="12.75" x14ac:dyDescent="0.2">
      <c r="B6" s="587" t="s">
        <v>270</v>
      </c>
      <c r="C6" s="587"/>
      <c r="D6" s="361">
        <v>30</v>
      </c>
      <c r="E6" s="363">
        <v>0</v>
      </c>
      <c r="F6" s="360"/>
      <c r="G6" s="360"/>
      <c r="H6" s="360"/>
      <c r="J6" s="357">
        <f>1400/30</f>
        <v>46.666666666666664</v>
      </c>
    </row>
    <row r="7" spans="2:259" ht="12.75" x14ac:dyDescent="0.2">
      <c r="B7" s="587" t="s">
        <v>271</v>
      </c>
      <c r="C7" s="587"/>
      <c r="D7" s="361">
        <v>3</v>
      </c>
      <c r="E7" s="363">
        <v>0</v>
      </c>
      <c r="F7" s="360"/>
      <c r="G7" s="360"/>
      <c r="H7" s="360"/>
    </row>
    <row r="8" spans="2:259" ht="23.25" customHeight="1" x14ac:dyDescent="0.2">
      <c r="B8" s="590" t="s">
        <v>341</v>
      </c>
      <c r="C8" s="590"/>
      <c r="D8" s="425">
        <v>400</v>
      </c>
      <c r="E8" s="365">
        <v>48195</v>
      </c>
      <c r="F8" s="360"/>
      <c r="G8" s="360">
        <v>560</v>
      </c>
      <c r="H8" s="360"/>
    </row>
    <row r="9" spans="2:259" ht="12.75" x14ac:dyDescent="0.2">
      <c r="B9" s="587" t="s">
        <v>272</v>
      </c>
      <c r="C9" s="587"/>
      <c r="D9" s="425">
        <v>33</v>
      </c>
      <c r="E9" s="365">
        <v>25000</v>
      </c>
      <c r="F9" s="360"/>
      <c r="G9" s="360">
        <v>46</v>
      </c>
      <c r="H9" s="360"/>
      <c r="J9" s="357">
        <f>1400/2.5</f>
        <v>560</v>
      </c>
      <c r="IX9" s="412"/>
      <c r="IY9" s="412"/>
    </row>
    <row r="10" spans="2:259" ht="12.75" x14ac:dyDescent="0.2">
      <c r="B10" s="587" t="s">
        <v>273</v>
      </c>
      <c r="C10" s="587"/>
      <c r="D10" s="364">
        <v>10</v>
      </c>
      <c r="E10" s="365">
        <f>'[6]A 1.2.2 AISL ACTIVA'!E10</f>
        <v>315500</v>
      </c>
      <c r="F10" s="366"/>
      <c r="G10" s="367"/>
      <c r="H10" s="366"/>
      <c r="IX10" s="412"/>
      <c r="IY10" s="412"/>
    </row>
    <row r="11" spans="2:259" ht="12.75" x14ac:dyDescent="0.2">
      <c r="B11" s="587" t="s">
        <v>274</v>
      </c>
      <c r="C11" s="587"/>
      <c r="D11" s="364">
        <v>10</v>
      </c>
      <c r="E11" s="365">
        <f>'[6]A 1.2.2 AISL ACTIVA'!E11</f>
        <v>11000</v>
      </c>
      <c r="F11" s="366"/>
      <c r="G11" s="366"/>
      <c r="H11" s="366"/>
      <c r="IX11" s="412"/>
      <c r="IY11" s="412"/>
    </row>
    <row r="12" spans="2:259" ht="12.75" x14ac:dyDescent="0.2">
      <c r="B12" s="587" t="s">
        <v>152</v>
      </c>
      <c r="C12" s="587"/>
      <c r="D12" s="368">
        <v>1</v>
      </c>
      <c r="E12" s="365">
        <f>'[6]A 1.2.2 AISL ACTIVA'!E12</f>
        <v>60000</v>
      </c>
      <c r="F12" s="366"/>
      <c r="G12" s="366"/>
      <c r="H12" s="366"/>
      <c r="IX12" s="412"/>
      <c r="IY12" s="412"/>
    </row>
    <row r="13" spans="2:259" ht="12.75" x14ac:dyDescent="0.2">
      <c r="B13" s="587" t="s">
        <v>151</v>
      </c>
      <c r="C13" s="587"/>
      <c r="D13" s="369">
        <v>0.2</v>
      </c>
      <c r="E13" s="366"/>
      <c r="F13" s="370"/>
      <c r="G13" s="366"/>
      <c r="H13" s="366"/>
      <c r="IX13" s="412"/>
      <c r="IY13" s="412"/>
    </row>
    <row r="14" spans="2:259" ht="12.75" x14ac:dyDescent="0.2">
      <c r="B14" s="587" t="s">
        <v>275</v>
      </c>
      <c r="C14" s="587"/>
      <c r="D14" s="265">
        <v>0.05</v>
      </c>
      <c r="E14" s="366"/>
      <c r="F14" s="591" t="s">
        <v>276</v>
      </c>
      <c r="G14" s="591"/>
      <c r="H14" s="366"/>
      <c r="IX14" s="412"/>
      <c r="IY14" s="412"/>
    </row>
    <row r="15" spans="2:259" ht="15" x14ac:dyDescent="0.25">
      <c r="B15" s="587" t="s">
        <v>342</v>
      </c>
      <c r="C15" s="587"/>
      <c r="D15" s="371">
        <v>200</v>
      </c>
      <c r="E15" s="366"/>
      <c r="F15" s="372" t="s">
        <v>277</v>
      </c>
      <c r="G15" s="372" t="s">
        <v>147</v>
      </c>
      <c r="H15" s="366"/>
      <c r="IX15" s="412"/>
      <c r="IY15" s="413"/>
    </row>
    <row r="16" spans="2:259" ht="12.75" x14ac:dyDescent="0.2">
      <c r="B16" s="366"/>
      <c r="C16" s="366"/>
      <c r="D16" s="373"/>
      <c r="E16" s="366"/>
      <c r="F16" s="374">
        <v>7</v>
      </c>
      <c r="G16" s="375">
        <f>(F16*0.2)</f>
        <v>1.4000000000000001</v>
      </c>
      <c r="H16" s="372"/>
      <c r="IX16" s="412"/>
      <c r="IY16" s="412"/>
    </row>
    <row r="17" spans="2:260" ht="24.75" customHeight="1" x14ac:dyDescent="0.2">
      <c r="B17" s="376"/>
      <c r="C17" s="377"/>
      <c r="D17" s="366"/>
      <c r="E17" s="378"/>
      <c r="F17" s="379"/>
      <c r="G17" s="380"/>
      <c r="H17" s="366"/>
      <c r="IX17" s="412"/>
      <c r="IY17" s="412"/>
    </row>
    <row r="18" spans="2:260" ht="12.75" customHeight="1" x14ac:dyDescent="0.2">
      <c r="B18" s="592" t="s">
        <v>2</v>
      </c>
      <c r="C18" s="593" t="s">
        <v>278</v>
      </c>
      <c r="D18" s="593"/>
      <c r="E18" s="593"/>
      <c r="F18" s="592" t="s">
        <v>279</v>
      </c>
      <c r="G18" s="592" t="s">
        <v>280</v>
      </c>
      <c r="H18" s="592" t="s">
        <v>142</v>
      </c>
    </row>
    <row r="19" spans="2:260" ht="22.5" x14ac:dyDescent="0.2">
      <c r="B19" s="592"/>
      <c r="C19" s="381" t="s">
        <v>19</v>
      </c>
      <c r="D19" s="358" t="s">
        <v>176</v>
      </c>
      <c r="E19" s="358" t="s">
        <v>20</v>
      </c>
      <c r="F19" s="592"/>
      <c r="G19" s="592"/>
      <c r="H19" s="592"/>
      <c r="IY19" s="357" t="s">
        <v>310</v>
      </c>
      <c r="IZ19" s="400">
        <f>+G26+H38/7</f>
        <v>1537500</v>
      </c>
    </row>
    <row r="20" spans="2:260" ht="12.75" x14ac:dyDescent="0.2">
      <c r="B20" s="595" t="s">
        <v>281</v>
      </c>
      <c r="C20" s="595"/>
      <c r="D20" s="595"/>
      <c r="E20" s="595"/>
      <c r="F20" s="595"/>
      <c r="G20" s="595"/>
      <c r="H20" s="595"/>
    </row>
    <row r="21" spans="2:260" ht="12.75" x14ac:dyDescent="0.2">
      <c r="B21" s="366" t="s">
        <v>282</v>
      </c>
      <c r="C21" s="382">
        <v>4</v>
      </c>
      <c r="D21" s="383">
        <f>+$E$12</f>
        <v>60000</v>
      </c>
      <c r="E21" s="384">
        <f>+D21*C21</f>
        <v>240000</v>
      </c>
      <c r="F21" s="384">
        <f>+E21/1000</f>
        <v>240</v>
      </c>
      <c r="G21" s="384">
        <f>+F21*$D$15</f>
        <v>48000</v>
      </c>
      <c r="H21" s="384">
        <f>(G21*$F$16)</f>
        <v>336000</v>
      </c>
      <c r="IY21" s="357" t="s">
        <v>311</v>
      </c>
      <c r="IZ21" s="400">
        <f>+G34+H39/7</f>
        <v>1002593.2000000001</v>
      </c>
    </row>
    <row r="22" spans="2:260" ht="12.75" x14ac:dyDescent="0.2">
      <c r="B22" s="366" t="s">
        <v>283</v>
      </c>
      <c r="C22" s="382">
        <f>[5]Aisl.!C29</f>
        <v>7</v>
      </c>
      <c r="D22" s="383">
        <f>+$E$12</f>
        <v>60000</v>
      </c>
      <c r="E22" s="384">
        <f>+D22*C22</f>
        <v>420000</v>
      </c>
      <c r="F22" s="384">
        <f>+E22/1000</f>
        <v>420</v>
      </c>
      <c r="G22" s="384">
        <f>+F22*$D$15</f>
        <v>84000</v>
      </c>
      <c r="H22" s="384">
        <f>(G22*$F$16)</f>
        <v>588000</v>
      </c>
    </row>
    <row r="23" spans="2:260" ht="12.75" x14ac:dyDescent="0.2">
      <c r="B23" s="366" t="s">
        <v>284</v>
      </c>
      <c r="C23" s="382">
        <v>25</v>
      </c>
      <c r="D23" s="383">
        <f>+$E$12</f>
        <v>60000</v>
      </c>
      <c r="E23" s="384">
        <f>+D23*C23</f>
        <v>1500000</v>
      </c>
      <c r="F23" s="384">
        <f>+E23/1000</f>
        <v>1500</v>
      </c>
      <c r="G23" s="384">
        <f>+F23*$D$15</f>
        <v>300000</v>
      </c>
      <c r="H23" s="384">
        <f>(G23*$F$16)</f>
        <v>2100000</v>
      </c>
      <c r="IY23" s="357" t="s">
        <v>312</v>
      </c>
      <c r="IZ23" s="400">
        <f>+G33+G35</f>
        <v>4730466</v>
      </c>
    </row>
    <row r="24" spans="2:260" ht="12.75" x14ac:dyDescent="0.2">
      <c r="B24" s="366" t="s">
        <v>285</v>
      </c>
      <c r="C24" s="382">
        <v>6</v>
      </c>
      <c r="D24" s="383">
        <f>+$E$12</f>
        <v>60000</v>
      </c>
      <c r="E24" s="384">
        <f>+D24*C24</f>
        <v>360000</v>
      </c>
      <c r="F24" s="384">
        <f>+E24/1000</f>
        <v>360</v>
      </c>
      <c r="G24" s="384">
        <f>+F24*$D$15</f>
        <v>72000</v>
      </c>
      <c r="H24" s="384">
        <f>(G24*$F$16)</f>
        <v>504000</v>
      </c>
    </row>
    <row r="25" spans="2:260" ht="12.75" x14ac:dyDescent="0.2">
      <c r="B25" s="366" t="s">
        <v>286</v>
      </c>
      <c r="C25" s="382">
        <f>[5]Aisl.!C32</f>
        <v>8</v>
      </c>
      <c r="D25" s="383">
        <f>+$E$12</f>
        <v>60000</v>
      </c>
      <c r="E25" s="384">
        <f>+D25*C25</f>
        <v>480000</v>
      </c>
      <c r="F25" s="384">
        <f>+E25/1000</f>
        <v>480</v>
      </c>
      <c r="G25" s="384">
        <f>+F25*$D$15</f>
        <v>96000</v>
      </c>
      <c r="H25" s="384">
        <f>(G25*$F$16)</f>
        <v>672000</v>
      </c>
      <c r="IZ25" s="415">
        <f>+IZ23+IZ21+IZ19</f>
        <v>7270559.2000000002</v>
      </c>
    </row>
    <row r="26" spans="2:260" ht="12.75" x14ac:dyDescent="0.2">
      <c r="B26" s="385" t="s">
        <v>28</v>
      </c>
      <c r="C26" s="386">
        <f>SUM(C21:C25)</f>
        <v>50</v>
      </c>
      <c r="D26" s="387">
        <f>[5]Aisl.!D33</f>
        <v>0</v>
      </c>
      <c r="E26" s="388">
        <f>SUM(E21:E25)</f>
        <v>3000000</v>
      </c>
      <c r="F26" s="388">
        <f>SUM(F21:F25)</f>
        <v>3000</v>
      </c>
      <c r="G26" s="388">
        <f>SUM(G21:G25)</f>
        <v>600000</v>
      </c>
      <c r="H26" s="388">
        <f>SUM(H21:H25)</f>
        <v>4200000</v>
      </c>
    </row>
    <row r="27" spans="2:260" ht="12.75" x14ac:dyDescent="0.2">
      <c r="B27" s="596" t="s">
        <v>27</v>
      </c>
      <c r="C27" s="596"/>
      <c r="D27" s="596"/>
      <c r="E27" s="596"/>
      <c r="F27" s="596"/>
      <c r="G27" s="596"/>
      <c r="H27" s="596"/>
    </row>
    <row r="28" spans="2:260" ht="12.75" x14ac:dyDescent="0.2">
      <c r="B28" s="389" t="s">
        <v>287</v>
      </c>
      <c r="C28" s="390">
        <f>(D10)</f>
        <v>10</v>
      </c>
      <c r="D28" s="391">
        <f>(E10)</f>
        <v>315500</v>
      </c>
      <c r="E28" s="384">
        <f>+D28*C28</f>
        <v>3155000</v>
      </c>
      <c r="F28" s="384">
        <f>+E28/1000</f>
        <v>3155</v>
      </c>
      <c r="G28" s="384">
        <f>+F28*$D$15</f>
        <v>631000</v>
      </c>
      <c r="H28" s="384">
        <f>(G28*$F$16)</f>
        <v>4417000</v>
      </c>
    </row>
    <row r="29" spans="2:260" ht="12.75" x14ac:dyDescent="0.2">
      <c r="B29" s="366" t="s">
        <v>288</v>
      </c>
      <c r="C29" s="392">
        <f>(D8)</f>
        <v>400</v>
      </c>
      <c r="D29" s="391">
        <f>E8</f>
        <v>48195</v>
      </c>
      <c r="E29" s="384">
        <f>+D29*C29</f>
        <v>19278000</v>
      </c>
      <c r="F29" s="384">
        <f>+E29/1000</f>
        <v>19278</v>
      </c>
      <c r="G29" s="384">
        <f>+F29*$D$15</f>
        <v>3855600</v>
      </c>
      <c r="H29" s="384">
        <f>(G29*$F$16)</f>
        <v>26989200</v>
      </c>
      <c r="J29" s="357">
        <f>+H29/D29</f>
        <v>560</v>
      </c>
    </row>
    <row r="30" spans="2:260" ht="12.75" x14ac:dyDescent="0.2">
      <c r="B30" s="366" t="s">
        <v>289</v>
      </c>
      <c r="C30" s="392">
        <v>33</v>
      </c>
      <c r="D30" s="391">
        <f>E9</f>
        <v>25000</v>
      </c>
      <c r="E30" s="384">
        <f>+D30*C30</f>
        <v>825000</v>
      </c>
      <c r="F30" s="384">
        <f>+E30/1000</f>
        <v>825</v>
      </c>
      <c r="G30" s="384">
        <f>+F30*$D$15</f>
        <v>165000</v>
      </c>
      <c r="H30" s="384">
        <f>(G30*$F$16)</f>
        <v>1155000</v>
      </c>
      <c r="J30" s="357">
        <f>+H30/D30</f>
        <v>46.2</v>
      </c>
    </row>
    <row r="31" spans="2:260" ht="12.75" x14ac:dyDescent="0.2">
      <c r="B31" s="389" t="s">
        <v>290</v>
      </c>
      <c r="C31" s="390">
        <f>(D11)</f>
        <v>10</v>
      </c>
      <c r="D31" s="391">
        <f>(E11)</f>
        <v>11000</v>
      </c>
      <c r="E31" s="384">
        <f>+D31*C31</f>
        <v>110000</v>
      </c>
      <c r="F31" s="384">
        <f>+E31/1000</f>
        <v>110</v>
      </c>
      <c r="G31" s="384">
        <f>+F31*$D$15</f>
        <v>22000</v>
      </c>
      <c r="H31" s="384">
        <f>(G31*$F$16)</f>
        <v>154000</v>
      </c>
    </row>
    <row r="32" spans="2:260" ht="12.75" x14ac:dyDescent="0.2">
      <c r="B32" s="389" t="s">
        <v>291</v>
      </c>
      <c r="C32" s="390">
        <v>10</v>
      </c>
      <c r="D32" s="391">
        <v>13433</v>
      </c>
      <c r="E32" s="384">
        <f>+D32*C32</f>
        <v>134330</v>
      </c>
      <c r="F32" s="384">
        <f>+E32/1000</f>
        <v>134.33000000000001</v>
      </c>
      <c r="G32" s="384">
        <f>+F32*$D$15</f>
        <v>26866.000000000004</v>
      </c>
      <c r="H32" s="384">
        <f>(G32*$F$16)</f>
        <v>188062.00000000003</v>
      </c>
    </row>
    <row r="33" spans="2:10" ht="12.75" x14ac:dyDescent="0.2">
      <c r="B33" s="385" t="s">
        <v>24</v>
      </c>
      <c r="C33" s="393"/>
      <c r="D33" s="394"/>
      <c r="E33" s="394">
        <f>SUM(E28:E32)</f>
        <v>23502330</v>
      </c>
      <c r="F33" s="394">
        <f>SUM(F28:F32)</f>
        <v>23502.33</v>
      </c>
      <c r="G33" s="394">
        <f>SUM(G28:G32)</f>
        <v>4700466</v>
      </c>
      <c r="H33" s="394">
        <f>SUM(H28:H32)</f>
        <v>32903262</v>
      </c>
    </row>
    <row r="34" spans="2:10" ht="53.25" customHeight="1" x14ac:dyDescent="0.2">
      <c r="B34" s="395" t="s">
        <v>254</v>
      </c>
      <c r="C34" s="396">
        <v>0.2</v>
      </c>
      <c r="D34" s="391"/>
      <c r="E34" s="391">
        <f>(E33*C34)</f>
        <v>4700466</v>
      </c>
      <c r="F34" s="391">
        <f>F33*C34</f>
        <v>4700.4660000000003</v>
      </c>
      <c r="G34" s="391">
        <f>G33*C34</f>
        <v>940093.20000000007</v>
      </c>
      <c r="H34" s="384">
        <f>(G34*$F$16)</f>
        <v>6580652.4000000004</v>
      </c>
    </row>
    <row r="35" spans="2:10" ht="12.75" x14ac:dyDescent="0.2">
      <c r="B35" s="389" t="s">
        <v>253</v>
      </c>
      <c r="C35" s="396">
        <v>0.05</v>
      </c>
      <c r="D35" s="391"/>
      <c r="E35" s="384">
        <f>(E26*C35)</f>
        <v>150000</v>
      </c>
      <c r="F35" s="384">
        <f>F26*C35</f>
        <v>150</v>
      </c>
      <c r="G35" s="384">
        <f>G26*C35</f>
        <v>30000</v>
      </c>
      <c r="H35" s="384">
        <f>(G35*$F$16)</f>
        <v>210000</v>
      </c>
    </row>
    <row r="36" spans="2:10" ht="12.75" x14ac:dyDescent="0.2">
      <c r="B36" s="385" t="s">
        <v>292</v>
      </c>
      <c r="C36" s="393"/>
      <c r="D36" s="394"/>
      <c r="E36" s="394">
        <f>SUM(E34:E35)</f>
        <v>4850466</v>
      </c>
      <c r="F36" s="394">
        <f>SUM(F34:F35)</f>
        <v>4850.4660000000003</v>
      </c>
      <c r="G36" s="394">
        <f>SUM(G34:G35)</f>
        <v>970093.20000000007</v>
      </c>
      <c r="H36" s="394">
        <f>SUM(H34:H35)</f>
        <v>6790652.4000000004</v>
      </c>
    </row>
    <row r="37" spans="2:10" ht="12.75" x14ac:dyDescent="0.2">
      <c r="B37" s="397" t="s">
        <v>133</v>
      </c>
      <c r="C37" s="398"/>
      <c r="D37" s="399"/>
      <c r="E37" s="399">
        <f>(E26+E33+E36)</f>
        <v>31352796</v>
      </c>
      <c r="F37" s="399">
        <f>F26+F33+F36</f>
        <v>31352.796000000002</v>
      </c>
      <c r="G37" s="399">
        <f>G26+G33+G36</f>
        <v>6270559.2000000002</v>
      </c>
      <c r="H37" s="399">
        <f>H26+H33+H36</f>
        <v>43893914.399999999</v>
      </c>
    </row>
    <row r="38" spans="2:10" ht="12.75" x14ac:dyDescent="0.2">
      <c r="B38" s="397" t="s">
        <v>293</v>
      </c>
      <c r="C38" s="398"/>
      <c r="D38" s="399"/>
      <c r="E38" s="399"/>
      <c r="F38" s="399"/>
      <c r="G38" s="399"/>
      <c r="H38" s="399">
        <f>'[6]A 1.2.2 AISL ACTIVA'!H38</f>
        <v>6562500</v>
      </c>
    </row>
    <row r="39" spans="2:10" ht="12.75" x14ac:dyDescent="0.2">
      <c r="B39" s="397" t="s">
        <v>258</v>
      </c>
      <c r="C39" s="398"/>
      <c r="D39" s="399"/>
      <c r="E39" s="399"/>
      <c r="F39" s="399"/>
      <c r="G39" s="399"/>
      <c r="H39" s="399">
        <f>'[6]A 1.2.2 AISL ACTIVA'!H39</f>
        <v>437500</v>
      </c>
    </row>
    <row r="40" spans="2:10" ht="12.75" x14ac:dyDescent="0.2">
      <c r="B40" s="397" t="s">
        <v>259</v>
      </c>
      <c r="C40" s="398"/>
      <c r="D40" s="399"/>
      <c r="E40" s="399"/>
      <c r="F40" s="399"/>
      <c r="G40" s="399"/>
      <c r="H40" s="399">
        <f>SUM(H37:H39)</f>
        <v>50893914.399999999</v>
      </c>
      <c r="J40" s="400">
        <f>+H40/7</f>
        <v>7270559.2000000002</v>
      </c>
    </row>
    <row r="41" spans="2:10" ht="12.75" x14ac:dyDescent="0.2">
      <c r="B41" s="397" t="s">
        <v>309</v>
      </c>
      <c r="C41" s="398"/>
      <c r="D41" s="399"/>
      <c r="E41" s="399"/>
      <c r="F41" s="399"/>
      <c r="G41" s="399"/>
      <c r="H41" s="418">
        <f>+H40/7</f>
        <v>7270559.2000000002</v>
      </c>
      <c r="J41" s="400"/>
    </row>
    <row r="42" spans="2:10" ht="12.75" x14ac:dyDescent="0.2">
      <c r="B42" s="401"/>
      <c r="C42" s="402"/>
      <c r="D42" s="401"/>
      <c r="E42" s="401"/>
      <c r="F42" s="401"/>
      <c r="G42" s="401"/>
      <c r="H42" s="401"/>
    </row>
    <row r="43" spans="2:10" ht="22.5" x14ac:dyDescent="0.2">
      <c r="B43" s="401" t="s">
        <v>308</v>
      </c>
      <c r="C43" s="402" t="s">
        <v>340</v>
      </c>
      <c r="D43" s="401"/>
      <c r="E43" s="366" t="s">
        <v>296</v>
      </c>
      <c r="F43" s="366"/>
      <c r="G43" s="404">
        <v>3</v>
      </c>
      <c r="H43" s="401"/>
    </row>
    <row r="44" spans="2:10" ht="12.75" x14ac:dyDescent="0.2">
      <c r="B44" s="403" t="s">
        <v>294</v>
      </c>
      <c r="C44" s="260" t="s">
        <v>295</v>
      </c>
      <c r="D44" s="401"/>
      <c r="E44" s="366" t="s">
        <v>299</v>
      </c>
      <c r="F44" s="366"/>
      <c r="G44" s="404" t="s">
        <v>126</v>
      </c>
      <c r="H44" s="405"/>
    </row>
    <row r="45" spans="2:10" ht="12.75" x14ac:dyDescent="0.2">
      <c r="B45" s="406" t="s">
        <v>297</v>
      </c>
      <c r="C45" s="407" t="s">
        <v>298</v>
      </c>
      <c r="D45" s="401"/>
      <c r="E45" s="366" t="s">
        <v>301</v>
      </c>
      <c r="F45" s="366"/>
      <c r="G45" s="404">
        <v>350</v>
      </c>
      <c r="H45" s="408"/>
    </row>
    <row r="46" spans="2:10" ht="12.75" x14ac:dyDescent="0.2">
      <c r="B46" s="403" t="s">
        <v>300</v>
      </c>
      <c r="C46" s="409">
        <v>2.5</v>
      </c>
      <c r="D46" s="401"/>
      <c r="E46" s="366" t="s">
        <v>303</v>
      </c>
      <c r="F46" s="366"/>
      <c r="G46" s="404">
        <v>433</v>
      </c>
      <c r="H46" s="408"/>
    </row>
    <row r="47" spans="2:10" ht="12.75" x14ac:dyDescent="0.2">
      <c r="B47" s="403" t="s">
        <v>302</v>
      </c>
      <c r="C47" s="409">
        <v>30</v>
      </c>
      <c r="D47" s="401"/>
      <c r="E47" s="366" t="s">
        <v>305</v>
      </c>
      <c r="F47" s="366"/>
      <c r="G47" s="404">
        <v>10</v>
      </c>
      <c r="H47" s="410"/>
    </row>
    <row r="48" spans="2:10" ht="12.75" x14ac:dyDescent="0.2">
      <c r="B48" s="403" t="s">
        <v>304</v>
      </c>
      <c r="C48" s="411">
        <v>12.5</v>
      </c>
      <c r="D48" s="401"/>
      <c r="E48" s="594" t="s">
        <v>307</v>
      </c>
      <c r="F48" s="594"/>
      <c r="G48" s="404">
        <v>10</v>
      </c>
      <c r="H48" s="410"/>
    </row>
    <row r="49" spans="2:8" ht="12.75" x14ac:dyDescent="0.2">
      <c r="B49" s="401" t="s">
        <v>306</v>
      </c>
      <c r="C49" s="405">
        <v>10</v>
      </c>
      <c r="D49" s="401"/>
      <c r="E49" s="594"/>
      <c r="F49" s="594"/>
      <c r="G49" s="404"/>
      <c r="H49" s="392"/>
    </row>
    <row r="50" spans="2:8" ht="12.75" x14ac:dyDescent="0.2"/>
    <row r="51" spans="2:8" ht="12.75" x14ac:dyDescent="0.2"/>
    <row r="52" spans="2:8" ht="0" hidden="1" customHeight="1" x14ac:dyDescent="0.2"/>
  </sheetData>
  <mergeCells count="24">
    <mergeCell ref="E48:F48"/>
    <mergeCell ref="E49:F49"/>
    <mergeCell ref="H18:H19"/>
    <mergeCell ref="B20:H20"/>
    <mergeCell ref="B27:H27"/>
    <mergeCell ref="B14:C14"/>
    <mergeCell ref="F14:G14"/>
    <mergeCell ref="B15:C15"/>
    <mergeCell ref="B18:B19"/>
    <mergeCell ref="C18:E18"/>
    <mergeCell ref="F18:F19"/>
    <mergeCell ref="G18:G19"/>
    <mergeCell ref="B13:C13"/>
    <mergeCell ref="B2:H2"/>
    <mergeCell ref="C3:H3"/>
    <mergeCell ref="B4:D4"/>
    <mergeCell ref="B5:C5"/>
    <mergeCell ref="B6:C6"/>
    <mergeCell ref="B7:C7"/>
    <mergeCell ref="B8:C8"/>
    <mergeCell ref="B9:C9"/>
    <mergeCell ref="B10:C10"/>
    <mergeCell ref="B11:C11"/>
    <mergeCell ref="B12:C12"/>
  </mergeCells>
  <conditionalFormatting sqref="C29:C30 E33:H33 E34:G34 H49">
    <cfRule type="cellIs" dxfId="9" priority="3" stopIfTrue="1" operator="greaterThan">
      <formula>0</formula>
    </cfRule>
  </conditionalFormatting>
  <conditionalFormatting sqref="E36:H41">
    <cfRule type="cellIs" dxfId="8" priority="2" stopIfTrue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8111-D3F7-4043-8D6D-196C12288D06}">
  <sheetPr>
    <tabColor rgb="FF00B050"/>
  </sheetPr>
  <dimension ref="B2:J20"/>
  <sheetViews>
    <sheetView topLeftCell="B1" zoomScaleNormal="100" workbookViewId="0">
      <selection activeCell="B2" sqref="B2:F2"/>
    </sheetView>
  </sheetViews>
  <sheetFormatPr baseColWidth="10" defaultRowHeight="15" x14ac:dyDescent="0.25"/>
  <cols>
    <col min="1" max="1" width="3.5703125" customWidth="1"/>
    <col min="2" max="2" width="40.140625" customWidth="1"/>
    <col min="3" max="3" width="11.28515625" customWidth="1"/>
    <col min="4" max="4" width="10.85546875" customWidth="1"/>
    <col min="5" max="5" width="12.7109375" customWidth="1"/>
    <col min="6" max="6" width="15.5703125" customWidth="1"/>
    <col min="7" max="7" width="15.28515625" customWidth="1"/>
    <col min="257" max="257" width="3.5703125" customWidth="1"/>
    <col min="258" max="258" width="40.140625" customWidth="1"/>
    <col min="259" max="259" width="11.28515625" customWidth="1"/>
    <col min="260" max="260" width="12.85546875" customWidth="1"/>
    <col min="261" max="261" width="15.7109375" customWidth="1"/>
    <col min="262" max="262" width="16.7109375" customWidth="1"/>
    <col min="263" max="263" width="15.28515625" customWidth="1"/>
    <col min="513" max="513" width="3.5703125" customWidth="1"/>
    <col min="514" max="514" width="40.140625" customWidth="1"/>
    <col min="515" max="515" width="11.28515625" customWidth="1"/>
    <col min="516" max="516" width="12.85546875" customWidth="1"/>
    <col min="517" max="517" width="15.7109375" customWidth="1"/>
    <col min="518" max="518" width="16.7109375" customWidth="1"/>
    <col min="519" max="519" width="15.28515625" customWidth="1"/>
    <col min="769" max="769" width="3.5703125" customWidth="1"/>
    <col min="770" max="770" width="40.140625" customWidth="1"/>
    <col min="771" max="771" width="11.28515625" customWidth="1"/>
    <col min="772" max="772" width="12.85546875" customWidth="1"/>
    <col min="773" max="773" width="15.7109375" customWidth="1"/>
    <col min="774" max="774" width="16.7109375" customWidth="1"/>
    <col min="775" max="775" width="15.28515625" customWidth="1"/>
    <col min="1025" max="1025" width="3.5703125" customWidth="1"/>
    <col min="1026" max="1026" width="40.140625" customWidth="1"/>
    <col min="1027" max="1027" width="11.28515625" customWidth="1"/>
    <col min="1028" max="1028" width="12.85546875" customWidth="1"/>
    <col min="1029" max="1029" width="15.7109375" customWidth="1"/>
    <col min="1030" max="1030" width="16.7109375" customWidth="1"/>
    <col min="1031" max="1031" width="15.28515625" customWidth="1"/>
    <col min="1281" max="1281" width="3.5703125" customWidth="1"/>
    <col min="1282" max="1282" width="40.140625" customWidth="1"/>
    <col min="1283" max="1283" width="11.28515625" customWidth="1"/>
    <col min="1284" max="1284" width="12.85546875" customWidth="1"/>
    <col min="1285" max="1285" width="15.7109375" customWidth="1"/>
    <col min="1286" max="1286" width="16.7109375" customWidth="1"/>
    <col min="1287" max="1287" width="15.28515625" customWidth="1"/>
    <col min="1537" max="1537" width="3.5703125" customWidth="1"/>
    <col min="1538" max="1538" width="40.140625" customWidth="1"/>
    <col min="1539" max="1539" width="11.28515625" customWidth="1"/>
    <col min="1540" max="1540" width="12.85546875" customWidth="1"/>
    <col min="1541" max="1541" width="15.7109375" customWidth="1"/>
    <col min="1542" max="1542" width="16.7109375" customWidth="1"/>
    <col min="1543" max="1543" width="15.28515625" customWidth="1"/>
    <col min="1793" max="1793" width="3.5703125" customWidth="1"/>
    <col min="1794" max="1794" width="40.140625" customWidth="1"/>
    <col min="1795" max="1795" width="11.28515625" customWidth="1"/>
    <col min="1796" max="1796" width="12.85546875" customWidth="1"/>
    <col min="1797" max="1797" width="15.7109375" customWidth="1"/>
    <col min="1798" max="1798" width="16.7109375" customWidth="1"/>
    <col min="1799" max="1799" width="15.28515625" customWidth="1"/>
    <col min="2049" max="2049" width="3.5703125" customWidth="1"/>
    <col min="2050" max="2050" width="40.140625" customWidth="1"/>
    <col min="2051" max="2051" width="11.28515625" customWidth="1"/>
    <col min="2052" max="2052" width="12.85546875" customWidth="1"/>
    <col min="2053" max="2053" width="15.7109375" customWidth="1"/>
    <col min="2054" max="2054" width="16.7109375" customWidth="1"/>
    <col min="2055" max="2055" width="15.28515625" customWidth="1"/>
    <col min="2305" max="2305" width="3.5703125" customWidth="1"/>
    <col min="2306" max="2306" width="40.140625" customWidth="1"/>
    <col min="2307" max="2307" width="11.28515625" customWidth="1"/>
    <col min="2308" max="2308" width="12.85546875" customWidth="1"/>
    <col min="2309" max="2309" width="15.7109375" customWidth="1"/>
    <col min="2310" max="2310" width="16.7109375" customWidth="1"/>
    <col min="2311" max="2311" width="15.28515625" customWidth="1"/>
    <col min="2561" max="2561" width="3.5703125" customWidth="1"/>
    <col min="2562" max="2562" width="40.140625" customWidth="1"/>
    <col min="2563" max="2563" width="11.28515625" customWidth="1"/>
    <col min="2564" max="2564" width="12.85546875" customWidth="1"/>
    <col min="2565" max="2565" width="15.7109375" customWidth="1"/>
    <col min="2566" max="2566" width="16.7109375" customWidth="1"/>
    <col min="2567" max="2567" width="15.28515625" customWidth="1"/>
    <col min="2817" max="2817" width="3.5703125" customWidth="1"/>
    <col min="2818" max="2818" width="40.140625" customWidth="1"/>
    <col min="2819" max="2819" width="11.28515625" customWidth="1"/>
    <col min="2820" max="2820" width="12.85546875" customWidth="1"/>
    <col min="2821" max="2821" width="15.7109375" customWidth="1"/>
    <col min="2822" max="2822" width="16.7109375" customWidth="1"/>
    <col min="2823" max="2823" width="15.28515625" customWidth="1"/>
    <col min="3073" max="3073" width="3.5703125" customWidth="1"/>
    <col min="3074" max="3074" width="40.140625" customWidth="1"/>
    <col min="3075" max="3075" width="11.28515625" customWidth="1"/>
    <col min="3076" max="3076" width="12.85546875" customWidth="1"/>
    <col min="3077" max="3077" width="15.7109375" customWidth="1"/>
    <col min="3078" max="3078" width="16.7109375" customWidth="1"/>
    <col min="3079" max="3079" width="15.28515625" customWidth="1"/>
    <col min="3329" max="3329" width="3.5703125" customWidth="1"/>
    <col min="3330" max="3330" width="40.140625" customWidth="1"/>
    <col min="3331" max="3331" width="11.28515625" customWidth="1"/>
    <col min="3332" max="3332" width="12.85546875" customWidth="1"/>
    <col min="3333" max="3333" width="15.7109375" customWidth="1"/>
    <col min="3334" max="3334" width="16.7109375" customWidth="1"/>
    <col min="3335" max="3335" width="15.28515625" customWidth="1"/>
    <col min="3585" max="3585" width="3.5703125" customWidth="1"/>
    <col min="3586" max="3586" width="40.140625" customWidth="1"/>
    <col min="3587" max="3587" width="11.28515625" customWidth="1"/>
    <col min="3588" max="3588" width="12.85546875" customWidth="1"/>
    <col min="3589" max="3589" width="15.7109375" customWidth="1"/>
    <col min="3590" max="3590" width="16.7109375" customWidth="1"/>
    <col min="3591" max="3591" width="15.28515625" customWidth="1"/>
    <col min="3841" max="3841" width="3.5703125" customWidth="1"/>
    <col min="3842" max="3842" width="40.140625" customWidth="1"/>
    <col min="3843" max="3843" width="11.28515625" customWidth="1"/>
    <col min="3844" max="3844" width="12.85546875" customWidth="1"/>
    <col min="3845" max="3845" width="15.7109375" customWidth="1"/>
    <col min="3846" max="3846" width="16.7109375" customWidth="1"/>
    <col min="3847" max="3847" width="15.28515625" customWidth="1"/>
    <col min="4097" max="4097" width="3.5703125" customWidth="1"/>
    <col min="4098" max="4098" width="40.140625" customWidth="1"/>
    <col min="4099" max="4099" width="11.28515625" customWidth="1"/>
    <col min="4100" max="4100" width="12.85546875" customWidth="1"/>
    <col min="4101" max="4101" width="15.7109375" customWidth="1"/>
    <col min="4102" max="4102" width="16.7109375" customWidth="1"/>
    <col min="4103" max="4103" width="15.28515625" customWidth="1"/>
    <col min="4353" max="4353" width="3.5703125" customWidth="1"/>
    <col min="4354" max="4354" width="40.140625" customWidth="1"/>
    <col min="4355" max="4355" width="11.28515625" customWidth="1"/>
    <col min="4356" max="4356" width="12.85546875" customWidth="1"/>
    <col min="4357" max="4357" width="15.7109375" customWidth="1"/>
    <col min="4358" max="4358" width="16.7109375" customWidth="1"/>
    <col min="4359" max="4359" width="15.28515625" customWidth="1"/>
    <col min="4609" max="4609" width="3.5703125" customWidth="1"/>
    <col min="4610" max="4610" width="40.140625" customWidth="1"/>
    <col min="4611" max="4611" width="11.28515625" customWidth="1"/>
    <col min="4612" max="4612" width="12.85546875" customWidth="1"/>
    <col min="4613" max="4613" width="15.7109375" customWidth="1"/>
    <col min="4614" max="4614" width="16.7109375" customWidth="1"/>
    <col min="4615" max="4615" width="15.28515625" customWidth="1"/>
    <col min="4865" max="4865" width="3.5703125" customWidth="1"/>
    <col min="4866" max="4866" width="40.140625" customWidth="1"/>
    <col min="4867" max="4867" width="11.28515625" customWidth="1"/>
    <col min="4868" max="4868" width="12.85546875" customWidth="1"/>
    <col min="4869" max="4869" width="15.7109375" customWidth="1"/>
    <col min="4870" max="4870" width="16.7109375" customWidth="1"/>
    <col min="4871" max="4871" width="15.28515625" customWidth="1"/>
    <col min="5121" max="5121" width="3.5703125" customWidth="1"/>
    <col min="5122" max="5122" width="40.140625" customWidth="1"/>
    <col min="5123" max="5123" width="11.28515625" customWidth="1"/>
    <col min="5124" max="5124" width="12.85546875" customWidth="1"/>
    <col min="5125" max="5125" width="15.7109375" customWidth="1"/>
    <col min="5126" max="5126" width="16.7109375" customWidth="1"/>
    <col min="5127" max="5127" width="15.28515625" customWidth="1"/>
    <col min="5377" max="5377" width="3.5703125" customWidth="1"/>
    <col min="5378" max="5378" width="40.140625" customWidth="1"/>
    <col min="5379" max="5379" width="11.28515625" customWidth="1"/>
    <col min="5380" max="5380" width="12.85546875" customWidth="1"/>
    <col min="5381" max="5381" width="15.7109375" customWidth="1"/>
    <col min="5382" max="5382" width="16.7109375" customWidth="1"/>
    <col min="5383" max="5383" width="15.28515625" customWidth="1"/>
    <col min="5633" max="5633" width="3.5703125" customWidth="1"/>
    <col min="5634" max="5634" width="40.140625" customWidth="1"/>
    <col min="5635" max="5635" width="11.28515625" customWidth="1"/>
    <col min="5636" max="5636" width="12.85546875" customWidth="1"/>
    <col min="5637" max="5637" width="15.7109375" customWidth="1"/>
    <col min="5638" max="5638" width="16.7109375" customWidth="1"/>
    <col min="5639" max="5639" width="15.28515625" customWidth="1"/>
    <col min="5889" max="5889" width="3.5703125" customWidth="1"/>
    <col min="5890" max="5890" width="40.140625" customWidth="1"/>
    <col min="5891" max="5891" width="11.28515625" customWidth="1"/>
    <col min="5892" max="5892" width="12.85546875" customWidth="1"/>
    <col min="5893" max="5893" width="15.7109375" customWidth="1"/>
    <col min="5894" max="5894" width="16.7109375" customWidth="1"/>
    <col min="5895" max="5895" width="15.28515625" customWidth="1"/>
    <col min="6145" max="6145" width="3.5703125" customWidth="1"/>
    <col min="6146" max="6146" width="40.140625" customWidth="1"/>
    <col min="6147" max="6147" width="11.28515625" customWidth="1"/>
    <col min="6148" max="6148" width="12.85546875" customWidth="1"/>
    <col min="6149" max="6149" width="15.7109375" customWidth="1"/>
    <col min="6150" max="6150" width="16.7109375" customWidth="1"/>
    <col min="6151" max="6151" width="15.28515625" customWidth="1"/>
    <col min="6401" max="6401" width="3.5703125" customWidth="1"/>
    <col min="6402" max="6402" width="40.140625" customWidth="1"/>
    <col min="6403" max="6403" width="11.28515625" customWidth="1"/>
    <col min="6404" max="6404" width="12.85546875" customWidth="1"/>
    <col min="6405" max="6405" width="15.7109375" customWidth="1"/>
    <col min="6406" max="6406" width="16.7109375" customWidth="1"/>
    <col min="6407" max="6407" width="15.28515625" customWidth="1"/>
    <col min="6657" max="6657" width="3.5703125" customWidth="1"/>
    <col min="6658" max="6658" width="40.140625" customWidth="1"/>
    <col min="6659" max="6659" width="11.28515625" customWidth="1"/>
    <col min="6660" max="6660" width="12.85546875" customWidth="1"/>
    <col min="6661" max="6661" width="15.7109375" customWidth="1"/>
    <col min="6662" max="6662" width="16.7109375" customWidth="1"/>
    <col min="6663" max="6663" width="15.28515625" customWidth="1"/>
    <col min="6913" max="6913" width="3.5703125" customWidth="1"/>
    <col min="6914" max="6914" width="40.140625" customWidth="1"/>
    <col min="6915" max="6915" width="11.28515625" customWidth="1"/>
    <col min="6916" max="6916" width="12.85546875" customWidth="1"/>
    <col min="6917" max="6917" width="15.7109375" customWidth="1"/>
    <col min="6918" max="6918" width="16.7109375" customWidth="1"/>
    <col min="6919" max="6919" width="15.28515625" customWidth="1"/>
    <col min="7169" max="7169" width="3.5703125" customWidth="1"/>
    <col min="7170" max="7170" width="40.140625" customWidth="1"/>
    <col min="7171" max="7171" width="11.28515625" customWidth="1"/>
    <col min="7172" max="7172" width="12.85546875" customWidth="1"/>
    <col min="7173" max="7173" width="15.7109375" customWidth="1"/>
    <col min="7174" max="7174" width="16.7109375" customWidth="1"/>
    <col min="7175" max="7175" width="15.28515625" customWidth="1"/>
    <col min="7425" max="7425" width="3.5703125" customWidth="1"/>
    <col min="7426" max="7426" width="40.140625" customWidth="1"/>
    <col min="7427" max="7427" width="11.28515625" customWidth="1"/>
    <col min="7428" max="7428" width="12.85546875" customWidth="1"/>
    <col min="7429" max="7429" width="15.7109375" customWidth="1"/>
    <col min="7430" max="7430" width="16.7109375" customWidth="1"/>
    <col min="7431" max="7431" width="15.28515625" customWidth="1"/>
    <col min="7681" max="7681" width="3.5703125" customWidth="1"/>
    <col min="7682" max="7682" width="40.140625" customWidth="1"/>
    <col min="7683" max="7683" width="11.28515625" customWidth="1"/>
    <col min="7684" max="7684" width="12.85546875" customWidth="1"/>
    <col min="7685" max="7685" width="15.7109375" customWidth="1"/>
    <col min="7686" max="7686" width="16.7109375" customWidth="1"/>
    <col min="7687" max="7687" width="15.28515625" customWidth="1"/>
    <col min="7937" max="7937" width="3.5703125" customWidth="1"/>
    <col min="7938" max="7938" width="40.140625" customWidth="1"/>
    <col min="7939" max="7939" width="11.28515625" customWidth="1"/>
    <col min="7940" max="7940" width="12.85546875" customWidth="1"/>
    <col min="7941" max="7941" width="15.7109375" customWidth="1"/>
    <col min="7942" max="7942" width="16.7109375" customWidth="1"/>
    <col min="7943" max="7943" width="15.28515625" customWidth="1"/>
    <col min="8193" max="8193" width="3.5703125" customWidth="1"/>
    <col min="8194" max="8194" width="40.140625" customWidth="1"/>
    <col min="8195" max="8195" width="11.28515625" customWidth="1"/>
    <col min="8196" max="8196" width="12.85546875" customWidth="1"/>
    <col min="8197" max="8197" width="15.7109375" customWidth="1"/>
    <col min="8198" max="8198" width="16.7109375" customWidth="1"/>
    <col min="8199" max="8199" width="15.28515625" customWidth="1"/>
    <col min="8449" max="8449" width="3.5703125" customWidth="1"/>
    <col min="8450" max="8450" width="40.140625" customWidth="1"/>
    <col min="8451" max="8451" width="11.28515625" customWidth="1"/>
    <col min="8452" max="8452" width="12.85546875" customWidth="1"/>
    <col min="8453" max="8453" width="15.7109375" customWidth="1"/>
    <col min="8454" max="8454" width="16.7109375" customWidth="1"/>
    <col min="8455" max="8455" width="15.28515625" customWidth="1"/>
    <col min="8705" max="8705" width="3.5703125" customWidth="1"/>
    <col min="8706" max="8706" width="40.140625" customWidth="1"/>
    <col min="8707" max="8707" width="11.28515625" customWidth="1"/>
    <col min="8708" max="8708" width="12.85546875" customWidth="1"/>
    <col min="8709" max="8709" width="15.7109375" customWidth="1"/>
    <col min="8710" max="8710" width="16.7109375" customWidth="1"/>
    <col min="8711" max="8711" width="15.28515625" customWidth="1"/>
    <col min="8961" max="8961" width="3.5703125" customWidth="1"/>
    <col min="8962" max="8962" width="40.140625" customWidth="1"/>
    <col min="8963" max="8963" width="11.28515625" customWidth="1"/>
    <col min="8964" max="8964" width="12.85546875" customWidth="1"/>
    <col min="8965" max="8965" width="15.7109375" customWidth="1"/>
    <col min="8966" max="8966" width="16.7109375" customWidth="1"/>
    <col min="8967" max="8967" width="15.28515625" customWidth="1"/>
    <col min="9217" max="9217" width="3.5703125" customWidth="1"/>
    <col min="9218" max="9218" width="40.140625" customWidth="1"/>
    <col min="9219" max="9219" width="11.28515625" customWidth="1"/>
    <col min="9220" max="9220" width="12.85546875" customWidth="1"/>
    <col min="9221" max="9221" width="15.7109375" customWidth="1"/>
    <col min="9222" max="9222" width="16.7109375" customWidth="1"/>
    <col min="9223" max="9223" width="15.28515625" customWidth="1"/>
    <col min="9473" max="9473" width="3.5703125" customWidth="1"/>
    <col min="9474" max="9474" width="40.140625" customWidth="1"/>
    <col min="9475" max="9475" width="11.28515625" customWidth="1"/>
    <col min="9476" max="9476" width="12.85546875" customWidth="1"/>
    <col min="9477" max="9477" width="15.7109375" customWidth="1"/>
    <col min="9478" max="9478" width="16.7109375" customWidth="1"/>
    <col min="9479" max="9479" width="15.28515625" customWidth="1"/>
    <col min="9729" max="9729" width="3.5703125" customWidth="1"/>
    <col min="9730" max="9730" width="40.140625" customWidth="1"/>
    <col min="9731" max="9731" width="11.28515625" customWidth="1"/>
    <col min="9732" max="9732" width="12.85546875" customWidth="1"/>
    <col min="9733" max="9733" width="15.7109375" customWidth="1"/>
    <col min="9734" max="9734" width="16.7109375" customWidth="1"/>
    <col min="9735" max="9735" width="15.28515625" customWidth="1"/>
    <col min="9985" max="9985" width="3.5703125" customWidth="1"/>
    <col min="9986" max="9986" width="40.140625" customWidth="1"/>
    <col min="9987" max="9987" width="11.28515625" customWidth="1"/>
    <col min="9988" max="9988" width="12.85546875" customWidth="1"/>
    <col min="9989" max="9989" width="15.7109375" customWidth="1"/>
    <col min="9990" max="9990" width="16.7109375" customWidth="1"/>
    <col min="9991" max="9991" width="15.28515625" customWidth="1"/>
    <col min="10241" max="10241" width="3.5703125" customWidth="1"/>
    <col min="10242" max="10242" width="40.140625" customWidth="1"/>
    <col min="10243" max="10243" width="11.28515625" customWidth="1"/>
    <col min="10244" max="10244" width="12.85546875" customWidth="1"/>
    <col min="10245" max="10245" width="15.7109375" customWidth="1"/>
    <col min="10246" max="10246" width="16.7109375" customWidth="1"/>
    <col min="10247" max="10247" width="15.28515625" customWidth="1"/>
    <col min="10497" max="10497" width="3.5703125" customWidth="1"/>
    <col min="10498" max="10498" width="40.140625" customWidth="1"/>
    <col min="10499" max="10499" width="11.28515625" customWidth="1"/>
    <col min="10500" max="10500" width="12.85546875" customWidth="1"/>
    <col min="10501" max="10501" width="15.7109375" customWidth="1"/>
    <col min="10502" max="10502" width="16.7109375" customWidth="1"/>
    <col min="10503" max="10503" width="15.28515625" customWidth="1"/>
    <col min="10753" max="10753" width="3.5703125" customWidth="1"/>
    <col min="10754" max="10754" width="40.140625" customWidth="1"/>
    <col min="10755" max="10755" width="11.28515625" customWidth="1"/>
    <col min="10756" max="10756" width="12.85546875" customWidth="1"/>
    <col min="10757" max="10757" width="15.7109375" customWidth="1"/>
    <col min="10758" max="10758" width="16.7109375" customWidth="1"/>
    <col min="10759" max="10759" width="15.28515625" customWidth="1"/>
    <col min="11009" max="11009" width="3.5703125" customWidth="1"/>
    <col min="11010" max="11010" width="40.140625" customWidth="1"/>
    <col min="11011" max="11011" width="11.28515625" customWidth="1"/>
    <col min="11012" max="11012" width="12.85546875" customWidth="1"/>
    <col min="11013" max="11013" width="15.7109375" customWidth="1"/>
    <col min="11014" max="11014" width="16.7109375" customWidth="1"/>
    <col min="11015" max="11015" width="15.28515625" customWidth="1"/>
    <col min="11265" max="11265" width="3.5703125" customWidth="1"/>
    <col min="11266" max="11266" width="40.140625" customWidth="1"/>
    <col min="11267" max="11267" width="11.28515625" customWidth="1"/>
    <col min="11268" max="11268" width="12.85546875" customWidth="1"/>
    <col min="11269" max="11269" width="15.7109375" customWidth="1"/>
    <col min="11270" max="11270" width="16.7109375" customWidth="1"/>
    <col min="11271" max="11271" width="15.28515625" customWidth="1"/>
    <col min="11521" max="11521" width="3.5703125" customWidth="1"/>
    <col min="11522" max="11522" width="40.140625" customWidth="1"/>
    <col min="11523" max="11523" width="11.28515625" customWidth="1"/>
    <col min="11524" max="11524" width="12.85546875" customWidth="1"/>
    <col min="11525" max="11525" width="15.7109375" customWidth="1"/>
    <col min="11526" max="11526" width="16.7109375" customWidth="1"/>
    <col min="11527" max="11527" width="15.28515625" customWidth="1"/>
    <col min="11777" max="11777" width="3.5703125" customWidth="1"/>
    <col min="11778" max="11778" width="40.140625" customWidth="1"/>
    <col min="11779" max="11779" width="11.28515625" customWidth="1"/>
    <col min="11780" max="11780" width="12.85546875" customWidth="1"/>
    <col min="11781" max="11781" width="15.7109375" customWidth="1"/>
    <col min="11782" max="11782" width="16.7109375" customWidth="1"/>
    <col min="11783" max="11783" width="15.28515625" customWidth="1"/>
    <col min="12033" max="12033" width="3.5703125" customWidth="1"/>
    <col min="12034" max="12034" width="40.140625" customWidth="1"/>
    <col min="12035" max="12035" width="11.28515625" customWidth="1"/>
    <col min="12036" max="12036" width="12.85546875" customWidth="1"/>
    <col min="12037" max="12037" width="15.7109375" customWidth="1"/>
    <col min="12038" max="12038" width="16.7109375" customWidth="1"/>
    <col min="12039" max="12039" width="15.28515625" customWidth="1"/>
    <col min="12289" max="12289" width="3.5703125" customWidth="1"/>
    <col min="12290" max="12290" width="40.140625" customWidth="1"/>
    <col min="12291" max="12291" width="11.28515625" customWidth="1"/>
    <col min="12292" max="12292" width="12.85546875" customWidth="1"/>
    <col min="12293" max="12293" width="15.7109375" customWidth="1"/>
    <col min="12294" max="12294" width="16.7109375" customWidth="1"/>
    <col min="12295" max="12295" width="15.28515625" customWidth="1"/>
    <col min="12545" max="12545" width="3.5703125" customWidth="1"/>
    <col min="12546" max="12546" width="40.140625" customWidth="1"/>
    <col min="12547" max="12547" width="11.28515625" customWidth="1"/>
    <col min="12548" max="12548" width="12.85546875" customWidth="1"/>
    <col min="12549" max="12549" width="15.7109375" customWidth="1"/>
    <col min="12550" max="12550" width="16.7109375" customWidth="1"/>
    <col min="12551" max="12551" width="15.28515625" customWidth="1"/>
    <col min="12801" max="12801" width="3.5703125" customWidth="1"/>
    <col min="12802" max="12802" width="40.140625" customWidth="1"/>
    <col min="12803" max="12803" width="11.28515625" customWidth="1"/>
    <col min="12804" max="12804" width="12.85546875" customWidth="1"/>
    <col min="12805" max="12805" width="15.7109375" customWidth="1"/>
    <col min="12806" max="12806" width="16.7109375" customWidth="1"/>
    <col min="12807" max="12807" width="15.28515625" customWidth="1"/>
    <col min="13057" max="13057" width="3.5703125" customWidth="1"/>
    <col min="13058" max="13058" width="40.140625" customWidth="1"/>
    <col min="13059" max="13059" width="11.28515625" customWidth="1"/>
    <col min="13060" max="13060" width="12.85546875" customWidth="1"/>
    <col min="13061" max="13061" width="15.7109375" customWidth="1"/>
    <col min="13062" max="13062" width="16.7109375" customWidth="1"/>
    <col min="13063" max="13063" width="15.28515625" customWidth="1"/>
    <col min="13313" max="13313" width="3.5703125" customWidth="1"/>
    <col min="13314" max="13314" width="40.140625" customWidth="1"/>
    <col min="13315" max="13315" width="11.28515625" customWidth="1"/>
    <col min="13316" max="13316" width="12.85546875" customWidth="1"/>
    <col min="13317" max="13317" width="15.7109375" customWidth="1"/>
    <col min="13318" max="13318" width="16.7109375" customWidth="1"/>
    <col min="13319" max="13319" width="15.28515625" customWidth="1"/>
    <col min="13569" max="13569" width="3.5703125" customWidth="1"/>
    <col min="13570" max="13570" width="40.140625" customWidth="1"/>
    <col min="13571" max="13571" width="11.28515625" customWidth="1"/>
    <col min="13572" max="13572" width="12.85546875" customWidth="1"/>
    <col min="13573" max="13573" width="15.7109375" customWidth="1"/>
    <col min="13574" max="13574" width="16.7109375" customWidth="1"/>
    <col min="13575" max="13575" width="15.28515625" customWidth="1"/>
    <col min="13825" max="13825" width="3.5703125" customWidth="1"/>
    <col min="13826" max="13826" width="40.140625" customWidth="1"/>
    <col min="13827" max="13827" width="11.28515625" customWidth="1"/>
    <col min="13828" max="13828" width="12.85546875" customWidth="1"/>
    <col min="13829" max="13829" width="15.7109375" customWidth="1"/>
    <col min="13830" max="13830" width="16.7109375" customWidth="1"/>
    <col min="13831" max="13831" width="15.28515625" customWidth="1"/>
    <col min="14081" max="14081" width="3.5703125" customWidth="1"/>
    <col min="14082" max="14082" width="40.140625" customWidth="1"/>
    <col min="14083" max="14083" width="11.28515625" customWidth="1"/>
    <col min="14084" max="14084" width="12.85546875" customWidth="1"/>
    <col min="14085" max="14085" width="15.7109375" customWidth="1"/>
    <col min="14086" max="14086" width="16.7109375" customWidth="1"/>
    <col min="14087" max="14087" width="15.28515625" customWidth="1"/>
    <col min="14337" max="14337" width="3.5703125" customWidth="1"/>
    <col min="14338" max="14338" width="40.140625" customWidth="1"/>
    <col min="14339" max="14339" width="11.28515625" customWidth="1"/>
    <col min="14340" max="14340" width="12.85546875" customWidth="1"/>
    <col min="14341" max="14341" width="15.7109375" customWidth="1"/>
    <col min="14342" max="14342" width="16.7109375" customWidth="1"/>
    <col min="14343" max="14343" width="15.28515625" customWidth="1"/>
    <col min="14593" max="14593" width="3.5703125" customWidth="1"/>
    <col min="14594" max="14594" width="40.140625" customWidth="1"/>
    <col min="14595" max="14595" width="11.28515625" customWidth="1"/>
    <col min="14596" max="14596" width="12.85546875" customWidth="1"/>
    <col min="14597" max="14597" width="15.7109375" customWidth="1"/>
    <col min="14598" max="14598" width="16.7109375" customWidth="1"/>
    <col min="14599" max="14599" width="15.28515625" customWidth="1"/>
    <col min="14849" max="14849" width="3.5703125" customWidth="1"/>
    <col min="14850" max="14850" width="40.140625" customWidth="1"/>
    <col min="14851" max="14851" width="11.28515625" customWidth="1"/>
    <col min="14852" max="14852" width="12.85546875" customWidth="1"/>
    <col min="14853" max="14853" width="15.7109375" customWidth="1"/>
    <col min="14854" max="14854" width="16.7109375" customWidth="1"/>
    <col min="14855" max="14855" width="15.28515625" customWidth="1"/>
    <col min="15105" max="15105" width="3.5703125" customWidth="1"/>
    <col min="15106" max="15106" width="40.140625" customWidth="1"/>
    <col min="15107" max="15107" width="11.28515625" customWidth="1"/>
    <col min="15108" max="15108" width="12.85546875" customWidth="1"/>
    <col min="15109" max="15109" width="15.7109375" customWidth="1"/>
    <col min="15110" max="15110" width="16.7109375" customWidth="1"/>
    <col min="15111" max="15111" width="15.28515625" customWidth="1"/>
    <col min="15361" max="15361" width="3.5703125" customWidth="1"/>
    <col min="15362" max="15362" width="40.140625" customWidth="1"/>
    <col min="15363" max="15363" width="11.28515625" customWidth="1"/>
    <col min="15364" max="15364" width="12.85546875" customWidth="1"/>
    <col min="15365" max="15365" width="15.7109375" customWidth="1"/>
    <col min="15366" max="15366" width="16.7109375" customWidth="1"/>
    <col min="15367" max="15367" width="15.28515625" customWidth="1"/>
    <col min="15617" max="15617" width="3.5703125" customWidth="1"/>
    <col min="15618" max="15618" width="40.140625" customWidth="1"/>
    <col min="15619" max="15619" width="11.28515625" customWidth="1"/>
    <col min="15620" max="15620" width="12.85546875" customWidth="1"/>
    <col min="15621" max="15621" width="15.7109375" customWidth="1"/>
    <col min="15622" max="15622" width="16.7109375" customWidth="1"/>
    <col min="15623" max="15623" width="15.28515625" customWidth="1"/>
    <col min="15873" max="15873" width="3.5703125" customWidth="1"/>
    <col min="15874" max="15874" width="40.140625" customWidth="1"/>
    <col min="15875" max="15875" width="11.28515625" customWidth="1"/>
    <col min="15876" max="15876" width="12.85546875" customWidth="1"/>
    <col min="15877" max="15877" width="15.7109375" customWidth="1"/>
    <col min="15878" max="15878" width="16.7109375" customWidth="1"/>
    <col min="15879" max="15879" width="15.28515625" customWidth="1"/>
    <col min="16129" max="16129" width="3.5703125" customWidth="1"/>
    <col min="16130" max="16130" width="40.140625" customWidth="1"/>
    <col min="16131" max="16131" width="11.28515625" customWidth="1"/>
    <col min="16132" max="16132" width="12.85546875" customWidth="1"/>
    <col min="16133" max="16133" width="15.7109375" customWidth="1"/>
    <col min="16134" max="16134" width="16.7109375" customWidth="1"/>
    <col min="16135" max="16135" width="15.28515625" customWidth="1"/>
  </cols>
  <sheetData>
    <row r="2" spans="2:10" ht="27" customHeight="1" x14ac:dyDescent="0.25">
      <c r="B2" s="597" t="str">
        <f>+'MATRIZ MARCO LOGICO'!B15</f>
        <v>A1.3.1:  Realizar la socialización de la estrategia activa o pasiva a implementar con la comunidad priorizada del Municipio de Mercaderes</v>
      </c>
      <c r="C2" s="597"/>
      <c r="D2" s="597"/>
      <c r="E2" s="597"/>
      <c r="F2" s="597"/>
    </row>
    <row r="3" spans="2:10" ht="27" customHeight="1" x14ac:dyDescent="0.25">
      <c r="B3" s="600"/>
      <c r="C3" s="601"/>
      <c r="D3" s="602"/>
      <c r="E3" s="279" t="s">
        <v>199</v>
      </c>
      <c r="F3" s="279" t="s">
        <v>200</v>
      </c>
    </row>
    <row r="4" spans="2:10" ht="25.5" x14ac:dyDescent="0.25">
      <c r="B4" s="248" t="s">
        <v>2</v>
      </c>
      <c r="C4" s="248" t="s">
        <v>23</v>
      </c>
      <c r="D4" s="248" t="s">
        <v>19</v>
      </c>
      <c r="E4" s="248" t="s">
        <v>97</v>
      </c>
      <c r="F4" s="248" t="s">
        <v>98</v>
      </c>
    </row>
    <row r="5" spans="2:10" ht="56.25" x14ac:dyDescent="0.25">
      <c r="B5" s="598" t="s">
        <v>343</v>
      </c>
      <c r="C5" s="598"/>
      <c r="D5" s="598"/>
      <c r="E5" s="598"/>
      <c r="F5" s="598"/>
      <c r="I5" s="51" t="s">
        <v>47</v>
      </c>
      <c r="J5" s="105">
        <f>+F7</f>
        <v>200000</v>
      </c>
    </row>
    <row r="6" spans="2:10" ht="38.450000000000003" customHeight="1" x14ac:dyDescent="0.25">
      <c r="B6" s="249" t="s">
        <v>201</v>
      </c>
      <c r="C6" s="250" t="s">
        <v>99</v>
      </c>
      <c r="D6" s="250">
        <v>20</v>
      </c>
      <c r="E6" s="251">
        <v>17000</v>
      </c>
      <c r="F6" s="251">
        <f>(D6*E6)</f>
        <v>340000</v>
      </c>
      <c r="H6" s="80"/>
      <c r="I6" s="53" t="s">
        <v>86</v>
      </c>
      <c r="J6" s="105">
        <f>+F6</f>
        <v>340000</v>
      </c>
    </row>
    <row r="7" spans="2:10" ht="46.5" customHeight="1" x14ac:dyDescent="0.25">
      <c r="B7" s="249" t="s">
        <v>181</v>
      </c>
      <c r="C7" s="250" t="s">
        <v>100</v>
      </c>
      <c r="D7" s="250">
        <v>1</v>
      </c>
      <c r="E7" s="251">
        <v>200000</v>
      </c>
      <c r="F7" s="251">
        <f>(D7*E7)</f>
        <v>200000</v>
      </c>
      <c r="H7" s="80"/>
      <c r="I7" s="53" t="s">
        <v>48</v>
      </c>
      <c r="J7">
        <f>+G12+G13</f>
        <v>220459</v>
      </c>
    </row>
    <row r="8" spans="2:10" ht="33.75" x14ac:dyDescent="0.25">
      <c r="B8" s="81" t="s">
        <v>101</v>
      </c>
      <c r="C8" s="82"/>
      <c r="D8" s="83"/>
      <c r="E8" s="84"/>
      <c r="F8" s="85">
        <f>SUM(F6:F7)</f>
        <v>540000</v>
      </c>
      <c r="G8" s="86"/>
      <c r="I8" s="247" t="s">
        <v>49</v>
      </c>
      <c r="J8">
        <f>+G14</f>
        <v>375000</v>
      </c>
    </row>
    <row r="9" spans="2:10" ht="15" customHeight="1" x14ac:dyDescent="0.25">
      <c r="B9" s="87"/>
      <c r="C9" s="88"/>
      <c r="D9" s="88"/>
      <c r="E9" s="89"/>
      <c r="F9" s="89"/>
    </row>
    <row r="10" spans="2:10" ht="22.5" x14ac:dyDescent="0.25">
      <c r="B10" s="252" t="s">
        <v>4</v>
      </c>
      <c r="C10" s="253" t="s">
        <v>23</v>
      </c>
      <c r="D10" s="599" t="s">
        <v>102</v>
      </c>
      <c r="E10" s="599"/>
      <c r="F10" s="252" t="s">
        <v>22</v>
      </c>
      <c r="G10" s="252" t="s">
        <v>183</v>
      </c>
      <c r="J10" s="105">
        <f>SUM(J5:J9)</f>
        <v>1135459</v>
      </c>
    </row>
    <row r="11" spans="2:10" x14ac:dyDescent="0.25">
      <c r="B11" s="254" t="s">
        <v>180</v>
      </c>
      <c r="C11" s="575"/>
      <c r="D11" s="575"/>
      <c r="E11" s="575"/>
      <c r="F11" s="575"/>
      <c r="G11" s="575"/>
    </row>
    <row r="12" spans="2:10" x14ac:dyDescent="0.25">
      <c r="B12" s="263" t="s">
        <v>202</v>
      </c>
      <c r="C12" s="264" t="s">
        <v>203</v>
      </c>
      <c r="D12" s="264">
        <v>1</v>
      </c>
      <c r="E12" s="280">
        <v>0.5</v>
      </c>
      <c r="F12" s="262">
        <f>+I12</f>
        <v>237417</v>
      </c>
      <c r="G12" s="262">
        <f>ROUND(+D12*E12*F12,0)</f>
        <v>118709</v>
      </c>
      <c r="I12">
        <f>+ROUND((3850000/30)*1.85,0)</f>
        <v>237417</v>
      </c>
    </row>
    <row r="13" spans="2:10" x14ac:dyDescent="0.25">
      <c r="B13" s="255" t="s">
        <v>186</v>
      </c>
      <c r="C13" s="256" t="s">
        <v>23</v>
      </c>
      <c r="D13" s="260">
        <v>1</v>
      </c>
      <c r="E13" s="261">
        <v>0.5</v>
      </c>
      <c r="F13" s="262">
        <f>+I13</f>
        <v>203500</v>
      </c>
      <c r="G13" s="262">
        <f t="shared" ref="G13:G14" si="0">ROUND(+D13*E13*F13,0)</f>
        <v>101750</v>
      </c>
      <c r="I13">
        <f>+ROUND(((3300000/30)*1.85),0)</f>
        <v>203500</v>
      </c>
    </row>
    <row r="14" spans="2:10" x14ac:dyDescent="0.25">
      <c r="B14" s="259" t="s">
        <v>344</v>
      </c>
      <c r="C14" s="256" t="s">
        <v>107</v>
      </c>
      <c r="D14" s="260">
        <v>1</v>
      </c>
      <c r="E14" s="261">
        <v>0.25</v>
      </c>
      <c r="F14" s="262">
        <v>1500000</v>
      </c>
      <c r="G14" s="262">
        <f t="shared" si="0"/>
        <v>375000</v>
      </c>
    </row>
    <row r="15" spans="2:10" x14ac:dyDescent="0.25">
      <c r="B15" s="81" t="s">
        <v>101</v>
      </c>
      <c r="C15" s="123"/>
      <c r="D15" s="124"/>
      <c r="E15" s="125"/>
      <c r="F15" s="126"/>
      <c r="G15" s="103">
        <f>SUM(G12:G14)</f>
        <v>595459</v>
      </c>
    </row>
    <row r="16" spans="2:10" x14ac:dyDescent="0.25">
      <c r="B16" s="576" t="s">
        <v>345</v>
      </c>
      <c r="C16" s="576"/>
      <c r="D16" s="576"/>
      <c r="E16" s="576"/>
      <c r="F16" s="104"/>
      <c r="G16" s="419">
        <f>+G15+F8</f>
        <v>1135459</v>
      </c>
      <c r="I16" s="7">
        <f>+'[4]Acción 1.5.1 Socialización'!$G$15</f>
        <v>1047500</v>
      </c>
    </row>
    <row r="18" spans="7:7" x14ac:dyDescent="0.25">
      <c r="G18" s="105"/>
    </row>
    <row r="19" spans="7:7" x14ac:dyDescent="0.25">
      <c r="G19" s="105"/>
    </row>
    <row r="20" spans="7:7" x14ac:dyDescent="0.25">
      <c r="G20" s="105"/>
    </row>
  </sheetData>
  <mergeCells count="6">
    <mergeCell ref="B2:F2"/>
    <mergeCell ref="B5:F5"/>
    <mergeCell ref="D10:E10"/>
    <mergeCell ref="C11:G11"/>
    <mergeCell ref="B16:E16"/>
    <mergeCell ref="B3:D3"/>
  </mergeCells>
  <conditionalFormatting sqref="F16:G16">
    <cfRule type="cellIs" dxfId="7" priority="1" stopIfTrue="1" operator="greaterThan">
      <formula>0</formula>
    </cfRule>
  </conditionalFormatting>
  <conditionalFormatting sqref="G8">
    <cfRule type="cellIs" dxfId="6" priority="3" stopIfTrue="1" operator="greaterThan">
      <formula>0</formula>
    </cfRule>
  </conditionalFormatting>
  <dataValidations count="1">
    <dataValidation type="list" errorStyle="warning" allowBlank="1" showInputMessage="1" showErrorMessage="1" errorTitle="No" error="Solo las opciones de la lista" promptTitle="Escoja objeto de gasto" prompt="Escoja objeto de gasto" sqref="I5:I8" xr:uid="{2DC0922E-9061-4E22-BCAE-B2B2A0FF0038}">
      <formula1>$M$1:$M$16</formula1>
    </dataValidation>
  </dataValidations>
  <pageMargins left="0.7" right="0.7" top="0.75" bottom="0.75" header="0.3" footer="0.3"/>
  <pageSetup paperSize="9" scale="75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AF22-D4DE-4DFC-8EAB-92256F89A0F0}">
  <sheetPr>
    <tabColor rgb="FF00B050"/>
  </sheetPr>
  <dimension ref="B2:I21"/>
  <sheetViews>
    <sheetView zoomScale="110" zoomScaleNormal="110" workbookViewId="0">
      <selection activeCell="F28" sqref="F28"/>
    </sheetView>
  </sheetViews>
  <sheetFormatPr baseColWidth="10" defaultRowHeight="15" x14ac:dyDescent="0.25"/>
  <cols>
    <col min="1" max="1" width="3.5703125" customWidth="1"/>
    <col min="2" max="2" width="27.42578125" customWidth="1"/>
    <col min="3" max="3" width="11.28515625" customWidth="1"/>
    <col min="4" max="4" width="8.85546875" customWidth="1"/>
    <col min="5" max="5" width="12.140625" customWidth="1"/>
    <col min="6" max="6" width="14.42578125" customWidth="1"/>
    <col min="7" max="7" width="15.28515625" customWidth="1"/>
    <col min="257" max="257" width="3.5703125" customWidth="1"/>
    <col min="258" max="258" width="40.140625" customWidth="1"/>
    <col min="259" max="259" width="11.28515625" customWidth="1"/>
    <col min="260" max="260" width="12.85546875" customWidth="1"/>
    <col min="261" max="261" width="15.7109375" customWidth="1"/>
    <col min="262" max="262" width="16.7109375" customWidth="1"/>
    <col min="263" max="263" width="15.28515625" customWidth="1"/>
    <col min="513" max="513" width="3.5703125" customWidth="1"/>
    <col min="514" max="514" width="40.140625" customWidth="1"/>
    <col min="515" max="515" width="11.28515625" customWidth="1"/>
    <col min="516" max="516" width="12.85546875" customWidth="1"/>
    <col min="517" max="517" width="15.7109375" customWidth="1"/>
    <col min="518" max="518" width="16.7109375" customWidth="1"/>
    <col min="519" max="519" width="15.28515625" customWidth="1"/>
    <col min="769" max="769" width="3.5703125" customWidth="1"/>
    <col min="770" max="770" width="40.140625" customWidth="1"/>
    <col min="771" max="771" width="11.28515625" customWidth="1"/>
    <col min="772" max="772" width="12.85546875" customWidth="1"/>
    <col min="773" max="773" width="15.7109375" customWidth="1"/>
    <col min="774" max="774" width="16.7109375" customWidth="1"/>
    <col min="775" max="775" width="15.28515625" customWidth="1"/>
    <col min="1025" max="1025" width="3.5703125" customWidth="1"/>
    <col min="1026" max="1026" width="40.140625" customWidth="1"/>
    <col min="1027" max="1027" width="11.28515625" customWidth="1"/>
    <col min="1028" max="1028" width="12.85546875" customWidth="1"/>
    <col min="1029" max="1029" width="15.7109375" customWidth="1"/>
    <col min="1030" max="1030" width="16.7109375" customWidth="1"/>
    <col min="1031" max="1031" width="15.28515625" customWidth="1"/>
    <col min="1281" max="1281" width="3.5703125" customWidth="1"/>
    <col min="1282" max="1282" width="40.140625" customWidth="1"/>
    <col min="1283" max="1283" width="11.28515625" customWidth="1"/>
    <col min="1284" max="1284" width="12.85546875" customWidth="1"/>
    <col min="1285" max="1285" width="15.7109375" customWidth="1"/>
    <col min="1286" max="1286" width="16.7109375" customWidth="1"/>
    <col min="1287" max="1287" width="15.28515625" customWidth="1"/>
    <col min="1537" max="1537" width="3.5703125" customWidth="1"/>
    <col min="1538" max="1538" width="40.140625" customWidth="1"/>
    <col min="1539" max="1539" width="11.28515625" customWidth="1"/>
    <col min="1540" max="1540" width="12.85546875" customWidth="1"/>
    <col min="1541" max="1541" width="15.7109375" customWidth="1"/>
    <col min="1542" max="1542" width="16.7109375" customWidth="1"/>
    <col min="1543" max="1543" width="15.28515625" customWidth="1"/>
    <col min="1793" max="1793" width="3.5703125" customWidth="1"/>
    <col min="1794" max="1794" width="40.140625" customWidth="1"/>
    <col min="1795" max="1795" width="11.28515625" customWidth="1"/>
    <col min="1796" max="1796" width="12.85546875" customWidth="1"/>
    <col min="1797" max="1797" width="15.7109375" customWidth="1"/>
    <col min="1798" max="1798" width="16.7109375" customWidth="1"/>
    <col min="1799" max="1799" width="15.28515625" customWidth="1"/>
    <col min="2049" max="2049" width="3.5703125" customWidth="1"/>
    <col min="2050" max="2050" width="40.140625" customWidth="1"/>
    <col min="2051" max="2051" width="11.28515625" customWidth="1"/>
    <col min="2052" max="2052" width="12.85546875" customWidth="1"/>
    <col min="2053" max="2053" width="15.7109375" customWidth="1"/>
    <col min="2054" max="2054" width="16.7109375" customWidth="1"/>
    <col min="2055" max="2055" width="15.28515625" customWidth="1"/>
    <col min="2305" max="2305" width="3.5703125" customWidth="1"/>
    <col min="2306" max="2306" width="40.140625" customWidth="1"/>
    <col min="2307" max="2307" width="11.28515625" customWidth="1"/>
    <col min="2308" max="2308" width="12.85546875" customWidth="1"/>
    <col min="2309" max="2309" width="15.7109375" customWidth="1"/>
    <col min="2310" max="2310" width="16.7109375" customWidth="1"/>
    <col min="2311" max="2311" width="15.28515625" customWidth="1"/>
    <col min="2561" max="2561" width="3.5703125" customWidth="1"/>
    <col min="2562" max="2562" width="40.140625" customWidth="1"/>
    <col min="2563" max="2563" width="11.28515625" customWidth="1"/>
    <col min="2564" max="2564" width="12.85546875" customWidth="1"/>
    <col min="2565" max="2565" width="15.7109375" customWidth="1"/>
    <col min="2566" max="2566" width="16.7109375" customWidth="1"/>
    <col min="2567" max="2567" width="15.28515625" customWidth="1"/>
    <col min="2817" max="2817" width="3.5703125" customWidth="1"/>
    <col min="2818" max="2818" width="40.140625" customWidth="1"/>
    <col min="2819" max="2819" width="11.28515625" customWidth="1"/>
    <col min="2820" max="2820" width="12.85546875" customWidth="1"/>
    <col min="2821" max="2821" width="15.7109375" customWidth="1"/>
    <col min="2822" max="2822" width="16.7109375" customWidth="1"/>
    <col min="2823" max="2823" width="15.28515625" customWidth="1"/>
    <col min="3073" max="3073" width="3.5703125" customWidth="1"/>
    <col min="3074" max="3074" width="40.140625" customWidth="1"/>
    <col min="3075" max="3075" width="11.28515625" customWidth="1"/>
    <col min="3076" max="3076" width="12.85546875" customWidth="1"/>
    <col min="3077" max="3077" width="15.7109375" customWidth="1"/>
    <col min="3078" max="3078" width="16.7109375" customWidth="1"/>
    <col min="3079" max="3079" width="15.28515625" customWidth="1"/>
    <col min="3329" max="3329" width="3.5703125" customWidth="1"/>
    <col min="3330" max="3330" width="40.140625" customWidth="1"/>
    <col min="3331" max="3331" width="11.28515625" customWidth="1"/>
    <col min="3332" max="3332" width="12.85546875" customWidth="1"/>
    <col min="3333" max="3333" width="15.7109375" customWidth="1"/>
    <col min="3334" max="3334" width="16.7109375" customWidth="1"/>
    <col min="3335" max="3335" width="15.28515625" customWidth="1"/>
    <col min="3585" max="3585" width="3.5703125" customWidth="1"/>
    <col min="3586" max="3586" width="40.140625" customWidth="1"/>
    <col min="3587" max="3587" width="11.28515625" customWidth="1"/>
    <col min="3588" max="3588" width="12.85546875" customWidth="1"/>
    <col min="3589" max="3589" width="15.7109375" customWidth="1"/>
    <col min="3590" max="3590" width="16.7109375" customWidth="1"/>
    <col min="3591" max="3591" width="15.28515625" customWidth="1"/>
    <col min="3841" max="3841" width="3.5703125" customWidth="1"/>
    <col min="3842" max="3842" width="40.140625" customWidth="1"/>
    <col min="3843" max="3843" width="11.28515625" customWidth="1"/>
    <col min="3844" max="3844" width="12.85546875" customWidth="1"/>
    <col min="3845" max="3845" width="15.7109375" customWidth="1"/>
    <col min="3846" max="3846" width="16.7109375" customWidth="1"/>
    <col min="3847" max="3847" width="15.28515625" customWidth="1"/>
    <col min="4097" max="4097" width="3.5703125" customWidth="1"/>
    <col min="4098" max="4098" width="40.140625" customWidth="1"/>
    <col min="4099" max="4099" width="11.28515625" customWidth="1"/>
    <col min="4100" max="4100" width="12.85546875" customWidth="1"/>
    <col min="4101" max="4101" width="15.7109375" customWidth="1"/>
    <col min="4102" max="4102" width="16.7109375" customWidth="1"/>
    <col min="4103" max="4103" width="15.28515625" customWidth="1"/>
    <col min="4353" max="4353" width="3.5703125" customWidth="1"/>
    <col min="4354" max="4354" width="40.140625" customWidth="1"/>
    <col min="4355" max="4355" width="11.28515625" customWidth="1"/>
    <col min="4356" max="4356" width="12.85546875" customWidth="1"/>
    <col min="4357" max="4357" width="15.7109375" customWidth="1"/>
    <col min="4358" max="4358" width="16.7109375" customWidth="1"/>
    <col min="4359" max="4359" width="15.28515625" customWidth="1"/>
    <col min="4609" max="4609" width="3.5703125" customWidth="1"/>
    <col min="4610" max="4610" width="40.140625" customWidth="1"/>
    <col min="4611" max="4611" width="11.28515625" customWidth="1"/>
    <col min="4612" max="4612" width="12.85546875" customWidth="1"/>
    <col min="4613" max="4613" width="15.7109375" customWidth="1"/>
    <col min="4614" max="4614" width="16.7109375" customWidth="1"/>
    <col min="4615" max="4615" width="15.28515625" customWidth="1"/>
    <col min="4865" max="4865" width="3.5703125" customWidth="1"/>
    <col min="4866" max="4866" width="40.140625" customWidth="1"/>
    <col min="4867" max="4867" width="11.28515625" customWidth="1"/>
    <col min="4868" max="4868" width="12.85546875" customWidth="1"/>
    <col min="4869" max="4869" width="15.7109375" customWidth="1"/>
    <col min="4870" max="4870" width="16.7109375" customWidth="1"/>
    <col min="4871" max="4871" width="15.28515625" customWidth="1"/>
    <col min="5121" max="5121" width="3.5703125" customWidth="1"/>
    <col min="5122" max="5122" width="40.140625" customWidth="1"/>
    <col min="5123" max="5123" width="11.28515625" customWidth="1"/>
    <col min="5124" max="5124" width="12.85546875" customWidth="1"/>
    <col min="5125" max="5125" width="15.7109375" customWidth="1"/>
    <col min="5126" max="5126" width="16.7109375" customWidth="1"/>
    <col min="5127" max="5127" width="15.28515625" customWidth="1"/>
    <col min="5377" max="5377" width="3.5703125" customWidth="1"/>
    <col min="5378" max="5378" width="40.140625" customWidth="1"/>
    <col min="5379" max="5379" width="11.28515625" customWidth="1"/>
    <col min="5380" max="5380" width="12.85546875" customWidth="1"/>
    <col min="5381" max="5381" width="15.7109375" customWidth="1"/>
    <col min="5382" max="5382" width="16.7109375" customWidth="1"/>
    <col min="5383" max="5383" width="15.28515625" customWidth="1"/>
    <col min="5633" max="5633" width="3.5703125" customWidth="1"/>
    <col min="5634" max="5634" width="40.140625" customWidth="1"/>
    <col min="5635" max="5635" width="11.28515625" customWidth="1"/>
    <col min="5636" max="5636" width="12.85546875" customWidth="1"/>
    <col min="5637" max="5637" width="15.7109375" customWidth="1"/>
    <col min="5638" max="5638" width="16.7109375" customWidth="1"/>
    <col min="5639" max="5639" width="15.28515625" customWidth="1"/>
    <col min="5889" max="5889" width="3.5703125" customWidth="1"/>
    <col min="5890" max="5890" width="40.140625" customWidth="1"/>
    <col min="5891" max="5891" width="11.28515625" customWidth="1"/>
    <col min="5892" max="5892" width="12.85546875" customWidth="1"/>
    <col min="5893" max="5893" width="15.7109375" customWidth="1"/>
    <col min="5894" max="5894" width="16.7109375" customWidth="1"/>
    <col min="5895" max="5895" width="15.28515625" customWidth="1"/>
    <col min="6145" max="6145" width="3.5703125" customWidth="1"/>
    <col min="6146" max="6146" width="40.140625" customWidth="1"/>
    <col min="6147" max="6147" width="11.28515625" customWidth="1"/>
    <col min="6148" max="6148" width="12.85546875" customWidth="1"/>
    <col min="6149" max="6149" width="15.7109375" customWidth="1"/>
    <col min="6150" max="6150" width="16.7109375" customWidth="1"/>
    <col min="6151" max="6151" width="15.28515625" customWidth="1"/>
    <col min="6401" max="6401" width="3.5703125" customWidth="1"/>
    <col min="6402" max="6402" width="40.140625" customWidth="1"/>
    <col min="6403" max="6403" width="11.28515625" customWidth="1"/>
    <col min="6404" max="6404" width="12.85546875" customWidth="1"/>
    <col min="6405" max="6405" width="15.7109375" customWidth="1"/>
    <col min="6406" max="6406" width="16.7109375" customWidth="1"/>
    <col min="6407" max="6407" width="15.28515625" customWidth="1"/>
    <col min="6657" max="6657" width="3.5703125" customWidth="1"/>
    <col min="6658" max="6658" width="40.140625" customWidth="1"/>
    <col min="6659" max="6659" width="11.28515625" customWidth="1"/>
    <col min="6660" max="6660" width="12.85546875" customWidth="1"/>
    <col min="6661" max="6661" width="15.7109375" customWidth="1"/>
    <col min="6662" max="6662" width="16.7109375" customWidth="1"/>
    <col min="6663" max="6663" width="15.28515625" customWidth="1"/>
    <col min="6913" max="6913" width="3.5703125" customWidth="1"/>
    <col min="6914" max="6914" width="40.140625" customWidth="1"/>
    <col min="6915" max="6915" width="11.28515625" customWidth="1"/>
    <col min="6916" max="6916" width="12.85546875" customWidth="1"/>
    <col min="6917" max="6917" width="15.7109375" customWidth="1"/>
    <col min="6918" max="6918" width="16.7109375" customWidth="1"/>
    <col min="6919" max="6919" width="15.28515625" customWidth="1"/>
    <col min="7169" max="7169" width="3.5703125" customWidth="1"/>
    <col min="7170" max="7170" width="40.140625" customWidth="1"/>
    <col min="7171" max="7171" width="11.28515625" customWidth="1"/>
    <col min="7172" max="7172" width="12.85546875" customWidth="1"/>
    <col min="7173" max="7173" width="15.7109375" customWidth="1"/>
    <col min="7174" max="7174" width="16.7109375" customWidth="1"/>
    <col min="7175" max="7175" width="15.28515625" customWidth="1"/>
    <col min="7425" max="7425" width="3.5703125" customWidth="1"/>
    <col min="7426" max="7426" width="40.140625" customWidth="1"/>
    <col min="7427" max="7427" width="11.28515625" customWidth="1"/>
    <col min="7428" max="7428" width="12.85546875" customWidth="1"/>
    <col min="7429" max="7429" width="15.7109375" customWidth="1"/>
    <col min="7430" max="7430" width="16.7109375" customWidth="1"/>
    <col min="7431" max="7431" width="15.28515625" customWidth="1"/>
    <col min="7681" max="7681" width="3.5703125" customWidth="1"/>
    <col min="7682" max="7682" width="40.140625" customWidth="1"/>
    <col min="7683" max="7683" width="11.28515625" customWidth="1"/>
    <col min="7684" max="7684" width="12.85546875" customWidth="1"/>
    <col min="7685" max="7685" width="15.7109375" customWidth="1"/>
    <col min="7686" max="7686" width="16.7109375" customWidth="1"/>
    <col min="7687" max="7687" width="15.28515625" customWidth="1"/>
    <col min="7937" max="7937" width="3.5703125" customWidth="1"/>
    <col min="7938" max="7938" width="40.140625" customWidth="1"/>
    <col min="7939" max="7939" width="11.28515625" customWidth="1"/>
    <col min="7940" max="7940" width="12.85546875" customWidth="1"/>
    <col min="7941" max="7941" width="15.7109375" customWidth="1"/>
    <col min="7942" max="7942" width="16.7109375" customWidth="1"/>
    <col min="7943" max="7943" width="15.28515625" customWidth="1"/>
    <col min="8193" max="8193" width="3.5703125" customWidth="1"/>
    <col min="8194" max="8194" width="40.140625" customWidth="1"/>
    <col min="8195" max="8195" width="11.28515625" customWidth="1"/>
    <col min="8196" max="8196" width="12.85546875" customWidth="1"/>
    <col min="8197" max="8197" width="15.7109375" customWidth="1"/>
    <col min="8198" max="8198" width="16.7109375" customWidth="1"/>
    <col min="8199" max="8199" width="15.28515625" customWidth="1"/>
    <col min="8449" max="8449" width="3.5703125" customWidth="1"/>
    <col min="8450" max="8450" width="40.140625" customWidth="1"/>
    <col min="8451" max="8451" width="11.28515625" customWidth="1"/>
    <col min="8452" max="8452" width="12.85546875" customWidth="1"/>
    <col min="8453" max="8453" width="15.7109375" customWidth="1"/>
    <col min="8454" max="8454" width="16.7109375" customWidth="1"/>
    <col min="8455" max="8455" width="15.28515625" customWidth="1"/>
    <col min="8705" max="8705" width="3.5703125" customWidth="1"/>
    <col min="8706" max="8706" width="40.140625" customWidth="1"/>
    <col min="8707" max="8707" width="11.28515625" customWidth="1"/>
    <col min="8708" max="8708" width="12.85546875" customWidth="1"/>
    <col min="8709" max="8709" width="15.7109375" customWidth="1"/>
    <col min="8710" max="8710" width="16.7109375" customWidth="1"/>
    <col min="8711" max="8711" width="15.28515625" customWidth="1"/>
    <col min="8961" max="8961" width="3.5703125" customWidth="1"/>
    <col min="8962" max="8962" width="40.140625" customWidth="1"/>
    <col min="8963" max="8963" width="11.28515625" customWidth="1"/>
    <col min="8964" max="8964" width="12.85546875" customWidth="1"/>
    <col min="8965" max="8965" width="15.7109375" customWidth="1"/>
    <col min="8966" max="8966" width="16.7109375" customWidth="1"/>
    <col min="8967" max="8967" width="15.28515625" customWidth="1"/>
    <col min="9217" max="9217" width="3.5703125" customWidth="1"/>
    <col min="9218" max="9218" width="40.140625" customWidth="1"/>
    <col min="9219" max="9219" width="11.28515625" customWidth="1"/>
    <col min="9220" max="9220" width="12.85546875" customWidth="1"/>
    <col min="9221" max="9221" width="15.7109375" customWidth="1"/>
    <col min="9222" max="9222" width="16.7109375" customWidth="1"/>
    <col min="9223" max="9223" width="15.28515625" customWidth="1"/>
    <col min="9473" max="9473" width="3.5703125" customWidth="1"/>
    <col min="9474" max="9474" width="40.140625" customWidth="1"/>
    <col min="9475" max="9475" width="11.28515625" customWidth="1"/>
    <col min="9476" max="9476" width="12.85546875" customWidth="1"/>
    <col min="9477" max="9477" width="15.7109375" customWidth="1"/>
    <col min="9478" max="9478" width="16.7109375" customWidth="1"/>
    <col min="9479" max="9479" width="15.28515625" customWidth="1"/>
    <col min="9729" max="9729" width="3.5703125" customWidth="1"/>
    <col min="9730" max="9730" width="40.140625" customWidth="1"/>
    <col min="9731" max="9731" width="11.28515625" customWidth="1"/>
    <col min="9732" max="9732" width="12.85546875" customWidth="1"/>
    <col min="9733" max="9733" width="15.7109375" customWidth="1"/>
    <col min="9734" max="9734" width="16.7109375" customWidth="1"/>
    <col min="9735" max="9735" width="15.28515625" customWidth="1"/>
    <col min="9985" max="9985" width="3.5703125" customWidth="1"/>
    <col min="9986" max="9986" width="40.140625" customWidth="1"/>
    <col min="9987" max="9987" width="11.28515625" customWidth="1"/>
    <col min="9988" max="9988" width="12.85546875" customWidth="1"/>
    <col min="9989" max="9989" width="15.7109375" customWidth="1"/>
    <col min="9990" max="9990" width="16.7109375" customWidth="1"/>
    <col min="9991" max="9991" width="15.28515625" customWidth="1"/>
    <col min="10241" max="10241" width="3.5703125" customWidth="1"/>
    <col min="10242" max="10242" width="40.140625" customWidth="1"/>
    <col min="10243" max="10243" width="11.28515625" customWidth="1"/>
    <col min="10244" max="10244" width="12.85546875" customWidth="1"/>
    <col min="10245" max="10245" width="15.7109375" customWidth="1"/>
    <col min="10246" max="10246" width="16.7109375" customWidth="1"/>
    <col min="10247" max="10247" width="15.28515625" customWidth="1"/>
    <col min="10497" max="10497" width="3.5703125" customWidth="1"/>
    <col min="10498" max="10498" width="40.140625" customWidth="1"/>
    <col min="10499" max="10499" width="11.28515625" customWidth="1"/>
    <col min="10500" max="10500" width="12.85546875" customWidth="1"/>
    <col min="10501" max="10501" width="15.7109375" customWidth="1"/>
    <col min="10502" max="10502" width="16.7109375" customWidth="1"/>
    <col min="10503" max="10503" width="15.28515625" customWidth="1"/>
    <col min="10753" max="10753" width="3.5703125" customWidth="1"/>
    <col min="10754" max="10754" width="40.140625" customWidth="1"/>
    <col min="10755" max="10755" width="11.28515625" customWidth="1"/>
    <col min="10756" max="10756" width="12.85546875" customWidth="1"/>
    <col min="10757" max="10757" width="15.7109375" customWidth="1"/>
    <col min="10758" max="10758" width="16.7109375" customWidth="1"/>
    <col min="10759" max="10759" width="15.28515625" customWidth="1"/>
    <col min="11009" max="11009" width="3.5703125" customWidth="1"/>
    <col min="11010" max="11010" width="40.140625" customWidth="1"/>
    <col min="11011" max="11011" width="11.28515625" customWidth="1"/>
    <col min="11012" max="11012" width="12.85546875" customWidth="1"/>
    <col min="11013" max="11013" width="15.7109375" customWidth="1"/>
    <col min="11014" max="11014" width="16.7109375" customWidth="1"/>
    <col min="11015" max="11015" width="15.28515625" customWidth="1"/>
    <col min="11265" max="11265" width="3.5703125" customWidth="1"/>
    <col min="11266" max="11266" width="40.140625" customWidth="1"/>
    <col min="11267" max="11267" width="11.28515625" customWidth="1"/>
    <col min="11268" max="11268" width="12.85546875" customWidth="1"/>
    <col min="11269" max="11269" width="15.7109375" customWidth="1"/>
    <col min="11270" max="11270" width="16.7109375" customWidth="1"/>
    <col min="11271" max="11271" width="15.28515625" customWidth="1"/>
    <col min="11521" max="11521" width="3.5703125" customWidth="1"/>
    <col min="11522" max="11522" width="40.140625" customWidth="1"/>
    <col min="11523" max="11523" width="11.28515625" customWidth="1"/>
    <col min="11524" max="11524" width="12.85546875" customWidth="1"/>
    <col min="11525" max="11525" width="15.7109375" customWidth="1"/>
    <col min="11526" max="11526" width="16.7109375" customWidth="1"/>
    <col min="11527" max="11527" width="15.28515625" customWidth="1"/>
    <col min="11777" max="11777" width="3.5703125" customWidth="1"/>
    <col min="11778" max="11778" width="40.140625" customWidth="1"/>
    <col min="11779" max="11779" width="11.28515625" customWidth="1"/>
    <col min="11780" max="11780" width="12.85546875" customWidth="1"/>
    <col min="11781" max="11781" width="15.7109375" customWidth="1"/>
    <col min="11782" max="11782" width="16.7109375" customWidth="1"/>
    <col min="11783" max="11783" width="15.28515625" customWidth="1"/>
    <col min="12033" max="12033" width="3.5703125" customWidth="1"/>
    <col min="12034" max="12034" width="40.140625" customWidth="1"/>
    <col min="12035" max="12035" width="11.28515625" customWidth="1"/>
    <col min="12036" max="12036" width="12.85546875" customWidth="1"/>
    <col min="12037" max="12037" width="15.7109375" customWidth="1"/>
    <col min="12038" max="12038" width="16.7109375" customWidth="1"/>
    <col min="12039" max="12039" width="15.28515625" customWidth="1"/>
    <col min="12289" max="12289" width="3.5703125" customWidth="1"/>
    <col min="12290" max="12290" width="40.140625" customWidth="1"/>
    <col min="12291" max="12291" width="11.28515625" customWidth="1"/>
    <col min="12292" max="12292" width="12.85546875" customWidth="1"/>
    <col min="12293" max="12293" width="15.7109375" customWidth="1"/>
    <col min="12294" max="12294" width="16.7109375" customWidth="1"/>
    <col min="12295" max="12295" width="15.28515625" customWidth="1"/>
    <col min="12545" max="12545" width="3.5703125" customWidth="1"/>
    <col min="12546" max="12546" width="40.140625" customWidth="1"/>
    <col min="12547" max="12547" width="11.28515625" customWidth="1"/>
    <col min="12548" max="12548" width="12.85546875" customWidth="1"/>
    <col min="12549" max="12549" width="15.7109375" customWidth="1"/>
    <col min="12550" max="12550" width="16.7109375" customWidth="1"/>
    <col min="12551" max="12551" width="15.28515625" customWidth="1"/>
    <col min="12801" max="12801" width="3.5703125" customWidth="1"/>
    <col min="12802" max="12802" width="40.140625" customWidth="1"/>
    <col min="12803" max="12803" width="11.28515625" customWidth="1"/>
    <col min="12804" max="12804" width="12.85546875" customWidth="1"/>
    <col min="12805" max="12805" width="15.7109375" customWidth="1"/>
    <col min="12806" max="12806" width="16.7109375" customWidth="1"/>
    <col min="12807" max="12807" width="15.28515625" customWidth="1"/>
    <col min="13057" max="13057" width="3.5703125" customWidth="1"/>
    <col min="13058" max="13058" width="40.140625" customWidth="1"/>
    <col min="13059" max="13059" width="11.28515625" customWidth="1"/>
    <col min="13060" max="13060" width="12.85546875" customWidth="1"/>
    <col min="13061" max="13061" width="15.7109375" customWidth="1"/>
    <col min="13062" max="13062" width="16.7109375" customWidth="1"/>
    <col min="13063" max="13063" width="15.28515625" customWidth="1"/>
    <col min="13313" max="13313" width="3.5703125" customWidth="1"/>
    <col min="13314" max="13314" width="40.140625" customWidth="1"/>
    <col min="13315" max="13315" width="11.28515625" customWidth="1"/>
    <col min="13316" max="13316" width="12.85546875" customWidth="1"/>
    <col min="13317" max="13317" width="15.7109375" customWidth="1"/>
    <col min="13318" max="13318" width="16.7109375" customWidth="1"/>
    <col min="13319" max="13319" width="15.28515625" customWidth="1"/>
    <col min="13569" max="13569" width="3.5703125" customWidth="1"/>
    <col min="13570" max="13570" width="40.140625" customWidth="1"/>
    <col min="13571" max="13571" width="11.28515625" customWidth="1"/>
    <col min="13572" max="13572" width="12.85546875" customWidth="1"/>
    <col min="13573" max="13573" width="15.7109375" customWidth="1"/>
    <col min="13574" max="13574" width="16.7109375" customWidth="1"/>
    <col min="13575" max="13575" width="15.28515625" customWidth="1"/>
    <col min="13825" max="13825" width="3.5703125" customWidth="1"/>
    <col min="13826" max="13826" width="40.140625" customWidth="1"/>
    <col min="13827" max="13827" width="11.28515625" customWidth="1"/>
    <col min="13828" max="13828" width="12.85546875" customWidth="1"/>
    <col min="13829" max="13829" width="15.7109375" customWidth="1"/>
    <col min="13830" max="13830" width="16.7109375" customWidth="1"/>
    <col min="13831" max="13831" width="15.28515625" customWidth="1"/>
    <col min="14081" max="14081" width="3.5703125" customWidth="1"/>
    <col min="14082" max="14082" width="40.140625" customWidth="1"/>
    <col min="14083" max="14083" width="11.28515625" customWidth="1"/>
    <col min="14084" max="14084" width="12.85546875" customWidth="1"/>
    <col min="14085" max="14085" width="15.7109375" customWidth="1"/>
    <col min="14086" max="14086" width="16.7109375" customWidth="1"/>
    <col min="14087" max="14087" width="15.28515625" customWidth="1"/>
    <col min="14337" max="14337" width="3.5703125" customWidth="1"/>
    <col min="14338" max="14338" width="40.140625" customWidth="1"/>
    <col min="14339" max="14339" width="11.28515625" customWidth="1"/>
    <col min="14340" max="14340" width="12.85546875" customWidth="1"/>
    <col min="14341" max="14341" width="15.7109375" customWidth="1"/>
    <col min="14342" max="14342" width="16.7109375" customWidth="1"/>
    <col min="14343" max="14343" width="15.28515625" customWidth="1"/>
    <col min="14593" max="14593" width="3.5703125" customWidth="1"/>
    <col min="14594" max="14594" width="40.140625" customWidth="1"/>
    <col min="14595" max="14595" width="11.28515625" customWidth="1"/>
    <col min="14596" max="14596" width="12.85546875" customWidth="1"/>
    <col min="14597" max="14597" width="15.7109375" customWidth="1"/>
    <col min="14598" max="14598" width="16.7109375" customWidth="1"/>
    <col min="14599" max="14599" width="15.28515625" customWidth="1"/>
    <col min="14849" max="14849" width="3.5703125" customWidth="1"/>
    <col min="14850" max="14850" width="40.140625" customWidth="1"/>
    <col min="14851" max="14851" width="11.28515625" customWidth="1"/>
    <col min="14852" max="14852" width="12.85546875" customWidth="1"/>
    <col min="14853" max="14853" width="15.7109375" customWidth="1"/>
    <col min="14854" max="14854" width="16.7109375" customWidth="1"/>
    <col min="14855" max="14855" width="15.28515625" customWidth="1"/>
    <col min="15105" max="15105" width="3.5703125" customWidth="1"/>
    <col min="15106" max="15106" width="40.140625" customWidth="1"/>
    <col min="15107" max="15107" width="11.28515625" customWidth="1"/>
    <col min="15108" max="15108" width="12.85546875" customWidth="1"/>
    <col min="15109" max="15109" width="15.7109375" customWidth="1"/>
    <col min="15110" max="15110" width="16.7109375" customWidth="1"/>
    <col min="15111" max="15111" width="15.28515625" customWidth="1"/>
    <col min="15361" max="15361" width="3.5703125" customWidth="1"/>
    <col min="15362" max="15362" width="40.140625" customWidth="1"/>
    <col min="15363" max="15363" width="11.28515625" customWidth="1"/>
    <col min="15364" max="15364" width="12.85546875" customWidth="1"/>
    <col min="15365" max="15365" width="15.7109375" customWidth="1"/>
    <col min="15366" max="15366" width="16.7109375" customWidth="1"/>
    <col min="15367" max="15367" width="15.28515625" customWidth="1"/>
    <col min="15617" max="15617" width="3.5703125" customWidth="1"/>
    <col min="15618" max="15618" width="40.140625" customWidth="1"/>
    <col min="15619" max="15619" width="11.28515625" customWidth="1"/>
    <col min="15620" max="15620" width="12.85546875" customWidth="1"/>
    <col min="15621" max="15621" width="15.7109375" customWidth="1"/>
    <col min="15622" max="15622" width="16.7109375" customWidth="1"/>
    <col min="15623" max="15623" width="15.28515625" customWidth="1"/>
    <col min="15873" max="15873" width="3.5703125" customWidth="1"/>
    <col min="15874" max="15874" width="40.140625" customWidth="1"/>
    <col min="15875" max="15875" width="11.28515625" customWidth="1"/>
    <col min="15876" max="15876" width="12.85546875" customWidth="1"/>
    <col min="15877" max="15877" width="15.7109375" customWidth="1"/>
    <col min="15878" max="15878" width="16.7109375" customWidth="1"/>
    <col min="15879" max="15879" width="15.28515625" customWidth="1"/>
    <col min="16129" max="16129" width="3.5703125" customWidth="1"/>
    <col min="16130" max="16130" width="40.140625" customWidth="1"/>
    <col min="16131" max="16131" width="11.28515625" customWidth="1"/>
    <col min="16132" max="16132" width="12.85546875" customWidth="1"/>
    <col min="16133" max="16133" width="15.7109375" customWidth="1"/>
    <col min="16134" max="16134" width="16.7109375" customWidth="1"/>
    <col min="16135" max="16135" width="15.28515625" customWidth="1"/>
  </cols>
  <sheetData>
    <row r="2" spans="2:9" ht="40.5" customHeight="1" x14ac:dyDescent="0.25">
      <c r="B2" s="603" t="str">
        <f>+'MATRIZ MARCO LOGICO'!B16</f>
        <v>A1.3.2: Realizar encuentros comunitarios teóricos - practicos que fortalezcan el conociemiento para preservar las areas de interes ambiental  en el Municipio de Mercaderes - Cauca</v>
      </c>
      <c r="C2" s="603"/>
      <c r="D2" s="603"/>
      <c r="E2" s="603"/>
      <c r="F2" s="603"/>
      <c r="G2" s="429"/>
    </row>
    <row r="3" spans="2:9" ht="27" x14ac:dyDescent="0.25">
      <c r="B3" s="430" t="s">
        <v>2</v>
      </c>
      <c r="C3" s="430" t="s">
        <v>23</v>
      </c>
      <c r="D3" s="430" t="s">
        <v>19</v>
      </c>
      <c r="E3" s="430" t="s">
        <v>97</v>
      </c>
      <c r="F3" s="430" t="s">
        <v>98</v>
      </c>
      <c r="G3" s="429"/>
    </row>
    <row r="4" spans="2:9" x14ac:dyDescent="0.25">
      <c r="B4" s="604" t="s">
        <v>346</v>
      </c>
      <c r="C4" s="604"/>
      <c r="D4" s="604"/>
      <c r="E4" s="604"/>
      <c r="F4" s="604"/>
      <c r="G4" s="429"/>
    </row>
    <row r="5" spans="2:9" ht="30.75" customHeight="1" x14ac:dyDescent="0.25">
      <c r="B5" s="431" t="s">
        <v>210</v>
      </c>
      <c r="C5" s="432" t="s">
        <v>99</v>
      </c>
      <c r="D5" s="432">
        <v>20</v>
      </c>
      <c r="E5" s="433">
        <v>17000</v>
      </c>
      <c r="F5" s="433">
        <f>(D5*E5)</f>
        <v>340000</v>
      </c>
      <c r="G5" s="429"/>
      <c r="H5" s="80"/>
    </row>
    <row r="6" spans="2:9" ht="30.75" customHeight="1" x14ac:dyDescent="0.25">
      <c r="B6" s="431" t="s">
        <v>211</v>
      </c>
      <c r="C6" s="432" t="s">
        <v>197</v>
      </c>
      <c r="D6" s="432">
        <v>20</v>
      </c>
      <c r="E6" s="433">
        <v>13000</v>
      </c>
      <c r="F6" s="433">
        <f>(D6*E6)</f>
        <v>260000</v>
      </c>
      <c r="G6" s="429"/>
      <c r="H6" s="289">
        <f>+F5+F6</f>
        <v>600000</v>
      </c>
    </row>
    <row r="7" spans="2:9" ht="29.25" customHeight="1" x14ac:dyDescent="0.25">
      <c r="B7" s="431" t="s">
        <v>198</v>
      </c>
      <c r="C7" s="432" t="s">
        <v>100</v>
      </c>
      <c r="D7" s="432">
        <v>1</v>
      </c>
      <c r="E7" s="433">
        <v>200000</v>
      </c>
      <c r="F7" s="433">
        <f>(D7*E7)</f>
        <v>200000</v>
      </c>
      <c r="G7" s="429"/>
      <c r="H7" s="289">
        <f>+F7</f>
        <v>200000</v>
      </c>
    </row>
    <row r="8" spans="2:9" x14ac:dyDescent="0.25">
      <c r="B8" s="434" t="s">
        <v>101</v>
      </c>
      <c r="C8" s="435"/>
      <c r="D8" s="436"/>
      <c r="E8" s="437"/>
      <c r="F8" s="438">
        <f>SUM(F5:F7)</f>
        <v>800000</v>
      </c>
      <c r="G8" s="439"/>
    </row>
    <row r="9" spans="2:9" ht="15" customHeight="1" x14ac:dyDescent="0.25">
      <c r="B9" s="440"/>
      <c r="C9" s="441"/>
      <c r="D9" s="441"/>
      <c r="E9" s="442"/>
      <c r="F9" s="442"/>
      <c r="G9" s="429"/>
    </row>
    <row r="10" spans="2:9" ht="27" x14ac:dyDescent="0.25">
      <c r="B10" s="443" t="s">
        <v>4</v>
      </c>
      <c r="C10" s="444" t="s">
        <v>23</v>
      </c>
      <c r="D10" s="605" t="s">
        <v>102</v>
      </c>
      <c r="E10" s="605"/>
      <c r="F10" s="443" t="s">
        <v>22</v>
      </c>
      <c r="G10" s="443" t="s">
        <v>103</v>
      </c>
    </row>
    <row r="11" spans="2:9" x14ac:dyDescent="0.25">
      <c r="B11" s="445" t="s">
        <v>104</v>
      </c>
      <c r="C11" s="606"/>
      <c r="D11" s="606"/>
      <c r="E11" s="606"/>
      <c r="F11" s="606"/>
      <c r="G11" s="606"/>
    </row>
    <row r="12" spans="2:9" x14ac:dyDescent="0.25">
      <c r="B12" s="426" t="s">
        <v>314</v>
      </c>
      <c r="C12" s="446" t="s">
        <v>187</v>
      </c>
      <c r="D12" s="447">
        <v>1</v>
      </c>
      <c r="E12" s="448">
        <v>1</v>
      </c>
      <c r="F12" s="449">
        <f>+'Acción 1.3.1 Socialización'!F12</f>
        <v>237417</v>
      </c>
      <c r="G12" s="445">
        <f>+D12*E12*F12</f>
        <v>237417</v>
      </c>
      <c r="I12" s="277"/>
    </row>
    <row r="13" spans="2:9" x14ac:dyDescent="0.25">
      <c r="B13" s="426" t="s">
        <v>186</v>
      </c>
      <c r="C13" s="446" t="s">
        <v>187</v>
      </c>
      <c r="D13" s="450">
        <v>1</v>
      </c>
      <c r="E13" s="451">
        <v>1</v>
      </c>
      <c r="F13" s="452">
        <f>+'Acción 1.3.1 Socialización'!F13</f>
        <v>203500</v>
      </c>
      <c r="G13" s="453">
        <f>(F13*E13)</f>
        <v>203500</v>
      </c>
      <c r="H13" s="7">
        <f>+G12+G13</f>
        <v>440917</v>
      </c>
    </row>
    <row r="14" spans="2:9" x14ac:dyDescent="0.25">
      <c r="B14" s="427" t="s">
        <v>182</v>
      </c>
      <c r="C14" s="428" t="s">
        <v>107</v>
      </c>
      <c r="D14" s="450">
        <v>1</v>
      </c>
      <c r="E14" s="451">
        <v>0.25</v>
      </c>
      <c r="F14" s="452">
        <v>1500000</v>
      </c>
      <c r="G14" s="453">
        <f>(F14*E14)</f>
        <v>375000</v>
      </c>
      <c r="H14" s="7">
        <f>+G14</f>
        <v>375000</v>
      </c>
    </row>
    <row r="15" spans="2:9" x14ac:dyDescent="0.25">
      <c r="B15" s="434" t="s">
        <v>101</v>
      </c>
      <c r="C15" s="435"/>
      <c r="D15" s="436"/>
      <c r="E15" s="437"/>
      <c r="F15" s="454"/>
      <c r="G15" s="455">
        <f>SUM(G12:G14)</f>
        <v>815917</v>
      </c>
    </row>
    <row r="16" spans="2:9" x14ac:dyDescent="0.25">
      <c r="B16" s="429"/>
      <c r="C16" s="429"/>
      <c r="D16" s="429"/>
      <c r="E16" s="429"/>
      <c r="F16" s="429"/>
      <c r="G16" s="429"/>
    </row>
    <row r="17" spans="2:8" x14ac:dyDescent="0.25">
      <c r="B17" s="607" t="s">
        <v>318</v>
      </c>
      <c r="C17" s="607"/>
      <c r="D17" s="607"/>
      <c r="E17" s="607"/>
      <c r="F17" s="456"/>
      <c r="G17" s="456">
        <f>(F8+G15)</f>
        <v>1615917</v>
      </c>
    </row>
    <row r="19" spans="2:8" x14ac:dyDescent="0.25">
      <c r="G19" s="105"/>
    </row>
    <row r="20" spans="2:8" x14ac:dyDescent="0.25">
      <c r="G20" s="105">
        <f>+'[4]Acción 1.5.2 Educación'!$G$15/5</f>
        <v>635000</v>
      </c>
      <c r="H20" t="s">
        <v>193</v>
      </c>
    </row>
    <row r="21" spans="2:8" x14ac:dyDescent="0.25">
      <c r="G21" s="105"/>
    </row>
  </sheetData>
  <mergeCells count="5">
    <mergeCell ref="B2:F2"/>
    <mergeCell ref="B4:F4"/>
    <mergeCell ref="D10:E10"/>
    <mergeCell ref="C11:G11"/>
    <mergeCell ref="B17:E17"/>
  </mergeCells>
  <conditionalFormatting sqref="F17:G17">
    <cfRule type="cellIs" dxfId="5" priority="1" stopIfTrue="1" operator="greaterThan">
      <formula>0</formula>
    </cfRule>
  </conditionalFormatting>
  <conditionalFormatting sqref="G8">
    <cfRule type="cellIs" dxfId="4" priority="3" stopIfTrue="1" operator="greaterThan">
      <formula>0</formula>
    </cfRule>
  </conditionalFormatting>
  <conditionalFormatting sqref="G13:G14">
    <cfRule type="cellIs" dxfId="3" priority="4" stopIfTrue="1" operator="greaterThan">
      <formula>0</formula>
    </cfRule>
  </conditionalFormatting>
  <pageMargins left="0.7" right="0.7" top="0.75" bottom="0.75" header="0.3" footer="0.3"/>
  <pageSetup paperSize="9" scale="7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182B0-ADFD-4281-A473-ED3DB5A426A1}">
  <sheetPr>
    <tabColor rgb="FF00CC00"/>
  </sheetPr>
  <dimension ref="B3:G9"/>
  <sheetViews>
    <sheetView workbookViewId="0">
      <selection activeCell="E16" sqref="E16"/>
    </sheetView>
  </sheetViews>
  <sheetFormatPr baseColWidth="10" defaultColWidth="10.7109375" defaultRowHeight="15" x14ac:dyDescent="0.25"/>
  <cols>
    <col min="2" max="2" width="32.28515625" customWidth="1"/>
    <col min="7" max="7" width="11.42578125" customWidth="1"/>
  </cols>
  <sheetData>
    <row r="3" spans="2:7" ht="34.5" customHeight="1" x14ac:dyDescent="0.25">
      <c r="B3" s="610" t="str">
        <f>+'MATRIZ MARCO LOGICO'!B17</f>
        <v>A-1.3.3: Realizar seguimiento a las estrategias de recuperacion y conservacion establecidas (pots-actividad)</v>
      </c>
      <c r="C3" s="610"/>
      <c r="D3" s="610"/>
      <c r="E3" s="610"/>
      <c r="F3" s="610"/>
      <c r="G3" s="610"/>
    </row>
    <row r="4" spans="2:7" ht="22.5" x14ac:dyDescent="0.25">
      <c r="B4" s="599" t="s">
        <v>4</v>
      </c>
      <c r="C4" s="599"/>
      <c r="D4" s="253" t="s">
        <v>23</v>
      </c>
      <c r="E4" s="252" t="s">
        <v>102</v>
      </c>
      <c r="F4" s="252" t="s">
        <v>22</v>
      </c>
      <c r="G4" s="252" t="s">
        <v>112</v>
      </c>
    </row>
    <row r="5" spans="2:7" x14ac:dyDescent="0.25">
      <c r="B5" s="608" t="s">
        <v>322</v>
      </c>
      <c r="C5" s="608"/>
      <c r="D5" s="608"/>
      <c r="E5" s="608"/>
      <c r="F5" s="608"/>
      <c r="G5" s="608"/>
    </row>
    <row r="6" spans="2:7" ht="45" x14ac:dyDescent="0.25">
      <c r="B6" s="420" t="s">
        <v>323</v>
      </c>
      <c r="C6" s="421">
        <v>1</v>
      </c>
      <c r="D6" s="402" t="s">
        <v>324</v>
      </c>
      <c r="E6" s="260">
        <v>1</v>
      </c>
      <c r="F6" s="262">
        <v>3300000</v>
      </c>
      <c r="G6" s="262">
        <f>E6*F6</f>
        <v>3300000</v>
      </c>
    </row>
    <row r="7" spans="2:7" ht="15" customHeight="1" x14ac:dyDescent="0.25">
      <c r="B7" s="420" t="str">
        <f>+'Accion1.1.1 Prealistamiento, pr'!B11</f>
        <v>Guías comunitarios</v>
      </c>
      <c r="C7" s="422">
        <v>2</v>
      </c>
      <c r="D7" s="402" t="s">
        <v>324</v>
      </c>
      <c r="E7" s="260">
        <v>1</v>
      </c>
      <c r="F7" s="262">
        <f>1350000*1.85</f>
        <v>2497500</v>
      </c>
      <c r="G7" s="262">
        <f>E7*F7*C7</f>
        <v>4995000</v>
      </c>
    </row>
    <row r="8" spans="2:7" ht="33.75" x14ac:dyDescent="0.25">
      <c r="B8" s="420" t="s">
        <v>325</v>
      </c>
      <c r="C8" s="414">
        <v>1</v>
      </c>
      <c r="D8" s="402" t="s">
        <v>324</v>
      </c>
      <c r="E8" s="261">
        <v>0.6</v>
      </c>
      <c r="F8" s="262">
        <v>1500000</v>
      </c>
      <c r="G8" s="262">
        <f>+C8*E8*F8</f>
        <v>900000</v>
      </c>
    </row>
    <row r="9" spans="2:7" x14ac:dyDescent="0.25">
      <c r="B9" s="609" t="s">
        <v>347</v>
      </c>
      <c r="C9" s="609"/>
      <c r="D9" s="609"/>
      <c r="E9" s="609"/>
      <c r="F9" s="609"/>
      <c r="G9" s="423">
        <f>SUM(G6:G8)</f>
        <v>9195000</v>
      </c>
    </row>
  </sheetData>
  <mergeCells count="4">
    <mergeCell ref="B4:C4"/>
    <mergeCell ref="B5:G5"/>
    <mergeCell ref="B9:F9"/>
    <mergeCell ref="B3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24C14-D2B2-4C1C-A10D-7E56FFF7ED14}">
  <sheetPr>
    <tabColor rgb="FFFF0000"/>
  </sheetPr>
  <dimension ref="A1:AE110"/>
  <sheetViews>
    <sheetView zoomScaleNormal="100" workbookViewId="0">
      <selection activeCell="I52" sqref="I52"/>
    </sheetView>
  </sheetViews>
  <sheetFormatPr baseColWidth="10" defaultColWidth="11.42578125" defaultRowHeight="15" x14ac:dyDescent="0.25"/>
  <cols>
    <col min="1" max="1" width="2" style="130" customWidth="1"/>
    <col min="2" max="2" width="27.28515625" style="129" customWidth="1"/>
    <col min="3" max="3" width="9.28515625" style="129" customWidth="1"/>
    <col min="4" max="4" width="9.42578125" style="129" customWidth="1"/>
    <col min="5" max="5" width="13.42578125" style="129" customWidth="1"/>
    <col min="6" max="6" width="15.7109375" style="129" customWidth="1"/>
    <col min="7" max="7" width="14.5703125" style="129" customWidth="1"/>
    <col min="8" max="9" width="11.42578125" style="130"/>
    <col min="10" max="10" width="13" style="130" bestFit="1" customWidth="1"/>
    <col min="11" max="11" width="12" style="130" bestFit="1" customWidth="1"/>
    <col min="12" max="24" width="11.42578125" style="130"/>
    <col min="25" max="30" width="11.42578125" style="129"/>
    <col min="31" max="31" width="11.42578125" style="129" hidden="1" customWidth="1"/>
    <col min="32" max="16384" width="11.42578125" style="129"/>
  </cols>
  <sheetData>
    <row r="1" spans="1:7" ht="15.75" thickBot="1" x14ac:dyDescent="0.3">
      <c r="B1" s="130"/>
      <c r="C1" s="130"/>
      <c r="D1" s="130"/>
      <c r="E1" s="130"/>
      <c r="F1" s="130"/>
      <c r="G1" s="130"/>
    </row>
    <row r="2" spans="1:7" ht="33.75" customHeight="1" thickBot="1" x14ac:dyDescent="0.3">
      <c r="A2" s="146"/>
      <c r="B2" s="568" t="str">
        <f>+PRESUPUESTO!C12</f>
        <v>A1.1.3:Implementar acciones identificadas y priorizadas de conservación y/o mejoramiento ambiental mediante estrategias de resturacion, y/o mitigación (pasivas)</v>
      </c>
      <c r="C2" s="569"/>
      <c r="D2" s="611"/>
      <c r="E2" s="611"/>
      <c r="F2" s="611"/>
      <c r="G2" s="612"/>
    </row>
    <row r="3" spans="1:7" ht="8.25" customHeight="1" x14ac:dyDescent="0.25">
      <c r="A3" s="146"/>
      <c r="B3" s="228"/>
      <c r="C3" s="222"/>
      <c r="D3" s="222"/>
      <c r="E3" s="222"/>
      <c r="F3" s="222"/>
      <c r="G3" s="227"/>
    </row>
    <row r="4" spans="1:7" ht="25.5" customHeight="1" x14ac:dyDescent="0.25">
      <c r="A4" s="226"/>
      <c r="B4" s="617" t="s">
        <v>159</v>
      </c>
      <c r="C4" s="617"/>
      <c r="D4" s="617"/>
      <c r="E4" s="225" t="s">
        <v>158</v>
      </c>
      <c r="F4" s="222"/>
      <c r="G4" s="223"/>
    </row>
    <row r="5" spans="1:7" ht="12.75" customHeight="1" x14ac:dyDescent="0.25">
      <c r="A5" s="152"/>
      <c r="B5" s="613" t="s">
        <v>157</v>
      </c>
      <c r="C5" s="614"/>
      <c r="D5" s="345">
        <v>3</v>
      </c>
      <c r="E5" s="346"/>
      <c r="F5" s="222"/>
      <c r="G5" s="223"/>
    </row>
    <row r="6" spans="1:7" ht="12.75" customHeight="1" x14ac:dyDescent="0.25">
      <c r="A6" s="152"/>
      <c r="B6" s="613" t="s">
        <v>156</v>
      </c>
      <c r="C6" s="614"/>
      <c r="D6" s="347">
        <v>3</v>
      </c>
      <c r="E6" s="224"/>
      <c r="F6" s="222"/>
      <c r="G6" s="223"/>
    </row>
    <row r="7" spans="1:7" ht="29.45" customHeight="1" x14ac:dyDescent="0.25">
      <c r="A7" s="152"/>
      <c r="B7" s="615" t="s">
        <v>155</v>
      </c>
      <c r="C7" s="616"/>
      <c r="D7" s="219">
        <v>70</v>
      </c>
      <c r="E7" s="348">
        <v>48195</v>
      </c>
      <c r="F7" s="222"/>
      <c r="G7" s="221"/>
    </row>
    <row r="8" spans="1:7" ht="27" customHeight="1" x14ac:dyDescent="0.25">
      <c r="A8" s="220">
        <f>+(D6*1000)/G48</f>
        <v>8.5714285714285712</v>
      </c>
      <c r="B8" s="615" t="s">
        <v>154</v>
      </c>
      <c r="C8" s="616"/>
      <c r="D8" s="219">
        <v>2</v>
      </c>
      <c r="E8" s="348">
        <v>351362</v>
      </c>
      <c r="F8" s="136"/>
      <c r="G8" s="139"/>
    </row>
    <row r="9" spans="1:7" x14ac:dyDescent="0.25">
      <c r="A9" s="220"/>
      <c r="B9" s="613" t="s">
        <v>153</v>
      </c>
      <c r="C9" s="614"/>
      <c r="D9" s="219">
        <v>2</v>
      </c>
      <c r="E9" s="348">
        <v>13500</v>
      </c>
      <c r="F9" s="136"/>
      <c r="G9" s="139"/>
    </row>
    <row r="10" spans="1:7" x14ac:dyDescent="0.25">
      <c r="A10" s="220" t="e">
        <f>+(D7*D6)/G50</f>
        <v>#DIV/0!</v>
      </c>
      <c r="B10" s="613" t="s">
        <v>134</v>
      </c>
      <c r="C10" s="614"/>
      <c r="D10" s="219">
        <v>0</v>
      </c>
      <c r="E10" s="348">
        <v>0</v>
      </c>
      <c r="F10" s="136"/>
      <c r="G10" s="139"/>
    </row>
    <row r="11" spans="1:7" x14ac:dyDescent="0.25">
      <c r="A11" s="152"/>
      <c r="B11" s="613" t="s">
        <v>152</v>
      </c>
      <c r="C11" s="614"/>
      <c r="D11" s="349"/>
      <c r="E11" s="348">
        <v>60000</v>
      </c>
      <c r="F11" s="136"/>
      <c r="G11" s="139"/>
    </row>
    <row r="12" spans="1:7" x14ac:dyDescent="0.25">
      <c r="A12" s="152"/>
      <c r="B12" s="613" t="s">
        <v>151</v>
      </c>
      <c r="C12" s="614"/>
      <c r="D12" s="350">
        <v>0.09</v>
      </c>
      <c r="E12" s="136"/>
      <c r="F12" s="218"/>
      <c r="G12" s="139"/>
    </row>
    <row r="13" spans="1:7" x14ac:dyDescent="0.25">
      <c r="A13" s="152"/>
      <c r="B13" s="613" t="s">
        <v>150</v>
      </c>
      <c r="C13" s="614"/>
      <c r="D13" s="351">
        <v>0.1</v>
      </c>
      <c r="E13" s="136"/>
      <c r="F13" s="213" t="s">
        <v>149</v>
      </c>
      <c r="G13" s="217"/>
    </row>
    <row r="14" spans="1:7" ht="16.5" customHeight="1" x14ac:dyDescent="0.25">
      <c r="A14" s="152"/>
      <c r="B14" s="613" t="s">
        <v>148</v>
      </c>
      <c r="C14" s="614"/>
      <c r="D14" s="215">
        <v>200</v>
      </c>
      <c r="E14" s="136"/>
      <c r="F14" s="214">
        <f>(F15*0.2)</f>
        <v>1.2000000000000002</v>
      </c>
      <c r="G14" s="213" t="s">
        <v>147</v>
      </c>
    </row>
    <row r="15" spans="1:7" ht="24" customHeight="1" x14ac:dyDescent="0.25">
      <c r="A15" s="216"/>
      <c r="B15" s="620" t="s">
        <v>146</v>
      </c>
      <c r="C15" s="620"/>
      <c r="D15" s="215">
        <v>6</v>
      </c>
      <c r="E15" s="136"/>
      <c r="F15" s="214">
        <f>(D15)</f>
        <v>6</v>
      </c>
      <c r="G15" s="213" t="s">
        <v>145</v>
      </c>
    </row>
    <row r="16" spans="1:7" ht="16.5" customHeight="1" thickBot="1" x14ac:dyDescent="0.25">
      <c r="A16" s="152"/>
      <c r="B16" s="212" t="str">
        <f>+[7]Establecimiento!B26</f>
        <v>Costos proyectados en pesos</v>
      </c>
      <c r="C16" s="211">
        <v>2025</v>
      </c>
      <c r="D16" s="133"/>
      <c r="E16" s="210"/>
      <c r="F16" s="209"/>
      <c r="G16" s="208"/>
    </row>
    <row r="17" spans="1:12" ht="19.5" customHeight="1" x14ac:dyDescent="0.25">
      <c r="A17" s="207"/>
      <c r="B17" s="621" t="s">
        <v>2</v>
      </c>
      <c r="C17" s="623" t="s">
        <v>144</v>
      </c>
      <c r="D17" s="624"/>
      <c r="E17" s="625"/>
      <c r="F17" s="621" t="s">
        <v>143</v>
      </c>
      <c r="G17" s="621" t="s">
        <v>142</v>
      </c>
    </row>
    <row r="18" spans="1:12" ht="30" customHeight="1" thickBot="1" x14ac:dyDescent="0.3">
      <c r="A18" s="206"/>
      <c r="B18" s="622"/>
      <c r="C18" s="205" t="s">
        <v>33</v>
      </c>
      <c r="D18" s="204" t="s">
        <v>141</v>
      </c>
      <c r="E18" s="203" t="s">
        <v>140</v>
      </c>
      <c r="F18" s="622"/>
      <c r="G18" s="622"/>
    </row>
    <row r="19" spans="1:12" ht="18.75" customHeight="1" x14ac:dyDescent="0.25">
      <c r="A19" s="175"/>
      <c r="B19" s="626" t="s">
        <v>32</v>
      </c>
      <c r="C19" s="627"/>
      <c r="D19" s="627"/>
      <c r="E19" s="627"/>
      <c r="F19" s="627"/>
      <c r="G19" s="628"/>
    </row>
    <row r="20" spans="1:12" x14ac:dyDescent="0.25">
      <c r="A20" s="175"/>
      <c r="B20" s="195" t="s">
        <v>31</v>
      </c>
      <c r="C20" s="202">
        <v>2</v>
      </c>
      <c r="D20" s="201">
        <f>+$E$11</f>
        <v>60000</v>
      </c>
      <c r="E20" s="192">
        <f>+C20*D20</f>
        <v>120000</v>
      </c>
      <c r="F20" s="196">
        <f>+E20/1000</f>
        <v>120</v>
      </c>
      <c r="G20" s="176">
        <f>(E20*$F$15)</f>
        <v>720000</v>
      </c>
    </row>
    <row r="21" spans="1:12" x14ac:dyDescent="0.25">
      <c r="A21" s="175"/>
      <c r="B21" s="195" t="s">
        <v>30</v>
      </c>
      <c r="C21" s="202">
        <v>1</v>
      </c>
      <c r="D21" s="201">
        <f>+$E$11</f>
        <v>60000</v>
      </c>
      <c r="E21" s="192">
        <f>+C21*D21</f>
        <v>60000</v>
      </c>
      <c r="F21" s="196">
        <f>+E21/1000</f>
        <v>60</v>
      </c>
      <c r="G21" s="176">
        <f>(E21*$F$15)</f>
        <v>360000</v>
      </c>
    </row>
    <row r="22" spans="1:12" x14ac:dyDescent="0.25">
      <c r="A22" s="175"/>
      <c r="B22" s="195" t="s">
        <v>139</v>
      </c>
      <c r="C22" s="202">
        <v>2</v>
      </c>
      <c r="D22" s="201">
        <f>+$E$11</f>
        <v>60000</v>
      </c>
      <c r="E22" s="192">
        <f>+C22*D22</f>
        <v>120000</v>
      </c>
      <c r="F22" s="196">
        <f>+E22/1000</f>
        <v>120</v>
      </c>
      <c r="G22" s="176">
        <f>(E22*$F$15)</f>
        <v>720000</v>
      </c>
    </row>
    <row r="23" spans="1:12" x14ac:dyDescent="0.25">
      <c r="A23" s="175"/>
      <c r="B23" s="195" t="s">
        <v>29</v>
      </c>
      <c r="C23" s="202">
        <v>2</v>
      </c>
      <c r="D23" s="201">
        <f>+$E$11</f>
        <v>60000</v>
      </c>
      <c r="E23" s="192">
        <f>+C23*D23</f>
        <v>120000</v>
      </c>
      <c r="F23" s="196">
        <f>+E23/1000</f>
        <v>120</v>
      </c>
      <c r="G23" s="176">
        <f>(E23*$F$15)</f>
        <v>720000</v>
      </c>
    </row>
    <row r="24" spans="1:12" x14ac:dyDescent="0.25">
      <c r="A24" s="175"/>
      <c r="B24" s="195" t="s">
        <v>138</v>
      </c>
      <c r="C24" s="202">
        <v>3</v>
      </c>
      <c r="D24" s="201">
        <f>+$E$11</f>
        <v>60000</v>
      </c>
      <c r="E24" s="192">
        <f>+C24*D24</f>
        <v>180000</v>
      </c>
      <c r="F24" s="196">
        <f>+E24/1000</f>
        <v>180</v>
      </c>
      <c r="G24" s="176">
        <f>(E24*$F$15)</f>
        <v>1080000</v>
      </c>
    </row>
    <row r="25" spans="1:12" ht="15.75" customHeight="1" x14ac:dyDescent="0.25">
      <c r="A25" s="175"/>
      <c r="B25" s="191" t="s">
        <v>28</v>
      </c>
      <c r="C25" s="200">
        <f>SUM(C20:C24)</f>
        <v>10</v>
      </c>
      <c r="D25" s="199"/>
      <c r="E25" s="198">
        <f>SUM(E20:E24)</f>
        <v>600000</v>
      </c>
      <c r="F25" s="197">
        <f>SUM(F20:F24)</f>
        <v>600</v>
      </c>
      <c r="G25" s="352">
        <f>SUM(G20:G24)</f>
        <v>3600000</v>
      </c>
      <c r="J25" s="287">
        <f>+G25/6</f>
        <v>600000</v>
      </c>
      <c r="K25" s="287">
        <f>+J39</f>
        <v>137500</v>
      </c>
      <c r="L25" s="285"/>
    </row>
    <row r="26" spans="1:12" ht="19.5" customHeight="1" x14ac:dyDescent="0.25">
      <c r="A26" s="175"/>
      <c r="B26" s="634" t="s">
        <v>27</v>
      </c>
      <c r="C26" s="635"/>
      <c r="D26" s="635"/>
      <c r="E26" s="635"/>
      <c r="F26" s="635"/>
      <c r="G26" s="636"/>
    </row>
    <row r="27" spans="1:12" x14ac:dyDescent="0.25">
      <c r="A27" s="181"/>
      <c r="B27" s="95" t="s">
        <v>137</v>
      </c>
      <c r="C27" s="193">
        <f>+D8*F15</f>
        <v>12</v>
      </c>
      <c r="D27" s="184">
        <f>+E8</f>
        <v>351362</v>
      </c>
      <c r="E27" s="192">
        <f>+C27*D27</f>
        <v>4216344</v>
      </c>
      <c r="F27" s="196">
        <f>+E27/1000</f>
        <v>4216.3440000000001</v>
      </c>
      <c r="G27" s="176">
        <f>+E27*$F$15</f>
        <v>25298064</v>
      </c>
    </row>
    <row r="28" spans="1:12" x14ac:dyDescent="0.25">
      <c r="A28" s="181"/>
      <c r="B28" s="195" t="s">
        <v>136</v>
      </c>
      <c r="C28" s="194">
        <v>70</v>
      </c>
      <c r="D28" s="184">
        <f>+E7</f>
        <v>48195</v>
      </c>
      <c r="E28" s="183">
        <f>+C28*D28</f>
        <v>3373650</v>
      </c>
      <c r="F28" s="182">
        <f>+E28/1000</f>
        <v>3373.65</v>
      </c>
      <c r="G28" s="176">
        <f>+E28*$F$15</f>
        <v>20241900</v>
      </c>
    </row>
    <row r="29" spans="1:12" x14ac:dyDescent="0.25">
      <c r="A29" s="181"/>
      <c r="B29" s="195"/>
      <c r="C29" s="194"/>
      <c r="D29" s="184"/>
      <c r="E29" s="183"/>
      <c r="F29" s="182"/>
      <c r="G29" s="176"/>
    </row>
    <row r="30" spans="1:12" x14ac:dyDescent="0.25">
      <c r="A30" s="181"/>
      <c r="B30" s="195" t="s">
        <v>135</v>
      </c>
      <c r="C30" s="194">
        <f>+D9*F15</f>
        <v>12</v>
      </c>
      <c r="D30" s="184">
        <f>(E9)</f>
        <v>13500</v>
      </c>
      <c r="E30" s="183">
        <f>+C30*D30</f>
        <v>162000</v>
      </c>
      <c r="F30" s="182">
        <f>+E30/1000</f>
        <v>162</v>
      </c>
      <c r="G30" s="176">
        <f>+E30*$F$15</f>
        <v>972000</v>
      </c>
    </row>
    <row r="31" spans="1:12" x14ac:dyDescent="0.25">
      <c r="A31" s="181"/>
      <c r="B31" s="95" t="s">
        <v>134</v>
      </c>
      <c r="C31" s="193">
        <f>+D10</f>
        <v>0</v>
      </c>
      <c r="D31" s="184">
        <f>+E10</f>
        <v>0</v>
      </c>
      <c r="E31" s="192">
        <f>+C31*D31</f>
        <v>0</v>
      </c>
      <c r="F31" s="182">
        <f>+E31/1000</f>
        <v>0</v>
      </c>
      <c r="G31" s="176">
        <f>+E31*$F$15</f>
        <v>0</v>
      </c>
      <c r="I31" s="155"/>
    </row>
    <row r="32" spans="1:12" ht="18" customHeight="1" x14ac:dyDescent="0.25">
      <c r="A32" s="175"/>
      <c r="B32" s="191" t="s">
        <v>24</v>
      </c>
      <c r="C32" s="190"/>
      <c r="D32" s="189"/>
      <c r="E32" s="188">
        <f>SUM(E27:E31)</f>
        <v>7751994</v>
      </c>
      <c r="F32" s="187">
        <f>SUM(F27:F31)</f>
        <v>7751.9940000000006</v>
      </c>
      <c r="G32" s="186">
        <f>SUM(G27:G31)</f>
        <v>46511964</v>
      </c>
      <c r="J32" s="287">
        <f>+G32/6</f>
        <v>7751994</v>
      </c>
      <c r="K32" s="288">
        <f>+J34</f>
        <v>60000</v>
      </c>
    </row>
    <row r="33" spans="1:11" x14ac:dyDescent="0.25">
      <c r="A33" s="175"/>
      <c r="B33" s="95" t="s">
        <v>26</v>
      </c>
      <c r="C33" s="185"/>
      <c r="D33" s="184"/>
      <c r="E33" s="183">
        <f>(E32*D12)</f>
        <v>697679.46</v>
      </c>
      <c r="F33" s="182">
        <f>+E33/1000</f>
        <v>697.67945999999995</v>
      </c>
      <c r="G33" s="176">
        <f>+E33*$F$15</f>
        <v>4186076.76</v>
      </c>
      <c r="J33" s="287">
        <f>+G33/6</f>
        <v>697679.46</v>
      </c>
      <c r="K33" s="288">
        <f>+J40</f>
        <v>150000</v>
      </c>
    </row>
    <row r="34" spans="1:11" ht="15.75" thickBot="1" x14ac:dyDescent="0.3">
      <c r="A34" s="181"/>
      <c r="B34" s="95" t="s">
        <v>25</v>
      </c>
      <c r="C34" s="180"/>
      <c r="D34" s="179"/>
      <c r="E34" s="178">
        <f>(E25*D13)</f>
        <v>60000</v>
      </c>
      <c r="F34" s="177">
        <f>+E34/1000</f>
        <v>60</v>
      </c>
      <c r="G34" s="176">
        <f>+E34*$F$15</f>
        <v>360000</v>
      </c>
      <c r="J34" s="284">
        <f>+G34/6</f>
        <v>60000</v>
      </c>
    </row>
    <row r="35" spans="1:11" ht="15.75" thickBot="1" x14ac:dyDescent="0.3">
      <c r="A35" s="175"/>
      <c r="B35" s="174" t="s">
        <v>133</v>
      </c>
      <c r="C35" s="173"/>
      <c r="D35" s="172"/>
      <c r="E35" s="171">
        <f>+E25+E32+E33+E34</f>
        <v>9109673.4600000009</v>
      </c>
      <c r="F35" s="170">
        <f>+F25+F32+F33+F34</f>
        <v>9109.67346</v>
      </c>
      <c r="G35" s="169">
        <f>+G25+G32+G33+G34</f>
        <v>54658040.759999998</v>
      </c>
    </row>
    <row r="36" spans="1:11" ht="15.75" customHeight="1" thickBot="1" x14ac:dyDescent="0.3">
      <c r="A36" s="146"/>
      <c r="B36" s="168"/>
      <c r="C36" s="167"/>
      <c r="D36" s="166"/>
      <c r="E36" s="166"/>
      <c r="F36" s="166"/>
      <c r="G36" s="165"/>
      <c r="H36" s="155"/>
    </row>
    <row r="37" spans="1:11" ht="27" customHeight="1" thickBot="1" x14ac:dyDescent="0.3">
      <c r="A37" s="146"/>
      <c r="B37" s="90" t="s">
        <v>4</v>
      </c>
      <c r="C37" s="91" t="s">
        <v>23</v>
      </c>
      <c r="D37" s="629" t="s">
        <v>102</v>
      </c>
      <c r="E37" s="630"/>
      <c r="F37" s="92" t="s">
        <v>22</v>
      </c>
      <c r="G37" s="93" t="s">
        <v>103</v>
      </c>
      <c r="H37" s="155"/>
    </row>
    <row r="38" spans="1:11" ht="15.75" customHeight="1" x14ac:dyDescent="0.25">
      <c r="A38" s="146"/>
      <c r="B38" s="94" t="s">
        <v>104</v>
      </c>
      <c r="C38" s="631"/>
      <c r="D38" s="632"/>
      <c r="E38" s="632"/>
      <c r="F38" s="632"/>
      <c r="G38" s="633"/>
      <c r="H38" s="155"/>
    </row>
    <row r="39" spans="1:11" ht="15.75" customHeight="1" x14ac:dyDescent="0.25">
      <c r="A39" s="146"/>
      <c r="B39" s="95" t="s">
        <v>105</v>
      </c>
      <c r="C39" s="96" t="s">
        <v>23</v>
      </c>
      <c r="D39" s="353">
        <v>1</v>
      </c>
      <c r="E39" s="354">
        <v>0.3</v>
      </c>
      <c r="F39" s="355">
        <v>2750000</v>
      </c>
      <c r="G39" s="286">
        <f>(F39*E39)</f>
        <v>825000</v>
      </c>
      <c r="H39" s="155"/>
      <c r="J39" s="284">
        <f>+G39/6</f>
        <v>137500</v>
      </c>
    </row>
    <row r="40" spans="1:11" ht="24.75" customHeight="1" x14ac:dyDescent="0.25">
      <c r="A40" s="146"/>
      <c r="B40" s="98" t="s">
        <v>106</v>
      </c>
      <c r="C40" s="96" t="s">
        <v>107</v>
      </c>
      <c r="D40" s="353">
        <v>1</v>
      </c>
      <c r="E40" s="354">
        <v>0.3</v>
      </c>
      <c r="F40" s="355">
        <f>('[8]Personal '!G13)</f>
        <v>3000000</v>
      </c>
      <c r="G40" s="97">
        <f>(F40*E40)</f>
        <v>900000</v>
      </c>
      <c r="H40" s="155"/>
      <c r="J40" s="284">
        <f>+G40/6</f>
        <v>150000</v>
      </c>
    </row>
    <row r="41" spans="1:11" ht="15.75" customHeight="1" thickBot="1" x14ac:dyDescent="0.3">
      <c r="A41" s="146"/>
      <c r="B41" s="164"/>
      <c r="C41" s="163"/>
      <c r="D41" s="162"/>
      <c r="E41" s="161"/>
      <c r="F41" s="160"/>
      <c r="G41" s="159">
        <f>SUM(G39:G40)</f>
        <v>1725000</v>
      </c>
      <c r="H41" s="155"/>
    </row>
    <row r="42" spans="1:11" ht="15.75" customHeight="1" x14ac:dyDescent="0.25">
      <c r="A42" s="146"/>
      <c r="B42" s="158"/>
      <c r="C42" s="157"/>
      <c r="D42" s="144"/>
      <c r="E42" s="144"/>
      <c r="F42" s="144"/>
      <c r="G42" s="156"/>
      <c r="H42" s="155"/>
    </row>
    <row r="43" spans="1:11" ht="15.75" customHeight="1" x14ac:dyDescent="0.25">
      <c r="A43" s="146"/>
      <c r="B43" s="576" t="s">
        <v>191</v>
      </c>
      <c r="C43" s="576"/>
      <c r="D43" s="576"/>
      <c r="E43" s="576"/>
      <c r="F43" s="104"/>
      <c r="G43" s="104">
        <f>(G35+G41)</f>
        <v>56383040.759999998</v>
      </c>
      <c r="H43" s="155"/>
    </row>
    <row r="44" spans="1:11" ht="15.75" customHeight="1" x14ac:dyDescent="0.25">
      <c r="A44" s="146"/>
      <c r="B44" s="576" t="s">
        <v>192</v>
      </c>
      <c r="C44" s="576"/>
      <c r="D44" s="576"/>
      <c r="E44" s="576"/>
      <c r="F44" s="104"/>
      <c r="G44" s="104">
        <f>+G43/6</f>
        <v>9397173.459999999</v>
      </c>
      <c r="H44" s="155"/>
      <c r="I44" s="130" t="s">
        <v>193</v>
      </c>
      <c r="J44" s="285">
        <f>SUM(J22:J42)</f>
        <v>9397173.4600000009</v>
      </c>
      <c r="K44" s="285">
        <f>+J25+K25+J32+K32+J33+K33</f>
        <v>9397173.4600000009</v>
      </c>
    </row>
    <row r="45" spans="1:11" ht="15.75" customHeight="1" x14ac:dyDescent="0.25">
      <c r="A45" s="146"/>
      <c r="B45" s="158"/>
      <c r="C45" s="157"/>
      <c r="D45" s="144"/>
      <c r="E45" s="144"/>
      <c r="F45" s="144"/>
      <c r="G45" s="156"/>
      <c r="H45" s="155"/>
    </row>
    <row r="46" spans="1:11" x14ac:dyDescent="0.25">
      <c r="A46" s="146"/>
      <c r="B46" s="142" t="s">
        <v>132</v>
      </c>
      <c r="C46" s="154" t="s">
        <v>131</v>
      </c>
      <c r="D46" s="144"/>
      <c r="E46" s="618" t="s">
        <v>130</v>
      </c>
      <c r="F46" s="619"/>
      <c r="G46" s="153">
        <f>+D6</f>
        <v>3</v>
      </c>
    </row>
    <row r="47" spans="1:11" x14ac:dyDescent="0.25">
      <c r="A47" s="152"/>
      <c r="B47" s="151" t="s">
        <v>129</v>
      </c>
      <c r="C47" s="150" t="s">
        <v>128</v>
      </c>
      <c r="D47" s="144"/>
      <c r="E47" s="618" t="s">
        <v>127</v>
      </c>
      <c r="F47" s="619"/>
      <c r="G47" s="149" t="s">
        <v>126</v>
      </c>
    </row>
    <row r="48" spans="1:11" x14ac:dyDescent="0.25">
      <c r="A48" s="152"/>
      <c r="B48" s="151" t="s">
        <v>125</v>
      </c>
      <c r="C48" s="150" t="s">
        <v>124</v>
      </c>
      <c r="D48" s="144"/>
      <c r="E48" s="618" t="s">
        <v>123</v>
      </c>
      <c r="F48" s="619"/>
      <c r="G48" s="149">
        <v>350</v>
      </c>
    </row>
    <row r="49" spans="1:9" x14ac:dyDescent="0.25">
      <c r="A49" s="146"/>
      <c r="B49" s="142" t="s">
        <v>122</v>
      </c>
      <c r="C49" s="148">
        <v>3</v>
      </c>
      <c r="D49" s="144"/>
      <c r="E49" s="618" t="s">
        <v>121</v>
      </c>
      <c r="F49" s="619"/>
      <c r="G49" s="147" t="s">
        <v>120</v>
      </c>
    </row>
    <row r="50" spans="1:9" x14ac:dyDescent="0.25">
      <c r="A50" s="146"/>
      <c r="B50" s="142" t="s">
        <v>119</v>
      </c>
      <c r="C50" s="141" t="s">
        <v>118</v>
      </c>
      <c r="D50" s="144"/>
      <c r="E50" s="618" t="s">
        <v>117</v>
      </c>
      <c r="F50" s="619"/>
      <c r="G50" s="147">
        <v>0</v>
      </c>
    </row>
    <row r="51" spans="1:9" x14ac:dyDescent="0.25">
      <c r="A51" s="146"/>
      <c r="B51" s="142" t="s">
        <v>116</v>
      </c>
      <c r="C51" s="145">
        <v>12.5</v>
      </c>
      <c r="D51" s="144"/>
      <c r="E51" s="618" t="s">
        <v>115</v>
      </c>
      <c r="F51" s="619"/>
      <c r="G51" s="143">
        <v>70</v>
      </c>
    </row>
    <row r="52" spans="1:9" x14ac:dyDescent="0.25">
      <c r="B52" s="142" t="s">
        <v>114</v>
      </c>
      <c r="C52" s="141">
        <v>2</v>
      </c>
      <c r="D52" s="136"/>
      <c r="E52" s="618"/>
      <c r="F52" s="619"/>
      <c r="G52" s="140"/>
    </row>
    <row r="53" spans="1:9" x14ac:dyDescent="0.25">
      <c r="B53" s="137"/>
      <c r="C53" s="136"/>
      <c r="D53" s="136"/>
      <c r="E53" s="136"/>
      <c r="F53" s="136"/>
      <c r="G53" s="139"/>
    </row>
    <row r="54" spans="1:9" x14ac:dyDescent="0.25">
      <c r="B54" s="137"/>
      <c r="C54" s="136"/>
      <c r="D54" s="136"/>
      <c r="E54" s="136"/>
      <c r="F54" s="138"/>
      <c r="G54" s="135"/>
    </row>
    <row r="55" spans="1:9" x14ac:dyDescent="0.25">
      <c r="B55" s="137"/>
      <c r="C55" s="136"/>
      <c r="D55" s="136"/>
      <c r="E55" s="136"/>
      <c r="F55" s="136"/>
      <c r="G55" s="135"/>
    </row>
    <row r="56" spans="1:9" ht="15.75" thickBot="1" x14ac:dyDescent="0.3">
      <c r="B56" s="134"/>
      <c r="C56" s="133"/>
      <c r="D56" s="133"/>
      <c r="E56" s="133"/>
      <c r="F56" s="133"/>
      <c r="G56" s="132"/>
      <c r="I56" s="131"/>
    </row>
    <row r="57" spans="1:9" s="130" customFormat="1" x14ac:dyDescent="0.25"/>
    <row r="58" spans="1:9" s="130" customFormat="1" x14ac:dyDescent="0.25"/>
    <row r="59" spans="1:9" s="130" customFormat="1" x14ac:dyDescent="0.25"/>
    <row r="60" spans="1:9" s="130" customFormat="1" x14ac:dyDescent="0.25"/>
    <row r="61" spans="1:9" s="130" customFormat="1" x14ac:dyDescent="0.25"/>
    <row r="62" spans="1:9" s="130" customFormat="1" x14ac:dyDescent="0.25"/>
    <row r="63" spans="1:9" s="130" customFormat="1" x14ac:dyDescent="0.25"/>
    <row r="64" spans="1:9" s="130" customFormat="1" x14ac:dyDescent="0.25"/>
    <row r="65" s="130" customFormat="1" x14ac:dyDescent="0.25"/>
    <row r="66" s="130" customFormat="1" x14ac:dyDescent="0.25"/>
    <row r="67" s="130" customFormat="1" x14ac:dyDescent="0.25"/>
    <row r="68" s="130" customFormat="1" x14ac:dyDescent="0.25"/>
    <row r="69" s="130" customFormat="1" x14ac:dyDescent="0.25"/>
    <row r="70" s="130" customFormat="1" x14ac:dyDescent="0.25"/>
    <row r="71" s="130" customFormat="1" x14ac:dyDescent="0.25"/>
    <row r="72" s="130" customFormat="1" x14ac:dyDescent="0.25"/>
    <row r="73" s="130" customFormat="1" x14ac:dyDescent="0.25"/>
    <row r="74" s="130" customFormat="1" x14ac:dyDescent="0.25"/>
    <row r="75" s="130" customFormat="1" x14ac:dyDescent="0.25"/>
    <row r="76" s="130" customFormat="1" x14ac:dyDescent="0.25"/>
    <row r="77" s="130" customFormat="1" x14ac:dyDescent="0.25"/>
    <row r="78" s="130" customFormat="1" x14ac:dyDescent="0.25"/>
    <row r="79" s="130" customFormat="1" x14ac:dyDescent="0.25"/>
    <row r="80" s="130" customFormat="1" x14ac:dyDescent="0.25"/>
    <row r="81" s="130" customFormat="1" x14ac:dyDescent="0.25"/>
    <row r="82" s="130" customFormat="1" x14ac:dyDescent="0.25"/>
    <row r="83" s="130" customFormat="1" x14ac:dyDescent="0.25"/>
    <row r="84" s="130" customFormat="1" x14ac:dyDescent="0.25"/>
    <row r="85" s="130" customFormat="1" x14ac:dyDescent="0.25"/>
    <row r="86" s="130" customFormat="1" x14ac:dyDescent="0.25"/>
    <row r="87" s="130" customFormat="1" x14ac:dyDescent="0.25"/>
    <row r="88" s="130" customFormat="1" x14ac:dyDescent="0.25"/>
    <row r="89" s="130" customFormat="1" x14ac:dyDescent="0.25"/>
    <row r="90" s="130" customFormat="1" x14ac:dyDescent="0.25"/>
    <row r="91" s="130" customFormat="1" x14ac:dyDescent="0.25"/>
    <row r="92" s="130" customFormat="1" x14ac:dyDescent="0.25"/>
    <row r="93" s="130" customFormat="1" x14ac:dyDescent="0.25"/>
    <row r="94" s="130" customFormat="1" x14ac:dyDescent="0.25"/>
    <row r="95" s="130" customFormat="1" x14ac:dyDescent="0.25"/>
    <row r="96" s="130" customFormat="1" x14ac:dyDescent="0.25"/>
    <row r="97" s="130" customFormat="1" x14ac:dyDescent="0.25"/>
    <row r="98" s="130" customFormat="1" x14ac:dyDescent="0.25"/>
    <row r="99" s="130" customFormat="1" x14ac:dyDescent="0.25"/>
    <row r="100" s="130" customFormat="1" x14ac:dyDescent="0.25"/>
    <row r="101" s="130" customFormat="1" x14ac:dyDescent="0.25"/>
    <row r="102" s="130" customFormat="1" x14ac:dyDescent="0.25"/>
    <row r="103" s="130" customFormat="1" x14ac:dyDescent="0.25"/>
    <row r="104" s="130" customFormat="1" x14ac:dyDescent="0.25"/>
    <row r="105" s="130" customFormat="1" x14ac:dyDescent="0.25"/>
    <row r="106" s="130" customFormat="1" x14ac:dyDescent="0.25"/>
    <row r="107" s="130" customFormat="1" x14ac:dyDescent="0.25"/>
    <row r="108" s="130" customFormat="1" x14ac:dyDescent="0.25"/>
    <row r="109" s="130" customFormat="1" x14ac:dyDescent="0.25"/>
    <row r="110" s="130" customFormat="1" x14ac:dyDescent="0.25"/>
  </sheetData>
  <mergeCells count="30">
    <mergeCell ref="E48:F48"/>
    <mergeCell ref="E49:F49"/>
    <mergeCell ref="E50:F50"/>
    <mergeCell ref="E51:F51"/>
    <mergeCell ref="E52:F52"/>
    <mergeCell ref="E46:F46"/>
    <mergeCell ref="E47:F47"/>
    <mergeCell ref="B14:C14"/>
    <mergeCell ref="B15:C15"/>
    <mergeCell ref="B17:B18"/>
    <mergeCell ref="C17:E17"/>
    <mergeCell ref="B19:G19"/>
    <mergeCell ref="F17:F18"/>
    <mergeCell ref="D37:E37"/>
    <mergeCell ref="C38:G38"/>
    <mergeCell ref="B43:E43"/>
    <mergeCell ref="G17:G18"/>
    <mergeCell ref="B26:G26"/>
    <mergeCell ref="B44:E44"/>
    <mergeCell ref="B2:G2"/>
    <mergeCell ref="B10:C10"/>
    <mergeCell ref="B11:C11"/>
    <mergeCell ref="B12:C12"/>
    <mergeCell ref="B13:C13"/>
    <mergeCell ref="B9:C9"/>
    <mergeCell ref="B8:C8"/>
    <mergeCell ref="B4:D4"/>
    <mergeCell ref="B5:C5"/>
    <mergeCell ref="B6:C6"/>
    <mergeCell ref="B7:C7"/>
  </mergeCells>
  <conditionalFormatting sqref="E28:F29 C28:C30 E30 F30:F31 E32:G32 E33:F33 E35:G35 G51">
    <cfRule type="cellIs" dxfId="2" priority="4" stopIfTrue="1" operator="greaterThan">
      <formula>0</formula>
    </cfRule>
  </conditionalFormatting>
  <conditionalFormatting sqref="F43:G44">
    <cfRule type="cellIs" dxfId="1" priority="1" stopIfTrue="1" operator="greaterThan">
      <formula>0</formula>
    </cfRule>
  </conditionalFormatting>
  <conditionalFormatting sqref="G39:G41">
    <cfRule type="cellIs" dxfId="0" priority="3" stopIfTrue="1" operator="greaterThan">
      <formula>0</formula>
    </cfRule>
  </conditionalFormatting>
  <pageMargins left="0.7" right="0.7" top="0.75" bottom="0.75" header="0.3" footer="0.3"/>
  <pageSetup paperSize="9" scale="9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MATRIZ MARCO LOGICO</vt:lpstr>
      <vt:lpstr>PONDERADO</vt:lpstr>
      <vt:lpstr>PRESUPUESTO</vt:lpstr>
      <vt:lpstr>MATRIZ DE A. INVOL</vt:lpstr>
      <vt:lpstr>CRONOGRAMA </vt:lpstr>
      <vt:lpstr>Accion1.1.1 Prealistamiento, pr</vt:lpstr>
      <vt:lpstr>A 1.1.2 RMV ACTIVA</vt:lpstr>
      <vt:lpstr>A 1.1.2 y 1.1.3 PASIVA</vt:lpstr>
      <vt:lpstr>Acción 1.3.1 Socialización</vt:lpstr>
      <vt:lpstr>Acción 1.3.2 Educación</vt:lpstr>
      <vt:lpstr>1.4 SEGUIMIENTO</vt:lpstr>
      <vt:lpstr>Acción 1.1.2 y 1.2.1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ANDREY JOSUE QUEBRADA EMBUS</cp:lastModifiedBy>
  <cp:lastPrinted>2025-08-25T20:43:10Z</cp:lastPrinted>
  <dcterms:created xsi:type="dcterms:W3CDTF">2020-09-11T22:13:30Z</dcterms:created>
  <dcterms:modified xsi:type="dcterms:W3CDTF">2025-10-22T21:52:11Z</dcterms:modified>
</cp:coreProperties>
</file>