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24000" windowHeight="8835"/>
  </bookViews>
  <sheets>
    <sheet name="Hoja2" sheetId="13" r:id="rId1"/>
  </sheets>
  <definedNames>
    <definedName name="_xlnm._FilterDatabase" localSheetId="0" hidden="1">Hoja2!$AV$1:$BA$72</definedName>
  </definedNames>
  <calcPr calcId="162913"/>
</workbook>
</file>

<file path=xl/calcChain.xml><?xml version="1.0" encoding="utf-8"?>
<calcChain xmlns="http://schemas.openxmlformats.org/spreadsheetml/2006/main">
  <c r="AX32" i="13" l="1"/>
  <c r="AV17" i="13"/>
  <c r="AV15" i="13"/>
  <c r="AV14" i="13"/>
  <c r="AV11" i="13"/>
  <c r="AV10" i="13"/>
  <c r="AV9" i="13"/>
  <c r="AV6" i="13"/>
  <c r="AV5" i="13"/>
  <c r="AV4" i="13"/>
  <c r="AV32" i="13"/>
  <c r="AV28" i="13"/>
  <c r="AV27" i="13"/>
  <c r="AV26" i="13"/>
  <c r="AV23" i="13"/>
  <c r="AV35" i="13"/>
  <c r="AV36" i="13"/>
  <c r="AV38" i="13"/>
  <c r="AV42" i="13"/>
  <c r="AV43" i="13"/>
  <c r="AV45" i="13"/>
  <c r="AV47" i="13"/>
  <c r="AV51" i="13"/>
  <c r="AV54" i="13"/>
  <c r="AV55" i="13"/>
  <c r="AV58" i="13"/>
  <c r="AV59" i="13"/>
  <c r="AV60" i="13"/>
  <c r="AV61" i="13"/>
  <c r="AV62" i="13"/>
  <c r="AV64" i="13"/>
  <c r="AV65" i="13"/>
  <c r="AU65" i="13"/>
  <c r="AT65" i="13"/>
  <c r="AS65" i="13"/>
  <c r="AR65" i="13"/>
  <c r="AQ65" i="13"/>
  <c r="AP65" i="13"/>
  <c r="AU64" i="13"/>
  <c r="AT64" i="13"/>
  <c r="AS64" i="13"/>
  <c r="AR64" i="13"/>
  <c r="AQ64" i="13"/>
  <c r="AP64" i="13"/>
  <c r="AU63" i="13"/>
  <c r="AT63" i="13"/>
  <c r="AS63" i="13"/>
  <c r="AR63" i="13"/>
  <c r="AQ63" i="13"/>
  <c r="AP63" i="13"/>
  <c r="AU62" i="13"/>
  <c r="AT62" i="13"/>
  <c r="AS62" i="13"/>
  <c r="AR62" i="13"/>
  <c r="AQ62" i="13"/>
  <c r="AP62" i="13"/>
  <c r="AU61" i="13"/>
  <c r="AT61" i="13"/>
  <c r="AS61" i="13"/>
  <c r="AR61" i="13"/>
  <c r="AQ61" i="13"/>
  <c r="AP61" i="13"/>
  <c r="AU60" i="13"/>
  <c r="AT60" i="13"/>
  <c r="AS60" i="13"/>
  <c r="AR60" i="13"/>
  <c r="AQ60" i="13"/>
  <c r="AP60" i="13"/>
  <c r="AU59" i="13"/>
  <c r="AT59" i="13"/>
  <c r="AS59" i="13"/>
  <c r="AR59" i="13"/>
  <c r="AQ59" i="13"/>
  <c r="AP59" i="13"/>
  <c r="AU58" i="13"/>
  <c r="AT58" i="13"/>
  <c r="AS58" i="13"/>
  <c r="AR58" i="13"/>
  <c r="AQ58" i="13"/>
  <c r="AP58" i="13"/>
  <c r="AU55" i="13"/>
  <c r="AT55" i="13"/>
  <c r="AS55" i="13"/>
  <c r="AR55" i="13"/>
  <c r="AQ55" i="13"/>
  <c r="AP55" i="13"/>
  <c r="AU54" i="13"/>
  <c r="AT54" i="13"/>
  <c r="AS54" i="13"/>
  <c r="AR54" i="13"/>
  <c r="AQ54" i="13"/>
  <c r="AP54" i="13"/>
  <c r="AU51" i="13"/>
  <c r="AT51" i="13"/>
  <c r="AS51" i="13"/>
  <c r="AR51" i="13"/>
  <c r="AQ51" i="13"/>
  <c r="AP51" i="13"/>
  <c r="AU50" i="13"/>
  <c r="AT50" i="13"/>
  <c r="AS50" i="13"/>
  <c r="AR50" i="13"/>
  <c r="AQ50" i="13"/>
  <c r="AP50" i="13"/>
  <c r="AU49" i="13"/>
  <c r="AT49" i="13"/>
  <c r="AS49" i="13"/>
  <c r="AR49" i="13"/>
  <c r="AQ49" i="13"/>
  <c r="AP49" i="13"/>
  <c r="AU48" i="13"/>
  <c r="AT48" i="13"/>
  <c r="AS48" i="13"/>
  <c r="AR48" i="13"/>
  <c r="AQ48" i="13"/>
  <c r="AP48" i="13"/>
  <c r="AU47" i="13"/>
  <c r="AT47" i="13"/>
  <c r="AS47" i="13"/>
  <c r="AR47" i="13"/>
  <c r="AQ47" i="13"/>
  <c r="AP47" i="13"/>
  <c r="AU46" i="13"/>
  <c r="AT46" i="13"/>
  <c r="AS46" i="13"/>
  <c r="AR46" i="13"/>
  <c r="AQ46" i="13"/>
  <c r="AP46" i="13"/>
  <c r="AU45" i="13"/>
  <c r="AT45" i="13"/>
  <c r="AS45" i="13"/>
  <c r="AR45" i="13"/>
  <c r="AQ45" i="13"/>
  <c r="AP45" i="13"/>
  <c r="AU44" i="13"/>
  <c r="AT44" i="13"/>
  <c r="AS44" i="13"/>
  <c r="AR44" i="13"/>
  <c r="AQ44" i="13"/>
  <c r="AP44" i="13"/>
  <c r="AU43" i="13"/>
  <c r="AT43" i="13"/>
  <c r="AS43" i="13"/>
  <c r="AR43" i="13"/>
  <c r="AQ43" i="13"/>
  <c r="AP43" i="13"/>
  <c r="AU42" i="13"/>
  <c r="AT42" i="13"/>
  <c r="AS42" i="13"/>
  <c r="AR42" i="13"/>
  <c r="AQ42" i="13"/>
  <c r="AP42" i="13"/>
  <c r="AU41" i="13"/>
  <c r="AT41" i="13"/>
  <c r="AS41" i="13"/>
  <c r="AR41" i="13"/>
  <c r="AQ41" i="13"/>
  <c r="AP41" i="13"/>
  <c r="AU40" i="13"/>
  <c r="AT40" i="13"/>
  <c r="AS40" i="13"/>
  <c r="AR40" i="13"/>
  <c r="AQ40" i="13"/>
  <c r="AP40" i="13"/>
  <c r="AU39" i="13"/>
  <c r="AT39" i="13"/>
  <c r="AS39" i="13"/>
  <c r="AR39" i="13"/>
  <c r="AQ39" i="13"/>
  <c r="AP39" i="13"/>
  <c r="AU38" i="13"/>
  <c r="AT38" i="13"/>
  <c r="AS38" i="13"/>
  <c r="AR38" i="13"/>
  <c r="AQ38" i="13"/>
  <c r="AP38" i="13"/>
  <c r="AU37" i="13"/>
  <c r="AT37" i="13"/>
  <c r="AS37" i="13"/>
  <c r="AR37" i="13"/>
  <c r="AQ37" i="13"/>
  <c r="AP37" i="13"/>
  <c r="AU36" i="13"/>
  <c r="AT36" i="13"/>
  <c r="AS36" i="13"/>
  <c r="AR36" i="13"/>
  <c r="AQ36" i="13"/>
  <c r="AP36" i="13"/>
  <c r="AU35" i="13"/>
  <c r="AT35" i="13"/>
  <c r="AS35" i="13"/>
  <c r="AR35" i="13"/>
  <c r="AQ35" i="13"/>
  <c r="AP35" i="13"/>
  <c r="AU32" i="13"/>
  <c r="AT32" i="13"/>
  <c r="AS32" i="13"/>
  <c r="AR32" i="13"/>
  <c r="AQ32" i="13"/>
  <c r="AP32" i="13"/>
  <c r="AU31" i="13"/>
  <c r="AT31" i="13"/>
  <c r="AS31" i="13"/>
  <c r="AR31" i="13"/>
  <c r="AQ31" i="13"/>
  <c r="AP31" i="13"/>
  <c r="AU30" i="13"/>
  <c r="AT30" i="13"/>
  <c r="AS30" i="13"/>
  <c r="AR30" i="13"/>
  <c r="AQ30" i="13"/>
  <c r="AP30" i="13"/>
  <c r="AU29" i="13"/>
  <c r="AT29" i="13"/>
  <c r="AS29" i="13"/>
  <c r="AR29" i="13"/>
  <c r="AQ29" i="13"/>
  <c r="AP29" i="13"/>
  <c r="AU28" i="13"/>
  <c r="AT28" i="13"/>
  <c r="AS28" i="13"/>
  <c r="AR28" i="13"/>
  <c r="AQ28" i="13"/>
  <c r="AP28" i="13"/>
  <c r="AU27" i="13"/>
  <c r="AT27" i="13"/>
  <c r="AS27" i="13"/>
  <c r="AR27" i="13"/>
  <c r="AQ27" i="13"/>
  <c r="AP27" i="13"/>
  <c r="AU26" i="13"/>
  <c r="AT26" i="13"/>
  <c r="AS26" i="13"/>
  <c r="AR26" i="13"/>
  <c r="AQ26" i="13"/>
  <c r="AP26" i="13"/>
  <c r="AU25" i="13"/>
  <c r="AT25" i="13"/>
  <c r="AS25" i="13"/>
  <c r="AR25" i="13"/>
  <c r="AQ25" i="13"/>
  <c r="AP25" i="13"/>
  <c r="AU24" i="13"/>
  <c r="AT24" i="13"/>
  <c r="AS24" i="13"/>
  <c r="AR24" i="13"/>
  <c r="AQ24" i="13"/>
  <c r="AP24" i="13"/>
  <c r="AU23" i="13"/>
  <c r="AT23" i="13"/>
  <c r="AS23" i="13"/>
  <c r="AR23" i="13"/>
  <c r="AQ23" i="13"/>
  <c r="AP23" i="13"/>
  <c r="AU20" i="13"/>
  <c r="AT20" i="13"/>
  <c r="AS20" i="13"/>
  <c r="AR20" i="13"/>
  <c r="AQ20" i="13"/>
  <c r="AP20" i="13"/>
  <c r="AU19" i="13"/>
  <c r="AT19" i="13"/>
  <c r="AS19" i="13"/>
  <c r="AR19" i="13"/>
  <c r="AQ19" i="13"/>
  <c r="AP19" i="13"/>
  <c r="AU18" i="13"/>
  <c r="AT18" i="13"/>
  <c r="AS18" i="13"/>
  <c r="AR18" i="13"/>
  <c r="AQ18" i="13"/>
  <c r="AP18" i="13"/>
  <c r="AU17" i="13"/>
  <c r="AT17" i="13"/>
  <c r="AS17" i="13"/>
  <c r="AR17" i="13"/>
  <c r="AQ17" i="13"/>
  <c r="AP17" i="13"/>
  <c r="AU16" i="13"/>
  <c r="AT16" i="13"/>
  <c r="AS16" i="13"/>
  <c r="AR16" i="13"/>
  <c r="AQ16" i="13"/>
  <c r="AP16" i="13"/>
  <c r="AU15" i="13"/>
  <c r="AT15" i="13"/>
  <c r="AS15" i="13"/>
  <c r="AR15" i="13"/>
  <c r="AQ15" i="13"/>
  <c r="AP15" i="13"/>
  <c r="AU14" i="13"/>
  <c r="AT14" i="13"/>
  <c r="AS14" i="13"/>
  <c r="AR14" i="13"/>
  <c r="AQ14" i="13"/>
  <c r="AP14" i="13"/>
  <c r="AU11" i="13"/>
  <c r="AT11" i="13"/>
  <c r="AS11" i="13"/>
  <c r="AR11" i="13"/>
  <c r="AQ11" i="13"/>
  <c r="AP11" i="13"/>
  <c r="AU10" i="13"/>
  <c r="AT10" i="13"/>
  <c r="AS10" i="13"/>
  <c r="AR10" i="13"/>
  <c r="AQ10" i="13"/>
  <c r="AP10" i="13"/>
  <c r="AU9" i="13"/>
  <c r="AT9" i="13"/>
  <c r="AS9" i="13"/>
  <c r="AR9" i="13"/>
  <c r="AQ9" i="13"/>
  <c r="AP9" i="13"/>
  <c r="AU6" i="13"/>
  <c r="AT6" i="13"/>
  <c r="AS6" i="13"/>
  <c r="AR6" i="13"/>
  <c r="AQ6" i="13"/>
  <c r="AP6" i="13"/>
  <c r="AU5" i="13"/>
  <c r="AT5" i="13"/>
  <c r="AS5" i="13"/>
  <c r="AR5" i="13"/>
  <c r="AQ5" i="13"/>
  <c r="AP5" i="13"/>
  <c r="AQ4" i="13"/>
  <c r="AR4" i="13"/>
  <c r="AS4" i="13"/>
  <c r="AT4" i="13"/>
  <c r="AU4" i="13"/>
  <c r="AP4" i="13"/>
  <c r="AZ65" i="13"/>
  <c r="AY65" i="13"/>
  <c r="AY64" i="13"/>
  <c r="BA63" i="13"/>
  <c r="AX63" i="13"/>
  <c r="AX62" i="13"/>
  <c r="BA61" i="13"/>
  <c r="AZ61" i="13"/>
  <c r="AY61" i="13"/>
  <c r="AX61" i="13"/>
  <c r="AW61" i="13"/>
  <c r="BA60" i="13"/>
  <c r="AZ60" i="13"/>
  <c r="AY60" i="13"/>
  <c r="AW60" i="13"/>
  <c r="BA59" i="13"/>
  <c r="AZ59" i="13"/>
  <c r="AY59" i="13"/>
  <c r="AX59" i="13"/>
  <c r="AW59" i="13"/>
  <c r="BA58" i="13"/>
  <c r="AZ58" i="13"/>
  <c r="AY58" i="13"/>
  <c r="AX58" i="13"/>
  <c r="BA55" i="13"/>
  <c r="AZ55" i="13"/>
  <c r="AY55" i="13"/>
  <c r="AX55" i="13"/>
  <c r="BA54" i="13"/>
  <c r="AZ54" i="13"/>
  <c r="AY54" i="13"/>
  <c r="AX54" i="13"/>
  <c r="AW54" i="13"/>
  <c r="BA50" i="13"/>
  <c r="AY49" i="13"/>
  <c r="BA48" i="13"/>
  <c r="AX48" i="13"/>
  <c r="BA47" i="13"/>
  <c r="AY47" i="13"/>
  <c r="AZ46" i="13"/>
  <c r="AY46" i="13"/>
  <c r="AZ45" i="13"/>
  <c r="AY45" i="13"/>
  <c r="BA44" i="13"/>
  <c r="AZ44" i="13"/>
  <c r="AY44" i="13"/>
  <c r="BA43" i="13"/>
  <c r="AX42" i="13"/>
  <c r="BA41" i="13"/>
  <c r="AY41" i="13"/>
  <c r="BA40" i="13"/>
  <c r="AZ39" i="13"/>
  <c r="BA38" i="13"/>
  <c r="BA37" i="13"/>
  <c r="AX37" i="13"/>
  <c r="AZ36" i="13"/>
  <c r="AY36" i="13"/>
  <c r="AX36" i="13"/>
  <c r="AW36" i="13"/>
  <c r="BA35" i="13"/>
  <c r="AZ35" i="13"/>
  <c r="AY35" i="13"/>
  <c r="AZ31" i="13"/>
  <c r="AY30" i="13"/>
  <c r="AX30" i="13"/>
  <c r="BA29" i="13"/>
  <c r="AX29" i="13"/>
  <c r="AZ28" i="13"/>
  <c r="AZ27" i="13"/>
  <c r="AY27" i="13"/>
  <c r="AY26" i="13"/>
  <c r="AX26" i="13"/>
  <c r="BA25" i="13"/>
  <c r="AY25" i="13"/>
  <c r="AW25" i="13"/>
  <c r="BA24" i="13"/>
  <c r="AZ23" i="13"/>
  <c r="AX23" i="13"/>
  <c r="AW23" i="13"/>
  <c r="AY20" i="13"/>
  <c r="AX20" i="13"/>
  <c r="AZ19" i="13"/>
  <c r="AY19" i="13"/>
  <c r="AW19" i="13"/>
  <c r="AZ18" i="13"/>
  <c r="AY18" i="13"/>
  <c r="AX18" i="13"/>
  <c r="AW18" i="13"/>
  <c r="BA17" i="13"/>
  <c r="AZ17" i="13"/>
  <c r="BA16" i="13"/>
  <c r="BA15" i="13"/>
  <c r="AZ15" i="13"/>
  <c r="AY15" i="13"/>
  <c r="AX15" i="13"/>
  <c r="AW15" i="13"/>
  <c r="AY14" i="13"/>
  <c r="BA9" i="13"/>
  <c r="AZ9" i="13"/>
  <c r="AY9" i="13"/>
  <c r="AX9" i="13"/>
  <c r="AW9" i="13"/>
  <c r="AW5" i="13"/>
  <c r="AX5" i="13"/>
  <c r="AY5" i="13"/>
  <c r="AZ5" i="13"/>
  <c r="BA5" i="13"/>
  <c r="AW6" i="13"/>
  <c r="AX6" i="13"/>
  <c r="AY6" i="13"/>
  <c r="BA6" i="13"/>
  <c r="AW4" i="13"/>
  <c r="AX4" i="13"/>
  <c r="AY4" i="13"/>
  <c r="BA4" i="13"/>
  <c r="AD65" i="13"/>
  <c r="AC65" i="13"/>
  <c r="AA65" i="13"/>
  <c r="Z65" i="13"/>
  <c r="Y65" i="13"/>
  <c r="X65" i="13"/>
  <c r="AD64" i="13"/>
  <c r="AC64" i="13"/>
  <c r="AA64" i="13"/>
  <c r="Z64" i="13"/>
  <c r="Y64" i="13"/>
  <c r="X64" i="13"/>
  <c r="AD63" i="13"/>
  <c r="AC63" i="13"/>
  <c r="AF63" i="13" s="1"/>
  <c r="AA63" i="13"/>
  <c r="Z63" i="13"/>
  <c r="Y63" i="13"/>
  <c r="X63" i="13"/>
  <c r="AD62" i="13"/>
  <c r="AC62" i="13"/>
  <c r="AA62" i="13"/>
  <c r="Z62" i="13"/>
  <c r="Y62" i="13"/>
  <c r="X62" i="13"/>
  <c r="AD61" i="13"/>
  <c r="AC61" i="13"/>
  <c r="AF61" i="13" s="1"/>
  <c r="AA61" i="13"/>
  <c r="Z61" i="13"/>
  <c r="Y61" i="13"/>
  <c r="X61" i="13"/>
  <c r="AD60" i="13"/>
  <c r="AC60" i="13"/>
  <c r="AA60" i="13"/>
  <c r="AF60" i="13" s="1"/>
  <c r="Z60" i="13"/>
  <c r="Y60" i="13"/>
  <c r="X60" i="13"/>
  <c r="AD59" i="13"/>
  <c r="AC59" i="13"/>
  <c r="AA59" i="13"/>
  <c r="Z59" i="13"/>
  <c r="Y59" i="13"/>
  <c r="X59" i="13"/>
  <c r="AD55" i="13"/>
  <c r="AC55" i="13"/>
  <c r="AA55" i="13"/>
  <c r="Z55" i="13"/>
  <c r="Y55" i="13"/>
  <c r="X55" i="13"/>
  <c r="AD54" i="13"/>
  <c r="AC54" i="13"/>
  <c r="AA54" i="13"/>
  <c r="Z54" i="13"/>
  <c r="Y54" i="13"/>
  <c r="X54" i="13"/>
  <c r="AD51" i="13"/>
  <c r="AC51" i="13"/>
  <c r="AA51" i="13"/>
  <c r="Z51" i="13"/>
  <c r="Y51" i="13"/>
  <c r="X51" i="13"/>
  <c r="AD50" i="13"/>
  <c r="AC50" i="13"/>
  <c r="AA50" i="13"/>
  <c r="Z50" i="13"/>
  <c r="Y50" i="13"/>
  <c r="X50" i="13"/>
  <c r="AF50" i="13" s="1"/>
  <c r="AD49" i="13"/>
  <c r="AC49" i="13"/>
  <c r="AF49" i="13" s="1"/>
  <c r="AA49" i="13"/>
  <c r="Z49" i="13"/>
  <c r="Y49" i="13"/>
  <c r="X49" i="13"/>
  <c r="AD48" i="13"/>
  <c r="AC48" i="13"/>
  <c r="AA48" i="13"/>
  <c r="AF48" i="13" s="1"/>
  <c r="Z48" i="13"/>
  <c r="Y48" i="13"/>
  <c r="X48" i="13"/>
  <c r="AD47" i="13"/>
  <c r="AC47" i="13"/>
  <c r="AF47" i="13" s="1"/>
  <c r="AA47" i="13"/>
  <c r="Z47" i="13"/>
  <c r="Y47" i="13"/>
  <c r="X47" i="13"/>
  <c r="AD46" i="13"/>
  <c r="AC46" i="13"/>
  <c r="AA46" i="13"/>
  <c r="Z46" i="13"/>
  <c r="Y46" i="13"/>
  <c r="X46" i="13"/>
  <c r="AF46" i="13" s="1"/>
  <c r="AD45" i="13"/>
  <c r="AC45" i="13"/>
  <c r="AA45" i="13"/>
  <c r="Z45" i="13"/>
  <c r="Y45" i="13"/>
  <c r="X45" i="13"/>
  <c r="AD44" i="13"/>
  <c r="AC44" i="13"/>
  <c r="AA44" i="13"/>
  <c r="Z44" i="13"/>
  <c r="Y44" i="13"/>
  <c r="X44" i="13"/>
  <c r="AD43" i="13"/>
  <c r="AC43" i="13"/>
  <c r="AA43" i="13"/>
  <c r="Z43" i="13"/>
  <c r="Y43" i="13"/>
  <c r="X43" i="13"/>
  <c r="AD42" i="13"/>
  <c r="AC42" i="13"/>
  <c r="AA42" i="13"/>
  <c r="Z42" i="13"/>
  <c r="Y42" i="13"/>
  <c r="X42" i="13"/>
  <c r="AD41" i="13"/>
  <c r="AC41" i="13"/>
  <c r="AA41" i="13"/>
  <c r="Z41" i="13"/>
  <c r="Y41" i="13"/>
  <c r="X41" i="13"/>
  <c r="AD40" i="13"/>
  <c r="AC40" i="13"/>
  <c r="AA40" i="13"/>
  <c r="Z40" i="13"/>
  <c r="Y40" i="13"/>
  <c r="X40" i="13"/>
  <c r="AD39" i="13"/>
  <c r="AC39" i="13"/>
  <c r="AA39" i="13"/>
  <c r="Z39" i="13"/>
  <c r="Y39" i="13"/>
  <c r="X39" i="13"/>
  <c r="AF39" i="13" s="1"/>
  <c r="AD38" i="13"/>
  <c r="AC38" i="13"/>
  <c r="AF38" i="13" s="1"/>
  <c r="AA38" i="13"/>
  <c r="Z38" i="13"/>
  <c r="Y38" i="13"/>
  <c r="X38" i="13"/>
  <c r="AD37" i="13"/>
  <c r="AC37" i="13"/>
  <c r="AF37" i="13" s="1"/>
  <c r="AA37" i="13"/>
  <c r="Z37" i="13"/>
  <c r="Y37" i="13"/>
  <c r="X37" i="13"/>
  <c r="AD36" i="13"/>
  <c r="AC36" i="13"/>
  <c r="AA36" i="13"/>
  <c r="Z36" i="13"/>
  <c r="Y36" i="13"/>
  <c r="X36" i="13"/>
  <c r="AD35" i="13"/>
  <c r="AC35" i="13"/>
  <c r="AA35" i="13"/>
  <c r="Z35" i="13"/>
  <c r="Y35" i="13"/>
  <c r="X35" i="13"/>
  <c r="AD32" i="13"/>
  <c r="AC32" i="13"/>
  <c r="AA32" i="13"/>
  <c r="Z32" i="13"/>
  <c r="Y32" i="13"/>
  <c r="X32" i="13"/>
  <c r="AD31" i="13"/>
  <c r="AC31" i="13"/>
  <c r="AF31" i="13" s="1"/>
  <c r="AA31" i="13"/>
  <c r="Z31" i="13"/>
  <c r="Y31" i="13"/>
  <c r="X31" i="13"/>
  <c r="AD30" i="13"/>
  <c r="AC30" i="13"/>
  <c r="AA30" i="13"/>
  <c r="Z30" i="13"/>
  <c r="Y30" i="13"/>
  <c r="X30" i="13"/>
  <c r="AD29" i="13"/>
  <c r="AC29" i="13"/>
  <c r="AF29" i="13" s="1"/>
  <c r="AA29" i="13"/>
  <c r="Z29" i="13"/>
  <c r="Y29" i="13"/>
  <c r="X29" i="13"/>
  <c r="AD28" i="13"/>
  <c r="AC28" i="13"/>
  <c r="AA28" i="13"/>
  <c r="Z28" i="13"/>
  <c r="Y28" i="13"/>
  <c r="X28" i="13"/>
  <c r="AD27" i="13"/>
  <c r="AC27" i="13"/>
  <c r="AF27" i="13" s="1"/>
  <c r="AA27" i="13"/>
  <c r="Z27" i="13"/>
  <c r="Y27" i="13"/>
  <c r="X27" i="13"/>
  <c r="AD26" i="13"/>
  <c r="AC26" i="13"/>
  <c r="AA26" i="13"/>
  <c r="AF26" i="13" s="1"/>
  <c r="Z26" i="13"/>
  <c r="Y26" i="13"/>
  <c r="X26" i="13"/>
  <c r="AD25" i="13"/>
  <c r="AC25" i="13"/>
  <c r="AA25" i="13"/>
  <c r="Z25" i="13"/>
  <c r="Y25" i="13"/>
  <c r="X25" i="13"/>
  <c r="AD24" i="13"/>
  <c r="AC24" i="13"/>
  <c r="AF24" i="13" s="1"/>
  <c r="AA24" i="13"/>
  <c r="Z24" i="13"/>
  <c r="Y24" i="13"/>
  <c r="X24" i="13"/>
  <c r="AD23" i="13"/>
  <c r="AC23" i="13"/>
  <c r="AA23" i="13"/>
  <c r="Z23" i="13"/>
  <c r="Y23" i="13"/>
  <c r="X23" i="13"/>
  <c r="AD20" i="13"/>
  <c r="AC20" i="13"/>
  <c r="AA20" i="13"/>
  <c r="Z20" i="13"/>
  <c r="Y20" i="13"/>
  <c r="X20" i="13"/>
  <c r="AD19" i="13"/>
  <c r="AC19" i="13"/>
  <c r="AA19" i="13"/>
  <c r="Z19" i="13"/>
  <c r="Y19" i="13"/>
  <c r="X19" i="13"/>
  <c r="AD18" i="13"/>
  <c r="AC18" i="13"/>
  <c r="AA18" i="13"/>
  <c r="AF18" i="13" s="1"/>
  <c r="Z18" i="13"/>
  <c r="Y18" i="13"/>
  <c r="X18" i="13"/>
  <c r="AD17" i="13"/>
  <c r="AC17" i="13"/>
  <c r="AA17" i="13"/>
  <c r="Z17" i="13"/>
  <c r="Y17" i="13"/>
  <c r="X17" i="13"/>
  <c r="AD16" i="13"/>
  <c r="AC16" i="13"/>
  <c r="AA16" i="13"/>
  <c r="Z16" i="13"/>
  <c r="Y16" i="13"/>
  <c r="X16" i="13"/>
  <c r="AD15" i="13"/>
  <c r="AC15" i="13"/>
  <c r="AF15" i="13" s="1"/>
  <c r="AA15" i="13"/>
  <c r="Z15" i="13"/>
  <c r="Y15" i="13"/>
  <c r="X15" i="13"/>
  <c r="AD14" i="13"/>
  <c r="AC14" i="13"/>
  <c r="AA14" i="13"/>
  <c r="Z14" i="13"/>
  <c r="Y14" i="13"/>
  <c r="X14" i="13"/>
  <c r="AC11" i="13"/>
  <c r="AA11" i="13"/>
  <c r="Z11" i="13"/>
  <c r="Y11" i="13"/>
  <c r="X11" i="13"/>
  <c r="AC10" i="13"/>
  <c r="AA10" i="13"/>
  <c r="Z10" i="13"/>
  <c r="Y10" i="13"/>
  <c r="X10" i="13"/>
  <c r="AD6" i="13"/>
  <c r="AC6" i="13"/>
  <c r="AA6" i="13"/>
  <c r="Z6" i="13"/>
  <c r="Y6" i="13"/>
  <c r="X6" i="13"/>
  <c r="AD5" i="13"/>
  <c r="AC5" i="13"/>
  <c r="AA5" i="13"/>
  <c r="Z5" i="13"/>
  <c r="Y5" i="13"/>
  <c r="X5" i="13"/>
  <c r="AD4" i="13"/>
  <c r="AC4" i="13"/>
  <c r="AF4" i="13" s="1"/>
  <c r="BC4" i="13" s="1"/>
  <c r="AA4" i="13"/>
  <c r="Z4" i="13"/>
  <c r="Y4" i="13"/>
  <c r="X4" i="13"/>
  <c r="AD58" i="13"/>
  <c r="AC58" i="13"/>
  <c r="AA58" i="13"/>
  <c r="Z58" i="13"/>
  <c r="Y58" i="13"/>
  <c r="X58" i="13"/>
  <c r="AF58" i="13" s="1"/>
  <c r="BE4" i="13" l="1"/>
  <c r="AB14" i="13"/>
  <c r="AF14" i="13" s="1"/>
  <c r="AB58" i="13"/>
  <c r="AB6" i="13"/>
  <c r="AB18" i="13"/>
  <c r="AB24" i="13"/>
  <c r="AE42" i="13"/>
  <c r="AE46" i="13"/>
  <c r="AE63" i="13"/>
  <c r="AB4" i="13"/>
  <c r="AB10" i="13"/>
  <c r="AB16" i="13"/>
  <c r="AF16" i="13" s="1"/>
  <c r="AB20" i="13"/>
  <c r="AF20" i="13" s="1"/>
  <c r="AB26" i="13"/>
  <c r="AB30" i="13"/>
  <c r="AF30" i="13" s="1"/>
  <c r="AB36" i="13"/>
  <c r="AB40" i="13"/>
  <c r="AF40" i="13" s="1"/>
  <c r="AB44" i="13"/>
  <c r="AF44" i="13" s="1"/>
  <c r="AE45" i="13"/>
  <c r="AB48" i="13"/>
  <c r="AB54" i="13"/>
  <c r="AF54" i="13" s="1"/>
  <c r="AB61" i="13"/>
  <c r="AB65" i="13"/>
  <c r="AF36" i="13"/>
  <c r="AB15" i="13"/>
  <c r="AB39" i="13"/>
  <c r="AE40" i="13"/>
  <c r="AB43" i="13"/>
  <c r="AF43" i="13" s="1"/>
  <c r="AB51" i="13"/>
  <c r="AF51" i="13" s="1"/>
  <c r="AE54" i="13"/>
  <c r="AB60" i="13"/>
  <c r="AB64" i="13"/>
  <c r="AF64" i="13"/>
  <c r="AF65" i="13"/>
  <c r="AB11" i="13"/>
  <c r="AB17" i="13"/>
  <c r="AB27" i="13"/>
  <c r="AB37" i="13"/>
  <c r="AB41" i="13"/>
  <c r="AF41" i="13" s="1"/>
  <c r="AB45" i="13"/>
  <c r="AF45" i="13" s="1"/>
  <c r="AB49" i="13"/>
  <c r="AB55" i="13"/>
  <c r="AF55" i="13" s="1"/>
  <c r="AB62" i="13"/>
  <c r="AF62" i="13" s="1"/>
  <c r="AB5" i="13"/>
  <c r="AB23" i="13"/>
  <c r="AF23" i="13" s="1"/>
  <c r="AB31" i="13"/>
  <c r="AE15" i="13"/>
  <c r="AE19" i="13"/>
  <c r="AE25" i="13"/>
  <c r="AE29" i="13"/>
  <c r="AE35" i="13"/>
  <c r="AE39" i="13"/>
  <c r="AE43" i="13"/>
  <c r="AE47" i="13"/>
  <c r="AE51" i="13"/>
  <c r="AE60" i="13"/>
  <c r="AE64" i="13"/>
  <c r="AE6" i="13"/>
  <c r="AE14" i="13"/>
  <c r="AE18" i="13"/>
  <c r="AE24" i="13"/>
  <c r="AE28" i="13"/>
  <c r="AE32" i="13"/>
  <c r="AE38" i="13"/>
  <c r="AE50" i="13"/>
  <c r="AE59" i="13"/>
  <c r="AB19" i="13"/>
  <c r="AF19" i="13" s="1"/>
  <c r="AB25" i="13"/>
  <c r="AF25" i="13" s="1"/>
  <c r="AB29" i="13"/>
  <c r="AB35" i="13"/>
  <c r="AF35" i="13" s="1"/>
  <c r="AE5" i="13"/>
  <c r="AE17" i="13"/>
  <c r="AE23" i="13"/>
  <c r="AE27" i="13"/>
  <c r="AE31" i="13"/>
  <c r="AE37" i="13"/>
  <c r="AE41" i="13"/>
  <c r="AE49" i="13"/>
  <c r="AE55" i="13"/>
  <c r="AE62" i="13"/>
  <c r="AB28" i="13"/>
  <c r="AF28" i="13" s="1"/>
  <c r="AB32" i="13"/>
  <c r="AF32" i="13" s="1"/>
  <c r="AB38" i="13"/>
  <c r="AB42" i="13"/>
  <c r="AF42" i="13" s="1"/>
  <c r="AB46" i="13"/>
  <c r="AB47" i="13"/>
  <c r="AB50" i="13"/>
  <c r="AB59" i="13"/>
  <c r="AF59" i="13" s="1"/>
  <c r="AB63" i="13"/>
  <c r="AE4" i="13"/>
  <c r="AE16" i="13"/>
  <c r="AE20" i="13"/>
  <c r="AE26" i="13"/>
  <c r="AE30" i="13"/>
  <c r="AE36" i="13"/>
  <c r="AE44" i="13"/>
  <c r="AE48" i="13"/>
  <c r="AE61" i="13"/>
  <c r="AE65" i="13"/>
  <c r="R9" i="13"/>
  <c r="AA9" i="13" l="1"/>
  <c r="AF9" i="13" s="1"/>
  <c r="Z9" i="13"/>
  <c r="AD9" i="13"/>
  <c r="AE9" i="13" s="1"/>
  <c r="Y9" i="13"/>
  <c r="X9" i="13"/>
  <c r="AB9" i="13" s="1"/>
  <c r="AC9" i="13"/>
  <c r="AN44" i="13"/>
  <c r="K44" i="13"/>
  <c r="AN43" i="13"/>
  <c r="BC43" i="13"/>
  <c r="K43" i="13"/>
  <c r="AN40" i="13"/>
  <c r="K40" i="13"/>
  <c r="AN4" i="13"/>
  <c r="BD4" i="13" s="1"/>
  <c r="K4" i="13"/>
  <c r="AN11" i="13"/>
  <c r="AF11" i="13"/>
  <c r="BC11" i="13" s="1"/>
  <c r="K11" i="13"/>
  <c r="AN10" i="13"/>
  <c r="AF10" i="13"/>
  <c r="BC10" i="13" s="1"/>
  <c r="K10" i="13"/>
  <c r="AO4" i="13" l="1"/>
  <c r="AO43" i="13"/>
  <c r="AO44" i="13"/>
  <c r="BB44" i="13"/>
  <c r="BC44" i="13"/>
  <c r="BI44" i="13" s="1"/>
  <c r="BB43" i="13"/>
  <c r="AO40" i="13"/>
  <c r="BJ43" i="13"/>
  <c r="BF43" i="13"/>
  <c r="BI43" i="13"/>
  <c r="BE43" i="13"/>
  <c r="BH43" i="13"/>
  <c r="BD43" i="13"/>
  <c r="BG43" i="13"/>
  <c r="BB40" i="13"/>
  <c r="BC40" i="13"/>
  <c r="BJ40" i="13" s="1"/>
  <c r="BB4" i="13"/>
  <c r="AO10" i="13"/>
  <c r="AO11" i="13"/>
  <c r="BB11" i="13"/>
  <c r="BB10" i="13"/>
  <c r="BJ11" i="13"/>
  <c r="BF11" i="13"/>
  <c r="BI11" i="13"/>
  <c r="BE11" i="13"/>
  <c r="BH11" i="13"/>
  <c r="BD11" i="13"/>
  <c r="BG11" i="13"/>
  <c r="BJ10" i="13"/>
  <c r="BF10" i="13"/>
  <c r="BI10" i="13"/>
  <c r="BE10" i="13"/>
  <c r="BH10" i="13"/>
  <c r="BD10" i="13"/>
  <c r="BG10" i="13"/>
  <c r="AN16" i="13"/>
  <c r="AN6" i="13"/>
  <c r="BD44" i="13" l="1"/>
  <c r="BF44" i="13"/>
  <c r="BH44" i="13"/>
  <c r="BJ44" i="13"/>
  <c r="BE44" i="13"/>
  <c r="BG44" i="13"/>
  <c r="BD40" i="13"/>
  <c r="BH40" i="13"/>
  <c r="BF40" i="13"/>
  <c r="BE40" i="13"/>
  <c r="BG40" i="13"/>
  <c r="BI40" i="13"/>
  <c r="BI4" i="13"/>
  <c r="BG4" i="13"/>
  <c r="BF4" i="13"/>
  <c r="BH4" i="13"/>
  <c r="BJ4" i="13"/>
  <c r="BC60" i="13" l="1"/>
  <c r="BC24" i="13"/>
  <c r="BC26" i="13"/>
  <c r="BC62" i="13"/>
  <c r="BC64" i="13"/>
  <c r="BC59" i="13"/>
  <c r="BC58" i="13"/>
  <c r="BC65" i="13"/>
  <c r="BC55" i="13"/>
  <c r="BC54" i="13"/>
  <c r="BI54" i="13" s="1"/>
  <c r="BC51" i="13"/>
  <c r="BC50" i="13"/>
  <c r="BC46" i="13"/>
  <c r="BC41" i="13"/>
  <c r="BC42" i="13"/>
  <c r="BC39" i="13"/>
  <c r="BC36" i="13"/>
  <c r="BC23" i="13"/>
  <c r="AF17" i="13"/>
  <c r="BC17" i="13" s="1"/>
  <c r="BC16" i="13"/>
  <c r="BC14" i="13"/>
  <c r="BC19" i="13"/>
  <c r="K55" i="13"/>
  <c r="K54" i="13"/>
  <c r="AN59" i="13"/>
  <c r="K59" i="13"/>
  <c r="AN58" i="13"/>
  <c r="K58" i="13"/>
  <c r="AN65" i="13"/>
  <c r="K65" i="13"/>
  <c r="AN60" i="13"/>
  <c r="K60" i="13"/>
  <c r="AN63" i="13"/>
  <c r="K63" i="13"/>
  <c r="AN47" i="13"/>
  <c r="K47" i="13"/>
  <c r="AN42" i="13"/>
  <c r="K42" i="13"/>
  <c r="AN39" i="13"/>
  <c r="K39" i="13"/>
  <c r="AN38" i="13"/>
  <c r="K38" i="13"/>
  <c r="AN35" i="13"/>
  <c r="K35" i="13"/>
  <c r="AN49" i="13"/>
  <c r="K49" i="13"/>
  <c r="AN46" i="13"/>
  <c r="K46" i="13"/>
  <c r="AN45" i="13"/>
  <c r="K45" i="13"/>
  <c r="AN41" i="13"/>
  <c r="K41" i="13"/>
  <c r="BC48" i="13"/>
  <c r="AN17" i="13"/>
  <c r="AN15" i="13"/>
  <c r="AN18" i="13"/>
  <c r="AN19" i="13"/>
  <c r="AN20" i="13"/>
  <c r="AN14" i="13"/>
  <c r="AN26" i="13"/>
  <c r="AN30" i="13"/>
  <c r="AN29" i="13"/>
  <c r="AN31" i="13"/>
  <c r="AN25" i="13"/>
  <c r="AN24" i="13"/>
  <c r="AN32" i="13"/>
  <c r="AN27" i="13"/>
  <c r="AN28" i="13"/>
  <c r="AN9" i="13"/>
  <c r="AN5" i="13"/>
  <c r="AN23" i="13"/>
  <c r="AN36" i="13"/>
  <c r="AN48" i="13"/>
  <c r="AN37" i="13"/>
  <c r="AN50" i="13"/>
  <c r="AN51" i="13"/>
  <c r="K51" i="13"/>
  <c r="K50" i="13"/>
  <c r="K37" i="13"/>
  <c r="K48" i="13"/>
  <c r="K36" i="13"/>
  <c r="K23" i="13"/>
  <c r="K31" i="13"/>
  <c r="K29" i="13"/>
  <c r="K30" i="13"/>
  <c r="K26" i="13"/>
  <c r="K27" i="13"/>
  <c r="K32" i="13"/>
  <c r="K24" i="13"/>
  <c r="K25" i="13"/>
  <c r="K15" i="13"/>
  <c r="K18" i="13"/>
  <c r="K19" i="13"/>
  <c r="K20" i="13"/>
  <c r="K6" i="13"/>
  <c r="BB6" i="13" s="1"/>
  <c r="K5" i="13"/>
  <c r="AN61" i="13"/>
  <c r="AN64" i="13"/>
  <c r="AN62" i="13"/>
  <c r="AN54" i="13"/>
  <c r="AN55" i="13"/>
  <c r="K16" i="13"/>
  <c r="BB16" i="13" s="1"/>
  <c r="K14" i="13"/>
  <c r="K28" i="13"/>
  <c r="K17" i="13"/>
  <c r="K62" i="13"/>
  <c r="K64" i="13"/>
  <c r="K61" i="13"/>
  <c r="K9" i="13"/>
  <c r="BD65" i="13" l="1"/>
  <c r="BC9" i="13"/>
  <c r="BJ9" i="13" s="1"/>
  <c r="BJ12" i="13" s="1"/>
  <c r="BB62" i="13"/>
  <c r="AO54" i="13"/>
  <c r="BC25" i="13"/>
  <c r="BH25" i="13" s="1"/>
  <c r="BB17" i="13"/>
  <c r="BB27" i="13"/>
  <c r="BI14" i="13"/>
  <c r="BF14" i="13"/>
  <c r="BH14" i="13"/>
  <c r="BE23" i="13"/>
  <c r="BJ23" i="13"/>
  <c r="AO9" i="13"/>
  <c r="BB41" i="13"/>
  <c r="BB45" i="13"/>
  <c r="AO46" i="13"/>
  <c r="BB47" i="13"/>
  <c r="BC28" i="13"/>
  <c r="BG28" i="13" s="1"/>
  <c r="BC47" i="13"/>
  <c r="BJ47" i="13" s="1"/>
  <c r="BC45" i="13"/>
  <c r="BD45" i="13" s="1"/>
  <c r="BC61" i="13"/>
  <c r="BI61" i="13" s="1"/>
  <c r="BB54" i="13"/>
  <c r="AO58" i="13"/>
  <c r="BB5" i="13"/>
  <c r="BE64" i="13"/>
  <c r="BI64" i="13"/>
  <c r="BH64" i="13"/>
  <c r="BF64" i="13"/>
  <c r="BG64" i="13"/>
  <c r="BI59" i="13"/>
  <c r="BF59" i="13"/>
  <c r="AO55" i="13"/>
  <c r="BG23" i="13"/>
  <c r="BI23" i="13"/>
  <c r="BJ14" i="13"/>
  <c r="BB63" i="13"/>
  <c r="BF23" i="13"/>
  <c r="BG14" i="13"/>
  <c r="BB39" i="13"/>
  <c r="AE58" i="13"/>
  <c r="BI17" i="13"/>
  <c r="BJ17" i="13"/>
  <c r="BG17" i="13"/>
  <c r="BI16" i="13"/>
  <c r="BH16" i="13"/>
  <c r="BG16" i="13"/>
  <c r="BF16" i="13"/>
  <c r="BI42" i="13"/>
  <c r="BJ42" i="13"/>
  <c r="BF42" i="13"/>
  <c r="BJ39" i="13"/>
  <c r="BF39" i="13"/>
  <c r="BI36" i="13"/>
  <c r="BH36" i="13"/>
  <c r="BI51" i="13"/>
  <c r="BF51" i="13"/>
  <c r="BB9" i="13"/>
  <c r="BB32" i="13"/>
  <c r="BB14" i="13"/>
  <c r="AO19" i="13"/>
  <c r="BB58" i="13"/>
  <c r="BG59" i="13"/>
  <c r="BG54" i="13"/>
  <c r="BB50" i="13"/>
  <c r="AO5" i="13"/>
  <c r="AO28" i="13"/>
  <c r="BB24" i="13"/>
  <c r="BB18" i="13"/>
  <c r="AO47" i="13"/>
  <c r="BB59" i="13"/>
  <c r="BH59" i="13"/>
  <c r="AF6" i="13"/>
  <c r="BC6" i="13" s="1"/>
  <c r="BH6" i="13" s="1"/>
  <c r="BC15" i="13"/>
  <c r="BF15" i="13" s="1"/>
  <c r="BC20" i="13"/>
  <c r="BF20" i="13" s="1"/>
  <c r="BC30" i="13"/>
  <c r="BF30" i="13" s="1"/>
  <c r="BC31" i="13"/>
  <c r="BH31" i="13" s="1"/>
  <c r="BC32" i="13"/>
  <c r="BG32" i="13" s="1"/>
  <c r="BC37" i="13"/>
  <c r="BF37" i="13" s="1"/>
  <c r="BC35" i="13"/>
  <c r="BI35" i="13" s="1"/>
  <c r="BC49" i="13"/>
  <c r="BD49" i="13" s="1"/>
  <c r="BC63" i="13"/>
  <c r="BD63" i="13" s="1"/>
  <c r="BB37" i="13"/>
  <c r="BB36" i="13"/>
  <c r="AO25" i="13"/>
  <c r="BB26" i="13"/>
  <c r="BB20" i="13"/>
  <c r="AO15" i="13"/>
  <c r="BB42" i="13"/>
  <c r="BE59" i="13"/>
  <c r="AO16" i="13"/>
  <c r="AO64" i="13"/>
  <c r="BB48" i="13"/>
  <c r="BB23" i="13"/>
  <c r="AO31" i="13"/>
  <c r="AF5" i="13"/>
  <c r="BC5" i="13" s="1"/>
  <c r="BI5" i="13" s="1"/>
  <c r="BC18" i="13"/>
  <c r="BF18" i="13" s="1"/>
  <c r="BC29" i="13"/>
  <c r="BD29" i="13" s="1"/>
  <c r="BC27" i="13"/>
  <c r="BD27" i="13" s="1"/>
  <c r="BC38" i="13"/>
  <c r="BI38" i="13" s="1"/>
  <c r="BB28" i="13"/>
  <c r="BB61" i="13"/>
  <c r="BB65" i="13"/>
  <c r="AO59" i="13"/>
  <c r="AO62" i="13"/>
  <c r="AO63" i="13"/>
  <c r="BB60" i="13"/>
  <c r="BB51" i="13"/>
  <c r="AO50" i="13"/>
  <c r="BB49" i="13"/>
  <c r="BB46" i="13"/>
  <c r="AO45" i="13"/>
  <c r="AO41" i="13"/>
  <c r="AO39" i="13"/>
  <c r="BB38" i="13"/>
  <c r="BB35" i="13"/>
  <c r="AO37" i="13"/>
  <c r="AO48" i="13"/>
  <c r="AO36" i="13"/>
  <c r="BB30" i="13"/>
  <c r="BB31" i="13"/>
  <c r="AO26" i="13"/>
  <c r="AO32" i="13"/>
  <c r="AO24" i="13"/>
  <c r="BB25" i="13"/>
  <c r="BB29" i="13"/>
  <c r="AO23" i="13"/>
  <c r="AO14" i="13"/>
  <c r="AO17" i="13"/>
  <c r="AO20" i="13"/>
  <c r="BB19" i="13"/>
  <c r="AO18" i="13"/>
  <c r="BB15" i="13"/>
  <c r="AO6" i="13"/>
  <c r="BE46" i="13"/>
  <c r="BD46" i="13"/>
  <c r="BI46" i="13"/>
  <c r="BJ46" i="13"/>
  <c r="BH46" i="13"/>
  <c r="BG46" i="13"/>
  <c r="BF46" i="13"/>
  <c r="BD58" i="13"/>
  <c r="BJ58" i="13"/>
  <c r="BI58" i="13"/>
  <c r="BH58" i="13"/>
  <c r="BG58" i="13"/>
  <c r="BF58" i="13"/>
  <c r="BE58" i="13"/>
  <c r="BE50" i="13"/>
  <c r="BD50" i="13"/>
  <c r="BF50" i="13"/>
  <c r="BG50" i="13"/>
  <c r="BH50" i="13"/>
  <c r="BI50" i="13"/>
  <c r="BJ50" i="13"/>
  <c r="BD26" i="13"/>
  <c r="BG26" i="13"/>
  <c r="BH26" i="13"/>
  <c r="BI26" i="13"/>
  <c r="BJ26" i="13"/>
  <c r="BE26" i="13"/>
  <c r="BF26" i="13"/>
  <c r="BD19" i="13"/>
  <c r="BE19" i="13"/>
  <c r="BF19" i="13"/>
  <c r="BG19" i="13"/>
  <c r="BH19" i="13"/>
  <c r="BI19" i="13"/>
  <c r="BJ19" i="13"/>
  <c r="BD24" i="13"/>
  <c r="BF24" i="13"/>
  <c r="BH24" i="13"/>
  <c r="BG24" i="13"/>
  <c r="BI24" i="13"/>
  <c r="BE24" i="13"/>
  <c r="BJ24" i="13"/>
  <c r="BD48" i="13"/>
  <c r="BE48" i="13"/>
  <c r="BG48" i="13"/>
  <c r="BH48" i="13"/>
  <c r="BI48" i="13"/>
  <c r="BJ48" i="13"/>
  <c r="BF48" i="13"/>
  <c r="BD9" i="13"/>
  <c r="BD12" i="13" s="1"/>
  <c r="BD60" i="13"/>
  <c r="BJ60" i="13"/>
  <c r="BF60" i="13"/>
  <c r="BE60" i="13"/>
  <c r="BI60" i="13"/>
  <c r="BH60" i="13"/>
  <c r="BG60" i="13"/>
  <c r="BD41" i="13"/>
  <c r="BE41" i="13"/>
  <c r="BJ41" i="13"/>
  <c r="BI41" i="13"/>
  <c r="BH41" i="13"/>
  <c r="BG41" i="13"/>
  <c r="BF41" i="13"/>
  <c r="BJ65" i="13"/>
  <c r="BF65" i="13"/>
  <c r="BE65" i="13"/>
  <c r="BI65" i="13"/>
  <c r="BH65" i="13"/>
  <c r="BG65" i="13"/>
  <c r="BH23" i="13"/>
  <c r="BG42" i="13"/>
  <c r="BJ62" i="13"/>
  <c r="BD62" i="13"/>
  <c r="BB64" i="13"/>
  <c r="BG62" i="13"/>
  <c r="BJ55" i="13"/>
  <c r="BE55" i="13"/>
  <c r="BG55" i="13"/>
  <c r="BD55" i="13"/>
  <c r="BI55" i="13"/>
  <c r="BH55" i="13"/>
  <c r="BF55" i="13"/>
  <c r="AO51" i="13"/>
  <c r="BG36" i="13"/>
  <c r="AO49" i="13"/>
  <c r="AO38" i="13"/>
  <c r="BH42" i="13"/>
  <c r="AO29" i="13"/>
  <c r="BD23" i="13"/>
  <c r="AO35" i="13"/>
  <c r="BF36" i="13"/>
  <c r="BE17" i="13"/>
  <c r="BD17" i="13"/>
  <c r="BB55" i="13"/>
  <c r="BF54" i="13"/>
  <c r="BD54" i="13"/>
  <c r="BJ54" i="13"/>
  <c r="BE54" i="13"/>
  <c r="BE56" i="13" s="1"/>
  <c r="AO27" i="13"/>
  <c r="BE51" i="13"/>
  <c r="BD51" i="13"/>
  <c r="BD16" i="13"/>
  <c r="BE16" i="13"/>
  <c r="BD42" i="13"/>
  <c r="BE42" i="13"/>
  <c r="BE62" i="13"/>
  <c r="BH54" i="13"/>
  <c r="BJ51" i="13"/>
  <c r="BD14" i="13"/>
  <c r="BE14" i="13"/>
  <c r="BI62" i="13"/>
  <c r="BH17" i="13"/>
  <c r="AO30" i="13"/>
  <c r="BH51" i="13"/>
  <c r="BG39" i="13"/>
  <c r="AO42" i="13"/>
  <c r="AO60" i="13"/>
  <c r="AO65" i="13"/>
  <c r="BD59" i="13"/>
  <c r="BJ59" i="13"/>
  <c r="BF17" i="13"/>
  <c r="BH39" i="13"/>
  <c r="BF62" i="13"/>
  <c r="BD64" i="13"/>
  <c r="BJ64" i="13"/>
  <c r="BG51" i="13"/>
  <c r="BJ16" i="13"/>
  <c r="BI39" i="13"/>
  <c r="AO61" i="13"/>
  <c r="BJ36" i="13"/>
  <c r="BD39" i="13"/>
  <c r="BE39" i="13"/>
  <c r="BH62" i="13"/>
  <c r="BE36" i="13"/>
  <c r="BD36" i="13"/>
  <c r="BF21" i="13" l="1"/>
  <c r="BE9" i="13"/>
  <c r="BE12" i="13" s="1"/>
  <c r="BH9" i="13"/>
  <c r="BH12" i="13" s="1"/>
  <c r="BG9" i="13"/>
  <c r="BG12" i="13" s="1"/>
  <c r="BF9" i="13"/>
  <c r="BF12" i="13" s="1"/>
  <c r="BI9" i="13"/>
  <c r="BI12" i="13" s="1"/>
  <c r="BE28" i="13"/>
  <c r="BE47" i="13"/>
  <c r="BG25" i="13"/>
  <c r="BJ35" i="13"/>
  <c r="BG47" i="13"/>
  <c r="BJ25" i="13"/>
  <c r="BD37" i="13"/>
  <c r="BF38" i="13"/>
  <c r="BH47" i="13"/>
  <c r="BI49" i="13"/>
  <c r="BI45" i="13"/>
  <c r="BE5" i="13"/>
  <c r="BF25" i="13"/>
  <c r="BI47" i="13"/>
  <c r="BI25" i="13"/>
  <c r="BD25" i="13"/>
  <c r="BF45" i="13"/>
  <c r="BE45" i="13"/>
  <c r="BE25" i="13"/>
  <c r="BD30" i="13"/>
  <c r="BJ45" i="13"/>
  <c r="BF5" i="13"/>
  <c r="BF7" i="13" s="1"/>
  <c r="BD47" i="13"/>
  <c r="BI37" i="13"/>
  <c r="BG45" i="13"/>
  <c r="BH20" i="13"/>
  <c r="BJ32" i="13"/>
  <c r="BD6" i="13"/>
  <c r="BJ28" i="13"/>
  <c r="BD28" i="13"/>
  <c r="BI28" i="13"/>
  <c r="BF32" i="13"/>
  <c r="BG29" i="13"/>
  <c r="BH28" i="13"/>
  <c r="BE20" i="13"/>
  <c r="BF35" i="13"/>
  <c r="BF28" i="13"/>
  <c r="BJ38" i="13"/>
  <c r="BD61" i="13"/>
  <c r="BD66" i="13" s="1"/>
  <c r="BE49" i="13"/>
  <c r="BH18" i="13"/>
  <c r="BJ31" i="13"/>
  <c r="BF31" i="13"/>
  <c r="BG27" i="13"/>
  <c r="BF47" i="13"/>
  <c r="BG6" i="13"/>
  <c r="BE29" i="13"/>
  <c r="BH30" i="13"/>
  <c r="BH45" i="13"/>
  <c r="BH5" i="13"/>
  <c r="BH7" i="13" s="1"/>
  <c r="BE61" i="13"/>
  <c r="BD38" i="13"/>
  <c r="BE31" i="13"/>
  <c r="BH37" i="13"/>
  <c r="BE37" i="13"/>
  <c r="BG30" i="13"/>
  <c r="BJ61" i="13"/>
  <c r="BH61" i="13"/>
  <c r="BH66" i="13" s="1"/>
  <c r="BG38" i="13"/>
  <c r="BD18" i="13"/>
  <c r="BH38" i="13"/>
  <c r="BE38" i="13"/>
  <c r="BH49" i="13"/>
  <c r="BG31" i="13"/>
  <c r="BI6" i="13"/>
  <c r="BI7" i="13" s="1"/>
  <c r="BJ29" i="13"/>
  <c r="BG37" i="13"/>
  <c r="BI30" i="13"/>
  <c r="BE30" i="13"/>
  <c r="BD5" i="13"/>
  <c r="BD7" i="13" s="1"/>
  <c r="BF61" i="13"/>
  <c r="BG61" i="13"/>
  <c r="BI56" i="13"/>
  <c r="BJ37" i="13"/>
  <c r="BJ30" i="13"/>
  <c r="BG18" i="13"/>
  <c r="BI18" i="13"/>
  <c r="BE18" i="13"/>
  <c r="BD15" i="13"/>
  <c r="BD21" i="13" s="1"/>
  <c r="BJ5" i="13"/>
  <c r="BJ7" i="13" s="1"/>
  <c r="BJ18" i="13"/>
  <c r="BI15" i="13"/>
  <c r="BF6" i="13"/>
  <c r="BF27" i="13"/>
  <c r="BI32" i="13"/>
  <c r="BD32" i="13"/>
  <c r="BH35" i="13"/>
  <c r="BH15" i="13"/>
  <c r="BI27" i="13"/>
  <c r="BE27" i="13"/>
  <c r="BH32" i="13"/>
  <c r="BG35" i="13"/>
  <c r="BE35" i="13"/>
  <c r="BG15" i="13"/>
  <c r="BF49" i="13"/>
  <c r="BJ49" i="13"/>
  <c r="BI31" i="13"/>
  <c r="BD31" i="13"/>
  <c r="BE6" i="13"/>
  <c r="BI29" i="13"/>
  <c r="BF29" i="13"/>
  <c r="BG5" i="13"/>
  <c r="BG7" i="13" s="1"/>
  <c r="BJ27" i="13"/>
  <c r="BD35" i="13"/>
  <c r="BE15" i="13"/>
  <c r="BE21" i="13" s="1"/>
  <c r="BH27" i="13"/>
  <c r="BE32" i="13"/>
  <c r="BJ15" i="13"/>
  <c r="BG49" i="13"/>
  <c r="BJ6" i="13"/>
  <c r="BH29" i="13"/>
  <c r="BI20" i="13"/>
  <c r="BJ20" i="13"/>
  <c r="BG20" i="13"/>
  <c r="BD20" i="13"/>
  <c r="BE63" i="13"/>
  <c r="BI63" i="13"/>
  <c r="BI66" i="13" s="1"/>
  <c r="BJ63" i="13"/>
  <c r="BH63" i="13"/>
  <c r="BF63" i="13"/>
  <c r="BG63" i="13"/>
  <c r="BG56" i="13"/>
  <c r="BH56" i="13"/>
  <c r="BJ56" i="13"/>
  <c r="BF56" i="13"/>
  <c r="BD56" i="13"/>
  <c r="BI52" i="13" l="1"/>
  <c r="BG21" i="13"/>
  <c r="BH21" i="13"/>
  <c r="BJ21" i="13"/>
  <c r="BG66" i="13"/>
  <c r="BI21" i="13"/>
  <c r="BF66" i="13"/>
  <c r="BJ52" i="13"/>
  <c r="BH52" i="13"/>
  <c r="BE52" i="13"/>
  <c r="BG52" i="13"/>
  <c r="BD52" i="13"/>
  <c r="BF52" i="13"/>
  <c r="BE7" i="13"/>
  <c r="BJ66" i="13"/>
  <c r="BE66" i="13"/>
  <c r="BJ33" i="13"/>
  <c r="BH33" i="13"/>
  <c r="BD33" i="13"/>
  <c r="BG33" i="13"/>
  <c r="BF33" i="13"/>
  <c r="BE33" i="13"/>
  <c r="BI33" i="13"/>
  <c r="BD67" i="13" l="1"/>
  <c r="BH67" i="13"/>
  <c r="BG67" i="13"/>
  <c r="BI67" i="13"/>
  <c r="BJ67" i="13"/>
  <c r="BE67" i="13"/>
  <c r="BF67" i="13"/>
</calcChain>
</file>

<file path=xl/sharedStrings.xml><?xml version="1.0" encoding="utf-8"?>
<sst xmlns="http://schemas.openxmlformats.org/spreadsheetml/2006/main" count="392" uniqueCount="131">
  <si>
    <t>ÍTEM</t>
  </si>
  <si>
    <t>%disper</t>
  </si>
  <si>
    <t>Criterio de Selección</t>
  </si>
  <si>
    <t>limitacion</t>
  </si>
  <si>
    <t>UNIDAD DE MEDIDA</t>
  </si>
  <si>
    <t>AJUSTE DE CANTIDADES</t>
  </si>
  <si>
    <t>CUBRIMIENTO DE LA NECESIDAD</t>
  </si>
  <si>
    <t>Menor</t>
  </si>
  <si>
    <t>Mayor</t>
  </si>
  <si>
    <t>Mediana</t>
  </si>
  <si>
    <t>Promedio</t>
  </si>
  <si>
    <t>Desviación Estándar</t>
  </si>
  <si>
    <t>Promedio Menor-Mediana</t>
  </si>
  <si>
    <t>CÓDIGO DANE</t>
  </si>
  <si>
    <t xml:space="preserve">
CANTIDADES
MINIMAS A ADQUIRIR (AJUSTADAS)</t>
  </si>
  <si>
    <t>% CUBRIMIENTO DE LA NECESIDAD</t>
  </si>
  <si>
    <t xml:space="preserve">PRECIO UNITARIO DE REFERENCIA (incluido IVA si aplica) </t>
  </si>
  <si>
    <t xml:space="preserve">Precio Unitario DE REFERENCIA (incluido IVA si aplica) </t>
  </si>
  <si>
    <t>NOMBRE DEL BIEN</t>
  </si>
  <si>
    <t>CAJA</t>
  </si>
  <si>
    <t>PAQUETE</t>
  </si>
  <si>
    <t>PRECIO UNITARIO
(INCLUIDO IVA SI APLICA)</t>
  </si>
  <si>
    <t xml:space="preserve">IVA APLICABLE
</t>
  </si>
  <si>
    <t>PRECIO UNITARIO INCLUIDO IVA Y DEMÁS GRAVÁMENES (SI APLICA) - (INDEXADO )</t>
  </si>
  <si>
    <t>PRECIO UNITARIO 
(INCLUIDO IVA CUANDO APLIQUE)</t>
  </si>
  <si>
    <t>ESICI</t>
  </si>
  <si>
    <t>UNIDAD</t>
  </si>
  <si>
    <t>BOLSA</t>
  </si>
  <si>
    <t>CANTIDAD NECESIDAD TOTAL
(INICIAL)</t>
  </si>
  <si>
    <t>Media geométrica</t>
  </si>
  <si>
    <t>MEDIA GEOMÉTRICA</t>
  </si>
  <si>
    <t>IPC INICIAL (OCTUBRE 2021)</t>
  </si>
  <si>
    <t>IPC ACTUAL (MARZO 2025)</t>
  </si>
  <si>
    <t>N/A</t>
  </si>
  <si>
    <t>PRESUPUESTO OFICIAL CON CANTIDADES MÍNIMAS</t>
  </si>
  <si>
    <t xml:space="preserve">VALOR TOTAL ESTIMADO (incluido IVA si aplica) </t>
  </si>
  <si>
    <t>DISTRIBUCIÓN DEL PRESUPUESTO POR UNIDAD CENTRALIZADA</t>
  </si>
  <si>
    <t>A-02-02-01-002-007</t>
  </si>
  <si>
    <t>TAPABOCAS QUIRUGICO DESECHABLE CON SUJECIÓN ELÁSTICA A LA OREJA CAJA X 50 UNIDADES</t>
  </si>
  <si>
    <t>ALGODÓN  PURIFICADO / BOLSA DE 100 GRAMOS</t>
  </si>
  <si>
    <t>NECESIDAD
ESART</t>
  </si>
  <si>
    <t>NECESIDAD
ESCAB</t>
  </si>
  <si>
    <t>NECESIDAD
ESICI</t>
  </si>
  <si>
    <t>NECESIDAD
ESUME</t>
  </si>
  <si>
    <t>NECESIDAD
ESLOG</t>
  </si>
  <si>
    <t>NECESIDAD
EMSUB</t>
  </si>
  <si>
    <t>Chaleco reflectivo Clase 2
DE ACUERDO CON ESPECIFICACIONES TÉCNICAS Y/O FICHA TÉCNICA</t>
  </si>
  <si>
    <t>SUBTOTAL A-02-02-01-002-007</t>
  </si>
  <si>
    <t>A-02-02-01-003-001</t>
  </si>
  <si>
    <t>Baja lenguas de Madera 
DE ACUERDO CON ESPECIFICACIONES TÉCNICAS Y/O FICHA TÉCNICA
PAQUETE X 20UNIDADES</t>
  </si>
  <si>
    <t>SUBTOTAL A-02-02-01-003-001</t>
  </si>
  <si>
    <t>A-02-02-01-003-006</t>
  </si>
  <si>
    <t>36230</t>
  </si>
  <si>
    <t>MANGUERA COMPLETA JARDÍN 1/2" CON PISTOLA Y ACOPLES, 50 M</t>
  </si>
  <si>
    <t>PAR</t>
  </si>
  <si>
    <t>PROTECTOR AUDITIVO CON INSERCION DE ACUERDO CON ESPECIFICACIONES TÉCNICAS Y/O FICHA TÉCNICA</t>
  </si>
  <si>
    <t>PROTECTOR AUDITIVO TIPO COPA 
DE ACUERDO CON ESPECIFICACIONES TÉCNICAS Y/O FICHA TÉCNICA</t>
  </si>
  <si>
    <t>PROTECTOR RESPIRATORIO DOBLE VALVULA DE ACUERDO CON ESPECIFICACIONES TÉCNICAS Y/O FICHA TÉCNICA</t>
  </si>
  <si>
    <t>BALDE CONSTRUCTOR DE 12 LTS.
DE ACUERDO CON ESPECIFICACIONES TÉCNICAS Y/O FICHA TÉCNICA</t>
  </si>
  <si>
    <t>EXPANSOR DE TUBOS
DE ACUERDO CON ESPECIFICACIONES TÉCNICAS Y/O FICHA TÉCNICA</t>
  </si>
  <si>
    <t>CASCO PARA TRABAJO EN ALTURAS: TIPO 1 CLASE E
DE ACUERDO CON ESPECIFICACIONES TÉCNICAS Y/O FICHA TÉCNICA</t>
  </si>
  <si>
    <t>A-02-02-01-003-008</t>
  </si>
  <si>
    <t>GUANTES RESISTENTES A CORTES
DE ACUERDO CON ESPECIFICACIONES TÉCNICAS Y/O FICHA TÉCNICA</t>
  </si>
  <si>
    <t>GUANTES TERMICOS (ALTAS TEMPERATURAS) 
DE ACUERDO CON ESPECIFICACIONES TÉCNICAS Y/O FICHA TÉCNICA</t>
  </si>
  <si>
    <t>MANGAS DE CARNAZA 
DE ACUERDO CON ESPECIFICACIONES TÉCNICAS Y/O FICHA TÉCNICA</t>
  </si>
  <si>
    <t>GUANTE  DE VAQUETA O SOLDADOR CARNAZA 
DE ACUERDO CON ESPECIFICACIONES TÉCNICAS Y/O FICHA TÉCNICA</t>
  </si>
  <si>
    <t>PETO DE CARNAZA 
DE ACUERDO CON ESPECIFICACIONES TÉCNICAS Y/O FICHA TÉCNICA</t>
  </si>
  <si>
    <t>Guantes en Fibra Taeki, recubiertos con Nitrilo
DE ACUERDO CON ESPECIFICACIONES TÉCNICAS Y/O FICHA TÉCNICA</t>
  </si>
  <si>
    <t>POLAINAS CARNAZA
DE ACUERDO CON ESPECIFICACIONES TÉCNICAS Y/O FICHA TÉCNICA</t>
  </si>
  <si>
    <t>GUANTE SOLDADOR CARNAZA 
DE ACUERDO CON ESPECIFICACIONES TÉCNICAS Y/O FICHA TÉCNICA</t>
  </si>
  <si>
    <t>GUANTES DE NITRILO INDUSTRIALES
DE ACUERDO CON ESPECIFICACIONES TÉCNICAS Y/O FICHA TÉCNICA</t>
  </si>
  <si>
    <t>A-02-02-01-004-002</t>
  </si>
  <si>
    <t xml:space="preserve">UNIDAD </t>
  </si>
  <si>
    <t>LLANA INOXIDABLE DE 125 MM MANGO MADERA</t>
  </si>
  <si>
    <t>MARTILLO 16 ONZAS MANGO MADERA</t>
  </si>
  <si>
    <t>ALICATE DE ELECTRICISTA 8”</t>
  </si>
  <si>
    <t>BISTURÍ ALMA METÁLICA TRABAJO PESADO CON KIT DE CUCHILLAS DE REPUESTO DE ACERO DE 18 MM X 10 UNDS</t>
  </si>
  <si>
    <t>CORTADORA MANUAL DE ENCHAPES Y BALDOSA X 66 CM</t>
  </si>
  <si>
    <t>ESPÁTULA METÁLICA FLEXIBLE 2”</t>
  </si>
  <si>
    <t>JUEGO DE 6 DESTORNILLADORES DIELÉCTRICOS Y TESTER</t>
  </si>
  <si>
    <t>JUEGO DE 8 DESTORNILLADORES MANGO PVC</t>
  </si>
  <si>
    <t>LLAVE EXPANSIVA CROMADA DE 12”</t>
  </si>
  <si>
    <t>LLAVE EXPANSIVA CROMADA DE 6”</t>
  </si>
  <si>
    <t>LLAVE TUBO 4"</t>
  </si>
  <si>
    <t>SET PINZAS PEQUEÑAS DE 6 PIEZAS</t>
  </si>
  <si>
    <t>SONDA GUÍA ELÉCTRICA METÁLICA PARA CABLE DE 40 M</t>
  </si>
  <si>
    <t>TIJERA CORTA LATA DE 10”</t>
  </si>
  <si>
    <t>ANDAMIO TUBULAR METALICO
DE ACUERDO CON ESPECIFICACIONES TÉCNICAS Y/O FICHA TÉCNICA</t>
  </si>
  <si>
    <t>MOSQUETON DE BLOQUEO AUTOMATICO EN ACERO INOXIDABLE O ACERO
DE ACUERDO CON ESPECIFICACIONES TÉCNICAS Y/O FICHA TÉCNICA</t>
  </si>
  <si>
    <t>A-02-02-01-004-006</t>
  </si>
  <si>
    <t>EXTENSIÓN ELÉCTRICA COMPLETA, EN CABLE ENCAUCHETADO 3X10 AWG NEGRO X 25 M</t>
  </si>
  <si>
    <t>SUBTOTAL A-02-02-01-004-006</t>
  </si>
  <si>
    <t xml:space="preserve">CINTA MÉTRICA DE 50 M </t>
  </si>
  <si>
    <t>FLEXÓMETRO DE 8 METROS</t>
  </si>
  <si>
    <t>NIVEL DE BURBUJA MAGNÉTICO</t>
  </si>
  <si>
    <t>A-02-02-01-004-008</t>
  </si>
  <si>
    <t>SUBTOTAL A-02-02-01-004-008</t>
  </si>
  <si>
    <t>SUBTOTAL A-02-02-01-004-002</t>
  </si>
  <si>
    <t>SUBTOTAL A-02-02-01-003-008</t>
  </si>
  <si>
    <t>JUEGO DE MANÓMETROS 
DE ACUERDO CON ESPECIFICACIONES TÉCNICAS Y/O FICHA TÉCNICA</t>
  </si>
  <si>
    <t>PLOMADA DE CONSTRUCCIÓN COMPLETA
DE ACUERDO CON ESPECIFICACIONES TÉCNICAS Y/O FICHA TÉCNICA</t>
  </si>
  <si>
    <t>INDUSTRIAS NANTEX SAS
NIT 901.561.336-4</t>
  </si>
  <si>
    <t>SUMINISTROS 2020 SAS
NIT 901.356.386-4</t>
  </si>
  <si>
    <t>TVEC 
LUBRIRETENES Y RODAMIENTOS S.A.S</t>
  </si>
  <si>
    <t>TVEC 
PANAMERICANA OUTSOURCING S.A</t>
  </si>
  <si>
    <t>TVEC 
POLYFLEX</t>
  </si>
  <si>
    <t>MENOR</t>
  </si>
  <si>
    <t>PROMEDIO MENOR MEDIANA</t>
  </si>
  <si>
    <t>GAFAS DE SEGURIDAD TRANSPARENTE PARA ACTIVIDADES DE MANTENIMIENTO    DE ACUERDO CON ESPECIFICACIONES TÉCNICAS Y/O FICHA TÉCNICA</t>
  </si>
  <si>
    <t>MONOGAFAS DE SEGURIDAD  
DE ACUERDO CON ESPECIFICACIONES TÉCNICAS Y/O FICHA TÉCNICA</t>
  </si>
  <si>
    <t>GAFAS DE SEGURIDAD CON PROTECCIÓN UV Y ANTIEMPAÑANTE LENTE OSCURO 
 DE ACUERDO CON ESPECIFICACIONES TÉCNICAS Y/O FICHA TÉCNICA</t>
  </si>
  <si>
    <t>MULTIMETRO DIGITAL
 DE ACUERDO CON ESPECIFICACIONES TÉCNICAS Y/O FICHA TÉCNICA</t>
  </si>
  <si>
    <t>CABO EN MADERA PARA PALA LARGA Cabo grueso de gran resistencia, cómodo para usar gracias al mango largo, superficie suave y resistente</t>
  </si>
  <si>
    <t>CABO EN MADERA PARA PICA Cabo grueso de gran resistencia, cómodo para usar gracias al mango largo, superficie suave y resistente</t>
  </si>
  <si>
    <t>GUANTES DIELECTRICOS  CLASE 1
DE ACUERDO CON ESPECIFICACIONES TÉCNICAS Y/O FICHA TÉCNICA</t>
  </si>
  <si>
    <t>BANDA DE ANCLAJE (TIE OFF)
DE ACUERDO CON ESPECIFICACIONES TÉCNICAS Y/O FICHA TÉCNICA</t>
  </si>
  <si>
    <t xml:space="preserve">Evento 199106 TVEC
HAS
</t>
  </si>
  <si>
    <t>Evento 199106 TVEC
POLYFLEX</t>
  </si>
  <si>
    <t>PROMEDIO</t>
  </si>
  <si>
    <t>CANTIDADES INICIALES</t>
  </si>
  <si>
    <t>ESART</t>
  </si>
  <si>
    <t>ESCAB</t>
  </si>
  <si>
    <t>ESUME</t>
  </si>
  <si>
    <t>ESLOG</t>
  </si>
  <si>
    <t>EMSUB</t>
  </si>
  <si>
    <t>Limitación ESART</t>
  </si>
  <si>
    <t>Limitación 
ESCAB</t>
  </si>
  <si>
    <t>Limitación 
ESICI</t>
  </si>
  <si>
    <t>Limitación 
ESUME</t>
  </si>
  <si>
    <t>Limitación 
ESLOG</t>
  </si>
  <si>
    <t>Limitación 
EMSUB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</si>
</sst>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75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theme="1" tint="0.34998626667073579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175" fontId="1" fillId="0" borderId="0" applyFont="0" applyFill="0" applyBorder="0" applyAlignment="0" applyProtection="0"/>
  </cellStyleXfs>
  <cellXfs count="127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10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left" vertical="center" wrapText="1"/>
    </xf>
    <xf numFmtId="0" fontId="6" fillId="8" borderId="8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left" vertical="center"/>
    </xf>
    <xf numFmtId="4" fontId="5" fillId="4" borderId="14" xfId="0" applyNumberFormat="1" applyFont="1" applyFill="1" applyBorder="1" applyAlignment="1">
      <alignment horizontal="left" vertical="center" wrapText="1"/>
    </xf>
    <xf numFmtId="10" fontId="5" fillId="4" borderId="14" xfId="1" applyNumberFormat="1" applyFont="1" applyFill="1" applyBorder="1" applyAlignment="1">
      <alignment horizontal="left" vertical="center"/>
    </xf>
    <xf numFmtId="3" fontId="5" fillId="4" borderId="14" xfId="0" applyNumberFormat="1" applyFont="1" applyFill="1" applyBorder="1" applyAlignment="1">
      <alignment horizontal="left" vertical="center"/>
    </xf>
    <xf numFmtId="3" fontId="5" fillId="4" borderId="14" xfId="0" applyNumberFormat="1" applyFont="1" applyFill="1" applyBorder="1" applyAlignment="1">
      <alignment horizontal="center" vertical="center"/>
    </xf>
    <xf numFmtId="10" fontId="6" fillId="4" borderId="15" xfId="1" applyNumberFormat="1" applyFont="1" applyFill="1" applyBorder="1" applyAlignment="1">
      <alignment horizontal="left" vertical="center"/>
    </xf>
    <xf numFmtId="0" fontId="5" fillId="7" borderId="5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3" fontId="5" fillId="7" borderId="1" xfId="0" applyNumberFormat="1" applyFont="1" applyFill="1" applyBorder="1" applyAlignment="1">
      <alignment horizontal="center" vertical="center"/>
    </xf>
    <xf numFmtId="9" fontId="5" fillId="7" borderId="27" xfId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1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0" fontId="5" fillId="7" borderId="1" xfId="1" applyNumberFormat="1" applyFont="1" applyFill="1" applyBorder="1" applyAlignment="1">
      <alignment horizontal="left" vertical="center"/>
    </xf>
    <xf numFmtId="10" fontId="5" fillId="7" borderId="1" xfId="1" applyNumberFormat="1" applyFont="1" applyFill="1" applyBorder="1" applyAlignment="1">
      <alignment horizontal="center" vertical="center"/>
    </xf>
    <xf numFmtId="165" fontId="5" fillId="7" borderId="1" xfId="1" applyNumberFormat="1" applyFont="1" applyFill="1" applyBorder="1" applyAlignment="1">
      <alignment horizontal="left" vertical="center"/>
    </xf>
    <xf numFmtId="0" fontId="5" fillId="11" borderId="0" xfId="0" applyFont="1" applyFill="1"/>
    <xf numFmtId="9" fontId="5" fillId="7" borderId="1" xfId="1" applyFont="1" applyFill="1" applyBorder="1" applyAlignment="1">
      <alignment horizontal="center" vertical="center"/>
    </xf>
    <xf numFmtId="4" fontId="5" fillId="7" borderId="1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165" fontId="6" fillId="3" borderId="26" xfId="0" applyNumberFormat="1" applyFont="1" applyFill="1" applyBorder="1" applyAlignment="1">
      <alignment vertical="center" wrapText="1"/>
    </xf>
    <xf numFmtId="165" fontId="5" fillId="0" borderId="0" xfId="0" applyNumberFormat="1" applyFont="1"/>
    <xf numFmtId="10" fontId="5" fillId="4" borderId="27" xfId="1" applyNumberFormat="1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9" fontId="5" fillId="2" borderId="27" xfId="1" applyFont="1" applyFill="1" applyBorder="1" applyAlignment="1">
      <alignment horizontal="center" vertical="center"/>
    </xf>
    <xf numFmtId="10" fontId="5" fillId="2" borderId="1" xfId="1" applyNumberFormat="1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165" fontId="5" fillId="0" borderId="1" xfId="3" applyFont="1" applyFill="1" applyBorder="1" applyAlignment="1">
      <alignment horizontal="center" vertical="center" wrapText="1"/>
    </xf>
    <xf numFmtId="165" fontId="5" fillId="0" borderId="27" xfId="3" applyFont="1" applyFill="1" applyBorder="1" applyAlignment="1">
      <alignment horizontal="center" vertical="center" wrapText="1"/>
    </xf>
    <xf numFmtId="2" fontId="5" fillId="0" borderId="19" xfId="3" applyNumberFormat="1" applyFont="1" applyFill="1" applyBorder="1" applyAlignment="1">
      <alignment horizontal="center" vertical="center" wrapText="1"/>
    </xf>
    <xf numFmtId="2" fontId="5" fillId="0" borderId="1" xfId="3" applyNumberFormat="1" applyFont="1" applyFill="1" applyBorder="1" applyAlignment="1">
      <alignment horizontal="center" vertical="center" wrapText="1"/>
    </xf>
    <xf numFmtId="165" fontId="6" fillId="0" borderId="24" xfId="3" applyFont="1" applyFill="1" applyBorder="1" applyAlignment="1">
      <alignment horizontal="left" vertical="center"/>
    </xf>
    <xf numFmtId="165" fontId="5" fillId="0" borderId="5" xfId="3" applyFont="1" applyBorder="1" applyAlignment="1">
      <alignment horizontal="left" vertical="center" wrapText="1"/>
    </xf>
    <xf numFmtId="165" fontId="5" fillId="0" borderId="1" xfId="3" applyFont="1" applyBorder="1" applyAlignment="1">
      <alignment horizontal="left" vertical="center" wrapText="1"/>
    </xf>
    <xf numFmtId="165" fontId="5" fillId="0" borderId="24" xfId="3" applyFont="1" applyBorder="1" applyAlignment="1">
      <alignment horizontal="left" vertical="center" wrapText="1"/>
    </xf>
    <xf numFmtId="10" fontId="5" fillId="4" borderId="1" xfId="1" applyNumberFormat="1" applyFont="1" applyFill="1" applyBorder="1" applyAlignment="1">
      <alignment horizontal="left" vertical="center"/>
    </xf>
    <xf numFmtId="9" fontId="5" fillId="2" borderId="1" xfId="1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vertical="center" wrapText="1"/>
    </xf>
    <xf numFmtId="10" fontId="6" fillId="4" borderId="31" xfId="1" applyNumberFormat="1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center" vertical="center"/>
    </xf>
    <xf numFmtId="165" fontId="6" fillId="8" borderId="32" xfId="3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165" fontId="5" fillId="0" borderId="0" xfId="3" applyFont="1" applyAlignment="1">
      <alignment horizontal="center"/>
    </xf>
    <xf numFmtId="165" fontId="5" fillId="0" borderId="0" xfId="3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65" fontId="6" fillId="10" borderId="2" xfId="3" applyFont="1" applyFill="1" applyBorder="1" applyAlignment="1">
      <alignment horizontal="center" vertical="center" wrapText="1"/>
    </xf>
    <xf numFmtId="165" fontId="6" fillId="10" borderId="16" xfId="3" applyFont="1" applyFill="1" applyBorder="1" applyAlignment="1">
      <alignment horizontal="center" vertical="center" wrapText="1"/>
    </xf>
    <xf numFmtId="165" fontId="6" fillId="8" borderId="14" xfId="3" applyFont="1" applyFill="1" applyBorder="1" applyAlignment="1">
      <alignment horizontal="center" vertical="center" wrapText="1"/>
    </xf>
    <xf numFmtId="165" fontId="6" fillId="8" borderId="21" xfId="3" applyFont="1" applyFill="1" applyBorder="1" applyAlignment="1">
      <alignment horizontal="center" vertical="center" wrapText="1"/>
    </xf>
    <xf numFmtId="165" fontId="6" fillId="8" borderId="8" xfId="3" applyFont="1" applyFill="1" applyBorder="1" applyAlignment="1">
      <alignment horizontal="center" vertical="center" wrapText="1"/>
    </xf>
    <xf numFmtId="17" fontId="6" fillId="8" borderId="8" xfId="3" applyNumberFormat="1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left" vertical="center" wrapText="1"/>
    </xf>
    <xf numFmtId="0" fontId="6" fillId="8" borderId="9" xfId="0" applyFont="1" applyFill="1" applyBorder="1" applyAlignment="1">
      <alignment horizontal="left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165" fontId="5" fillId="4" borderId="1" xfId="3" applyFont="1" applyFill="1" applyBorder="1" applyAlignment="1">
      <alignment horizontal="center" vertical="center" wrapText="1"/>
    </xf>
    <xf numFmtId="165" fontId="5" fillId="4" borderId="20" xfId="3" applyFont="1" applyFill="1" applyBorder="1" applyAlignment="1">
      <alignment horizontal="left" vertical="center" wrapText="1"/>
    </xf>
    <xf numFmtId="165" fontId="5" fillId="4" borderId="28" xfId="3" applyFont="1" applyFill="1" applyBorder="1" applyAlignment="1">
      <alignment horizontal="center" vertical="center" wrapText="1"/>
    </xf>
    <xf numFmtId="165" fontId="5" fillId="4" borderId="14" xfId="3" applyFont="1" applyFill="1" applyBorder="1" applyAlignment="1">
      <alignment horizontal="left" vertical="center" wrapText="1"/>
    </xf>
    <xf numFmtId="10" fontId="5" fillId="4" borderId="13" xfId="1" applyNumberFormat="1" applyFont="1" applyFill="1" applyBorder="1" applyAlignment="1">
      <alignment horizontal="left" vertical="center"/>
    </xf>
    <xf numFmtId="10" fontId="5" fillId="4" borderId="15" xfId="1" applyNumberFormat="1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center" vertical="center"/>
    </xf>
    <xf numFmtId="165" fontId="5" fillId="7" borderId="1" xfId="3" applyFont="1" applyFill="1" applyBorder="1" applyAlignment="1">
      <alignment horizontal="center" vertical="center" wrapText="1"/>
    </xf>
    <xf numFmtId="2" fontId="5" fillId="7" borderId="19" xfId="3" applyNumberFormat="1" applyFont="1" applyFill="1" applyBorder="1" applyAlignment="1">
      <alignment horizontal="center" vertical="center" wrapText="1"/>
    </xf>
    <xf numFmtId="2" fontId="5" fillId="7" borderId="1" xfId="3" applyNumberFormat="1" applyFont="1" applyFill="1" applyBorder="1" applyAlignment="1">
      <alignment horizontal="center" vertical="center" wrapText="1"/>
    </xf>
    <xf numFmtId="165" fontId="6" fillId="7" borderId="24" xfId="3" applyFont="1" applyFill="1" applyBorder="1" applyAlignment="1">
      <alignment horizontal="left" vertical="center"/>
    </xf>
    <xf numFmtId="165" fontId="5" fillId="7" borderId="5" xfId="3" applyFont="1" applyFill="1" applyBorder="1" applyAlignment="1">
      <alignment horizontal="left" vertical="center" wrapText="1"/>
    </xf>
    <xf numFmtId="165" fontId="5" fillId="7" borderId="1" xfId="3" applyFont="1" applyFill="1" applyBorder="1" applyAlignment="1">
      <alignment horizontal="left" vertical="center" wrapText="1"/>
    </xf>
    <xf numFmtId="165" fontId="5" fillId="7" borderId="24" xfId="3" applyFont="1" applyFill="1" applyBorder="1" applyAlignment="1">
      <alignment horizontal="left" vertical="center" wrapText="1"/>
    </xf>
    <xf numFmtId="165" fontId="5" fillId="7" borderId="19" xfId="3" applyFont="1" applyFill="1" applyBorder="1" applyAlignment="1">
      <alignment horizontal="center" vertical="center" wrapText="1"/>
    </xf>
    <xf numFmtId="165" fontId="5" fillId="3" borderId="17" xfId="0" applyNumberFormat="1" applyFont="1" applyFill="1" applyBorder="1" applyAlignment="1">
      <alignment vertical="center" wrapText="1"/>
    </xf>
    <xf numFmtId="165" fontId="5" fillId="4" borderId="1" xfId="3" applyFont="1" applyFill="1" applyBorder="1" applyAlignment="1">
      <alignment horizontal="left" vertical="center" wrapText="1"/>
    </xf>
    <xf numFmtId="2" fontId="5" fillId="4" borderId="21" xfId="3" applyNumberFormat="1" applyFont="1" applyFill="1" applyBorder="1" applyAlignment="1">
      <alignment horizontal="left" vertical="center" wrapText="1"/>
    </xf>
    <xf numFmtId="2" fontId="5" fillId="4" borderId="14" xfId="3" applyNumberFormat="1" applyFont="1" applyFill="1" applyBorder="1" applyAlignment="1">
      <alignment horizontal="left" vertical="center" wrapText="1"/>
    </xf>
    <xf numFmtId="165" fontId="5" fillId="4" borderId="27" xfId="3" applyFont="1" applyFill="1" applyBorder="1" applyAlignment="1">
      <alignment horizontal="center" vertical="center" wrapText="1"/>
    </xf>
    <xf numFmtId="165" fontId="5" fillId="7" borderId="27" xfId="3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vertical="center" wrapText="1"/>
    </xf>
    <xf numFmtId="10" fontId="5" fillId="4" borderId="29" xfId="1" applyNumberFormat="1" applyFont="1" applyFill="1" applyBorder="1" applyAlignment="1">
      <alignment horizontal="left" vertical="center"/>
    </xf>
    <xf numFmtId="10" fontId="5" fillId="4" borderId="28" xfId="1" applyNumberFormat="1" applyFont="1" applyFill="1" applyBorder="1" applyAlignment="1">
      <alignment horizontal="left" vertical="center"/>
    </xf>
    <xf numFmtId="10" fontId="5" fillId="4" borderId="23" xfId="1" applyNumberFormat="1" applyFont="1" applyFill="1" applyBorder="1" applyAlignment="1">
      <alignment horizontal="left" vertical="center"/>
    </xf>
    <xf numFmtId="165" fontId="6" fillId="0" borderId="30" xfId="3" applyFont="1" applyFill="1" applyBorder="1" applyAlignment="1">
      <alignment horizontal="left" vertical="center"/>
    </xf>
    <xf numFmtId="165" fontId="5" fillId="3" borderId="18" xfId="0" applyNumberFormat="1" applyFont="1" applyFill="1" applyBorder="1" applyAlignment="1">
      <alignment vertical="center" wrapText="1"/>
    </xf>
    <xf numFmtId="165" fontId="5" fillId="3" borderId="26" xfId="0" applyNumberFormat="1" applyFont="1" applyFill="1" applyBorder="1" applyAlignment="1">
      <alignment vertical="center" wrapText="1"/>
    </xf>
    <xf numFmtId="165" fontId="5" fillId="0" borderId="19" xfId="3" applyFont="1" applyFill="1" applyBorder="1" applyAlignment="1">
      <alignment horizontal="center" vertical="center" wrapText="1"/>
    </xf>
    <xf numFmtId="165" fontId="5" fillId="3" borderId="1" xfId="3" applyFont="1" applyFill="1" applyBorder="1" applyAlignment="1">
      <alignment horizontal="center" vertical="center" wrapText="1"/>
    </xf>
    <xf numFmtId="165" fontId="5" fillId="3" borderId="27" xfId="3" applyFont="1" applyFill="1" applyBorder="1" applyAlignment="1">
      <alignment horizontal="center" vertical="center" wrapText="1"/>
    </xf>
    <xf numFmtId="165" fontId="5" fillId="3" borderId="25" xfId="0" applyNumberFormat="1" applyFont="1" applyFill="1" applyBorder="1" applyAlignment="1">
      <alignment vertical="center" wrapText="1"/>
    </xf>
    <xf numFmtId="0" fontId="6" fillId="8" borderId="10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vertical="center"/>
    </xf>
    <xf numFmtId="0" fontId="5" fillId="3" borderId="0" xfId="0" applyFont="1" applyFill="1"/>
    <xf numFmtId="165" fontId="5" fillId="3" borderId="0" xfId="0" applyNumberFormat="1" applyFont="1" applyFill="1"/>
    <xf numFmtId="0" fontId="5" fillId="4" borderId="0" xfId="0" applyFont="1" applyFill="1"/>
    <xf numFmtId="0" fontId="6" fillId="6" borderId="33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 wrapText="1"/>
    </xf>
    <xf numFmtId="1" fontId="5" fillId="7" borderId="1" xfId="1" applyNumberFormat="1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 wrapText="1"/>
    </xf>
  </cellXfs>
  <cellStyles count="9">
    <cellStyle name="Currency" xfId="7"/>
    <cellStyle name="Millares 2" xfId="5"/>
    <cellStyle name="Moneda" xfId="3" builtinId="4"/>
    <cellStyle name="Moneda 2" xfId="8"/>
    <cellStyle name="Normal" xfId="0" builtinId="0"/>
    <cellStyle name="Normal 2" xfId="6"/>
    <cellStyle name="Normal 42 2" xfId="4"/>
    <cellStyle name="Normal 6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69"/>
  <sheetViews>
    <sheetView tabSelected="1" zoomScale="70" zoomScaleNormal="70" workbookViewId="0">
      <pane ySplit="2" topLeftCell="A14" activePane="bottomLeft" state="frozen"/>
      <selection activeCell="S1" sqref="S1"/>
      <selection pane="bottomLeft" activeCell="M15" sqref="M15"/>
    </sheetView>
  </sheetViews>
  <sheetFormatPr baseColWidth="10" defaultColWidth="11.42578125" defaultRowHeight="13.5" x14ac:dyDescent="0.25"/>
  <cols>
    <col min="1" max="1" width="4.7109375" style="66" customWidth="1"/>
    <col min="2" max="2" width="11" style="66" hidden="1" customWidth="1"/>
    <col min="3" max="3" width="38.5703125" style="67" customWidth="1"/>
    <col min="4" max="4" width="18.42578125" style="66" customWidth="1"/>
    <col min="5" max="5" width="13" style="63" customWidth="1"/>
    <col min="6" max="11" width="16.7109375" style="63" customWidth="1"/>
    <col min="12" max="12" width="18.28515625" style="66" customWidth="1"/>
    <col min="13" max="13" width="20.42578125" style="64" customWidth="1"/>
    <col min="14" max="15" width="22.42578125" style="64" customWidth="1"/>
    <col min="16" max="19" width="22.42578125" style="65" customWidth="1"/>
    <col min="20" max="22" width="22.42578125" style="65" hidden="1" customWidth="1"/>
    <col min="23" max="23" width="25.42578125" style="63" hidden="1" customWidth="1"/>
    <col min="24" max="24" width="12.42578125" style="63" customWidth="1"/>
    <col min="25" max="25" width="12.28515625" style="63" customWidth="1"/>
    <col min="26" max="26" width="14.140625" style="63" customWidth="1"/>
    <col min="27" max="27" width="13.5703125" style="63" customWidth="1"/>
    <col min="28" max="29" width="14" style="63" customWidth="1"/>
    <col min="30" max="30" width="19.85546875" style="63" customWidth="1"/>
    <col min="31" max="31" width="10.140625" style="63" customWidth="1"/>
    <col min="32" max="32" width="18.85546875" style="63" customWidth="1"/>
    <col min="33" max="33" width="15.42578125" style="10" customWidth="1"/>
    <col min="34" max="34" width="13" style="63" bestFit="1" customWidth="1"/>
    <col min="35" max="38" width="18.140625" style="63" customWidth="1"/>
    <col min="39" max="39" width="17.42578125" style="63" customWidth="1"/>
    <col min="40" max="40" width="15" style="66" customWidth="1"/>
    <col min="41" max="41" width="10.7109375" style="63" customWidth="1"/>
    <col min="42" max="47" width="11" style="63" bestFit="1" customWidth="1"/>
    <col min="48" max="48" width="8.28515625" style="63" bestFit="1" customWidth="1"/>
    <col min="49" max="49" width="8.5703125" style="63" bestFit="1" customWidth="1"/>
    <col min="50" max="50" width="7.85546875" style="63" bestFit="1" customWidth="1"/>
    <col min="51" max="51" width="8.7109375" style="63" bestFit="1" customWidth="1"/>
    <col min="52" max="52" width="8.140625" style="63" bestFit="1" customWidth="1"/>
    <col min="53" max="53" width="8.85546875" style="63" bestFit="1" customWidth="1"/>
    <col min="54" max="54" width="20.85546875" style="63" customWidth="1"/>
    <col min="55" max="55" width="26.85546875" style="63" customWidth="1"/>
    <col min="56" max="56" width="17.85546875" style="68" customWidth="1"/>
    <col min="57" max="59" width="20.7109375" style="63" customWidth="1"/>
    <col min="60" max="60" width="17.85546875" style="63" customWidth="1"/>
    <col min="61" max="61" width="19" style="63" customWidth="1"/>
    <col min="62" max="62" width="17" style="63" customWidth="1"/>
    <col min="63" max="63" width="15.7109375" style="10" bestFit="1" customWidth="1"/>
    <col min="64" max="64" width="14.42578125" style="10" bestFit="1" customWidth="1"/>
    <col min="65" max="65" width="14" style="10" bestFit="1" customWidth="1"/>
    <col min="66" max="68" width="14.42578125" style="10" bestFit="1" customWidth="1"/>
    <col min="69" max="69" width="13.85546875" style="10" bestFit="1" customWidth="1"/>
    <col min="70" max="16384" width="11.42578125" style="10"/>
  </cols>
  <sheetData>
    <row r="1" spans="1:69" ht="65.25" customHeight="1" thickBot="1" x14ac:dyDescent="0.3">
      <c r="A1" s="1"/>
      <c r="B1" s="1"/>
      <c r="C1" s="2"/>
      <c r="D1" s="1"/>
      <c r="E1" s="3" t="s">
        <v>119</v>
      </c>
      <c r="F1" s="4"/>
      <c r="G1" s="4"/>
      <c r="H1" s="4"/>
      <c r="I1" s="4"/>
      <c r="J1" s="4"/>
      <c r="K1" s="5"/>
      <c r="L1" s="1"/>
      <c r="M1" s="70" t="s">
        <v>101</v>
      </c>
      <c r="N1" s="70" t="s">
        <v>102</v>
      </c>
      <c r="O1" s="70" t="s">
        <v>103</v>
      </c>
      <c r="P1" s="70" t="s">
        <v>104</v>
      </c>
      <c r="Q1" s="70" t="s">
        <v>105</v>
      </c>
      <c r="R1" s="71" t="s">
        <v>116</v>
      </c>
      <c r="S1" s="71" t="s">
        <v>117</v>
      </c>
      <c r="T1" s="6"/>
      <c r="U1" s="7"/>
      <c r="V1" s="7"/>
      <c r="W1" s="7"/>
      <c r="X1" s="8"/>
      <c r="Y1" s="9"/>
      <c r="Z1" s="9"/>
      <c r="AA1" s="9"/>
      <c r="AB1" s="9"/>
      <c r="AC1" s="9"/>
      <c r="AD1" s="9"/>
      <c r="AE1" s="9"/>
      <c r="AF1" s="10"/>
      <c r="AH1" s="3" t="s">
        <v>5</v>
      </c>
      <c r="AI1" s="4"/>
      <c r="AJ1" s="4"/>
      <c r="AK1" s="4"/>
      <c r="AL1" s="4"/>
      <c r="AM1" s="4"/>
      <c r="AN1" s="5"/>
      <c r="AO1" s="121" t="s">
        <v>6</v>
      </c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3"/>
      <c r="BC1" s="10"/>
      <c r="BD1" s="10"/>
      <c r="BE1" s="11" t="s">
        <v>36</v>
      </c>
      <c r="BF1" s="12"/>
      <c r="BG1" s="12"/>
      <c r="BH1" s="12"/>
      <c r="BI1" s="12"/>
      <c r="BJ1" s="13"/>
    </row>
    <row r="2" spans="1:69" ht="68.25" thickBot="1" x14ac:dyDescent="0.3">
      <c r="A2" s="14" t="s">
        <v>0</v>
      </c>
      <c r="B2" s="15" t="s">
        <v>13</v>
      </c>
      <c r="C2" s="16" t="s">
        <v>18</v>
      </c>
      <c r="D2" s="15" t="s">
        <v>4</v>
      </c>
      <c r="E2" s="15" t="s">
        <v>40</v>
      </c>
      <c r="F2" s="15" t="s">
        <v>41</v>
      </c>
      <c r="G2" s="15" t="s">
        <v>42</v>
      </c>
      <c r="H2" s="15" t="s">
        <v>43</v>
      </c>
      <c r="I2" s="15" t="s">
        <v>44</v>
      </c>
      <c r="J2" s="15" t="s">
        <v>45</v>
      </c>
      <c r="K2" s="15" t="s">
        <v>28</v>
      </c>
      <c r="L2" s="15" t="s">
        <v>22</v>
      </c>
      <c r="M2" s="72" t="s">
        <v>21</v>
      </c>
      <c r="N2" s="72" t="s">
        <v>21</v>
      </c>
      <c r="O2" s="72" t="s">
        <v>21</v>
      </c>
      <c r="P2" s="73" t="s">
        <v>24</v>
      </c>
      <c r="Q2" s="73" t="s">
        <v>24</v>
      </c>
      <c r="R2" s="73" t="s">
        <v>24</v>
      </c>
      <c r="S2" s="73" t="s">
        <v>24</v>
      </c>
      <c r="T2" s="74" t="s">
        <v>24</v>
      </c>
      <c r="U2" s="74" t="s">
        <v>31</v>
      </c>
      <c r="V2" s="75" t="s">
        <v>32</v>
      </c>
      <c r="W2" s="75" t="s">
        <v>23</v>
      </c>
      <c r="X2" s="17" t="s">
        <v>7</v>
      </c>
      <c r="Y2" s="17" t="s">
        <v>8</v>
      </c>
      <c r="Z2" s="17" t="s">
        <v>9</v>
      </c>
      <c r="AA2" s="17" t="s">
        <v>10</v>
      </c>
      <c r="AB2" s="17" t="s">
        <v>12</v>
      </c>
      <c r="AC2" s="17" t="s">
        <v>29</v>
      </c>
      <c r="AD2" s="17" t="s">
        <v>11</v>
      </c>
      <c r="AE2" s="17" t="s">
        <v>1</v>
      </c>
      <c r="AF2" s="17" t="s">
        <v>17</v>
      </c>
      <c r="AG2" s="17" t="s">
        <v>2</v>
      </c>
      <c r="AH2" s="17" t="s">
        <v>40</v>
      </c>
      <c r="AI2" s="17" t="s">
        <v>41</v>
      </c>
      <c r="AJ2" s="17" t="s">
        <v>42</v>
      </c>
      <c r="AK2" s="17" t="s">
        <v>43</v>
      </c>
      <c r="AL2" s="17" t="s">
        <v>44</v>
      </c>
      <c r="AM2" s="17" t="s">
        <v>45</v>
      </c>
      <c r="AN2" s="17" t="s">
        <v>14</v>
      </c>
      <c r="AO2" s="124" t="s">
        <v>3</v>
      </c>
      <c r="AP2" s="126" t="s">
        <v>125</v>
      </c>
      <c r="AQ2" s="126" t="s">
        <v>126</v>
      </c>
      <c r="AR2" s="126" t="s">
        <v>127</v>
      </c>
      <c r="AS2" s="126" t="s">
        <v>128</v>
      </c>
      <c r="AT2" s="126" t="s">
        <v>129</v>
      </c>
      <c r="AU2" s="126" t="s">
        <v>130</v>
      </c>
      <c r="AV2" s="17" t="s">
        <v>120</v>
      </c>
      <c r="AW2" s="17" t="s">
        <v>121</v>
      </c>
      <c r="AX2" s="17" t="s">
        <v>25</v>
      </c>
      <c r="AY2" s="17" t="s">
        <v>122</v>
      </c>
      <c r="AZ2" s="17" t="s">
        <v>123</v>
      </c>
      <c r="BA2" s="17" t="s">
        <v>124</v>
      </c>
      <c r="BB2" s="17" t="s">
        <v>15</v>
      </c>
      <c r="BC2" s="76" t="s">
        <v>16</v>
      </c>
      <c r="BD2" s="77" t="s">
        <v>35</v>
      </c>
      <c r="BE2" s="78" t="s">
        <v>40</v>
      </c>
      <c r="BF2" s="17" t="s">
        <v>41</v>
      </c>
      <c r="BG2" s="17" t="s">
        <v>42</v>
      </c>
      <c r="BH2" s="17" t="s">
        <v>43</v>
      </c>
      <c r="BI2" s="17" t="s">
        <v>44</v>
      </c>
      <c r="BJ2" s="79" t="s">
        <v>45</v>
      </c>
    </row>
    <row r="3" spans="1:69" x14ac:dyDescent="0.25">
      <c r="A3" s="80" t="s">
        <v>37</v>
      </c>
      <c r="B3" s="81"/>
      <c r="C3" s="81"/>
      <c r="D3" s="81"/>
      <c r="E3" s="18"/>
      <c r="F3" s="18"/>
      <c r="G3" s="18"/>
      <c r="H3" s="18"/>
      <c r="I3" s="18"/>
      <c r="J3" s="18"/>
      <c r="K3" s="18"/>
      <c r="L3" s="18"/>
      <c r="M3" s="82"/>
      <c r="N3" s="82"/>
      <c r="O3" s="82"/>
      <c r="P3" s="83"/>
      <c r="Q3" s="82"/>
      <c r="R3" s="84"/>
      <c r="S3" s="84"/>
      <c r="T3" s="85"/>
      <c r="U3" s="85"/>
      <c r="V3" s="85"/>
      <c r="W3" s="85"/>
      <c r="X3" s="19"/>
      <c r="Y3" s="19"/>
      <c r="Z3" s="19"/>
      <c r="AA3" s="19"/>
      <c r="AB3" s="19"/>
      <c r="AC3" s="19"/>
      <c r="AD3" s="19"/>
      <c r="AE3" s="20"/>
      <c r="AF3" s="20"/>
      <c r="AG3" s="20"/>
      <c r="AH3" s="21"/>
      <c r="AI3" s="21"/>
      <c r="AJ3" s="21"/>
      <c r="AK3" s="21"/>
      <c r="AL3" s="21"/>
      <c r="AM3" s="21"/>
      <c r="AN3" s="22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3"/>
      <c r="BE3" s="86"/>
      <c r="BF3" s="20"/>
      <c r="BG3" s="20"/>
      <c r="BH3" s="20"/>
      <c r="BI3" s="20"/>
      <c r="BJ3" s="87"/>
    </row>
    <row r="4" spans="1:69" s="34" customFormat="1" ht="43.5" customHeight="1" x14ac:dyDescent="0.25">
      <c r="A4" s="24">
        <v>1</v>
      </c>
      <c r="B4" s="25">
        <v>2719097</v>
      </c>
      <c r="C4" s="47" t="s">
        <v>39</v>
      </c>
      <c r="D4" s="25" t="s">
        <v>27</v>
      </c>
      <c r="E4" s="88">
        <v>1</v>
      </c>
      <c r="F4" s="88">
        <v>1</v>
      </c>
      <c r="G4" s="88">
        <v>1</v>
      </c>
      <c r="H4" s="88">
        <v>1</v>
      </c>
      <c r="I4" s="88">
        <v>0</v>
      </c>
      <c r="J4" s="88">
        <v>3</v>
      </c>
      <c r="K4" s="26">
        <f t="shared" ref="K4" si="0">SUM(E4:J4)</f>
        <v>7</v>
      </c>
      <c r="L4" s="27">
        <v>0.19</v>
      </c>
      <c r="M4" s="89">
        <v>22491</v>
      </c>
      <c r="N4" s="89">
        <v>20825</v>
      </c>
      <c r="O4" s="89"/>
      <c r="P4" s="89">
        <v>9600</v>
      </c>
      <c r="Q4" s="89">
        <v>11900</v>
      </c>
      <c r="R4" s="89">
        <v>13500</v>
      </c>
      <c r="S4" s="89"/>
      <c r="T4" s="89"/>
      <c r="U4" s="90"/>
      <c r="V4" s="91"/>
      <c r="W4" s="89"/>
      <c r="X4" s="28">
        <f>MIN(M4,N4,O4,W4,P4,Q4,R4,S4)</f>
        <v>9600</v>
      </c>
      <c r="Y4" s="28">
        <f>MAX(M4,N4,O4,W4,P4,Q4,R4,S4)</f>
        <v>22491</v>
      </c>
      <c r="Z4" s="28">
        <f>MEDIAN(M4,N4,O4,W4,P4,Q4,R4,S4)</f>
        <v>13500</v>
      </c>
      <c r="AA4" s="28">
        <f>AVERAGE(M4,N4,O4,W4,P4,Q4,R4,S4)</f>
        <v>15663.2</v>
      </c>
      <c r="AB4" s="28">
        <f>AVERAGE(X4,Z4)</f>
        <v>11550</v>
      </c>
      <c r="AC4" s="28">
        <f>GEOMEAN(M4,N4,O4,W4,P4,Q4,R4,S4)</f>
        <v>14850.776007126098</v>
      </c>
      <c r="AD4" s="28">
        <f>STDEVA(M4,N4,O4,W4,P4,Q4,R4,S4)</f>
        <v>5675.96984664295</v>
      </c>
      <c r="AE4" s="29">
        <f>AD4/Z4</f>
        <v>0.42044221086244071</v>
      </c>
      <c r="AF4" s="28">
        <f>AC4</f>
        <v>14850.776007126098</v>
      </c>
      <c r="AG4" s="30" t="s">
        <v>30</v>
      </c>
      <c r="AH4" s="88">
        <v>1</v>
      </c>
      <c r="AI4" s="88">
        <v>1</v>
      </c>
      <c r="AJ4" s="88">
        <v>1</v>
      </c>
      <c r="AK4" s="88">
        <v>1</v>
      </c>
      <c r="AL4" s="88">
        <v>0</v>
      </c>
      <c r="AM4" s="88">
        <v>3</v>
      </c>
      <c r="AN4" s="26">
        <f t="shared" ref="AN4" si="1">SUM(AH4:AM4)</f>
        <v>7</v>
      </c>
      <c r="AO4" s="26">
        <f>K4-AN4</f>
        <v>0</v>
      </c>
      <c r="AP4" s="125">
        <f>E4-AH4</f>
        <v>0</v>
      </c>
      <c r="AQ4" s="125">
        <f t="shared" ref="AQ4:AV4" si="2">F4-AI4</f>
        <v>0</v>
      </c>
      <c r="AR4" s="125">
        <f t="shared" si="2"/>
        <v>0</v>
      </c>
      <c r="AS4" s="125">
        <f t="shared" si="2"/>
        <v>0</v>
      </c>
      <c r="AT4" s="125">
        <f t="shared" si="2"/>
        <v>0</v>
      </c>
      <c r="AU4" s="125">
        <f t="shared" si="2"/>
        <v>0</v>
      </c>
      <c r="AV4" s="31">
        <f t="shared" ref="AV4:AV6" si="3">AH4/E4</f>
        <v>1</v>
      </c>
      <c r="AW4" s="31">
        <f t="shared" ref="AW4:BA4" si="4">AI4/F4</f>
        <v>1</v>
      </c>
      <c r="AX4" s="31">
        <f t="shared" si="4"/>
        <v>1</v>
      </c>
      <c r="AY4" s="31">
        <f t="shared" si="4"/>
        <v>1</v>
      </c>
      <c r="AZ4" s="31" t="s">
        <v>33</v>
      </c>
      <c r="BA4" s="31">
        <f t="shared" si="4"/>
        <v>1</v>
      </c>
      <c r="BB4" s="32">
        <f>AN4/K4</f>
        <v>1</v>
      </c>
      <c r="BC4" s="33">
        <f>ROUND(AF4,0)</f>
        <v>14851</v>
      </c>
      <c r="BD4" s="92">
        <f>BC4*AN4</f>
        <v>103957</v>
      </c>
      <c r="BE4" s="93">
        <f>BC4*AH4</f>
        <v>14851</v>
      </c>
      <c r="BF4" s="94">
        <f t="shared" ref="BF4" si="5">BC4*AI4</f>
        <v>14851</v>
      </c>
      <c r="BG4" s="94">
        <f t="shared" ref="BG4" si="6">BC4*AJ4</f>
        <v>14851</v>
      </c>
      <c r="BH4" s="94">
        <f t="shared" ref="BH4" si="7">BC4*AK4</f>
        <v>14851</v>
      </c>
      <c r="BI4" s="94">
        <f t="shared" ref="BI4" si="8">BC4*AL4</f>
        <v>0</v>
      </c>
      <c r="BJ4" s="95">
        <f t="shared" ref="BJ4" si="9">BC4*AM4</f>
        <v>44553</v>
      </c>
      <c r="BK4" s="10"/>
      <c r="BL4" s="10"/>
      <c r="BM4" s="10"/>
      <c r="BN4" s="10"/>
      <c r="BO4" s="10"/>
      <c r="BP4" s="10"/>
    </row>
    <row r="5" spans="1:69" s="34" customFormat="1" ht="42" customHeight="1" x14ac:dyDescent="0.25">
      <c r="A5" s="24">
        <v>2</v>
      </c>
      <c r="B5" s="25">
        <v>2719013</v>
      </c>
      <c r="C5" s="47" t="s">
        <v>46</v>
      </c>
      <c r="D5" s="25" t="s">
        <v>26</v>
      </c>
      <c r="E5" s="88">
        <v>4</v>
      </c>
      <c r="F5" s="88">
        <v>4</v>
      </c>
      <c r="G5" s="88">
        <v>4</v>
      </c>
      <c r="H5" s="88">
        <v>4</v>
      </c>
      <c r="I5" s="88">
        <v>5</v>
      </c>
      <c r="J5" s="88">
        <v>3</v>
      </c>
      <c r="K5" s="26">
        <f t="shared" ref="K5:K6" si="10">SUM(E5:J5)</f>
        <v>24</v>
      </c>
      <c r="L5" s="35">
        <v>0.19</v>
      </c>
      <c r="M5" s="89">
        <v>58862.16</v>
      </c>
      <c r="N5" s="89">
        <v>54502</v>
      </c>
      <c r="O5" s="89">
        <v>28545</v>
      </c>
      <c r="P5" s="96"/>
      <c r="Q5" s="89">
        <v>15900</v>
      </c>
      <c r="R5" s="89">
        <v>32500</v>
      </c>
      <c r="S5" s="89">
        <v>16000</v>
      </c>
      <c r="T5" s="89"/>
      <c r="U5" s="91"/>
      <c r="V5" s="91"/>
      <c r="W5" s="89"/>
      <c r="X5" s="28">
        <f>MIN(M5,N5,O5,W5,P5,Q5,R5,S5)</f>
        <v>15900</v>
      </c>
      <c r="Y5" s="28">
        <f>MAX(M5,N5,O5,W5,P5,Q5,R5,S5)</f>
        <v>58862.16</v>
      </c>
      <c r="Z5" s="28">
        <f>MEDIAN(M5,N5,O5,W5,P5,Q5,R5,S5)</f>
        <v>30522.5</v>
      </c>
      <c r="AA5" s="28">
        <f>AVERAGE(M5,N5,O5,W5,P5,Q5,R5,S5)</f>
        <v>34384.86</v>
      </c>
      <c r="AB5" s="28">
        <f>AVERAGE(X5,Z5)</f>
        <v>23211.25</v>
      </c>
      <c r="AC5" s="28">
        <f>GEOMEAN(M5,N5,O5,W5,P5,Q5,R5,S5)</f>
        <v>30190.005462018966</v>
      </c>
      <c r="AD5" s="28">
        <f>STDEVA(M5,N5,O5,W5,P5,Q5,R5,S5)</f>
        <v>18553.637516929128</v>
      </c>
      <c r="AE5" s="29">
        <f>AD5/Z5</f>
        <v>0.60786755727509634</v>
      </c>
      <c r="AF5" s="36">
        <f t="shared" ref="AF5" si="11">AB5</f>
        <v>23211.25</v>
      </c>
      <c r="AG5" s="25" t="s">
        <v>107</v>
      </c>
      <c r="AH5" s="88">
        <v>4</v>
      </c>
      <c r="AI5" s="88">
        <v>4</v>
      </c>
      <c r="AJ5" s="88">
        <v>4</v>
      </c>
      <c r="AK5" s="88">
        <v>4</v>
      </c>
      <c r="AL5" s="88">
        <v>5</v>
      </c>
      <c r="AM5" s="88">
        <v>3</v>
      </c>
      <c r="AN5" s="26">
        <f t="shared" ref="AN5:AN6" si="12">SUM(AH5:AM5)</f>
        <v>24</v>
      </c>
      <c r="AO5" s="26">
        <f>K5-AN5</f>
        <v>0</v>
      </c>
      <c r="AP5" s="125">
        <f>E5-AH5</f>
        <v>0</v>
      </c>
      <c r="AQ5" s="125">
        <f t="shared" ref="AQ5:AQ6" si="13">F5-AI5</f>
        <v>0</v>
      </c>
      <c r="AR5" s="125">
        <f t="shared" ref="AR5:AR6" si="14">G5-AJ5</f>
        <v>0</v>
      </c>
      <c r="AS5" s="125">
        <f t="shared" ref="AS5:AS6" si="15">H5-AK5</f>
        <v>0</v>
      </c>
      <c r="AT5" s="125">
        <f t="shared" ref="AT5:AT6" si="16">I5-AL5</f>
        <v>0</v>
      </c>
      <c r="AU5" s="125">
        <f t="shared" ref="AU5:AU6" si="17">J5-AM5</f>
        <v>0</v>
      </c>
      <c r="AV5" s="31">
        <f t="shared" si="3"/>
        <v>1</v>
      </c>
      <c r="AW5" s="31">
        <f t="shared" ref="AW5:AW6" si="18">AI5/F5</f>
        <v>1</v>
      </c>
      <c r="AX5" s="31">
        <f t="shared" ref="AX5:AX6" si="19">AJ5/G5</f>
        <v>1</v>
      </c>
      <c r="AY5" s="31">
        <f t="shared" ref="AY5:AY6" si="20">AK5/H5</f>
        <v>1</v>
      </c>
      <c r="AZ5" s="31">
        <f t="shared" ref="AZ5:AZ6" si="21">AL5/I5</f>
        <v>1</v>
      </c>
      <c r="BA5" s="31">
        <f t="shared" ref="BA5:BA6" si="22">AM5/J5</f>
        <v>1</v>
      </c>
      <c r="BB5" s="32">
        <f>AN5/K5</f>
        <v>1</v>
      </c>
      <c r="BC5" s="33">
        <f t="shared" ref="BC5:BC6" si="23">ROUND(AF5,0)</f>
        <v>23211</v>
      </c>
      <c r="BD5" s="92">
        <f t="shared" ref="BD5:BD6" si="24">BC5*AN5</f>
        <v>557064</v>
      </c>
      <c r="BE5" s="93">
        <f t="shared" ref="BE5:BE6" si="25">BC5*AH5</f>
        <v>92844</v>
      </c>
      <c r="BF5" s="94">
        <f t="shared" ref="BF5:BF6" si="26">BC5*AI5</f>
        <v>92844</v>
      </c>
      <c r="BG5" s="94">
        <f t="shared" ref="BG5:BG6" si="27">BC5*AJ5</f>
        <v>92844</v>
      </c>
      <c r="BH5" s="94">
        <f t="shared" ref="BH5:BH6" si="28">BC5*AK5</f>
        <v>92844</v>
      </c>
      <c r="BI5" s="94">
        <f>BC5*AL5</f>
        <v>116055</v>
      </c>
      <c r="BJ5" s="95">
        <f t="shared" ref="BJ5:BJ6" si="29">BC5*AM5</f>
        <v>69633</v>
      </c>
      <c r="BK5" s="10"/>
      <c r="BL5" s="10"/>
      <c r="BM5" s="10"/>
      <c r="BN5" s="10"/>
      <c r="BO5" s="10"/>
      <c r="BP5" s="10"/>
    </row>
    <row r="6" spans="1:69" s="34" customFormat="1" ht="43.5" customHeight="1" x14ac:dyDescent="0.25">
      <c r="A6" s="24">
        <v>3</v>
      </c>
      <c r="B6" s="25">
        <v>2719004</v>
      </c>
      <c r="C6" s="47" t="s">
        <v>38</v>
      </c>
      <c r="D6" s="25" t="s">
        <v>19</v>
      </c>
      <c r="E6" s="88">
        <v>1</v>
      </c>
      <c r="F6" s="88">
        <v>1</v>
      </c>
      <c r="G6" s="88">
        <v>1</v>
      </c>
      <c r="H6" s="88">
        <v>1</v>
      </c>
      <c r="I6" s="88">
        <v>0</v>
      </c>
      <c r="J6" s="88">
        <v>2</v>
      </c>
      <c r="K6" s="26">
        <f t="shared" si="10"/>
        <v>6</v>
      </c>
      <c r="L6" s="35">
        <v>0.19</v>
      </c>
      <c r="M6" s="89">
        <v>48837.599999999999</v>
      </c>
      <c r="N6" s="89">
        <v>45220</v>
      </c>
      <c r="O6" s="89">
        <v>11305</v>
      </c>
      <c r="P6" s="96">
        <v>25823</v>
      </c>
      <c r="Q6" s="89">
        <v>13700</v>
      </c>
      <c r="R6" s="89">
        <v>22000</v>
      </c>
      <c r="S6" s="89">
        <v>16990</v>
      </c>
      <c r="T6" s="89"/>
      <c r="U6" s="91"/>
      <c r="V6" s="91"/>
      <c r="W6" s="89"/>
      <c r="X6" s="28">
        <f>MIN(M6,N6,O6,W6,P6,Q6,R6,S6)</f>
        <v>11305</v>
      </c>
      <c r="Y6" s="28">
        <f>MAX(M6,N6,O6,W6,P6,Q6,R6,S6)</f>
        <v>48837.599999999999</v>
      </c>
      <c r="Z6" s="28">
        <f>MEDIAN(M6,N6,O6,W6,P6,Q6,R6,S6)</f>
        <v>22000</v>
      </c>
      <c r="AA6" s="28">
        <f>AVERAGE(M6,N6,O6,W6,P6,Q6,R6,S6)</f>
        <v>26267.942857142858</v>
      </c>
      <c r="AB6" s="28">
        <f>AVERAGE(X6,Z6)</f>
        <v>16652.5</v>
      </c>
      <c r="AC6" s="28">
        <f>GEOMEAN(M6,N6,O6,W6,P6,Q6,R6,S6)</f>
        <v>22898.873008127019</v>
      </c>
      <c r="AD6" s="28">
        <f>STDEVA(M6,N6,O6,W6,P6,Q6,R6,S6)</f>
        <v>15027.232358494712</v>
      </c>
      <c r="AE6" s="29">
        <f>AD6/Z6</f>
        <v>0.68305601629521417</v>
      </c>
      <c r="AF6" s="36">
        <f t="shared" ref="AF6" si="30">AB6</f>
        <v>16652.5</v>
      </c>
      <c r="AG6" s="25" t="s">
        <v>107</v>
      </c>
      <c r="AH6" s="88">
        <v>1</v>
      </c>
      <c r="AI6" s="88">
        <v>1</v>
      </c>
      <c r="AJ6" s="88">
        <v>1</v>
      </c>
      <c r="AK6" s="88">
        <v>1</v>
      </c>
      <c r="AL6" s="88">
        <v>0</v>
      </c>
      <c r="AM6" s="88">
        <v>2</v>
      </c>
      <c r="AN6" s="26">
        <f t="shared" si="12"/>
        <v>6</v>
      </c>
      <c r="AO6" s="26">
        <f>K6-AN6</f>
        <v>0</v>
      </c>
      <c r="AP6" s="125">
        <f>E6-AH6</f>
        <v>0</v>
      </c>
      <c r="AQ6" s="125">
        <f t="shared" si="13"/>
        <v>0</v>
      </c>
      <c r="AR6" s="125">
        <f t="shared" si="14"/>
        <v>0</v>
      </c>
      <c r="AS6" s="125">
        <f t="shared" si="15"/>
        <v>0</v>
      </c>
      <c r="AT6" s="125">
        <f t="shared" si="16"/>
        <v>0</v>
      </c>
      <c r="AU6" s="125">
        <f t="shared" si="17"/>
        <v>0</v>
      </c>
      <c r="AV6" s="31">
        <f t="shared" si="3"/>
        <v>1</v>
      </c>
      <c r="AW6" s="31">
        <f t="shared" si="18"/>
        <v>1</v>
      </c>
      <c r="AX6" s="31">
        <f t="shared" si="19"/>
        <v>1</v>
      </c>
      <c r="AY6" s="31">
        <f t="shared" si="20"/>
        <v>1</v>
      </c>
      <c r="AZ6" s="31" t="s">
        <v>33</v>
      </c>
      <c r="BA6" s="31">
        <f t="shared" si="22"/>
        <v>1</v>
      </c>
      <c r="BB6" s="32">
        <f>AN6/K6</f>
        <v>1</v>
      </c>
      <c r="BC6" s="33">
        <f t="shared" si="23"/>
        <v>16653</v>
      </c>
      <c r="BD6" s="92">
        <f t="shared" si="24"/>
        <v>99918</v>
      </c>
      <c r="BE6" s="93">
        <f t="shared" si="25"/>
        <v>16653</v>
      </c>
      <c r="BF6" s="94">
        <f t="shared" si="26"/>
        <v>16653</v>
      </c>
      <c r="BG6" s="94">
        <f t="shared" si="27"/>
        <v>16653</v>
      </c>
      <c r="BH6" s="94">
        <f t="shared" si="28"/>
        <v>16653</v>
      </c>
      <c r="BI6" s="94">
        <f t="shared" ref="BI6" si="31">BC6*AL6</f>
        <v>0</v>
      </c>
      <c r="BJ6" s="95">
        <f t="shared" si="29"/>
        <v>33306</v>
      </c>
      <c r="BK6" s="10"/>
      <c r="BL6" s="10"/>
      <c r="BM6" s="10"/>
      <c r="BN6" s="10"/>
      <c r="BO6" s="10"/>
      <c r="BP6" s="10"/>
    </row>
    <row r="7" spans="1:69" ht="12" customHeight="1" thickBot="1" x14ac:dyDescent="0.3">
      <c r="A7" s="117" t="s">
        <v>47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8"/>
      <c r="N7" s="38"/>
      <c r="O7" s="38"/>
      <c r="P7" s="38"/>
      <c r="Q7" s="38"/>
      <c r="R7" s="38"/>
      <c r="S7" s="38"/>
      <c r="T7" s="38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9">
        <f>SUM(BD4:BD6)</f>
        <v>760939</v>
      </c>
      <c r="BE7" s="97">
        <f>SUM(BE4:BE6)</f>
        <v>124348</v>
      </c>
      <c r="BF7" s="97">
        <f t="shared" ref="BF7:BJ7" si="32">SUM(BF4:BF6)</f>
        <v>124348</v>
      </c>
      <c r="BG7" s="97">
        <f t="shared" si="32"/>
        <v>124348</v>
      </c>
      <c r="BH7" s="97">
        <f t="shared" si="32"/>
        <v>124348</v>
      </c>
      <c r="BI7" s="97">
        <f t="shared" si="32"/>
        <v>116055</v>
      </c>
      <c r="BJ7" s="97">
        <f t="shared" si="32"/>
        <v>147492</v>
      </c>
      <c r="BQ7" s="40"/>
    </row>
    <row r="8" spans="1:69" ht="22.5" customHeight="1" x14ac:dyDescent="0.25">
      <c r="A8" s="80" t="s">
        <v>48</v>
      </c>
      <c r="B8" s="81"/>
      <c r="C8" s="81"/>
      <c r="D8" s="81"/>
      <c r="E8" s="18"/>
      <c r="F8" s="18"/>
      <c r="G8" s="18"/>
      <c r="H8" s="18"/>
      <c r="I8" s="18"/>
      <c r="J8" s="18"/>
      <c r="K8" s="18"/>
      <c r="L8" s="41"/>
      <c r="M8" s="82"/>
      <c r="N8" s="82"/>
      <c r="O8" s="82"/>
      <c r="P8" s="98"/>
      <c r="Q8" s="82"/>
      <c r="R8" s="82"/>
      <c r="S8" s="82"/>
      <c r="T8" s="98"/>
      <c r="U8" s="99"/>
      <c r="V8" s="100"/>
      <c r="W8" s="85"/>
      <c r="X8" s="19"/>
      <c r="Y8" s="19"/>
      <c r="Z8" s="19"/>
      <c r="AA8" s="19"/>
      <c r="AB8" s="19"/>
      <c r="AC8" s="19"/>
      <c r="AD8" s="19"/>
      <c r="AE8" s="20"/>
      <c r="AF8" s="20"/>
      <c r="AG8" s="20"/>
      <c r="AH8" s="18"/>
      <c r="AI8" s="18"/>
      <c r="AJ8" s="18"/>
      <c r="AK8" s="18"/>
      <c r="AL8" s="18"/>
      <c r="AM8" s="18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3"/>
      <c r="BE8" s="86"/>
      <c r="BF8" s="20"/>
      <c r="BG8" s="20"/>
      <c r="BH8" s="20"/>
      <c r="BI8" s="20"/>
      <c r="BJ8" s="87"/>
    </row>
    <row r="9" spans="1:69" ht="54" customHeight="1" x14ac:dyDescent="0.25">
      <c r="A9" s="42">
        <v>4</v>
      </c>
      <c r="B9" s="25">
        <v>3191409</v>
      </c>
      <c r="C9" s="47" t="s">
        <v>49</v>
      </c>
      <c r="D9" s="48" t="s">
        <v>20</v>
      </c>
      <c r="E9" s="25">
        <v>7</v>
      </c>
      <c r="F9" s="25">
        <v>23</v>
      </c>
      <c r="G9" s="25">
        <v>23</v>
      </c>
      <c r="H9" s="25">
        <v>23</v>
      </c>
      <c r="I9" s="25">
        <v>23</v>
      </c>
      <c r="J9" s="25">
        <v>23</v>
      </c>
      <c r="K9" s="43">
        <f>SUM(D9:J9)</f>
        <v>122</v>
      </c>
      <c r="L9" s="44">
        <v>0.19</v>
      </c>
      <c r="M9" s="49">
        <v>15807.96</v>
      </c>
      <c r="N9" s="50">
        <v>14637</v>
      </c>
      <c r="O9" s="49"/>
      <c r="P9" s="49">
        <v>4403</v>
      </c>
      <c r="Q9" s="49">
        <v>3400</v>
      </c>
      <c r="R9" s="49">
        <f>150*20</f>
        <v>3000</v>
      </c>
      <c r="S9" s="49"/>
      <c r="T9" s="49"/>
      <c r="U9" s="51"/>
      <c r="V9" s="52"/>
      <c r="W9" s="49"/>
      <c r="X9" s="28">
        <f>MIN(M9,N9,O9,W9,P9,Q9,R9,S9)</f>
        <v>3000</v>
      </c>
      <c r="Y9" s="28">
        <f>MAX(M9,N9,O9,W9,P9,Q9,R9,S9)</f>
        <v>15807.96</v>
      </c>
      <c r="Z9" s="28">
        <f>MEDIAN(M9,N9,O9,W9,P9,Q9,R9,S9)</f>
        <v>4403</v>
      </c>
      <c r="AA9" s="28">
        <f>AVERAGE(M9,N9,O9,W9,P9,Q9,R9,S9)</f>
        <v>8249.5920000000006</v>
      </c>
      <c r="AB9" s="28">
        <f>AVERAGE(X9,Z9)</f>
        <v>3701.5</v>
      </c>
      <c r="AC9" s="28">
        <f>GEOMEAN(M9,N9,O9,W9,P9,Q9,R9,S9)</f>
        <v>6358.2170845954297</v>
      </c>
      <c r="AD9" s="28">
        <f>STDEVA(M9,N9,O9,W9,P9,Q9,R9,S9)</f>
        <v>6399.2369961050827</v>
      </c>
      <c r="AE9" s="29">
        <f>AD9/Z9</f>
        <v>1.4533811029082631</v>
      </c>
      <c r="AF9" s="28">
        <f>AA9</f>
        <v>8249.5920000000006</v>
      </c>
      <c r="AG9" s="30" t="s">
        <v>118</v>
      </c>
      <c r="AH9" s="25">
        <v>7</v>
      </c>
      <c r="AI9" s="25">
        <v>23</v>
      </c>
      <c r="AJ9" s="25">
        <v>23</v>
      </c>
      <c r="AK9" s="25">
        <v>23</v>
      </c>
      <c r="AL9" s="25">
        <v>23</v>
      </c>
      <c r="AM9" s="25">
        <v>23</v>
      </c>
      <c r="AN9" s="43">
        <f t="shared" ref="AN9:AN20" si="33">SUM(AH9:AM9)</f>
        <v>122</v>
      </c>
      <c r="AO9" s="43">
        <f>K9-AN9</f>
        <v>0</v>
      </c>
      <c r="AP9" s="125">
        <f>E9-AH9</f>
        <v>0</v>
      </c>
      <c r="AQ9" s="125">
        <f t="shared" ref="AQ9:AQ11" si="34">F9-AI9</f>
        <v>0</v>
      </c>
      <c r="AR9" s="125">
        <f t="shared" ref="AR9:AR11" si="35">G9-AJ9</f>
        <v>0</v>
      </c>
      <c r="AS9" s="125">
        <f t="shared" ref="AS9:AS11" si="36">H9-AK9</f>
        <v>0</v>
      </c>
      <c r="AT9" s="125">
        <f t="shared" ref="AT9:AT11" si="37">I9-AL9</f>
        <v>0</v>
      </c>
      <c r="AU9" s="125">
        <f t="shared" ref="AU9:AU11" si="38">J9-AM9</f>
        <v>0</v>
      </c>
      <c r="AV9" s="31">
        <f t="shared" ref="AV9:AV11" si="39">AH9/E9</f>
        <v>1</v>
      </c>
      <c r="AW9" s="31">
        <f t="shared" ref="AW9:AW11" si="40">AI9/F9</f>
        <v>1</v>
      </c>
      <c r="AX9" s="31">
        <f t="shared" ref="AX9:AX11" si="41">AJ9/G9</f>
        <v>1</v>
      </c>
      <c r="AY9" s="31">
        <f t="shared" ref="AY9:AY11" si="42">AK9/H9</f>
        <v>1</v>
      </c>
      <c r="AZ9" s="31">
        <f t="shared" ref="AZ9:AZ11" si="43">AL9/I9</f>
        <v>1</v>
      </c>
      <c r="BA9" s="31">
        <f t="shared" ref="BA9:BA11" si="44">AM9/J9</f>
        <v>1</v>
      </c>
      <c r="BB9" s="45">
        <f>AN9/K9</f>
        <v>1</v>
      </c>
      <c r="BC9" s="46">
        <f>ROUND(AF9,0)</f>
        <v>8250</v>
      </c>
      <c r="BD9" s="53">
        <f>BC9*AN9</f>
        <v>1006500</v>
      </c>
      <c r="BE9" s="54">
        <f>BC9*AH9</f>
        <v>57750</v>
      </c>
      <c r="BF9" s="55">
        <f t="shared" ref="BF9:BF20" si="45">BC9*AI9</f>
        <v>189750</v>
      </c>
      <c r="BG9" s="55">
        <f t="shared" ref="BG9:BG20" si="46">BC9*AJ9</f>
        <v>189750</v>
      </c>
      <c r="BH9" s="55">
        <f t="shared" ref="BH9:BH20" si="47">BC9*AK9</f>
        <v>189750</v>
      </c>
      <c r="BI9" s="55">
        <f t="shared" ref="BI9:BI20" si="48">BC9*AL9</f>
        <v>189750</v>
      </c>
      <c r="BJ9" s="56">
        <f>BC9*AM9</f>
        <v>189750</v>
      </c>
    </row>
    <row r="10" spans="1:69" ht="96.75" customHeight="1" x14ac:dyDescent="0.25">
      <c r="A10" s="42">
        <v>5</v>
      </c>
      <c r="B10" s="25">
        <v>3191101</v>
      </c>
      <c r="C10" s="47" t="s">
        <v>112</v>
      </c>
      <c r="D10" s="48" t="s">
        <v>26</v>
      </c>
      <c r="E10" s="25">
        <v>4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43">
        <f>SUM(D10:J10)</f>
        <v>4</v>
      </c>
      <c r="L10" s="44">
        <v>0.19</v>
      </c>
      <c r="M10" s="49"/>
      <c r="N10" s="50"/>
      <c r="O10" s="49"/>
      <c r="P10" s="49"/>
      <c r="Q10" s="49"/>
      <c r="R10" s="49">
        <v>14500</v>
      </c>
      <c r="S10" s="49"/>
      <c r="T10" s="49"/>
      <c r="U10" s="51"/>
      <c r="V10" s="52"/>
      <c r="W10" s="49"/>
      <c r="X10" s="28">
        <f>MIN(M10,N10,O10,W10,P10,Q10,R10,S10)</f>
        <v>14500</v>
      </c>
      <c r="Y10" s="28">
        <f>MAX(M10,N10,O10,W10,P10,Q10,R10,S10)</f>
        <v>14500</v>
      </c>
      <c r="Z10" s="28">
        <f>MEDIAN(M10,N10,O10,W10,P10,Q10,R10,S10)</f>
        <v>14500</v>
      </c>
      <c r="AA10" s="28">
        <f>AVERAGE(M10,N10,O10,W10,P10,Q10,R10,S10)</f>
        <v>14500</v>
      </c>
      <c r="AB10" s="28">
        <f>AVERAGE(X10,Z10)</f>
        <v>14500</v>
      </c>
      <c r="AC10" s="28">
        <f>GEOMEAN(M10,N10,O10,W10,P10,Q10,R10,S10)</f>
        <v>14500</v>
      </c>
      <c r="AD10" s="28"/>
      <c r="AE10" s="29"/>
      <c r="AF10" s="28">
        <f>X10</f>
        <v>14500</v>
      </c>
      <c r="AG10" s="30" t="s">
        <v>106</v>
      </c>
      <c r="AH10" s="25">
        <v>4</v>
      </c>
      <c r="AI10" s="25">
        <v>0</v>
      </c>
      <c r="AJ10" s="25">
        <v>0</v>
      </c>
      <c r="AK10" s="25">
        <v>0</v>
      </c>
      <c r="AL10" s="25">
        <v>0</v>
      </c>
      <c r="AM10" s="25">
        <v>0</v>
      </c>
      <c r="AN10" s="43">
        <f t="shared" ref="AN10:AN11" si="49">SUM(AH10:AM10)</f>
        <v>4</v>
      </c>
      <c r="AO10" s="43">
        <f>K10-AN10</f>
        <v>0</v>
      </c>
      <c r="AP10" s="125">
        <f>E10-AH10</f>
        <v>0</v>
      </c>
      <c r="AQ10" s="125">
        <f t="shared" si="34"/>
        <v>0</v>
      </c>
      <c r="AR10" s="125">
        <f t="shared" si="35"/>
        <v>0</v>
      </c>
      <c r="AS10" s="125">
        <f t="shared" si="36"/>
        <v>0</v>
      </c>
      <c r="AT10" s="125">
        <f t="shared" si="37"/>
        <v>0</v>
      </c>
      <c r="AU10" s="125">
        <f t="shared" si="38"/>
        <v>0</v>
      </c>
      <c r="AV10" s="31">
        <f t="shared" si="39"/>
        <v>1</v>
      </c>
      <c r="AW10" s="31" t="s">
        <v>33</v>
      </c>
      <c r="AX10" s="31" t="s">
        <v>33</v>
      </c>
      <c r="AY10" s="31" t="s">
        <v>33</v>
      </c>
      <c r="AZ10" s="31" t="s">
        <v>33</v>
      </c>
      <c r="BA10" s="31" t="s">
        <v>33</v>
      </c>
      <c r="BB10" s="45">
        <f>AN10/K10</f>
        <v>1</v>
      </c>
      <c r="BC10" s="46">
        <f>ROUND(AF10,0)</f>
        <v>14500</v>
      </c>
      <c r="BD10" s="53">
        <f>BC10*AN10</f>
        <v>58000</v>
      </c>
      <c r="BE10" s="54">
        <f>BC10*AH10</f>
        <v>58000</v>
      </c>
      <c r="BF10" s="55">
        <f t="shared" ref="BF10:BF11" si="50">BC10*AI10</f>
        <v>0</v>
      </c>
      <c r="BG10" s="55">
        <f t="shared" ref="BG10:BG11" si="51">BC10*AJ10</f>
        <v>0</v>
      </c>
      <c r="BH10" s="55">
        <f t="shared" ref="BH10:BH11" si="52">BC10*AK10</f>
        <v>0</v>
      </c>
      <c r="BI10" s="55">
        <f t="shared" ref="BI10:BI11" si="53">BC10*AL10</f>
        <v>0</v>
      </c>
      <c r="BJ10" s="56">
        <f>BC10*AM10</f>
        <v>0</v>
      </c>
    </row>
    <row r="11" spans="1:69" ht="96.75" customHeight="1" x14ac:dyDescent="0.25">
      <c r="A11" s="42">
        <v>6</v>
      </c>
      <c r="B11" s="25">
        <v>3191101</v>
      </c>
      <c r="C11" s="47" t="s">
        <v>113</v>
      </c>
      <c r="D11" s="48" t="s">
        <v>26</v>
      </c>
      <c r="E11" s="25">
        <v>2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43">
        <f>SUM(D11:J11)</f>
        <v>2</v>
      </c>
      <c r="L11" s="44">
        <v>0.19</v>
      </c>
      <c r="M11" s="49"/>
      <c r="N11" s="50"/>
      <c r="O11" s="49"/>
      <c r="P11" s="49"/>
      <c r="Q11" s="49"/>
      <c r="R11" s="49">
        <v>12500</v>
      </c>
      <c r="S11" s="49"/>
      <c r="T11" s="49"/>
      <c r="U11" s="51"/>
      <c r="V11" s="52"/>
      <c r="W11" s="49"/>
      <c r="X11" s="28">
        <f>MIN(M11,N11,O11,W11,P11,Q11,R11,S11)</f>
        <v>12500</v>
      </c>
      <c r="Y11" s="28">
        <f>MAX(M11,N11,O11,W11,P11,Q11,R11,S11)</f>
        <v>12500</v>
      </c>
      <c r="Z11" s="28">
        <f>MEDIAN(M11,N11,O11,W11,P11,Q11,R11,S11)</f>
        <v>12500</v>
      </c>
      <c r="AA11" s="28">
        <f>AVERAGE(M11,N11,O11,W11,P11,Q11,R11,S11)</f>
        <v>12500</v>
      </c>
      <c r="AB11" s="28">
        <f>AVERAGE(X11,Z11)</f>
        <v>12500</v>
      </c>
      <c r="AC11" s="28">
        <f>GEOMEAN(M11,N11,O11,W11,P11,Q11,R11,S11)</f>
        <v>12500</v>
      </c>
      <c r="AD11" s="28"/>
      <c r="AE11" s="29"/>
      <c r="AF11" s="28">
        <f>X11</f>
        <v>12500</v>
      </c>
      <c r="AG11" s="30" t="s">
        <v>106</v>
      </c>
      <c r="AH11" s="25">
        <v>2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43">
        <f t="shared" si="49"/>
        <v>2</v>
      </c>
      <c r="AO11" s="43">
        <f>K11-AN11</f>
        <v>0</v>
      </c>
      <c r="AP11" s="125">
        <f>E11-AH11</f>
        <v>0</v>
      </c>
      <c r="AQ11" s="125">
        <f t="shared" si="34"/>
        <v>0</v>
      </c>
      <c r="AR11" s="125">
        <f t="shared" si="35"/>
        <v>0</v>
      </c>
      <c r="AS11" s="125">
        <f t="shared" si="36"/>
        <v>0</v>
      </c>
      <c r="AT11" s="125">
        <f t="shared" si="37"/>
        <v>0</v>
      </c>
      <c r="AU11" s="125">
        <f t="shared" si="38"/>
        <v>0</v>
      </c>
      <c r="AV11" s="31">
        <f t="shared" si="39"/>
        <v>1</v>
      </c>
      <c r="AW11" s="31" t="s">
        <v>33</v>
      </c>
      <c r="AX11" s="31" t="s">
        <v>33</v>
      </c>
      <c r="AY11" s="31" t="s">
        <v>33</v>
      </c>
      <c r="AZ11" s="31" t="s">
        <v>33</v>
      </c>
      <c r="BA11" s="31" t="s">
        <v>33</v>
      </c>
      <c r="BB11" s="45">
        <f>AN11/K11</f>
        <v>1</v>
      </c>
      <c r="BC11" s="46">
        <f>ROUND(AF11,0)</f>
        <v>12500</v>
      </c>
      <c r="BD11" s="53">
        <f>BC11*AN11</f>
        <v>25000</v>
      </c>
      <c r="BE11" s="54">
        <f>BC11*AH11</f>
        <v>25000</v>
      </c>
      <c r="BF11" s="55">
        <f t="shared" si="50"/>
        <v>0</v>
      </c>
      <c r="BG11" s="55">
        <f t="shared" si="51"/>
        <v>0</v>
      </c>
      <c r="BH11" s="55">
        <f t="shared" si="52"/>
        <v>0</v>
      </c>
      <c r="BI11" s="55">
        <f t="shared" si="53"/>
        <v>0</v>
      </c>
      <c r="BJ11" s="56">
        <f>BC11*AM11</f>
        <v>0</v>
      </c>
    </row>
    <row r="12" spans="1:69" ht="12" customHeight="1" thickBot="1" x14ac:dyDescent="0.3">
      <c r="A12" s="117" t="s">
        <v>50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8"/>
      <c r="P12" s="38"/>
      <c r="Q12" s="38"/>
      <c r="R12" s="38"/>
      <c r="S12" s="38"/>
      <c r="T12" s="38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9">
        <f>SUM(BD9:BD11)</f>
        <v>1089500</v>
      </c>
      <c r="BE12" s="97">
        <f>SUM(BE9:BE11)</f>
        <v>140750</v>
      </c>
      <c r="BF12" s="97">
        <f t="shared" ref="BF12:BJ12" si="54">SUM(BF9:BF11)</f>
        <v>189750</v>
      </c>
      <c r="BG12" s="97">
        <f t="shared" si="54"/>
        <v>189750</v>
      </c>
      <c r="BH12" s="97">
        <f t="shared" si="54"/>
        <v>189750</v>
      </c>
      <c r="BI12" s="97">
        <f t="shared" si="54"/>
        <v>189750</v>
      </c>
      <c r="BJ12" s="97">
        <f t="shared" si="54"/>
        <v>189750</v>
      </c>
      <c r="BQ12" s="40"/>
    </row>
    <row r="13" spans="1:69" ht="22.5" customHeight="1" x14ac:dyDescent="0.25">
      <c r="A13" s="80" t="s">
        <v>51</v>
      </c>
      <c r="B13" s="81"/>
      <c r="C13" s="81"/>
      <c r="D13" s="81"/>
      <c r="E13" s="18"/>
      <c r="F13" s="18"/>
      <c r="G13" s="18"/>
      <c r="H13" s="18"/>
      <c r="I13" s="18"/>
      <c r="J13" s="18"/>
      <c r="K13" s="18"/>
      <c r="L13" s="57"/>
      <c r="M13" s="82"/>
      <c r="N13" s="101"/>
      <c r="O13" s="82"/>
      <c r="P13" s="98"/>
      <c r="Q13" s="82"/>
      <c r="R13" s="82"/>
      <c r="S13" s="82"/>
      <c r="T13" s="98"/>
      <c r="U13" s="99"/>
      <c r="V13" s="100"/>
      <c r="W13" s="85"/>
      <c r="X13" s="19"/>
      <c r="Y13" s="19"/>
      <c r="Z13" s="19"/>
      <c r="AA13" s="19"/>
      <c r="AB13" s="19"/>
      <c r="AC13" s="19"/>
      <c r="AD13" s="19"/>
      <c r="AE13" s="20"/>
      <c r="AF13" s="20"/>
      <c r="AG13" s="20"/>
      <c r="AH13" s="18"/>
      <c r="AI13" s="18"/>
      <c r="AJ13" s="18"/>
      <c r="AK13" s="18"/>
      <c r="AL13" s="18"/>
      <c r="AM13" s="18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3"/>
      <c r="BE13" s="86"/>
      <c r="BF13" s="20"/>
      <c r="BG13" s="20"/>
      <c r="BH13" s="20"/>
      <c r="BI13" s="20"/>
      <c r="BJ13" s="87"/>
    </row>
    <row r="14" spans="1:69" s="34" customFormat="1" ht="43.5" customHeight="1" x14ac:dyDescent="0.25">
      <c r="A14" s="24">
        <v>7</v>
      </c>
      <c r="B14" s="25">
        <v>3694005</v>
      </c>
      <c r="C14" s="47" t="s">
        <v>58</v>
      </c>
      <c r="D14" s="48" t="s">
        <v>26</v>
      </c>
      <c r="E14" s="25">
        <v>2</v>
      </c>
      <c r="F14" s="25">
        <v>0</v>
      </c>
      <c r="G14" s="25">
        <v>0</v>
      </c>
      <c r="H14" s="25">
        <v>2</v>
      </c>
      <c r="I14" s="25">
        <v>0</v>
      </c>
      <c r="J14" s="25">
        <v>0</v>
      </c>
      <c r="K14" s="26">
        <f>SUM(E14:J14)</f>
        <v>4</v>
      </c>
      <c r="L14" s="35">
        <v>0.19</v>
      </c>
      <c r="M14" s="89">
        <v>35214.480000000003</v>
      </c>
      <c r="N14" s="102">
        <v>32606</v>
      </c>
      <c r="O14" s="89"/>
      <c r="P14" s="89">
        <v>24157</v>
      </c>
      <c r="Q14" s="89"/>
      <c r="R14" s="89">
        <v>17500</v>
      </c>
      <c r="S14" s="89"/>
      <c r="T14" s="89"/>
      <c r="U14" s="90"/>
      <c r="V14" s="91"/>
      <c r="W14" s="89"/>
      <c r="X14" s="28">
        <f>MIN(M14,N14,O14,W14,P14,Q14,R14,S14)</f>
        <v>17500</v>
      </c>
      <c r="Y14" s="28">
        <f>MAX(M14,N14,O14,W14,P14,Q14,R14,S14)</f>
        <v>35214.480000000003</v>
      </c>
      <c r="Z14" s="28">
        <f>MEDIAN(M14,N14,O14,W14,P14,Q14,R14,S14)</f>
        <v>28381.5</v>
      </c>
      <c r="AA14" s="28">
        <f>AVERAGE(M14,N14,O14,W14,P14,Q14,R14,S14)</f>
        <v>27369.370000000003</v>
      </c>
      <c r="AB14" s="28">
        <f>AVERAGE(X14,Z14)</f>
        <v>22940.75</v>
      </c>
      <c r="AC14" s="28">
        <f>GEOMEAN(M14,N14,O14,W14,P14,Q14,R14,S14)</f>
        <v>26395.200359724411</v>
      </c>
      <c r="AD14" s="28">
        <f>STDEVA(M14,N14,O14,W14,P14,Q14,R14,S14)</f>
        <v>8097.1564943668063</v>
      </c>
      <c r="AE14" s="29">
        <f>AD14/Z14</f>
        <v>0.28529698903746475</v>
      </c>
      <c r="AF14" s="28">
        <f>AB14</f>
        <v>22940.75</v>
      </c>
      <c r="AG14" s="30" t="s">
        <v>107</v>
      </c>
      <c r="AH14" s="25">
        <v>2</v>
      </c>
      <c r="AI14" s="25">
        <v>0</v>
      </c>
      <c r="AJ14" s="25">
        <v>0</v>
      </c>
      <c r="AK14" s="25">
        <v>2</v>
      </c>
      <c r="AL14" s="25">
        <v>0</v>
      </c>
      <c r="AM14" s="25">
        <v>0</v>
      </c>
      <c r="AN14" s="26">
        <f>SUM(AH14:AM14)</f>
        <v>4</v>
      </c>
      <c r="AO14" s="26">
        <f>K14-AN14</f>
        <v>0</v>
      </c>
      <c r="AP14" s="125">
        <f>E14-AH14</f>
        <v>0</v>
      </c>
      <c r="AQ14" s="125">
        <f t="shared" ref="AQ14:AQ20" si="55">F14-AI14</f>
        <v>0</v>
      </c>
      <c r="AR14" s="125">
        <f t="shared" ref="AR14:AR20" si="56">G14-AJ14</f>
        <v>0</v>
      </c>
      <c r="AS14" s="125">
        <f t="shared" ref="AS14:AS20" si="57">H14-AK14</f>
        <v>0</v>
      </c>
      <c r="AT14" s="125">
        <f t="shared" ref="AT14:AT20" si="58">I14-AL14</f>
        <v>0</v>
      </c>
      <c r="AU14" s="125">
        <f t="shared" ref="AU14:AU20" si="59">J14-AM14</f>
        <v>0</v>
      </c>
      <c r="AV14" s="31">
        <f t="shared" ref="AV14:AV20" si="60">AH14/E14</f>
        <v>1</v>
      </c>
      <c r="AW14" s="31" t="s">
        <v>33</v>
      </c>
      <c r="AX14" s="31" t="s">
        <v>33</v>
      </c>
      <c r="AY14" s="31">
        <f>AK14/H14</f>
        <v>1</v>
      </c>
      <c r="AZ14" s="31" t="s">
        <v>33</v>
      </c>
      <c r="BA14" s="31" t="s">
        <v>33</v>
      </c>
      <c r="BB14" s="32">
        <f>AN14/K14</f>
        <v>1</v>
      </c>
      <c r="BC14" s="33">
        <f>ROUND(AF14,0)</f>
        <v>22941</v>
      </c>
      <c r="BD14" s="92">
        <f>BC14*AN14</f>
        <v>91764</v>
      </c>
      <c r="BE14" s="93">
        <f>BC14*AH14</f>
        <v>45882</v>
      </c>
      <c r="BF14" s="94">
        <f>BC14*AI14</f>
        <v>0</v>
      </c>
      <c r="BG14" s="94">
        <f>BC14*AJ14</f>
        <v>0</v>
      </c>
      <c r="BH14" s="94">
        <f>BC14*AK14</f>
        <v>45882</v>
      </c>
      <c r="BI14" s="94">
        <f>BC14*AL14</f>
        <v>0</v>
      </c>
      <c r="BJ14" s="95">
        <f>BC14*AM14</f>
        <v>0</v>
      </c>
      <c r="BK14" s="10"/>
      <c r="BL14" s="10"/>
      <c r="BM14" s="10"/>
      <c r="BN14" s="10"/>
      <c r="BO14" s="10"/>
      <c r="BP14" s="10"/>
    </row>
    <row r="15" spans="1:69" s="34" customFormat="1" ht="56.25" customHeight="1" x14ac:dyDescent="0.25">
      <c r="A15" s="24">
        <v>8</v>
      </c>
      <c r="B15" s="25">
        <v>36971</v>
      </c>
      <c r="C15" s="47" t="s">
        <v>60</v>
      </c>
      <c r="D15" s="48" t="s">
        <v>26</v>
      </c>
      <c r="E15" s="25">
        <v>3</v>
      </c>
      <c r="F15" s="25">
        <v>4</v>
      </c>
      <c r="G15" s="25">
        <v>3</v>
      </c>
      <c r="H15" s="25">
        <v>1</v>
      </c>
      <c r="I15" s="25">
        <v>2</v>
      </c>
      <c r="J15" s="25">
        <v>2</v>
      </c>
      <c r="K15" s="26">
        <f t="shared" ref="K15:K20" si="61">SUM(E15:J15)</f>
        <v>15</v>
      </c>
      <c r="L15" s="35">
        <v>0.19</v>
      </c>
      <c r="M15" s="89">
        <v>74541.600000000006</v>
      </c>
      <c r="N15" s="102">
        <v>69020</v>
      </c>
      <c r="O15" s="89">
        <v>99216</v>
      </c>
      <c r="P15" s="89">
        <v>45934</v>
      </c>
      <c r="Q15" s="89">
        <v>140700</v>
      </c>
      <c r="R15" s="89">
        <v>52000</v>
      </c>
      <c r="S15" s="89">
        <v>49900</v>
      </c>
      <c r="T15" s="89"/>
      <c r="U15" s="90"/>
      <c r="V15" s="91"/>
      <c r="W15" s="89"/>
      <c r="X15" s="28">
        <f>MIN(M15,N15,O15,W15,P15,Q15,R15,S15)</f>
        <v>45934</v>
      </c>
      <c r="Y15" s="28">
        <f>MAX(M15,N15,O15,W15,P15,Q15,R15,S15)</f>
        <v>140700</v>
      </c>
      <c r="Z15" s="28">
        <f>MEDIAN(M15,N15,O15,W15,P15,Q15,R15,S15)</f>
        <v>69020</v>
      </c>
      <c r="AA15" s="28">
        <f>AVERAGE(M15,N15,O15,W15,P15,Q15,R15,S15)</f>
        <v>75901.657142857133</v>
      </c>
      <c r="AB15" s="28">
        <f>AVERAGE(X15,Z15)</f>
        <v>57477</v>
      </c>
      <c r="AC15" s="28">
        <f>GEOMEAN(M15,N15,O15,W15,P15,Q15,R15,S15)</f>
        <v>70387.936434739822</v>
      </c>
      <c r="AD15" s="28">
        <f>STDEVA(M15,N15,O15,W15,P15,Q15,R15,S15)</f>
        <v>34002.516189583046</v>
      </c>
      <c r="AE15" s="29">
        <f>AD15/Z15</f>
        <v>0.49264729338717828</v>
      </c>
      <c r="AF15" s="28">
        <f t="shared" ref="AF14:AF16" si="62">AC15</f>
        <v>70387.936434739822</v>
      </c>
      <c r="AG15" s="30" t="s">
        <v>30</v>
      </c>
      <c r="AH15" s="25">
        <v>2</v>
      </c>
      <c r="AI15" s="25">
        <v>3</v>
      </c>
      <c r="AJ15" s="25">
        <v>2</v>
      </c>
      <c r="AK15" s="25">
        <v>1</v>
      </c>
      <c r="AL15" s="25">
        <v>2</v>
      </c>
      <c r="AM15" s="25">
        <v>1</v>
      </c>
      <c r="AN15" s="26">
        <f t="shared" si="33"/>
        <v>11</v>
      </c>
      <c r="AO15" s="26">
        <f>K15-AN15</f>
        <v>4</v>
      </c>
      <c r="AP15" s="125">
        <f>E15-AH15</f>
        <v>1</v>
      </c>
      <c r="AQ15" s="125">
        <f t="shared" si="55"/>
        <v>1</v>
      </c>
      <c r="AR15" s="125">
        <f t="shared" si="56"/>
        <v>1</v>
      </c>
      <c r="AS15" s="125">
        <f t="shared" si="57"/>
        <v>0</v>
      </c>
      <c r="AT15" s="125">
        <f t="shared" si="58"/>
        <v>0</v>
      </c>
      <c r="AU15" s="125">
        <f t="shared" si="59"/>
        <v>1</v>
      </c>
      <c r="AV15" s="31">
        <f t="shared" si="60"/>
        <v>0.66666666666666663</v>
      </c>
      <c r="AW15" s="31">
        <f>AI15/F15</f>
        <v>0.75</v>
      </c>
      <c r="AX15" s="31">
        <f>AJ15/G15</f>
        <v>0.66666666666666663</v>
      </c>
      <c r="AY15" s="31">
        <f>AK15/H15</f>
        <v>1</v>
      </c>
      <c r="AZ15" s="31">
        <f>AL15/I15</f>
        <v>1</v>
      </c>
      <c r="BA15" s="31">
        <f>AM15/J15</f>
        <v>0.5</v>
      </c>
      <c r="BB15" s="32">
        <f>AN15/K15</f>
        <v>0.73333333333333328</v>
      </c>
      <c r="BC15" s="33">
        <f t="shared" ref="BC15:BC20" si="63">ROUND(AF15,0)</f>
        <v>70388</v>
      </c>
      <c r="BD15" s="92">
        <f>BC15*AN15</f>
        <v>774268</v>
      </c>
      <c r="BE15" s="93">
        <f>BC15*AH15</f>
        <v>140776</v>
      </c>
      <c r="BF15" s="94">
        <f t="shared" si="45"/>
        <v>211164</v>
      </c>
      <c r="BG15" s="94">
        <f t="shared" si="46"/>
        <v>140776</v>
      </c>
      <c r="BH15" s="94">
        <f t="shared" si="47"/>
        <v>70388</v>
      </c>
      <c r="BI15" s="94">
        <f t="shared" si="48"/>
        <v>140776</v>
      </c>
      <c r="BJ15" s="95">
        <f t="shared" ref="BJ15:BJ20" si="64">BC15*AM15</f>
        <v>70388</v>
      </c>
      <c r="BK15" s="10"/>
      <c r="BL15" s="10"/>
      <c r="BM15" s="10"/>
      <c r="BN15" s="10"/>
      <c r="BO15" s="10"/>
      <c r="BP15" s="10"/>
    </row>
    <row r="16" spans="1:69" s="34" customFormat="1" ht="68.25" customHeight="1" x14ac:dyDescent="0.25">
      <c r="A16" s="24">
        <v>9</v>
      </c>
      <c r="B16" s="25">
        <v>3623002</v>
      </c>
      <c r="C16" s="47" t="s">
        <v>59</v>
      </c>
      <c r="D16" s="48" t="s">
        <v>26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1</v>
      </c>
      <c r="K16" s="26">
        <f>SUM(E16:J16)</f>
        <v>1</v>
      </c>
      <c r="L16" s="35">
        <v>0.19</v>
      </c>
      <c r="M16" s="89">
        <v>124818.62400000001</v>
      </c>
      <c r="N16" s="102">
        <v>115572.8</v>
      </c>
      <c r="O16" s="89"/>
      <c r="P16" s="89"/>
      <c r="Q16" s="89"/>
      <c r="R16" s="89">
        <v>100000</v>
      </c>
      <c r="S16" s="89"/>
      <c r="T16" s="89"/>
      <c r="U16" s="90"/>
      <c r="V16" s="91"/>
      <c r="W16" s="89"/>
      <c r="X16" s="28">
        <f>MIN(M16,N16,O16,W16,P16,Q16,R16,S16)</f>
        <v>100000</v>
      </c>
      <c r="Y16" s="28">
        <f>MAX(M16,N16,O16,W16,P16,Q16,R16,S16)</f>
        <v>124818.62400000001</v>
      </c>
      <c r="Z16" s="28">
        <f>MEDIAN(M16,N16,O16,W16,P16,Q16,R16,S16)</f>
        <v>115572.8</v>
      </c>
      <c r="AA16" s="28">
        <f>AVERAGE(M16,N16,O16,W16,P16,Q16,R16,S16)</f>
        <v>113463.808</v>
      </c>
      <c r="AB16" s="28">
        <f>AVERAGE(X16,Z16)</f>
        <v>107786.4</v>
      </c>
      <c r="AC16" s="28">
        <f>GEOMEAN(M16,N16,O16,W16,P16,Q16,R16,S16)</f>
        <v>112991.30083612395</v>
      </c>
      <c r="AD16" s="28">
        <f>STDEVA(M16,N16,O16,W16,P16,Q16,R16,S16)</f>
        <v>12543.00242188417</v>
      </c>
      <c r="AE16" s="29">
        <f>AD16/Z16</f>
        <v>0.10852901739755522</v>
      </c>
      <c r="AF16" s="28">
        <f>AB16</f>
        <v>107786.4</v>
      </c>
      <c r="AG16" s="30" t="s">
        <v>107</v>
      </c>
      <c r="AH16" s="25">
        <v>0</v>
      </c>
      <c r="AI16" s="25">
        <v>0</v>
      </c>
      <c r="AJ16" s="25">
        <v>0</v>
      </c>
      <c r="AK16" s="25">
        <v>0</v>
      </c>
      <c r="AL16" s="25">
        <v>0</v>
      </c>
      <c r="AM16" s="25">
        <v>1</v>
      </c>
      <c r="AN16" s="26">
        <f>SUM(AH16:AM16)</f>
        <v>1</v>
      </c>
      <c r="AO16" s="26">
        <f>K16-AN16</f>
        <v>0</v>
      </c>
      <c r="AP16" s="125">
        <f>E16-AH16</f>
        <v>0</v>
      </c>
      <c r="AQ16" s="125">
        <f t="shared" si="55"/>
        <v>0</v>
      </c>
      <c r="AR16" s="125">
        <f t="shared" si="56"/>
        <v>0</v>
      </c>
      <c r="AS16" s="125">
        <f t="shared" si="57"/>
        <v>0</v>
      </c>
      <c r="AT16" s="125">
        <f t="shared" si="58"/>
        <v>0</v>
      </c>
      <c r="AU16" s="125">
        <f t="shared" si="59"/>
        <v>0</v>
      </c>
      <c r="AV16" s="31" t="s">
        <v>33</v>
      </c>
      <c r="AW16" s="31" t="s">
        <v>33</v>
      </c>
      <c r="AX16" s="31" t="s">
        <v>33</v>
      </c>
      <c r="AY16" s="31" t="s">
        <v>33</v>
      </c>
      <c r="AZ16" s="31" t="s">
        <v>33</v>
      </c>
      <c r="BA16" s="31">
        <f>AM16/J16</f>
        <v>1</v>
      </c>
      <c r="BB16" s="32">
        <f>AN16/K16</f>
        <v>1</v>
      </c>
      <c r="BC16" s="33">
        <f>ROUND(AF16,0)</f>
        <v>107786</v>
      </c>
      <c r="BD16" s="92">
        <f>BC16*AN16</f>
        <v>107786</v>
      </c>
      <c r="BE16" s="93">
        <f>BC16*AH16</f>
        <v>0</v>
      </c>
      <c r="BF16" s="94">
        <f>BC16*AI16</f>
        <v>0</v>
      </c>
      <c r="BG16" s="94">
        <f>BC16*AJ16</f>
        <v>0</v>
      </c>
      <c r="BH16" s="94">
        <f>BC16*AK16</f>
        <v>0</v>
      </c>
      <c r="BI16" s="94">
        <f>BC16*AL16</f>
        <v>0</v>
      </c>
      <c r="BJ16" s="95">
        <f>BC16*AM16</f>
        <v>107786</v>
      </c>
      <c r="BK16" s="10"/>
      <c r="BL16" s="10"/>
      <c r="BM16" s="10"/>
      <c r="BN16" s="10"/>
      <c r="BO16" s="10"/>
      <c r="BP16" s="10"/>
    </row>
    <row r="17" spans="1:69" s="34" customFormat="1" ht="80.25" customHeight="1" x14ac:dyDescent="0.25">
      <c r="A17" s="24">
        <v>10</v>
      </c>
      <c r="B17" s="25" t="s">
        <v>52</v>
      </c>
      <c r="C17" s="47" t="s">
        <v>53</v>
      </c>
      <c r="D17" s="48" t="s">
        <v>26</v>
      </c>
      <c r="E17" s="25">
        <v>1</v>
      </c>
      <c r="F17" s="25">
        <v>0</v>
      </c>
      <c r="G17" s="25">
        <v>0</v>
      </c>
      <c r="H17" s="25">
        <v>0</v>
      </c>
      <c r="I17" s="25">
        <v>1</v>
      </c>
      <c r="J17" s="25">
        <v>1</v>
      </c>
      <c r="K17" s="26">
        <f>SUM(E17:J17)</f>
        <v>3</v>
      </c>
      <c r="L17" s="35">
        <v>0.19</v>
      </c>
      <c r="M17" s="89">
        <v>168425.46</v>
      </c>
      <c r="N17" s="102">
        <v>155949.5</v>
      </c>
      <c r="O17" s="89"/>
      <c r="P17" s="89"/>
      <c r="Q17" s="89"/>
      <c r="R17" s="89"/>
      <c r="S17" s="89"/>
      <c r="T17" s="89"/>
      <c r="U17" s="90"/>
      <c r="V17" s="91"/>
      <c r="W17" s="89"/>
      <c r="X17" s="28">
        <f>MIN(M17,N17,O17,W17,P17,Q17,R17,S17)</f>
        <v>155949.5</v>
      </c>
      <c r="Y17" s="28">
        <f>MAX(M17,N17,O17,W17,P17,Q17,R17,S17)</f>
        <v>168425.46</v>
      </c>
      <c r="Z17" s="28">
        <f>MEDIAN(M17,N17,O17,W17,P17,Q17,R17,S17)</f>
        <v>162187.47999999998</v>
      </c>
      <c r="AA17" s="28">
        <f>AVERAGE(M17,N17,O17,W17,P17,Q17,R17,S17)</f>
        <v>162187.47999999998</v>
      </c>
      <c r="AB17" s="28">
        <f>AVERAGE(X17,Z17)</f>
        <v>159068.49</v>
      </c>
      <c r="AC17" s="28">
        <f>GEOMEAN(M17,N17,O17,W17,P17,Q17,R17,S17)</f>
        <v>162067.47444897759</v>
      </c>
      <c r="AD17" s="28">
        <f>STDEVA(M17,N17,O17,W17,P17,Q17,R17,S17)</f>
        <v>8821.8359178121136</v>
      </c>
      <c r="AE17" s="29">
        <f>AD17/Z17</f>
        <v>5.4392829322042084E-2</v>
      </c>
      <c r="AF17" s="36">
        <f t="shared" ref="AF17" si="65">X17</f>
        <v>155949.5</v>
      </c>
      <c r="AG17" s="25" t="s">
        <v>106</v>
      </c>
      <c r="AH17" s="25">
        <v>1</v>
      </c>
      <c r="AI17" s="25">
        <v>0</v>
      </c>
      <c r="AJ17" s="25">
        <v>0</v>
      </c>
      <c r="AK17" s="25">
        <v>0</v>
      </c>
      <c r="AL17" s="25">
        <v>1</v>
      </c>
      <c r="AM17" s="25">
        <v>1</v>
      </c>
      <c r="AN17" s="26">
        <f>SUM(AH17:AM17)</f>
        <v>3</v>
      </c>
      <c r="AO17" s="26">
        <f>K17-AN17</f>
        <v>0</v>
      </c>
      <c r="AP17" s="125">
        <f>E17-AH17</f>
        <v>0</v>
      </c>
      <c r="AQ17" s="125">
        <f t="shared" si="55"/>
        <v>0</v>
      </c>
      <c r="AR17" s="125">
        <f t="shared" si="56"/>
        <v>0</v>
      </c>
      <c r="AS17" s="125">
        <f t="shared" si="57"/>
        <v>0</v>
      </c>
      <c r="AT17" s="125">
        <f t="shared" si="58"/>
        <v>0</v>
      </c>
      <c r="AU17" s="125">
        <f t="shared" si="59"/>
        <v>0</v>
      </c>
      <c r="AV17" s="31">
        <f t="shared" si="60"/>
        <v>1</v>
      </c>
      <c r="AW17" s="31" t="s">
        <v>33</v>
      </c>
      <c r="AX17" s="31" t="s">
        <v>33</v>
      </c>
      <c r="AY17" s="31" t="s">
        <v>33</v>
      </c>
      <c r="AZ17" s="31">
        <f>AL17/I17</f>
        <v>1</v>
      </c>
      <c r="BA17" s="31">
        <f>AM17/J17</f>
        <v>1</v>
      </c>
      <c r="BB17" s="32">
        <f>AN17/K17</f>
        <v>1</v>
      </c>
      <c r="BC17" s="33">
        <f>ROUND(AF17,0)</f>
        <v>155950</v>
      </c>
      <c r="BD17" s="92">
        <f>BC17*AN17</f>
        <v>467850</v>
      </c>
      <c r="BE17" s="93">
        <f>BC17*AH17</f>
        <v>155950</v>
      </c>
      <c r="BF17" s="94">
        <f>BC17*AI17</f>
        <v>0</v>
      </c>
      <c r="BG17" s="94">
        <f>BC17*AJ17</f>
        <v>0</v>
      </c>
      <c r="BH17" s="94">
        <f>BC17*AK17</f>
        <v>0</v>
      </c>
      <c r="BI17" s="94">
        <f>BC17*AL17</f>
        <v>155950</v>
      </c>
      <c r="BJ17" s="95">
        <f>BC17*AM17</f>
        <v>155950</v>
      </c>
      <c r="BK17" s="10"/>
      <c r="BL17" s="10"/>
      <c r="BM17" s="10"/>
      <c r="BN17" s="10"/>
      <c r="BO17" s="10"/>
      <c r="BP17" s="10"/>
    </row>
    <row r="18" spans="1:69" s="34" customFormat="1" ht="90" customHeight="1" x14ac:dyDescent="0.25">
      <c r="A18" s="24">
        <v>11</v>
      </c>
      <c r="B18" s="25">
        <v>3699055</v>
      </c>
      <c r="C18" s="47" t="s">
        <v>55</v>
      </c>
      <c r="D18" s="48" t="s">
        <v>54</v>
      </c>
      <c r="E18" s="25">
        <v>0</v>
      </c>
      <c r="F18" s="25">
        <v>6</v>
      </c>
      <c r="G18" s="25">
        <v>5</v>
      </c>
      <c r="H18" s="25">
        <v>1</v>
      </c>
      <c r="I18" s="25">
        <v>4</v>
      </c>
      <c r="J18" s="25">
        <v>0</v>
      </c>
      <c r="K18" s="26">
        <f t="shared" si="61"/>
        <v>16</v>
      </c>
      <c r="L18" s="35">
        <v>0.19</v>
      </c>
      <c r="M18" s="89">
        <v>10153.08</v>
      </c>
      <c r="N18" s="102">
        <v>9401</v>
      </c>
      <c r="O18" s="89">
        <v>1934</v>
      </c>
      <c r="P18" s="89">
        <v>9758</v>
      </c>
      <c r="Q18" s="89">
        <v>3500</v>
      </c>
      <c r="R18" s="89">
        <v>4200</v>
      </c>
      <c r="S18" s="89">
        <v>3500</v>
      </c>
      <c r="T18" s="89"/>
      <c r="U18" s="90"/>
      <c r="V18" s="91"/>
      <c r="W18" s="89"/>
      <c r="X18" s="28">
        <f>MIN(M18,N18,O18,W18,P18,Q18,R18,S18)</f>
        <v>1934</v>
      </c>
      <c r="Y18" s="28">
        <f>MAX(M18,N18,O18,W18,P18,Q18,R18,S18)</f>
        <v>10153.08</v>
      </c>
      <c r="Z18" s="28">
        <f>MEDIAN(M18,N18,O18,W18,P18,Q18,R18,S18)</f>
        <v>4200</v>
      </c>
      <c r="AA18" s="28">
        <f>AVERAGE(M18,N18,O18,W18,P18,Q18,R18,S18)</f>
        <v>6063.7257142857143</v>
      </c>
      <c r="AB18" s="28">
        <f>AVERAGE(X18,Z18)</f>
        <v>3067</v>
      </c>
      <c r="AC18" s="28">
        <f>GEOMEAN(M18,N18,O18,W18,P18,Q18,R18,S18)</f>
        <v>5123.5123697763629</v>
      </c>
      <c r="AD18" s="28">
        <f>STDEVA(M18,N18,O18,W18,P18,Q18,R18,S18)</f>
        <v>3539.8062027878359</v>
      </c>
      <c r="AE18" s="29">
        <f>AD18/Z18</f>
        <v>0.84281100066377046</v>
      </c>
      <c r="AF18" s="28">
        <f>AA18</f>
        <v>6063.7257142857143</v>
      </c>
      <c r="AG18" s="30" t="s">
        <v>118</v>
      </c>
      <c r="AH18" s="25">
        <v>0</v>
      </c>
      <c r="AI18" s="25">
        <v>6</v>
      </c>
      <c r="AJ18" s="25">
        <v>5</v>
      </c>
      <c r="AK18" s="25">
        <v>1</v>
      </c>
      <c r="AL18" s="25">
        <v>4</v>
      </c>
      <c r="AM18" s="25">
        <v>0</v>
      </c>
      <c r="AN18" s="26">
        <f t="shared" si="33"/>
        <v>16</v>
      </c>
      <c r="AO18" s="26">
        <f>K18-AN18</f>
        <v>0</v>
      </c>
      <c r="AP18" s="125">
        <f>E18-AH18</f>
        <v>0</v>
      </c>
      <c r="AQ18" s="125">
        <f t="shared" si="55"/>
        <v>0</v>
      </c>
      <c r="AR18" s="125">
        <f t="shared" si="56"/>
        <v>0</v>
      </c>
      <c r="AS18" s="125">
        <f t="shared" si="57"/>
        <v>0</v>
      </c>
      <c r="AT18" s="125">
        <f t="shared" si="58"/>
        <v>0</v>
      </c>
      <c r="AU18" s="125">
        <f t="shared" si="59"/>
        <v>0</v>
      </c>
      <c r="AV18" s="31" t="s">
        <v>33</v>
      </c>
      <c r="AW18" s="31">
        <f>AI18/F18</f>
        <v>1</v>
      </c>
      <c r="AX18" s="31">
        <f>AJ18/G18</f>
        <v>1</v>
      </c>
      <c r="AY18" s="31">
        <f>AK18/H18</f>
        <v>1</v>
      </c>
      <c r="AZ18" s="31">
        <f>AL18/I18</f>
        <v>1</v>
      </c>
      <c r="BA18" s="31" t="s">
        <v>33</v>
      </c>
      <c r="BB18" s="32">
        <f>AN18/K18</f>
        <v>1</v>
      </c>
      <c r="BC18" s="33">
        <f t="shared" si="63"/>
        <v>6064</v>
      </c>
      <c r="BD18" s="92">
        <f t="shared" ref="BD18:BD20" si="66">BC18*AN18</f>
        <v>97024</v>
      </c>
      <c r="BE18" s="93">
        <f t="shared" ref="BE18:BE20" si="67">BC18*AH18</f>
        <v>0</v>
      </c>
      <c r="BF18" s="94">
        <f t="shared" si="45"/>
        <v>36384</v>
      </c>
      <c r="BG18" s="94">
        <f t="shared" si="46"/>
        <v>30320</v>
      </c>
      <c r="BH18" s="94">
        <f t="shared" si="47"/>
        <v>6064</v>
      </c>
      <c r="BI18" s="94">
        <f t="shared" si="48"/>
        <v>24256</v>
      </c>
      <c r="BJ18" s="95">
        <f t="shared" si="64"/>
        <v>0</v>
      </c>
      <c r="BK18" s="10"/>
      <c r="BL18" s="10"/>
      <c r="BM18" s="10"/>
      <c r="BN18" s="10"/>
      <c r="BO18" s="10"/>
      <c r="BP18" s="10"/>
    </row>
    <row r="19" spans="1:69" s="34" customFormat="1" ht="43.5" customHeight="1" x14ac:dyDescent="0.25">
      <c r="A19" s="24">
        <v>12</v>
      </c>
      <c r="B19" s="25">
        <v>3699055</v>
      </c>
      <c r="C19" s="47" t="s">
        <v>56</v>
      </c>
      <c r="D19" s="48" t="s">
        <v>26</v>
      </c>
      <c r="E19" s="25">
        <v>0</v>
      </c>
      <c r="F19" s="25">
        <v>4</v>
      </c>
      <c r="G19" s="25">
        <v>0</v>
      </c>
      <c r="H19" s="25">
        <v>3</v>
      </c>
      <c r="I19" s="25">
        <v>3</v>
      </c>
      <c r="J19" s="25">
        <v>0</v>
      </c>
      <c r="K19" s="26">
        <f t="shared" si="61"/>
        <v>10</v>
      </c>
      <c r="L19" s="35">
        <v>0.19</v>
      </c>
      <c r="M19" s="89">
        <v>38041.919999999998</v>
      </c>
      <c r="N19" s="102">
        <v>35224</v>
      </c>
      <c r="O19" s="89">
        <v>29750</v>
      </c>
      <c r="P19" s="89">
        <v>46410</v>
      </c>
      <c r="Q19" s="89">
        <v>35700</v>
      </c>
      <c r="R19" s="89">
        <v>30000</v>
      </c>
      <c r="S19" s="89">
        <v>35700</v>
      </c>
      <c r="T19" s="89"/>
      <c r="U19" s="90"/>
      <c r="V19" s="91"/>
      <c r="W19" s="89"/>
      <c r="X19" s="28">
        <f>MIN(M19,N19,O19,W19,P19,Q19,R19,S19)</f>
        <v>29750</v>
      </c>
      <c r="Y19" s="28">
        <f>MAX(M19,N19,O19,W19,P19,Q19,R19,S19)</f>
        <v>46410</v>
      </c>
      <c r="Z19" s="28">
        <f>MEDIAN(M19,N19,O19,W19,P19,Q19,R19,S19)</f>
        <v>35700</v>
      </c>
      <c r="AA19" s="28">
        <f>AVERAGE(M19,N19,O19,W19,P19,Q19,R19,S19)</f>
        <v>35832.27428571428</v>
      </c>
      <c r="AB19" s="28">
        <f>AVERAGE(X19,Z19)</f>
        <v>32725</v>
      </c>
      <c r="AC19" s="28">
        <f>GEOMEAN(M19,N19,O19,W19,P19,Q19,R19,S19)</f>
        <v>35477.339710154629</v>
      </c>
      <c r="AD19" s="28">
        <f>STDEVA(M19,N19,O19,W19,P19,Q19,R19,S19)</f>
        <v>5600.3763248519317</v>
      </c>
      <c r="AE19" s="29">
        <f>AD19/Z19</f>
        <v>0.15687328641041826</v>
      </c>
      <c r="AF19" s="28">
        <f t="shared" ref="AF15:AF20" si="68">AB19</f>
        <v>32725</v>
      </c>
      <c r="AG19" s="30" t="s">
        <v>107</v>
      </c>
      <c r="AH19" s="25">
        <v>0</v>
      </c>
      <c r="AI19" s="25">
        <v>4</v>
      </c>
      <c r="AJ19" s="25">
        <v>0</v>
      </c>
      <c r="AK19" s="25">
        <v>2</v>
      </c>
      <c r="AL19" s="25">
        <v>2</v>
      </c>
      <c r="AM19" s="25">
        <v>0</v>
      </c>
      <c r="AN19" s="26">
        <f t="shared" si="33"/>
        <v>8</v>
      </c>
      <c r="AO19" s="26">
        <f>K19-AN19</f>
        <v>2</v>
      </c>
      <c r="AP19" s="125">
        <f>E19-AH19</f>
        <v>0</v>
      </c>
      <c r="AQ19" s="125">
        <f t="shared" si="55"/>
        <v>0</v>
      </c>
      <c r="AR19" s="125">
        <f t="shared" si="56"/>
        <v>0</v>
      </c>
      <c r="AS19" s="125">
        <f t="shared" si="57"/>
        <v>1</v>
      </c>
      <c r="AT19" s="125">
        <f t="shared" si="58"/>
        <v>1</v>
      </c>
      <c r="AU19" s="125">
        <f t="shared" si="59"/>
        <v>0</v>
      </c>
      <c r="AV19" s="31" t="s">
        <v>33</v>
      </c>
      <c r="AW19" s="31">
        <f>AI19/F19</f>
        <v>1</v>
      </c>
      <c r="AX19" s="31" t="s">
        <v>33</v>
      </c>
      <c r="AY19" s="31">
        <f>AK19/H19</f>
        <v>0.66666666666666663</v>
      </c>
      <c r="AZ19" s="31">
        <f>AL19/I19</f>
        <v>0.66666666666666663</v>
      </c>
      <c r="BA19" s="31" t="s">
        <v>33</v>
      </c>
      <c r="BB19" s="32">
        <f>AN19/K19</f>
        <v>0.8</v>
      </c>
      <c r="BC19" s="33">
        <f t="shared" si="63"/>
        <v>32725</v>
      </c>
      <c r="BD19" s="92">
        <f t="shared" si="66"/>
        <v>261800</v>
      </c>
      <c r="BE19" s="93">
        <f t="shared" si="67"/>
        <v>0</v>
      </c>
      <c r="BF19" s="94">
        <f t="shared" si="45"/>
        <v>130900</v>
      </c>
      <c r="BG19" s="94">
        <f t="shared" si="46"/>
        <v>0</v>
      </c>
      <c r="BH19" s="94">
        <f t="shared" si="47"/>
        <v>65450</v>
      </c>
      <c r="BI19" s="94">
        <f t="shared" si="48"/>
        <v>65450</v>
      </c>
      <c r="BJ19" s="95">
        <f t="shared" si="64"/>
        <v>0</v>
      </c>
      <c r="BK19" s="10"/>
      <c r="BL19" s="10"/>
      <c r="BM19" s="10"/>
      <c r="BN19" s="10"/>
      <c r="BO19" s="10"/>
      <c r="BP19" s="10"/>
    </row>
    <row r="20" spans="1:69" s="34" customFormat="1" ht="85.5" customHeight="1" x14ac:dyDescent="0.25">
      <c r="A20" s="24">
        <v>13</v>
      </c>
      <c r="B20" s="25">
        <v>3699023</v>
      </c>
      <c r="C20" s="47" t="s">
        <v>57</v>
      </c>
      <c r="D20" s="48" t="s">
        <v>26</v>
      </c>
      <c r="E20" s="25">
        <v>0</v>
      </c>
      <c r="F20" s="25">
        <v>0</v>
      </c>
      <c r="G20" s="25">
        <v>1</v>
      </c>
      <c r="H20" s="25">
        <v>1</v>
      </c>
      <c r="I20" s="25">
        <v>0</v>
      </c>
      <c r="J20" s="25">
        <v>0</v>
      </c>
      <c r="K20" s="26">
        <f t="shared" si="61"/>
        <v>2</v>
      </c>
      <c r="L20" s="35">
        <v>0.19</v>
      </c>
      <c r="M20" s="89">
        <v>242902.8</v>
      </c>
      <c r="N20" s="102">
        <v>224910</v>
      </c>
      <c r="O20" s="89">
        <v>144914</v>
      </c>
      <c r="P20" s="89"/>
      <c r="Q20" s="89">
        <v>211900</v>
      </c>
      <c r="R20" s="89"/>
      <c r="S20" s="89"/>
      <c r="T20" s="89"/>
      <c r="U20" s="90"/>
      <c r="V20" s="91"/>
      <c r="W20" s="89"/>
      <c r="X20" s="28">
        <f>MIN(M20,N20,O20,W20,P20,Q20,R20,S20)</f>
        <v>144914</v>
      </c>
      <c r="Y20" s="28">
        <f>MAX(M20,N20,O20,W20,P20,Q20,R20,S20)</f>
        <v>242902.8</v>
      </c>
      <c r="Z20" s="28">
        <f>MEDIAN(M20,N20,O20,W20,P20,Q20,R20,S20)</f>
        <v>218405</v>
      </c>
      <c r="AA20" s="28">
        <f>AVERAGE(M20,N20,O20,W20,P20,Q20,R20,S20)</f>
        <v>206156.7</v>
      </c>
      <c r="AB20" s="28">
        <f>AVERAGE(X20,Z20)</f>
        <v>181659.5</v>
      </c>
      <c r="AC20" s="28">
        <f>GEOMEAN(M20,N20,O20,W20,P20,Q20,R20,S20)</f>
        <v>202381.42377800541</v>
      </c>
      <c r="AD20" s="28">
        <f>STDEVA(M20,N20,O20,W20,P20,Q20,R20,S20)</f>
        <v>42761.415334699297</v>
      </c>
      <c r="AE20" s="29">
        <f>AD20/Z20</f>
        <v>0.19578954389642772</v>
      </c>
      <c r="AF20" s="28">
        <f t="shared" si="68"/>
        <v>181659.5</v>
      </c>
      <c r="AG20" s="30" t="s">
        <v>107</v>
      </c>
      <c r="AH20" s="25">
        <v>0</v>
      </c>
      <c r="AI20" s="25">
        <v>0</v>
      </c>
      <c r="AJ20" s="25">
        <v>1</v>
      </c>
      <c r="AK20" s="25">
        <v>1</v>
      </c>
      <c r="AL20" s="25">
        <v>0</v>
      </c>
      <c r="AM20" s="25">
        <v>0</v>
      </c>
      <c r="AN20" s="26">
        <f t="shared" si="33"/>
        <v>2</v>
      </c>
      <c r="AO20" s="26">
        <f>K20-AN20</f>
        <v>0</v>
      </c>
      <c r="AP20" s="125">
        <f>E20-AH20</f>
        <v>0</v>
      </c>
      <c r="AQ20" s="125">
        <f t="shared" si="55"/>
        <v>0</v>
      </c>
      <c r="AR20" s="125">
        <f t="shared" si="56"/>
        <v>0</v>
      </c>
      <c r="AS20" s="125">
        <f t="shared" si="57"/>
        <v>0</v>
      </c>
      <c r="AT20" s="125">
        <f t="shared" si="58"/>
        <v>0</v>
      </c>
      <c r="AU20" s="125">
        <f t="shared" si="59"/>
        <v>0</v>
      </c>
      <c r="AV20" s="31" t="s">
        <v>33</v>
      </c>
      <c r="AW20" s="31" t="s">
        <v>33</v>
      </c>
      <c r="AX20" s="31">
        <f>AJ20/G20</f>
        <v>1</v>
      </c>
      <c r="AY20" s="31">
        <f>AK20/H20</f>
        <v>1</v>
      </c>
      <c r="AZ20" s="31" t="s">
        <v>33</v>
      </c>
      <c r="BA20" s="31" t="s">
        <v>33</v>
      </c>
      <c r="BB20" s="32">
        <f>AN20/K20</f>
        <v>1</v>
      </c>
      <c r="BC20" s="33">
        <f t="shared" si="63"/>
        <v>181660</v>
      </c>
      <c r="BD20" s="92">
        <f t="shared" si="66"/>
        <v>363320</v>
      </c>
      <c r="BE20" s="93">
        <f t="shared" si="67"/>
        <v>0</v>
      </c>
      <c r="BF20" s="94">
        <f t="shared" si="45"/>
        <v>0</v>
      </c>
      <c r="BG20" s="94">
        <f t="shared" si="46"/>
        <v>181660</v>
      </c>
      <c r="BH20" s="94">
        <f t="shared" si="47"/>
        <v>181660</v>
      </c>
      <c r="BI20" s="94">
        <f t="shared" si="48"/>
        <v>0</v>
      </c>
      <c r="BJ20" s="95">
        <f t="shared" si="64"/>
        <v>0</v>
      </c>
      <c r="BK20" s="10"/>
      <c r="BL20" s="10"/>
      <c r="BM20" s="10"/>
      <c r="BN20" s="10"/>
      <c r="BO20" s="10"/>
      <c r="BP20" s="10"/>
    </row>
    <row r="21" spans="1:69" s="118" customFormat="1" ht="12" customHeight="1" thickBot="1" x14ac:dyDescent="0.3">
      <c r="A21" s="117" t="s">
        <v>50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8"/>
      <c r="P21" s="38"/>
      <c r="Q21" s="38"/>
      <c r="R21" s="38"/>
      <c r="S21" s="38"/>
      <c r="T21" s="38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9">
        <f>SUM(BD14:BD20)</f>
        <v>2163812</v>
      </c>
      <c r="BE21" s="97">
        <f>SUM(BE14:BE20)</f>
        <v>342608</v>
      </c>
      <c r="BF21" s="97">
        <f t="shared" ref="BF21:BJ21" si="69">SUM(BF14:BF20)</f>
        <v>378448</v>
      </c>
      <c r="BG21" s="97">
        <f t="shared" si="69"/>
        <v>352756</v>
      </c>
      <c r="BH21" s="97">
        <f t="shared" si="69"/>
        <v>369444</v>
      </c>
      <c r="BI21" s="97">
        <f t="shared" si="69"/>
        <v>386432</v>
      </c>
      <c r="BJ21" s="97">
        <f t="shared" si="69"/>
        <v>334124</v>
      </c>
      <c r="BQ21" s="119"/>
    </row>
    <row r="22" spans="1:69" s="120" customFormat="1" ht="22.5" customHeight="1" x14ac:dyDescent="0.25">
      <c r="A22" s="80" t="s">
        <v>61</v>
      </c>
      <c r="B22" s="81"/>
      <c r="C22" s="81"/>
      <c r="D22" s="81"/>
      <c r="E22" s="18"/>
      <c r="F22" s="18"/>
      <c r="G22" s="18"/>
      <c r="H22" s="18"/>
      <c r="I22" s="18"/>
      <c r="J22" s="18"/>
      <c r="K22" s="18"/>
      <c r="L22" s="57"/>
      <c r="M22" s="82"/>
      <c r="N22" s="101"/>
      <c r="O22" s="82"/>
      <c r="P22" s="98"/>
      <c r="Q22" s="82"/>
      <c r="R22" s="82"/>
      <c r="S22" s="82"/>
      <c r="T22" s="98"/>
      <c r="U22" s="99"/>
      <c r="V22" s="100"/>
      <c r="W22" s="85"/>
      <c r="X22" s="19"/>
      <c r="Y22" s="19"/>
      <c r="Z22" s="19"/>
      <c r="AA22" s="19"/>
      <c r="AB22" s="19"/>
      <c r="AC22" s="19"/>
      <c r="AD22" s="19"/>
      <c r="AE22" s="20"/>
      <c r="AF22" s="20"/>
      <c r="AG22" s="20"/>
      <c r="AH22" s="18"/>
      <c r="AI22" s="18"/>
      <c r="AJ22" s="18"/>
      <c r="AK22" s="18"/>
      <c r="AL22" s="18"/>
      <c r="AM22" s="18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3"/>
      <c r="BE22" s="86"/>
      <c r="BF22" s="20"/>
      <c r="BG22" s="20"/>
      <c r="BH22" s="20"/>
      <c r="BI22" s="20"/>
      <c r="BJ22" s="87"/>
    </row>
    <row r="23" spans="1:69" ht="43.5" customHeight="1" x14ac:dyDescent="0.25">
      <c r="A23" s="24">
        <v>14</v>
      </c>
      <c r="B23" s="25">
        <v>3899918</v>
      </c>
      <c r="C23" s="47" t="s">
        <v>62</v>
      </c>
      <c r="D23" s="48" t="s">
        <v>54</v>
      </c>
      <c r="E23" s="25">
        <v>2</v>
      </c>
      <c r="F23" s="25">
        <v>4</v>
      </c>
      <c r="G23" s="25">
        <v>3</v>
      </c>
      <c r="H23" s="25">
        <v>0</v>
      </c>
      <c r="I23" s="25">
        <v>2</v>
      </c>
      <c r="J23" s="25">
        <v>0</v>
      </c>
      <c r="K23" s="26">
        <f t="shared" ref="K23" si="70">SUM(E23:J23)</f>
        <v>11</v>
      </c>
      <c r="L23" s="35">
        <v>0.19</v>
      </c>
      <c r="M23" s="89">
        <v>42668.639999999999</v>
      </c>
      <c r="N23" s="102">
        <v>39508</v>
      </c>
      <c r="O23" s="89"/>
      <c r="P23" s="89"/>
      <c r="Q23" s="89">
        <v>21700</v>
      </c>
      <c r="R23" s="89"/>
      <c r="S23" s="89">
        <v>32500</v>
      </c>
      <c r="T23" s="89"/>
      <c r="U23" s="90"/>
      <c r="V23" s="91"/>
      <c r="W23" s="89"/>
      <c r="X23" s="28">
        <f>MIN(M23,N23,O23,W23,P23,Q23,R23,S23)</f>
        <v>21700</v>
      </c>
      <c r="Y23" s="28">
        <f>MAX(M23,N23,O23,W23,P23,Q23,R23,S23)</f>
        <v>42668.639999999999</v>
      </c>
      <c r="Z23" s="28">
        <f>MEDIAN(M23,N23,O23,W23,P23,Q23,R23,S23)</f>
        <v>36004</v>
      </c>
      <c r="AA23" s="28">
        <f>AVERAGE(M23,N23,O23,W23,P23,Q23,R23,S23)</f>
        <v>34094.160000000003</v>
      </c>
      <c r="AB23" s="28">
        <f>AVERAGE(X23,Z23)</f>
        <v>28852</v>
      </c>
      <c r="AC23" s="28">
        <f>GEOMEAN(M23,N23,O23,W23,P23,Q23,R23,S23)</f>
        <v>33020.544860433074</v>
      </c>
      <c r="AD23" s="28">
        <f>STDEVA(M23,N23,O23,W23,P23,Q23,R23,S23)</f>
        <v>9291.3565394079887</v>
      </c>
      <c r="AE23" s="29">
        <f>AD23/Z23</f>
        <v>0.25806456336540351</v>
      </c>
      <c r="AF23" s="28">
        <f>AB23</f>
        <v>28852</v>
      </c>
      <c r="AG23" s="30" t="s">
        <v>107</v>
      </c>
      <c r="AH23" s="25">
        <v>2</v>
      </c>
      <c r="AI23" s="25">
        <v>4</v>
      </c>
      <c r="AJ23" s="25">
        <v>3</v>
      </c>
      <c r="AK23" s="25">
        <v>0</v>
      </c>
      <c r="AL23" s="25">
        <v>2</v>
      </c>
      <c r="AM23" s="25">
        <v>0</v>
      </c>
      <c r="AN23" s="26">
        <f t="shared" ref="AN23" si="71">SUM(AH23:AM23)</f>
        <v>11</v>
      </c>
      <c r="AO23" s="26">
        <f>K23-AN23</f>
        <v>0</v>
      </c>
      <c r="AP23" s="125">
        <f>E23-AH23</f>
        <v>0</v>
      </c>
      <c r="AQ23" s="125">
        <f t="shared" ref="AQ23:AQ32" si="72">F23-AI23</f>
        <v>0</v>
      </c>
      <c r="AR23" s="125">
        <f t="shared" ref="AR23:AR32" si="73">G23-AJ23</f>
        <v>0</v>
      </c>
      <c r="AS23" s="125">
        <f t="shared" ref="AS23:AS32" si="74">H23-AK23</f>
        <v>0</v>
      </c>
      <c r="AT23" s="125">
        <f t="shared" ref="AT23:AT32" si="75">I23-AL23</f>
        <v>0</v>
      </c>
      <c r="AU23" s="125">
        <f t="shared" ref="AU23:AU32" si="76">J23-AM23</f>
        <v>0</v>
      </c>
      <c r="AV23" s="31">
        <f t="shared" ref="AV23:AV32" si="77">AH23/E23</f>
        <v>1</v>
      </c>
      <c r="AW23" s="31">
        <f>AI23/F23</f>
        <v>1</v>
      </c>
      <c r="AX23" s="31">
        <f>AJ23/G23</f>
        <v>1</v>
      </c>
      <c r="AY23" s="31" t="s">
        <v>33</v>
      </c>
      <c r="AZ23" s="31">
        <f>AL23/I23</f>
        <v>1</v>
      </c>
      <c r="BA23" s="31" t="s">
        <v>33</v>
      </c>
      <c r="BB23" s="32">
        <f>AN23/K23</f>
        <v>1</v>
      </c>
      <c r="BC23" s="33">
        <f t="shared" ref="BC23:BC32" si="78">ROUND(AF23,0)</f>
        <v>28852</v>
      </c>
      <c r="BD23" s="92">
        <f>BC23*AN23</f>
        <v>317372</v>
      </c>
      <c r="BE23" s="93">
        <f t="shared" ref="BE23" si="79">BC23*AH23</f>
        <v>57704</v>
      </c>
      <c r="BF23" s="94">
        <f t="shared" ref="BF23" si="80">BC23*AI23</f>
        <v>115408</v>
      </c>
      <c r="BG23" s="94">
        <f t="shared" ref="BG23" si="81">BC23*AJ23</f>
        <v>86556</v>
      </c>
      <c r="BH23" s="94">
        <f t="shared" ref="BH23" si="82">BC23*AK23</f>
        <v>0</v>
      </c>
      <c r="BI23" s="94">
        <f t="shared" ref="BI23" si="83">BC23*AL23</f>
        <v>57704</v>
      </c>
      <c r="BJ23" s="95">
        <f t="shared" ref="BJ23" si="84">BC23*AM23</f>
        <v>0</v>
      </c>
    </row>
    <row r="24" spans="1:69" ht="68.25" customHeight="1" x14ac:dyDescent="0.25">
      <c r="A24" s="24">
        <v>15</v>
      </c>
      <c r="B24" s="25">
        <v>3899918</v>
      </c>
      <c r="C24" s="47" t="s">
        <v>114</v>
      </c>
      <c r="D24" s="48" t="s">
        <v>54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1</v>
      </c>
      <c r="K24" s="26">
        <f>SUM(E24:J24)</f>
        <v>1</v>
      </c>
      <c r="L24" s="35">
        <v>0.19</v>
      </c>
      <c r="M24" s="89">
        <v>117081.72</v>
      </c>
      <c r="N24" s="102">
        <v>108409</v>
      </c>
      <c r="O24" s="89">
        <v>434350</v>
      </c>
      <c r="P24" s="89">
        <v>482069</v>
      </c>
      <c r="Q24" s="89">
        <v>445900</v>
      </c>
      <c r="R24" s="89">
        <v>398000</v>
      </c>
      <c r="S24" s="89"/>
      <c r="T24" s="89"/>
      <c r="U24" s="90"/>
      <c r="V24" s="91"/>
      <c r="W24" s="89"/>
      <c r="X24" s="28">
        <f>MIN(M24,N24,O24,W24,P24,Q24,R24,S24)</f>
        <v>108409</v>
      </c>
      <c r="Y24" s="28">
        <f>MAX(M24,N24,O24,W24,P24,Q24,R24,S24)</f>
        <v>482069</v>
      </c>
      <c r="Z24" s="28">
        <f>MEDIAN(M24,N24,O24,W24,P24,Q24,R24,S24)</f>
        <v>416175</v>
      </c>
      <c r="AA24" s="28">
        <f>AVERAGE(M24,N24,O24,W24,P24,Q24,R24,S24)</f>
        <v>330968.28666666668</v>
      </c>
      <c r="AB24" s="28">
        <f>AVERAGE(X24,Z24)</f>
        <v>262292</v>
      </c>
      <c r="AC24" s="28">
        <f>GEOMEAN(M24,N24,O24,W24,P24,Q24,R24,S24)</f>
        <v>278999.87016935722</v>
      </c>
      <c r="AD24" s="28">
        <f>STDEVA(M24,N24,O24,W24,P24,Q24,R24,S24)</f>
        <v>171173.51023201304</v>
      </c>
      <c r="AE24" s="29">
        <f>AD24/Z24</f>
        <v>0.41130176063437984</v>
      </c>
      <c r="AF24" s="28">
        <f t="shared" ref="AF24" si="85">AC24</f>
        <v>278999.87016935722</v>
      </c>
      <c r="AG24" s="30" t="s">
        <v>30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1</v>
      </c>
      <c r="AN24" s="26">
        <f>SUM(AH24:AM24)</f>
        <v>1</v>
      </c>
      <c r="AO24" s="26">
        <f>K24-AN24</f>
        <v>0</v>
      </c>
      <c r="AP24" s="125">
        <f>E24-AH24</f>
        <v>0</v>
      </c>
      <c r="AQ24" s="125">
        <f t="shared" si="72"/>
        <v>0</v>
      </c>
      <c r="AR24" s="125">
        <f t="shared" si="73"/>
        <v>0</v>
      </c>
      <c r="AS24" s="125">
        <f t="shared" si="74"/>
        <v>0</v>
      </c>
      <c r="AT24" s="125">
        <f t="shared" si="75"/>
        <v>0</v>
      </c>
      <c r="AU24" s="125">
        <f t="shared" si="76"/>
        <v>0</v>
      </c>
      <c r="AV24" s="31" t="s">
        <v>33</v>
      </c>
      <c r="AW24" s="31" t="s">
        <v>33</v>
      </c>
      <c r="AX24" s="31" t="s">
        <v>33</v>
      </c>
      <c r="AY24" s="31" t="s">
        <v>33</v>
      </c>
      <c r="AZ24" s="31" t="s">
        <v>33</v>
      </c>
      <c r="BA24" s="31">
        <f>AM24/J24</f>
        <v>1</v>
      </c>
      <c r="BB24" s="32">
        <f>AN24/K24</f>
        <v>1</v>
      </c>
      <c r="BC24" s="33">
        <f>ROUND(AF24,0)</f>
        <v>279000</v>
      </c>
      <c r="BD24" s="92">
        <f>BC24*AN24</f>
        <v>279000</v>
      </c>
      <c r="BE24" s="93">
        <f>BC24*AH24</f>
        <v>0</v>
      </c>
      <c r="BF24" s="94">
        <f>BC24*AI24</f>
        <v>0</v>
      </c>
      <c r="BG24" s="94">
        <f>BC24*AJ24</f>
        <v>0</v>
      </c>
      <c r="BH24" s="94">
        <f>BC24*AK24</f>
        <v>0</v>
      </c>
      <c r="BI24" s="94">
        <f>BC24*AL24</f>
        <v>0</v>
      </c>
      <c r="BJ24" s="95">
        <f>BC24*AM24</f>
        <v>279000</v>
      </c>
    </row>
    <row r="25" spans="1:69" ht="43.5" customHeight="1" x14ac:dyDescent="0.25">
      <c r="A25" s="24">
        <v>16</v>
      </c>
      <c r="B25" s="25">
        <v>3899918</v>
      </c>
      <c r="C25" s="47" t="s">
        <v>67</v>
      </c>
      <c r="D25" s="48" t="s">
        <v>54</v>
      </c>
      <c r="E25" s="25">
        <v>0</v>
      </c>
      <c r="F25" s="25">
        <v>5</v>
      </c>
      <c r="G25" s="25">
        <v>0</v>
      </c>
      <c r="H25" s="25">
        <v>4</v>
      </c>
      <c r="I25" s="25">
        <v>0</v>
      </c>
      <c r="J25" s="25">
        <v>3</v>
      </c>
      <c r="K25" s="26">
        <f>SUM(E25:J25)</f>
        <v>12</v>
      </c>
      <c r="L25" s="35">
        <v>0.19</v>
      </c>
      <c r="M25" s="89">
        <v>65583.755999999994</v>
      </c>
      <c r="N25" s="102">
        <v>60725.7</v>
      </c>
      <c r="O25" s="89"/>
      <c r="P25" s="89">
        <v>32368</v>
      </c>
      <c r="Q25" s="89"/>
      <c r="R25" s="89">
        <v>46000</v>
      </c>
      <c r="S25" s="89"/>
      <c r="T25" s="89"/>
      <c r="U25" s="90"/>
      <c r="V25" s="91"/>
      <c r="W25" s="89"/>
      <c r="X25" s="28">
        <f>MIN(M25,N25,O25,W25,P25,Q25,R25,S25)</f>
        <v>32368</v>
      </c>
      <c r="Y25" s="28">
        <f>MAX(M25,N25,O25,W25,P25,Q25,R25,S25)</f>
        <v>65583.755999999994</v>
      </c>
      <c r="Z25" s="28">
        <f>MEDIAN(M25,N25,O25,W25,P25,Q25,R25,S25)</f>
        <v>53362.85</v>
      </c>
      <c r="AA25" s="28">
        <f>AVERAGE(M25,N25,O25,W25,P25,Q25,R25,S25)</f>
        <v>51169.364000000001</v>
      </c>
      <c r="AB25" s="28">
        <f>AVERAGE(X25,Z25)</f>
        <v>42865.425000000003</v>
      </c>
      <c r="AC25" s="28">
        <f>GEOMEAN(M25,N25,O25,W25,P25,Q25,R25,S25)</f>
        <v>49346.985534135412</v>
      </c>
      <c r="AD25" s="28">
        <f>STDEVA(M25,N25,O25,W25,P25,Q25,R25,S25)</f>
        <v>15047.833364525177</v>
      </c>
      <c r="AE25" s="29">
        <f>AD25/Z25</f>
        <v>0.28199081129522086</v>
      </c>
      <c r="AF25" s="28">
        <f>AB25</f>
        <v>42865.425000000003</v>
      </c>
      <c r="AG25" s="30" t="s">
        <v>107</v>
      </c>
      <c r="AH25" s="25">
        <v>0</v>
      </c>
      <c r="AI25" s="25">
        <v>5</v>
      </c>
      <c r="AJ25" s="25">
        <v>0</v>
      </c>
      <c r="AK25" s="25">
        <v>3</v>
      </c>
      <c r="AL25" s="25">
        <v>0</v>
      </c>
      <c r="AM25" s="25">
        <v>2</v>
      </c>
      <c r="AN25" s="26">
        <f>SUM(AH25:AM25)</f>
        <v>10</v>
      </c>
      <c r="AO25" s="26">
        <f>K25-AN25</f>
        <v>2</v>
      </c>
      <c r="AP25" s="125">
        <f>E25-AH25</f>
        <v>0</v>
      </c>
      <c r="AQ25" s="125">
        <f t="shared" si="72"/>
        <v>0</v>
      </c>
      <c r="AR25" s="125">
        <f t="shared" si="73"/>
        <v>0</v>
      </c>
      <c r="AS25" s="125">
        <f t="shared" si="74"/>
        <v>1</v>
      </c>
      <c r="AT25" s="125">
        <f t="shared" si="75"/>
        <v>0</v>
      </c>
      <c r="AU25" s="125">
        <f t="shared" si="76"/>
        <v>1</v>
      </c>
      <c r="AV25" s="31" t="s">
        <v>33</v>
      </c>
      <c r="AW25" s="31">
        <f>AI25/F25</f>
        <v>1</v>
      </c>
      <c r="AX25" s="31" t="s">
        <v>33</v>
      </c>
      <c r="AY25" s="31">
        <f>AK25/H25</f>
        <v>0.75</v>
      </c>
      <c r="AZ25" s="31" t="s">
        <v>33</v>
      </c>
      <c r="BA25" s="31">
        <f>AM25/J25</f>
        <v>0.66666666666666663</v>
      </c>
      <c r="BB25" s="32">
        <f>AN25/K25</f>
        <v>0.83333333333333337</v>
      </c>
      <c r="BC25" s="33">
        <f>ROUND(AF25,0)</f>
        <v>42865</v>
      </c>
      <c r="BD25" s="92">
        <f>BC25*AN25</f>
        <v>428650</v>
      </c>
      <c r="BE25" s="93">
        <f>BC25*AH25</f>
        <v>0</v>
      </c>
      <c r="BF25" s="94">
        <f>BC25*AI25</f>
        <v>214325</v>
      </c>
      <c r="BG25" s="94">
        <f>BC25*AJ25</f>
        <v>0</v>
      </c>
      <c r="BH25" s="94">
        <f>BC25*AK25</f>
        <v>128595</v>
      </c>
      <c r="BI25" s="94">
        <f>BC25*AL25</f>
        <v>0</v>
      </c>
      <c r="BJ25" s="95">
        <f>BC25*AM25</f>
        <v>85730</v>
      </c>
    </row>
    <row r="26" spans="1:69" ht="43.5" customHeight="1" x14ac:dyDescent="0.25">
      <c r="A26" s="24">
        <v>17</v>
      </c>
      <c r="B26" s="25">
        <v>3899918</v>
      </c>
      <c r="C26" s="47" t="s">
        <v>63</v>
      </c>
      <c r="D26" s="48" t="s">
        <v>54</v>
      </c>
      <c r="E26" s="25">
        <v>1</v>
      </c>
      <c r="F26" s="25">
        <v>0</v>
      </c>
      <c r="G26" s="25">
        <v>1</v>
      </c>
      <c r="H26" s="25">
        <v>1</v>
      </c>
      <c r="I26" s="25">
        <v>0</v>
      </c>
      <c r="J26" s="25">
        <v>0</v>
      </c>
      <c r="K26" s="26">
        <f t="shared" ref="K26:K31" si="86">SUM(E26:J26)</f>
        <v>3</v>
      </c>
      <c r="L26" s="35">
        <v>0.19</v>
      </c>
      <c r="M26" s="89">
        <v>107057.16</v>
      </c>
      <c r="N26" s="102">
        <v>99127</v>
      </c>
      <c r="O26" s="89">
        <v>258825</v>
      </c>
      <c r="P26" s="89">
        <v>35819</v>
      </c>
      <c r="Q26" s="89"/>
      <c r="R26" s="89">
        <v>13000</v>
      </c>
      <c r="S26" s="89"/>
      <c r="T26" s="89"/>
      <c r="U26" s="90"/>
      <c r="V26" s="91"/>
      <c r="W26" s="89"/>
      <c r="X26" s="28">
        <f>MIN(M26,N26,O26,W26,P26,Q26,R26,S26)</f>
        <v>13000</v>
      </c>
      <c r="Y26" s="28">
        <f>MAX(M26,N26,O26,W26,P26,Q26,R26,S26)</f>
        <v>258825</v>
      </c>
      <c r="Z26" s="28">
        <f>MEDIAN(M26,N26,O26,W26,P26,Q26,R26,S26)</f>
        <v>99127</v>
      </c>
      <c r="AA26" s="28">
        <f>AVERAGE(M26,N26,O26,W26,P26,Q26,R26,S26)</f>
        <v>102765.63200000001</v>
      </c>
      <c r="AB26" s="28">
        <f>AVERAGE(X26,Z26)</f>
        <v>56063.5</v>
      </c>
      <c r="AC26" s="28">
        <f>GEOMEAN(M26,N26,O26,W26,P26,Q26,R26,S26)</f>
        <v>66278.724585287215</v>
      </c>
      <c r="AD26" s="28">
        <f>STDEVA(M26,N26,O26,W26,P26,Q26,R26,S26)</f>
        <v>96080.569602376505</v>
      </c>
      <c r="AE26" s="29">
        <f>AD26/Z26</f>
        <v>0.96926740042951476</v>
      </c>
      <c r="AF26" s="28">
        <f>AA26</f>
        <v>102765.63200000001</v>
      </c>
      <c r="AG26" s="30" t="s">
        <v>118</v>
      </c>
      <c r="AH26" s="25">
        <v>1</v>
      </c>
      <c r="AI26" s="25">
        <v>0</v>
      </c>
      <c r="AJ26" s="25">
        <v>1</v>
      </c>
      <c r="AK26" s="25">
        <v>1</v>
      </c>
      <c r="AL26" s="25">
        <v>0</v>
      </c>
      <c r="AM26" s="25">
        <v>0</v>
      </c>
      <c r="AN26" s="26">
        <f t="shared" ref="AN26:AN31" si="87">SUM(AH26:AM26)</f>
        <v>3</v>
      </c>
      <c r="AO26" s="26">
        <f>K26-AN26</f>
        <v>0</v>
      </c>
      <c r="AP26" s="125">
        <f>E26-AH26</f>
        <v>0</v>
      </c>
      <c r="AQ26" s="125">
        <f t="shared" si="72"/>
        <v>0</v>
      </c>
      <c r="AR26" s="125">
        <f t="shared" si="73"/>
        <v>0</v>
      </c>
      <c r="AS26" s="125">
        <f t="shared" si="74"/>
        <v>0</v>
      </c>
      <c r="AT26" s="125">
        <f t="shared" si="75"/>
        <v>0</v>
      </c>
      <c r="AU26" s="125">
        <f t="shared" si="76"/>
        <v>0</v>
      </c>
      <c r="AV26" s="31">
        <f t="shared" si="77"/>
        <v>1</v>
      </c>
      <c r="AW26" s="31" t="s">
        <v>33</v>
      </c>
      <c r="AX26" s="31">
        <f>AJ26/G26</f>
        <v>1</v>
      </c>
      <c r="AY26" s="31">
        <f>AK26/H26</f>
        <v>1</v>
      </c>
      <c r="AZ26" s="31" t="s">
        <v>33</v>
      </c>
      <c r="BA26" s="31" t="s">
        <v>33</v>
      </c>
      <c r="BB26" s="32">
        <f>AN26/K26</f>
        <v>1</v>
      </c>
      <c r="BC26" s="33">
        <f t="shared" si="78"/>
        <v>102766</v>
      </c>
      <c r="BD26" s="92">
        <f t="shared" ref="BD26:BD32" si="88">BC26*AN26</f>
        <v>308298</v>
      </c>
      <c r="BE26" s="93">
        <f t="shared" ref="BE26:BE31" si="89">BC26*AH26</f>
        <v>102766</v>
      </c>
      <c r="BF26" s="94">
        <f t="shared" ref="BF26:BF31" si="90">BC26*AI26</f>
        <v>0</v>
      </c>
      <c r="BG26" s="94">
        <f t="shared" ref="BG26:BG31" si="91">BC26*AJ26</f>
        <v>102766</v>
      </c>
      <c r="BH26" s="94">
        <f t="shared" ref="BH26:BH31" si="92">BC26*AK26</f>
        <v>102766</v>
      </c>
      <c r="BI26" s="94">
        <f t="shared" ref="BI26:BI30" si="93">BC26*AL26</f>
        <v>0</v>
      </c>
      <c r="BJ26" s="95">
        <f t="shared" ref="BJ26:BJ31" si="94">BC26*AM26</f>
        <v>0</v>
      </c>
    </row>
    <row r="27" spans="1:69" ht="90" customHeight="1" x14ac:dyDescent="0.25">
      <c r="A27" s="24">
        <v>18</v>
      </c>
      <c r="B27" s="25">
        <v>3899918</v>
      </c>
      <c r="C27" s="47" t="s">
        <v>69</v>
      </c>
      <c r="D27" s="48" t="s">
        <v>54</v>
      </c>
      <c r="E27" s="25">
        <v>2</v>
      </c>
      <c r="F27" s="25">
        <v>0</v>
      </c>
      <c r="G27" s="25">
        <v>0</v>
      </c>
      <c r="H27" s="25">
        <v>2</v>
      </c>
      <c r="I27" s="25">
        <v>2</v>
      </c>
      <c r="J27" s="25">
        <v>0</v>
      </c>
      <c r="K27" s="26">
        <f>SUM(E27:J27)</f>
        <v>6</v>
      </c>
      <c r="L27" s="35">
        <v>0.19</v>
      </c>
      <c r="M27" s="89">
        <v>102687.48</v>
      </c>
      <c r="N27" s="102">
        <v>95081</v>
      </c>
      <c r="O27" s="89">
        <v>38675</v>
      </c>
      <c r="P27" s="89">
        <v>82348</v>
      </c>
      <c r="Q27" s="89">
        <v>43000</v>
      </c>
      <c r="R27" s="89">
        <v>18000</v>
      </c>
      <c r="S27" s="89">
        <v>43000</v>
      </c>
      <c r="T27" s="89"/>
      <c r="U27" s="90"/>
      <c r="V27" s="91"/>
      <c r="W27" s="89"/>
      <c r="X27" s="28">
        <f>MIN(M27,N27,O27,W27,P27,Q27,R27,S27)</f>
        <v>18000</v>
      </c>
      <c r="Y27" s="28">
        <f>MAX(M27,N27,O27,W27,P27,Q27,R27,S27)</f>
        <v>102687.48</v>
      </c>
      <c r="Z27" s="28">
        <f>MEDIAN(M27,N27,O27,W27,P27,Q27,R27,S27)</f>
        <v>43000</v>
      </c>
      <c r="AA27" s="28">
        <f>AVERAGE(M27,N27,O27,W27,P27,Q27,R27,S27)</f>
        <v>60398.782857142854</v>
      </c>
      <c r="AB27" s="28">
        <f>AVERAGE(X27,Z27)</f>
        <v>30500</v>
      </c>
      <c r="AC27" s="28">
        <f>GEOMEAN(M27,N27,O27,W27,P27,Q27,R27,S27)</f>
        <v>52049.296221762947</v>
      </c>
      <c r="AD27" s="28">
        <f>STDEVA(M27,N27,O27,W27,P27,Q27,R27,S27)</f>
        <v>32526.842874720001</v>
      </c>
      <c r="AE27" s="29">
        <f>AD27/Z27</f>
        <v>0.7564382063888373</v>
      </c>
      <c r="AF27" s="28">
        <f t="shared" ref="AF26:AF27" si="95">AC27</f>
        <v>52049.296221762947</v>
      </c>
      <c r="AG27" s="30" t="s">
        <v>30</v>
      </c>
      <c r="AH27" s="25">
        <v>2</v>
      </c>
      <c r="AI27" s="25">
        <v>0</v>
      </c>
      <c r="AJ27" s="25">
        <v>0</v>
      </c>
      <c r="AK27" s="25">
        <v>2</v>
      </c>
      <c r="AL27" s="25">
        <v>2</v>
      </c>
      <c r="AM27" s="25">
        <v>0</v>
      </c>
      <c r="AN27" s="26">
        <f>SUM(AH27:AM27)</f>
        <v>6</v>
      </c>
      <c r="AO27" s="26">
        <f>K27-AN27</f>
        <v>0</v>
      </c>
      <c r="AP27" s="125">
        <f>E27-AH27</f>
        <v>0</v>
      </c>
      <c r="AQ27" s="125">
        <f t="shared" si="72"/>
        <v>0</v>
      </c>
      <c r="AR27" s="125">
        <f t="shared" si="73"/>
        <v>0</v>
      </c>
      <c r="AS27" s="125">
        <f t="shared" si="74"/>
        <v>0</v>
      </c>
      <c r="AT27" s="125">
        <f t="shared" si="75"/>
        <v>0</v>
      </c>
      <c r="AU27" s="125">
        <f t="shared" si="76"/>
        <v>0</v>
      </c>
      <c r="AV27" s="31">
        <f t="shared" si="77"/>
        <v>1</v>
      </c>
      <c r="AW27" s="31" t="s">
        <v>33</v>
      </c>
      <c r="AX27" s="31" t="s">
        <v>33</v>
      </c>
      <c r="AY27" s="31">
        <f>AK27/H27</f>
        <v>1</v>
      </c>
      <c r="AZ27" s="31">
        <f>AL27/I27</f>
        <v>1</v>
      </c>
      <c r="BA27" s="31" t="s">
        <v>33</v>
      </c>
      <c r="BB27" s="32">
        <f>AN27/K27</f>
        <v>1</v>
      </c>
      <c r="BC27" s="33">
        <f>ROUND(AF27,0)</f>
        <v>52049</v>
      </c>
      <c r="BD27" s="92">
        <f>BC27*AN27</f>
        <v>312294</v>
      </c>
      <c r="BE27" s="93">
        <f>BC27*AH27</f>
        <v>104098</v>
      </c>
      <c r="BF27" s="94">
        <f>BC27*AI27</f>
        <v>0</v>
      </c>
      <c r="BG27" s="94">
        <f>BC27*AJ27</f>
        <v>0</v>
      </c>
      <c r="BH27" s="94">
        <f>BC27*AK27</f>
        <v>104098</v>
      </c>
      <c r="BI27" s="94">
        <f>BC27*AL27</f>
        <v>104098</v>
      </c>
      <c r="BJ27" s="95">
        <f>BC27*AM27</f>
        <v>0</v>
      </c>
    </row>
    <row r="28" spans="1:69" ht="68.25" customHeight="1" x14ac:dyDescent="0.25">
      <c r="A28" s="24">
        <v>19</v>
      </c>
      <c r="B28" s="25">
        <v>3899918</v>
      </c>
      <c r="C28" s="47" t="s">
        <v>70</v>
      </c>
      <c r="D28" s="48" t="s">
        <v>54</v>
      </c>
      <c r="E28" s="25">
        <v>1</v>
      </c>
      <c r="F28" s="25">
        <v>0</v>
      </c>
      <c r="G28" s="25">
        <v>0</v>
      </c>
      <c r="H28" s="25">
        <v>0</v>
      </c>
      <c r="I28" s="25">
        <v>1</v>
      </c>
      <c r="J28" s="25">
        <v>0</v>
      </c>
      <c r="K28" s="26">
        <f>SUM(E28:J28)</f>
        <v>2</v>
      </c>
      <c r="L28" s="35">
        <v>0.19</v>
      </c>
      <c r="M28" s="89">
        <v>35985.599999999999</v>
      </c>
      <c r="N28" s="102">
        <v>33320</v>
      </c>
      <c r="O28" s="89">
        <v>19905</v>
      </c>
      <c r="P28" s="89">
        <v>36890</v>
      </c>
      <c r="Q28" s="89">
        <v>40500</v>
      </c>
      <c r="R28" s="89">
        <v>45000</v>
      </c>
      <c r="S28" s="89">
        <v>40500</v>
      </c>
      <c r="T28" s="89"/>
      <c r="U28" s="90"/>
      <c r="V28" s="91"/>
      <c r="W28" s="89"/>
      <c r="X28" s="28">
        <f>MIN(M28,N28,O28,W28,P28,Q28,R28,S28)</f>
        <v>19905</v>
      </c>
      <c r="Y28" s="28">
        <f>MAX(M28,N28,O28,W28,P28,Q28,R28,S28)</f>
        <v>45000</v>
      </c>
      <c r="Z28" s="28">
        <f>MEDIAN(M28,N28,O28,W28,P28,Q28,R28,S28)</f>
        <v>36890</v>
      </c>
      <c r="AA28" s="28">
        <f>AVERAGE(M28,N28,O28,W28,P28,Q28,R28,S28)</f>
        <v>36014.37142857143</v>
      </c>
      <c r="AB28" s="28">
        <f>AVERAGE(X28,Z28)</f>
        <v>28397.5</v>
      </c>
      <c r="AC28" s="28">
        <f>GEOMEAN(M28,N28,O28,W28,P28,Q28,R28,S28)</f>
        <v>35050.126617980124</v>
      </c>
      <c r="AD28" s="28">
        <f>STDEVA(M28,N28,O28,W28,P28,Q28,R28,S28)</f>
        <v>8046.9692700035212</v>
      </c>
      <c r="AE28" s="29">
        <f>AD28/Z28</f>
        <v>0.21813416291687507</v>
      </c>
      <c r="AF28" s="28">
        <f>AB28</f>
        <v>28397.5</v>
      </c>
      <c r="AG28" s="30" t="s">
        <v>107</v>
      </c>
      <c r="AH28" s="25">
        <v>1</v>
      </c>
      <c r="AI28" s="25">
        <v>0</v>
      </c>
      <c r="AJ28" s="25">
        <v>0</v>
      </c>
      <c r="AK28" s="25">
        <v>0</v>
      </c>
      <c r="AL28" s="25">
        <v>1</v>
      </c>
      <c r="AM28" s="25">
        <v>0</v>
      </c>
      <c r="AN28" s="26">
        <f>SUM(AH28:AM28)</f>
        <v>2</v>
      </c>
      <c r="AO28" s="26">
        <f>K28-AN28</f>
        <v>0</v>
      </c>
      <c r="AP28" s="125">
        <f>E28-AH28</f>
        <v>0</v>
      </c>
      <c r="AQ28" s="125">
        <f t="shared" si="72"/>
        <v>0</v>
      </c>
      <c r="AR28" s="125">
        <f t="shared" si="73"/>
        <v>0</v>
      </c>
      <c r="AS28" s="125">
        <f t="shared" si="74"/>
        <v>0</v>
      </c>
      <c r="AT28" s="125">
        <f t="shared" si="75"/>
        <v>0</v>
      </c>
      <c r="AU28" s="125">
        <f t="shared" si="76"/>
        <v>0</v>
      </c>
      <c r="AV28" s="31">
        <f t="shared" si="77"/>
        <v>1</v>
      </c>
      <c r="AW28" s="31" t="s">
        <v>33</v>
      </c>
      <c r="AX28" s="31" t="s">
        <v>33</v>
      </c>
      <c r="AY28" s="31" t="s">
        <v>33</v>
      </c>
      <c r="AZ28" s="31">
        <f>AL28/I28</f>
        <v>1</v>
      </c>
      <c r="BA28" s="31" t="s">
        <v>33</v>
      </c>
      <c r="BB28" s="32">
        <f>AN28/K28</f>
        <v>1</v>
      </c>
      <c r="BC28" s="33">
        <f>ROUND(AF28,0)</f>
        <v>28398</v>
      </c>
      <c r="BD28" s="92">
        <f>BC28*AN28</f>
        <v>56796</v>
      </c>
      <c r="BE28" s="93">
        <f t="shared" ref="BE28" si="96">BC28*AH28</f>
        <v>28398</v>
      </c>
      <c r="BF28" s="94">
        <f>BC28*AI28</f>
        <v>0</v>
      </c>
      <c r="BG28" s="94">
        <f>BC28*AJ28</f>
        <v>0</v>
      </c>
      <c r="BH28" s="94">
        <f>BC28*AK28</f>
        <v>0</v>
      </c>
      <c r="BI28" s="94">
        <f>BC28*AL28</f>
        <v>28398</v>
      </c>
      <c r="BJ28" s="95">
        <f>BC28*AM28</f>
        <v>0</v>
      </c>
    </row>
    <row r="29" spans="1:69" ht="48.75" customHeight="1" x14ac:dyDescent="0.25">
      <c r="A29" s="24">
        <v>20</v>
      </c>
      <c r="B29" s="25">
        <v>3899918</v>
      </c>
      <c r="C29" s="47" t="s">
        <v>65</v>
      </c>
      <c r="D29" s="48" t="s">
        <v>54</v>
      </c>
      <c r="E29" s="25">
        <v>0</v>
      </c>
      <c r="F29" s="25">
        <v>0</v>
      </c>
      <c r="G29" s="25">
        <v>2</v>
      </c>
      <c r="H29" s="25">
        <v>0</v>
      </c>
      <c r="I29" s="25">
        <v>0</v>
      </c>
      <c r="J29" s="25">
        <v>1</v>
      </c>
      <c r="K29" s="26">
        <f>SUM(E29:J29)</f>
        <v>3</v>
      </c>
      <c r="L29" s="35">
        <v>0.19</v>
      </c>
      <c r="M29" s="89">
        <v>54749.520000000004</v>
      </c>
      <c r="N29" s="102">
        <v>50694</v>
      </c>
      <c r="O29" s="89">
        <v>11147</v>
      </c>
      <c r="P29" s="89">
        <v>82348</v>
      </c>
      <c r="Q29" s="89">
        <v>43000</v>
      </c>
      <c r="R29" s="89">
        <v>12500</v>
      </c>
      <c r="S29" s="89">
        <v>43000</v>
      </c>
      <c r="T29" s="89"/>
      <c r="U29" s="90"/>
      <c r="V29" s="91"/>
      <c r="W29" s="89"/>
      <c r="X29" s="28">
        <f>MIN(M29,N29,O29,W29,P29,Q29,R29,S29)</f>
        <v>11147</v>
      </c>
      <c r="Y29" s="28">
        <f>MAX(M29,N29,O29,W29,P29,Q29,R29,S29)</f>
        <v>82348</v>
      </c>
      <c r="Z29" s="28">
        <f>MEDIAN(M29,N29,O29,W29,P29,Q29,R29,S29)</f>
        <v>43000</v>
      </c>
      <c r="AA29" s="28">
        <f>AVERAGE(M29,N29,O29,W29,P29,Q29,R29,S29)</f>
        <v>42491.217142857146</v>
      </c>
      <c r="AB29" s="28">
        <f>AVERAGE(X29,Z29)</f>
        <v>27073.5</v>
      </c>
      <c r="AC29" s="28">
        <f>GEOMEAN(M29,N29,O29,W29,P29,Q29,R29,S29)</f>
        <v>34559.758096806407</v>
      </c>
      <c r="AD29" s="28">
        <f>STDEVA(M29,N29,O29,W29,P29,Q29,R29,S29)</f>
        <v>24794.372847013568</v>
      </c>
      <c r="AE29" s="29">
        <f>AD29/Z29</f>
        <v>0.57661332202357141</v>
      </c>
      <c r="AF29" s="28">
        <f t="shared" ref="AF29" si="97">AC29</f>
        <v>34559.758096806407</v>
      </c>
      <c r="AG29" s="30" t="s">
        <v>30</v>
      </c>
      <c r="AH29" s="25">
        <v>0</v>
      </c>
      <c r="AI29" s="25">
        <v>0</v>
      </c>
      <c r="AJ29" s="25">
        <v>2</v>
      </c>
      <c r="AK29" s="25">
        <v>0</v>
      </c>
      <c r="AL29" s="25">
        <v>0</v>
      </c>
      <c r="AM29" s="25">
        <v>0</v>
      </c>
      <c r="AN29" s="26">
        <f>SUM(AH29:AM29)</f>
        <v>2</v>
      </c>
      <c r="AO29" s="26">
        <f>K29-AN29</f>
        <v>1</v>
      </c>
      <c r="AP29" s="125">
        <f>E29-AH29</f>
        <v>0</v>
      </c>
      <c r="AQ29" s="125">
        <f t="shared" si="72"/>
        <v>0</v>
      </c>
      <c r="AR29" s="125">
        <f t="shared" si="73"/>
        <v>0</v>
      </c>
      <c r="AS29" s="125">
        <f t="shared" si="74"/>
        <v>0</v>
      </c>
      <c r="AT29" s="125">
        <f t="shared" si="75"/>
        <v>0</v>
      </c>
      <c r="AU29" s="125">
        <f t="shared" si="76"/>
        <v>1</v>
      </c>
      <c r="AV29" s="31" t="s">
        <v>33</v>
      </c>
      <c r="AW29" s="31" t="s">
        <v>33</v>
      </c>
      <c r="AX29" s="31">
        <f>AJ29/G29</f>
        <v>1</v>
      </c>
      <c r="AY29" s="31" t="s">
        <v>33</v>
      </c>
      <c r="AZ29" s="31" t="s">
        <v>33</v>
      </c>
      <c r="BA29" s="31">
        <f>AM29/J29</f>
        <v>0</v>
      </c>
      <c r="BB29" s="32">
        <f>AN29/K29</f>
        <v>0.66666666666666663</v>
      </c>
      <c r="BC29" s="33">
        <f>ROUND(AF29,0)</f>
        <v>34560</v>
      </c>
      <c r="BD29" s="92">
        <f>BC29*AN29</f>
        <v>69120</v>
      </c>
      <c r="BE29" s="93">
        <f>BC29*AH29</f>
        <v>0</v>
      </c>
      <c r="BF29" s="94">
        <f>BC29*AI29</f>
        <v>0</v>
      </c>
      <c r="BG29" s="94">
        <f>BC29*AJ29</f>
        <v>69120</v>
      </c>
      <c r="BH29" s="94">
        <f>BC29*AK29</f>
        <v>0</v>
      </c>
      <c r="BI29" s="94">
        <f>BC29*AL29</f>
        <v>0</v>
      </c>
      <c r="BJ29" s="95">
        <f>BC29*AM29</f>
        <v>0</v>
      </c>
    </row>
    <row r="30" spans="1:69" ht="68.25" customHeight="1" x14ac:dyDescent="0.25">
      <c r="A30" s="24">
        <v>21</v>
      </c>
      <c r="B30" s="25">
        <v>3899997</v>
      </c>
      <c r="C30" s="47" t="s">
        <v>64</v>
      </c>
      <c r="D30" s="48" t="s">
        <v>54</v>
      </c>
      <c r="E30" s="25">
        <v>0</v>
      </c>
      <c r="F30" s="25">
        <v>0</v>
      </c>
      <c r="G30" s="25">
        <v>2</v>
      </c>
      <c r="H30" s="25">
        <v>1</v>
      </c>
      <c r="I30" s="25">
        <v>0</v>
      </c>
      <c r="J30" s="25">
        <v>0</v>
      </c>
      <c r="K30" s="26">
        <f t="shared" si="86"/>
        <v>3</v>
      </c>
      <c r="L30" s="35">
        <v>0.19</v>
      </c>
      <c r="M30" s="89">
        <v>55392.12</v>
      </c>
      <c r="N30" s="102">
        <v>51289</v>
      </c>
      <c r="O30" s="89">
        <v>30674</v>
      </c>
      <c r="P30" s="89">
        <v>35819</v>
      </c>
      <c r="Q30" s="89">
        <v>35900</v>
      </c>
      <c r="R30" s="89">
        <v>18000</v>
      </c>
      <c r="S30" s="89">
        <v>37700</v>
      </c>
      <c r="T30" s="89"/>
      <c r="U30" s="90"/>
      <c r="V30" s="91"/>
      <c r="W30" s="89"/>
      <c r="X30" s="28">
        <f>MIN(M30,N30,O30,W30,P30,Q30,R30,S30)</f>
        <v>18000</v>
      </c>
      <c r="Y30" s="28">
        <f>MAX(M30,N30,O30,W30,P30,Q30,R30,S30)</f>
        <v>55392.12</v>
      </c>
      <c r="Z30" s="28">
        <f>MEDIAN(M30,N30,O30,W30,P30,Q30,R30,S30)</f>
        <v>35900</v>
      </c>
      <c r="AA30" s="28">
        <f>AVERAGE(M30,N30,O30,W30,P30,Q30,R30,S30)</f>
        <v>37824.874285714286</v>
      </c>
      <c r="AB30" s="28">
        <f>AVERAGE(X30,Z30)</f>
        <v>26950</v>
      </c>
      <c r="AC30" s="28">
        <f>GEOMEAN(M30,N30,O30,W30,P30,Q30,R30,S30)</f>
        <v>35845.758157520919</v>
      </c>
      <c r="AD30" s="28">
        <f>STDEVA(M30,N30,O30,W30,P30,Q30,R30,S30)</f>
        <v>12528.605355903028</v>
      </c>
      <c r="AE30" s="29">
        <f>AD30/Z30</f>
        <v>0.34898622161289772</v>
      </c>
      <c r="AF30" s="28">
        <f>AB30</f>
        <v>26950</v>
      </c>
      <c r="AG30" s="30" t="s">
        <v>107</v>
      </c>
      <c r="AH30" s="25">
        <v>0</v>
      </c>
      <c r="AI30" s="25">
        <v>0</v>
      </c>
      <c r="AJ30" s="25">
        <v>2</v>
      </c>
      <c r="AK30" s="25">
        <v>1</v>
      </c>
      <c r="AL30" s="25">
        <v>0</v>
      </c>
      <c r="AM30" s="25">
        <v>0</v>
      </c>
      <c r="AN30" s="26">
        <f t="shared" si="87"/>
        <v>3</v>
      </c>
      <c r="AO30" s="26">
        <f>K30-AN30</f>
        <v>0</v>
      </c>
      <c r="AP30" s="125">
        <f>E30-AH30</f>
        <v>0</v>
      </c>
      <c r="AQ30" s="125">
        <f t="shared" si="72"/>
        <v>0</v>
      </c>
      <c r="AR30" s="125">
        <f t="shared" si="73"/>
        <v>0</v>
      </c>
      <c r="AS30" s="125">
        <f t="shared" si="74"/>
        <v>0</v>
      </c>
      <c r="AT30" s="125">
        <f t="shared" si="75"/>
        <v>0</v>
      </c>
      <c r="AU30" s="125">
        <f t="shared" si="76"/>
        <v>0</v>
      </c>
      <c r="AV30" s="31" t="s">
        <v>33</v>
      </c>
      <c r="AW30" s="31" t="s">
        <v>33</v>
      </c>
      <c r="AX30" s="31">
        <f>AJ30/G30</f>
        <v>1</v>
      </c>
      <c r="AY30" s="31">
        <f>AK30/H30</f>
        <v>1</v>
      </c>
      <c r="AZ30" s="31" t="s">
        <v>33</v>
      </c>
      <c r="BA30" s="31" t="s">
        <v>33</v>
      </c>
      <c r="BB30" s="32">
        <f>AN30/K30</f>
        <v>1</v>
      </c>
      <c r="BC30" s="33">
        <f t="shared" si="78"/>
        <v>26950</v>
      </c>
      <c r="BD30" s="92">
        <f t="shared" si="88"/>
        <v>80850</v>
      </c>
      <c r="BE30" s="93">
        <f t="shared" si="89"/>
        <v>0</v>
      </c>
      <c r="BF30" s="94">
        <f t="shared" si="90"/>
        <v>0</v>
      </c>
      <c r="BG30" s="94">
        <f t="shared" si="91"/>
        <v>53900</v>
      </c>
      <c r="BH30" s="94">
        <f t="shared" si="92"/>
        <v>26950</v>
      </c>
      <c r="BI30" s="94">
        <f t="shared" si="93"/>
        <v>0</v>
      </c>
      <c r="BJ30" s="95">
        <f t="shared" si="94"/>
        <v>0</v>
      </c>
    </row>
    <row r="31" spans="1:69" ht="90" customHeight="1" x14ac:dyDescent="0.25">
      <c r="A31" s="24">
        <v>22</v>
      </c>
      <c r="B31" s="25">
        <v>3899997</v>
      </c>
      <c r="C31" s="47" t="s">
        <v>66</v>
      </c>
      <c r="D31" s="48" t="s">
        <v>26</v>
      </c>
      <c r="E31" s="25">
        <v>0</v>
      </c>
      <c r="F31" s="25">
        <v>0</v>
      </c>
      <c r="G31" s="25">
        <v>0</v>
      </c>
      <c r="H31" s="25">
        <v>0</v>
      </c>
      <c r="I31" s="25">
        <v>3</v>
      </c>
      <c r="J31" s="25">
        <v>0</v>
      </c>
      <c r="K31" s="26">
        <f t="shared" si="86"/>
        <v>3</v>
      </c>
      <c r="L31" s="35">
        <v>0.19</v>
      </c>
      <c r="M31" s="89">
        <v>65545.2</v>
      </c>
      <c r="N31" s="102">
        <v>60690</v>
      </c>
      <c r="O31" s="89">
        <v>21662</v>
      </c>
      <c r="P31" s="89">
        <v>35819</v>
      </c>
      <c r="Q31" s="89">
        <v>35900</v>
      </c>
      <c r="R31" s="89"/>
      <c r="S31" s="89">
        <v>45900</v>
      </c>
      <c r="T31" s="89"/>
      <c r="U31" s="90"/>
      <c r="V31" s="91"/>
      <c r="W31" s="89"/>
      <c r="X31" s="28">
        <f>MIN(M31,N31,O31,W31,P31,Q31,R31,S31)</f>
        <v>21662</v>
      </c>
      <c r="Y31" s="28">
        <f>MAX(M31,N31,O31,W31,P31,Q31,R31,S31)</f>
        <v>65545.2</v>
      </c>
      <c r="Z31" s="28">
        <f>MEDIAN(M31,N31,O31,W31,P31,Q31,R31,S31)</f>
        <v>40900</v>
      </c>
      <c r="AA31" s="28">
        <f>AVERAGE(M31,N31,O31,W31,P31,Q31,R31,S31)</f>
        <v>44252.700000000004</v>
      </c>
      <c r="AB31" s="28">
        <f>AVERAGE(X31,Z31)</f>
        <v>31281</v>
      </c>
      <c r="AC31" s="28">
        <f>GEOMEAN(M31,N31,O31,W31,P31,Q31,R31,S31)</f>
        <v>41469.569682795322</v>
      </c>
      <c r="AD31" s="28">
        <f>STDEVA(M31,N31,O31,W31,P31,Q31,R31,S31)</f>
        <v>16598.214387698463</v>
      </c>
      <c r="AE31" s="29">
        <f>AD31/Z31</f>
        <v>0.40582431265766411</v>
      </c>
      <c r="AF31" s="28">
        <f t="shared" ref="AF31" si="98">AC31</f>
        <v>41469.569682795322</v>
      </c>
      <c r="AG31" s="30" t="s">
        <v>30</v>
      </c>
      <c r="AH31" s="25">
        <v>0</v>
      </c>
      <c r="AI31" s="25">
        <v>0</v>
      </c>
      <c r="AJ31" s="25">
        <v>0</v>
      </c>
      <c r="AK31" s="25">
        <v>0</v>
      </c>
      <c r="AL31" s="25">
        <v>3</v>
      </c>
      <c r="AM31" s="25">
        <v>0</v>
      </c>
      <c r="AN31" s="26">
        <f t="shared" si="87"/>
        <v>3</v>
      </c>
      <c r="AO31" s="26">
        <f>K31-AN31</f>
        <v>0</v>
      </c>
      <c r="AP31" s="125">
        <f>E31-AH31</f>
        <v>0</v>
      </c>
      <c r="AQ31" s="125">
        <f t="shared" si="72"/>
        <v>0</v>
      </c>
      <c r="AR31" s="125">
        <f t="shared" si="73"/>
        <v>0</v>
      </c>
      <c r="AS31" s="125">
        <f t="shared" si="74"/>
        <v>0</v>
      </c>
      <c r="AT31" s="125">
        <f t="shared" si="75"/>
        <v>0</v>
      </c>
      <c r="AU31" s="125">
        <f t="shared" si="76"/>
        <v>0</v>
      </c>
      <c r="AV31" s="31" t="s">
        <v>33</v>
      </c>
      <c r="AW31" s="31" t="s">
        <v>33</v>
      </c>
      <c r="AX31" s="31" t="s">
        <v>33</v>
      </c>
      <c r="AY31" s="31" t="s">
        <v>33</v>
      </c>
      <c r="AZ31" s="31">
        <f>AL31/I31</f>
        <v>1</v>
      </c>
      <c r="BA31" s="31" t="s">
        <v>33</v>
      </c>
      <c r="BB31" s="32">
        <f>AN31/K31</f>
        <v>1</v>
      </c>
      <c r="BC31" s="33">
        <f t="shared" si="78"/>
        <v>41470</v>
      </c>
      <c r="BD31" s="92">
        <f t="shared" si="88"/>
        <v>124410</v>
      </c>
      <c r="BE31" s="93">
        <f t="shared" si="89"/>
        <v>0</v>
      </c>
      <c r="BF31" s="94">
        <f t="shared" si="90"/>
        <v>0</v>
      </c>
      <c r="BG31" s="94">
        <f t="shared" si="91"/>
        <v>0</v>
      </c>
      <c r="BH31" s="94">
        <f t="shared" si="92"/>
        <v>0</v>
      </c>
      <c r="BI31" s="94">
        <f>BC31*AL31</f>
        <v>124410</v>
      </c>
      <c r="BJ31" s="95">
        <f t="shared" si="94"/>
        <v>0</v>
      </c>
    </row>
    <row r="32" spans="1:69" ht="36.75" customHeight="1" x14ac:dyDescent="0.25">
      <c r="A32" s="24">
        <v>23</v>
      </c>
      <c r="B32" s="25">
        <v>3899997</v>
      </c>
      <c r="C32" s="47" t="s">
        <v>68</v>
      </c>
      <c r="D32" s="48" t="s">
        <v>54</v>
      </c>
      <c r="E32" s="25">
        <v>2</v>
      </c>
      <c r="F32" s="25">
        <v>0</v>
      </c>
      <c r="G32" s="25">
        <v>1</v>
      </c>
      <c r="H32" s="25">
        <v>0</v>
      </c>
      <c r="I32" s="25">
        <v>0</v>
      </c>
      <c r="J32" s="25">
        <v>0</v>
      </c>
      <c r="K32" s="26">
        <f t="shared" ref="K32" si="99">SUM(E32:J32)</f>
        <v>3</v>
      </c>
      <c r="L32" s="35">
        <v>0.19</v>
      </c>
      <c r="M32" s="89">
        <v>61304.04</v>
      </c>
      <c r="N32" s="102">
        <v>56763</v>
      </c>
      <c r="O32" s="89">
        <v>21662.462500000001</v>
      </c>
      <c r="P32" s="89">
        <v>35819</v>
      </c>
      <c r="Q32" s="89">
        <v>52000</v>
      </c>
      <c r="R32" s="89"/>
      <c r="S32" s="89">
        <v>38900</v>
      </c>
      <c r="T32" s="89"/>
      <c r="U32" s="90"/>
      <c r="V32" s="91"/>
      <c r="W32" s="89"/>
      <c r="X32" s="28">
        <f>MIN(M32,N32,O32,W32,P32,Q32,R32,S32)</f>
        <v>21662.462500000001</v>
      </c>
      <c r="Y32" s="28">
        <f>MAX(M32,N32,O32,W32,P32,Q32,R32,S32)</f>
        <v>61304.04</v>
      </c>
      <c r="Z32" s="28">
        <f>MEDIAN(M32,N32,O32,W32,P32,Q32,R32,S32)</f>
        <v>45450</v>
      </c>
      <c r="AA32" s="28">
        <f>AVERAGE(M32,N32,O32,W32,P32,Q32,R32,S32)</f>
        <v>44408.083749999998</v>
      </c>
      <c r="AB32" s="28">
        <f>AVERAGE(X32,Z32)</f>
        <v>33556.231249999997</v>
      </c>
      <c r="AC32" s="28">
        <f>GEOMEAN(M32,N32,O32,W32,P32,Q32,R32,S32)</f>
        <v>41965.085314827069</v>
      </c>
      <c r="AD32" s="28">
        <f>STDEVA(M32,N32,O32,W32,P32,Q32,R32,S32)</f>
        <v>14948.104346728524</v>
      </c>
      <c r="AE32" s="29">
        <f>AD32/Z32</f>
        <v>0.32889118474650214</v>
      </c>
      <c r="AF32" s="28">
        <f>AB32</f>
        <v>33556.231249999997</v>
      </c>
      <c r="AG32" s="30" t="s">
        <v>107</v>
      </c>
      <c r="AH32" s="25">
        <v>2</v>
      </c>
      <c r="AI32" s="25">
        <v>0</v>
      </c>
      <c r="AJ32" s="25">
        <v>1</v>
      </c>
      <c r="AK32" s="25">
        <v>0</v>
      </c>
      <c r="AL32" s="25">
        <v>0</v>
      </c>
      <c r="AM32" s="25">
        <v>0</v>
      </c>
      <c r="AN32" s="26">
        <f t="shared" ref="AN32" si="100">SUM(AH32:AM32)</f>
        <v>3</v>
      </c>
      <c r="AO32" s="26">
        <f>K32-AN32</f>
        <v>0</v>
      </c>
      <c r="AP32" s="125">
        <f>E32-AH32</f>
        <v>0</v>
      </c>
      <c r="AQ32" s="125">
        <f t="shared" si="72"/>
        <v>0</v>
      </c>
      <c r="AR32" s="125">
        <f t="shared" si="73"/>
        <v>0</v>
      </c>
      <c r="AS32" s="125">
        <f t="shared" si="74"/>
        <v>0</v>
      </c>
      <c r="AT32" s="125">
        <f t="shared" si="75"/>
        <v>0</v>
      </c>
      <c r="AU32" s="125">
        <f t="shared" si="76"/>
        <v>0</v>
      </c>
      <c r="AV32" s="31">
        <f t="shared" si="77"/>
        <v>1</v>
      </c>
      <c r="AW32" s="31" t="s">
        <v>33</v>
      </c>
      <c r="AX32" s="31">
        <f>AJ32/G32</f>
        <v>1</v>
      </c>
      <c r="AY32" s="31" t="s">
        <v>33</v>
      </c>
      <c r="AZ32" s="31" t="s">
        <v>33</v>
      </c>
      <c r="BA32" s="31" t="s">
        <v>33</v>
      </c>
      <c r="BB32" s="32">
        <f>AN32/K32</f>
        <v>1</v>
      </c>
      <c r="BC32" s="33">
        <f t="shared" si="78"/>
        <v>33556</v>
      </c>
      <c r="BD32" s="92">
        <f t="shared" si="88"/>
        <v>100668</v>
      </c>
      <c r="BE32" s="93">
        <f t="shared" ref="BE32" si="101">BC32*AH32</f>
        <v>67112</v>
      </c>
      <c r="BF32" s="94">
        <f t="shared" ref="BF32" si="102">BC32*AI32</f>
        <v>0</v>
      </c>
      <c r="BG32" s="94">
        <f t="shared" ref="BG32" si="103">BC32*AJ32</f>
        <v>33556</v>
      </c>
      <c r="BH32" s="94">
        <f t="shared" ref="BH32" si="104">BC32*AK32</f>
        <v>0</v>
      </c>
      <c r="BI32" s="94">
        <f t="shared" ref="BI32" si="105">BC32*AL32</f>
        <v>0</v>
      </c>
      <c r="BJ32" s="95">
        <f t="shared" ref="BJ32" si="106">BC32*AM32</f>
        <v>0</v>
      </c>
    </row>
    <row r="33" spans="1:62" ht="12" customHeight="1" thickBot="1" x14ac:dyDescent="0.3">
      <c r="A33" s="117" t="s">
        <v>98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8"/>
      <c r="P33" s="38"/>
      <c r="Q33" s="38"/>
      <c r="R33" s="38"/>
      <c r="S33" s="38"/>
      <c r="T33" s="38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9">
        <f t="shared" ref="BD33:BJ33" si="107">SUM(BD23:BD32)</f>
        <v>2077458</v>
      </c>
      <c r="BE33" s="97">
        <f t="shared" si="107"/>
        <v>360078</v>
      </c>
      <c r="BF33" s="97">
        <f t="shared" si="107"/>
        <v>329733</v>
      </c>
      <c r="BG33" s="97">
        <f t="shared" si="107"/>
        <v>345898</v>
      </c>
      <c r="BH33" s="97">
        <f t="shared" si="107"/>
        <v>362409</v>
      </c>
      <c r="BI33" s="97">
        <f t="shared" si="107"/>
        <v>314610</v>
      </c>
      <c r="BJ33" s="97">
        <f t="shared" si="107"/>
        <v>364730</v>
      </c>
    </row>
    <row r="34" spans="1:62" ht="22.5" customHeight="1" x14ac:dyDescent="0.25">
      <c r="A34" s="80" t="s">
        <v>71</v>
      </c>
      <c r="B34" s="81"/>
      <c r="C34" s="81"/>
      <c r="D34" s="81"/>
      <c r="E34" s="18"/>
      <c r="F34" s="18"/>
      <c r="G34" s="18"/>
      <c r="H34" s="18"/>
      <c r="I34" s="18"/>
      <c r="J34" s="18"/>
      <c r="K34" s="18"/>
      <c r="L34" s="57"/>
      <c r="M34" s="82"/>
      <c r="N34" s="101"/>
      <c r="O34" s="82"/>
      <c r="P34" s="98"/>
      <c r="Q34" s="82"/>
      <c r="R34" s="82"/>
      <c r="S34" s="82"/>
      <c r="T34" s="98"/>
      <c r="U34" s="99"/>
      <c r="V34" s="100"/>
      <c r="W34" s="85"/>
      <c r="X34" s="19"/>
      <c r="Y34" s="19"/>
      <c r="Z34" s="19"/>
      <c r="AA34" s="19"/>
      <c r="AB34" s="19"/>
      <c r="AC34" s="19"/>
      <c r="AD34" s="19"/>
      <c r="AE34" s="20"/>
      <c r="AF34" s="20"/>
      <c r="AG34" s="20"/>
      <c r="AH34" s="18"/>
      <c r="AI34" s="18"/>
      <c r="AJ34" s="18"/>
      <c r="AK34" s="18"/>
      <c r="AL34" s="18"/>
      <c r="AM34" s="18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3"/>
      <c r="BE34" s="86"/>
      <c r="BF34" s="20"/>
      <c r="BG34" s="20"/>
      <c r="BH34" s="20"/>
      <c r="BI34" s="20"/>
      <c r="BJ34" s="87"/>
    </row>
    <row r="35" spans="1:62" ht="43.5" customHeight="1" x14ac:dyDescent="0.25">
      <c r="A35" s="42">
        <v>24</v>
      </c>
      <c r="B35" s="25">
        <v>4292118</v>
      </c>
      <c r="C35" s="47" t="s">
        <v>75</v>
      </c>
      <c r="D35" s="30" t="s">
        <v>26</v>
      </c>
      <c r="E35" s="25">
        <v>2</v>
      </c>
      <c r="F35" s="25">
        <v>0</v>
      </c>
      <c r="G35" s="25">
        <v>0</v>
      </c>
      <c r="H35" s="25">
        <v>1</v>
      </c>
      <c r="I35" s="25">
        <v>1</v>
      </c>
      <c r="J35" s="25">
        <v>3</v>
      </c>
      <c r="K35" s="43">
        <f>SUM(E35:J35)</f>
        <v>7</v>
      </c>
      <c r="L35" s="58">
        <v>0.19</v>
      </c>
      <c r="M35" s="49">
        <v>87393.600000000006</v>
      </c>
      <c r="N35" s="50">
        <v>80920</v>
      </c>
      <c r="O35" s="49"/>
      <c r="P35" s="49">
        <v>23800</v>
      </c>
      <c r="Q35" s="49">
        <v>64500</v>
      </c>
      <c r="R35" s="49">
        <v>65000</v>
      </c>
      <c r="S35" s="49">
        <v>64500</v>
      </c>
      <c r="T35" s="49"/>
      <c r="U35" s="51"/>
      <c r="V35" s="52"/>
      <c r="W35" s="49"/>
      <c r="X35" s="28">
        <f>MIN(M35,N35,O35,W35,P35,Q35,R35,S35)</f>
        <v>23800</v>
      </c>
      <c r="Y35" s="28">
        <f>MAX(M35,N35,O35,W35,P35,Q35,R35,S35)</f>
        <v>87393.600000000006</v>
      </c>
      <c r="Z35" s="28">
        <f>MEDIAN(M35,N35,O35,W35,P35,Q35,R35,S35)</f>
        <v>64750</v>
      </c>
      <c r="AA35" s="28">
        <f>AVERAGE(M35,N35,O35,W35,P35,Q35,R35,S35)</f>
        <v>64352.266666666663</v>
      </c>
      <c r="AB35" s="28">
        <f>AVERAGE(X35,Z35)</f>
        <v>44275</v>
      </c>
      <c r="AC35" s="28">
        <f>GEOMEAN(M35,N35,O35,W35,P35,Q35,R35,S35)</f>
        <v>59752.700950672064</v>
      </c>
      <c r="AD35" s="28">
        <f>STDEVA(M35,N35,O35,W35,P35,Q35,R35,S35)</f>
        <v>22137.4902377543</v>
      </c>
      <c r="AE35" s="29">
        <f>AD35/Z35</f>
        <v>0.34189174112361853</v>
      </c>
      <c r="AF35" s="28">
        <f>AB35</f>
        <v>44275</v>
      </c>
      <c r="AG35" s="30" t="s">
        <v>107</v>
      </c>
      <c r="AH35" s="25">
        <v>2</v>
      </c>
      <c r="AI35" s="25">
        <v>0</v>
      </c>
      <c r="AJ35" s="25">
        <v>0</v>
      </c>
      <c r="AK35" s="25">
        <v>1</v>
      </c>
      <c r="AL35" s="25">
        <v>1</v>
      </c>
      <c r="AM35" s="25">
        <v>3</v>
      </c>
      <c r="AN35" s="43">
        <f>SUM(AH35:AM35)</f>
        <v>7</v>
      </c>
      <c r="AO35" s="43">
        <f>K35-AN35</f>
        <v>0</v>
      </c>
      <c r="AP35" s="125">
        <f>E35-AH35</f>
        <v>0</v>
      </c>
      <c r="AQ35" s="125">
        <f t="shared" ref="AQ35:AQ51" si="108">F35-AI35</f>
        <v>0</v>
      </c>
      <c r="AR35" s="125">
        <f t="shared" ref="AR35:AR51" si="109">G35-AJ35</f>
        <v>0</v>
      </c>
      <c r="AS35" s="125">
        <f t="shared" ref="AS35:AS51" si="110">H35-AK35</f>
        <v>0</v>
      </c>
      <c r="AT35" s="125">
        <f t="shared" ref="AT35:AT51" si="111">I35-AL35</f>
        <v>0</v>
      </c>
      <c r="AU35" s="125">
        <f t="shared" ref="AU35:AU51" si="112">J35-AM35</f>
        <v>0</v>
      </c>
      <c r="AV35" s="31">
        <f>AH35/E35</f>
        <v>1</v>
      </c>
      <c r="AW35" s="31" t="s">
        <v>33</v>
      </c>
      <c r="AX35" s="31" t="s">
        <v>33</v>
      </c>
      <c r="AY35" s="31">
        <f>AK35/H35</f>
        <v>1</v>
      </c>
      <c r="AZ35" s="31">
        <f>AL35/I35</f>
        <v>1</v>
      </c>
      <c r="BA35" s="31">
        <f>AM35/J35</f>
        <v>1</v>
      </c>
      <c r="BB35" s="45">
        <f>AN35/K35</f>
        <v>1</v>
      </c>
      <c r="BC35" s="46">
        <f>ROUND(AF35,0)</f>
        <v>44275</v>
      </c>
      <c r="BD35" s="53">
        <f>BC35*AN35</f>
        <v>309925</v>
      </c>
      <c r="BE35" s="54">
        <f>BC35*AH35</f>
        <v>88550</v>
      </c>
      <c r="BF35" s="55">
        <f>BC35*AI35</f>
        <v>0</v>
      </c>
      <c r="BG35" s="55">
        <f>BC35*AJ35</f>
        <v>0</v>
      </c>
      <c r="BH35" s="55">
        <f>BC35*AK35</f>
        <v>44275</v>
      </c>
      <c r="BI35" s="55">
        <f>BC35*AL35</f>
        <v>44275</v>
      </c>
      <c r="BJ35" s="56">
        <f>BC35*AM35</f>
        <v>132825</v>
      </c>
    </row>
    <row r="36" spans="1:62" ht="43.5" customHeight="1" x14ac:dyDescent="0.25">
      <c r="A36" s="42">
        <v>25</v>
      </c>
      <c r="B36" s="25">
        <v>4219007</v>
      </c>
      <c r="C36" s="47" t="s">
        <v>87</v>
      </c>
      <c r="D36" s="48" t="s">
        <v>72</v>
      </c>
      <c r="E36" s="25">
        <v>1</v>
      </c>
      <c r="F36" s="25">
        <v>2</v>
      </c>
      <c r="G36" s="25">
        <v>1</v>
      </c>
      <c r="H36" s="25">
        <v>1</v>
      </c>
      <c r="I36" s="25">
        <v>1</v>
      </c>
      <c r="J36" s="25">
        <v>0</v>
      </c>
      <c r="K36" s="43">
        <f t="shared" ref="K36:K51" si="113">SUM(E36:J36)</f>
        <v>6</v>
      </c>
      <c r="L36" s="58">
        <v>0.19</v>
      </c>
      <c r="M36" s="49">
        <v>861084</v>
      </c>
      <c r="N36" s="50">
        <v>797300</v>
      </c>
      <c r="O36" s="49"/>
      <c r="P36" s="49"/>
      <c r="Q36" s="49"/>
      <c r="R36" s="49"/>
      <c r="S36" s="49"/>
      <c r="T36" s="49"/>
      <c r="U36" s="51"/>
      <c r="V36" s="52"/>
      <c r="W36" s="49"/>
      <c r="X36" s="28">
        <f>MIN(M36,N36,O36,W36,P36,Q36,R36,S36)</f>
        <v>797300</v>
      </c>
      <c r="Y36" s="28">
        <f>MAX(M36,N36,O36,W36,P36,Q36,R36,S36)</f>
        <v>861084</v>
      </c>
      <c r="Z36" s="28">
        <f>MEDIAN(M36,N36,O36,W36,P36,Q36,R36,S36)</f>
        <v>829192</v>
      </c>
      <c r="AA36" s="28">
        <f>AVERAGE(M36,N36,O36,W36,P36,Q36,R36,S36)</f>
        <v>829192</v>
      </c>
      <c r="AB36" s="28">
        <f>AVERAGE(X36,Z36)</f>
        <v>813246</v>
      </c>
      <c r="AC36" s="28">
        <f>GEOMEAN(M36,N36,O36,W36,P36,Q36,R36,S36)</f>
        <v>828578.46532479953</v>
      </c>
      <c r="AD36" s="28">
        <f>STDEVA(M36,N36,O36,W36,P36,Q36,R36,S36)</f>
        <v>45102.098931202745</v>
      </c>
      <c r="AE36" s="29">
        <f>AD36/Z36</f>
        <v>5.4392829322042112E-2</v>
      </c>
      <c r="AF36" s="36">
        <f t="shared" ref="AF36" si="114">X36</f>
        <v>797300</v>
      </c>
      <c r="AG36" s="25" t="s">
        <v>106</v>
      </c>
      <c r="AH36" s="25">
        <v>1</v>
      </c>
      <c r="AI36" s="25">
        <v>1</v>
      </c>
      <c r="AJ36" s="25">
        <v>1</v>
      </c>
      <c r="AK36" s="25">
        <v>1</v>
      </c>
      <c r="AL36" s="25">
        <v>1</v>
      </c>
      <c r="AM36" s="25">
        <v>0</v>
      </c>
      <c r="AN36" s="43">
        <f t="shared" ref="AN36:AN51" si="115">SUM(AH36:AM36)</f>
        <v>5</v>
      </c>
      <c r="AO36" s="43">
        <f>K36-AN36</f>
        <v>1</v>
      </c>
      <c r="AP36" s="125">
        <f>E36-AH36</f>
        <v>0</v>
      </c>
      <c r="AQ36" s="125">
        <f t="shared" si="108"/>
        <v>1</v>
      </c>
      <c r="AR36" s="125">
        <f t="shared" si="109"/>
        <v>0</v>
      </c>
      <c r="AS36" s="125">
        <f t="shared" si="110"/>
        <v>0</v>
      </c>
      <c r="AT36" s="125">
        <f t="shared" si="111"/>
        <v>0</v>
      </c>
      <c r="AU36" s="125">
        <f t="shared" si="112"/>
        <v>0</v>
      </c>
      <c r="AV36" s="31">
        <f>AH36/E36</f>
        <v>1</v>
      </c>
      <c r="AW36" s="31">
        <f>AI36/F36</f>
        <v>0.5</v>
      </c>
      <c r="AX36" s="31">
        <f>AJ36/G36</f>
        <v>1</v>
      </c>
      <c r="AY36" s="31">
        <f>AK36/H36</f>
        <v>1</v>
      </c>
      <c r="AZ36" s="31">
        <f>AL36/I36</f>
        <v>1</v>
      </c>
      <c r="BA36" s="31" t="s">
        <v>33</v>
      </c>
      <c r="BB36" s="45">
        <f>AN36/K36</f>
        <v>0.83333333333333337</v>
      </c>
      <c r="BC36" s="46">
        <f t="shared" ref="BC36:BC51" si="116">ROUND(AF36,0)</f>
        <v>797300</v>
      </c>
      <c r="BD36" s="53">
        <f>BC36*AN36</f>
        <v>3986500</v>
      </c>
      <c r="BE36" s="54">
        <f>BC36*AH36</f>
        <v>797300</v>
      </c>
      <c r="BF36" s="55">
        <f t="shared" ref="BF36:BF51" si="117">BC36*AI36</f>
        <v>797300</v>
      </c>
      <c r="BG36" s="55">
        <f t="shared" ref="BG36:BG51" si="118">BC36*AJ36</f>
        <v>797300</v>
      </c>
      <c r="BH36" s="55">
        <f t="shared" ref="BH36:BH51" si="119">BC36*AK36</f>
        <v>797300</v>
      </c>
      <c r="BI36" s="55">
        <f t="shared" ref="BI36:BI48" si="120">BC36*AL36</f>
        <v>797300</v>
      </c>
      <c r="BJ36" s="56">
        <f t="shared" ref="BJ36:BJ51" si="121">BC36*AM36</f>
        <v>0</v>
      </c>
    </row>
    <row r="37" spans="1:62" ht="90" customHeight="1" x14ac:dyDescent="0.25">
      <c r="A37" s="42">
        <v>26</v>
      </c>
      <c r="B37" s="25">
        <v>42942</v>
      </c>
      <c r="C37" s="47" t="s">
        <v>115</v>
      </c>
      <c r="D37" s="48" t="s">
        <v>72</v>
      </c>
      <c r="E37" s="25">
        <v>0</v>
      </c>
      <c r="F37" s="25">
        <v>0</v>
      </c>
      <c r="G37" s="25">
        <v>1</v>
      </c>
      <c r="H37" s="25">
        <v>0</v>
      </c>
      <c r="I37" s="25">
        <v>0</v>
      </c>
      <c r="J37" s="25">
        <v>2</v>
      </c>
      <c r="K37" s="43">
        <f>SUM(E37:J37)</f>
        <v>3</v>
      </c>
      <c r="L37" s="58">
        <v>0.19</v>
      </c>
      <c r="M37" s="49">
        <v>237762</v>
      </c>
      <c r="N37" s="50">
        <v>220150</v>
      </c>
      <c r="O37" s="49">
        <v>80325</v>
      </c>
      <c r="P37" s="49">
        <v>98056</v>
      </c>
      <c r="Q37" s="49"/>
      <c r="R37" s="49"/>
      <c r="S37" s="49"/>
      <c r="T37" s="49"/>
      <c r="U37" s="51"/>
      <c r="V37" s="52"/>
      <c r="W37" s="49"/>
      <c r="X37" s="28">
        <f>MIN(M37,N37,O37,W37,P37,Q37,R37,S37)</f>
        <v>80325</v>
      </c>
      <c r="Y37" s="28">
        <f>MAX(M37,N37,O37,W37,P37,Q37,R37,S37)</f>
        <v>237762</v>
      </c>
      <c r="Z37" s="28">
        <f>MEDIAN(M37,N37,O37,W37,P37,Q37,R37,S37)</f>
        <v>159103</v>
      </c>
      <c r="AA37" s="28">
        <f>AVERAGE(M37,N37,O37,W37,P37,Q37,R37,S37)</f>
        <v>159073.25</v>
      </c>
      <c r="AB37" s="28">
        <f>AVERAGE(X37,Z37)</f>
        <v>119714</v>
      </c>
      <c r="AC37" s="28">
        <f>GEOMEAN(M37,N37,O37,W37,P37,Q37,R37,S37)</f>
        <v>142493.9779256882</v>
      </c>
      <c r="AD37" s="28">
        <f>STDEVA(M37,N37,O37,W37,P37,Q37,R37,S37)</f>
        <v>81336.09375660558</v>
      </c>
      <c r="AE37" s="29">
        <f>AD37/Z37</f>
        <v>0.51121659400894759</v>
      </c>
      <c r="AF37" s="28">
        <f t="shared" ref="AF37:AF38" si="122">AC37</f>
        <v>142493.9779256882</v>
      </c>
      <c r="AG37" s="30" t="s">
        <v>30</v>
      </c>
      <c r="AH37" s="25">
        <v>0</v>
      </c>
      <c r="AI37" s="25">
        <v>0</v>
      </c>
      <c r="AJ37" s="25">
        <v>1</v>
      </c>
      <c r="AK37" s="25">
        <v>0</v>
      </c>
      <c r="AL37" s="25">
        <v>0</v>
      </c>
      <c r="AM37" s="25">
        <v>2</v>
      </c>
      <c r="AN37" s="43">
        <f>SUM(AH37:AM37)</f>
        <v>3</v>
      </c>
      <c r="AO37" s="43">
        <f>K37-AN37</f>
        <v>0</v>
      </c>
      <c r="AP37" s="125">
        <f>E37-AH37</f>
        <v>0</v>
      </c>
      <c r="AQ37" s="125">
        <f t="shared" si="108"/>
        <v>0</v>
      </c>
      <c r="AR37" s="125">
        <f t="shared" si="109"/>
        <v>0</v>
      </c>
      <c r="AS37" s="125">
        <f t="shared" si="110"/>
        <v>0</v>
      </c>
      <c r="AT37" s="125">
        <f t="shared" si="111"/>
        <v>0</v>
      </c>
      <c r="AU37" s="125">
        <f t="shared" si="112"/>
        <v>0</v>
      </c>
      <c r="AV37" s="31" t="s">
        <v>33</v>
      </c>
      <c r="AW37" s="31" t="s">
        <v>33</v>
      </c>
      <c r="AX37" s="31">
        <f>AJ37/G37</f>
        <v>1</v>
      </c>
      <c r="AY37" s="31" t="s">
        <v>33</v>
      </c>
      <c r="AZ37" s="31" t="s">
        <v>33</v>
      </c>
      <c r="BA37" s="31">
        <f>AM37/J37</f>
        <v>1</v>
      </c>
      <c r="BB37" s="45">
        <f>AN37/K37</f>
        <v>1</v>
      </c>
      <c r="BC37" s="46">
        <f>ROUND(AF37,0)</f>
        <v>142494</v>
      </c>
      <c r="BD37" s="53">
        <f>BC37*AN37</f>
        <v>427482</v>
      </c>
      <c r="BE37" s="54">
        <f>BC37*AH37</f>
        <v>0</v>
      </c>
      <c r="BF37" s="55">
        <f>BC37*AI37</f>
        <v>0</v>
      </c>
      <c r="BG37" s="55">
        <f>BC37*AJ37</f>
        <v>142494</v>
      </c>
      <c r="BH37" s="55">
        <f>BC37*AK37</f>
        <v>0</v>
      </c>
      <c r="BI37" s="55">
        <f>BC37*AL37</f>
        <v>0</v>
      </c>
      <c r="BJ37" s="56">
        <f>BC37*AM37</f>
        <v>284988</v>
      </c>
    </row>
    <row r="38" spans="1:62" ht="68.25" customHeight="1" x14ac:dyDescent="0.25">
      <c r="A38" s="42">
        <v>27</v>
      </c>
      <c r="B38" s="25">
        <v>4292</v>
      </c>
      <c r="C38" s="47" t="s">
        <v>76</v>
      </c>
      <c r="D38" s="30" t="s">
        <v>26</v>
      </c>
      <c r="E38" s="25">
        <v>1</v>
      </c>
      <c r="F38" s="25">
        <v>0</v>
      </c>
      <c r="G38" s="25">
        <v>0</v>
      </c>
      <c r="H38" s="25">
        <v>0</v>
      </c>
      <c r="I38" s="25">
        <v>0</v>
      </c>
      <c r="J38" s="25">
        <v>3</v>
      </c>
      <c r="K38" s="43">
        <f>SUM(E38:J38)</f>
        <v>4</v>
      </c>
      <c r="L38" s="58">
        <v>0.19</v>
      </c>
      <c r="M38" s="49">
        <v>24418.799999999999</v>
      </c>
      <c r="N38" s="50">
        <v>22610</v>
      </c>
      <c r="O38" s="49"/>
      <c r="P38" s="49">
        <v>48195</v>
      </c>
      <c r="Q38" s="49"/>
      <c r="R38" s="49">
        <v>40000</v>
      </c>
      <c r="S38" s="49">
        <v>17900</v>
      </c>
      <c r="T38" s="49"/>
      <c r="U38" s="51"/>
      <c r="V38" s="52"/>
      <c r="W38" s="49"/>
      <c r="X38" s="28">
        <f>MIN(M38,N38,O38,W38,P38,Q38,R38,S38)</f>
        <v>17900</v>
      </c>
      <c r="Y38" s="28">
        <f>MAX(M38,N38,O38,W38,P38,Q38,R38,S38)</f>
        <v>48195</v>
      </c>
      <c r="Z38" s="28">
        <f>MEDIAN(M38,N38,O38,W38,P38,Q38,R38,S38)</f>
        <v>24418.799999999999</v>
      </c>
      <c r="AA38" s="28">
        <f>AVERAGE(M38,N38,O38,W38,P38,Q38,R38,S38)</f>
        <v>30624.76</v>
      </c>
      <c r="AB38" s="28">
        <f>AVERAGE(X38,Z38)</f>
        <v>21159.4</v>
      </c>
      <c r="AC38" s="28">
        <f>GEOMEAN(M38,N38,O38,W38,P38,Q38,R38,S38)</f>
        <v>28575.114377427646</v>
      </c>
      <c r="AD38" s="28">
        <f>STDEVA(M38,N38,O38,W38,P38,Q38,R38,S38)</f>
        <v>12857.665934686604</v>
      </c>
      <c r="AE38" s="29">
        <f>AD38/Z38</f>
        <v>0.526547821133168</v>
      </c>
      <c r="AF38" s="28">
        <f t="shared" si="122"/>
        <v>28575.114377427646</v>
      </c>
      <c r="AG38" s="30" t="s">
        <v>30</v>
      </c>
      <c r="AH38" s="25">
        <v>1</v>
      </c>
      <c r="AI38" s="25">
        <v>0</v>
      </c>
      <c r="AJ38" s="25">
        <v>0</v>
      </c>
      <c r="AK38" s="25">
        <v>0</v>
      </c>
      <c r="AL38" s="25">
        <v>0</v>
      </c>
      <c r="AM38" s="25">
        <v>1</v>
      </c>
      <c r="AN38" s="43">
        <f>SUM(AH38:AM38)</f>
        <v>2</v>
      </c>
      <c r="AO38" s="43">
        <f>K38-AN38</f>
        <v>2</v>
      </c>
      <c r="AP38" s="125">
        <f>E38-AH38</f>
        <v>0</v>
      </c>
      <c r="AQ38" s="125">
        <f t="shared" si="108"/>
        <v>0</v>
      </c>
      <c r="AR38" s="125">
        <f t="shared" si="109"/>
        <v>0</v>
      </c>
      <c r="AS38" s="125">
        <f t="shared" si="110"/>
        <v>0</v>
      </c>
      <c r="AT38" s="125">
        <f t="shared" si="111"/>
        <v>0</v>
      </c>
      <c r="AU38" s="125">
        <f t="shared" si="112"/>
        <v>2</v>
      </c>
      <c r="AV38" s="31">
        <f>AH38/E38</f>
        <v>1</v>
      </c>
      <c r="AW38" s="31" t="s">
        <v>33</v>
      </c>
      <c r="AX38" s="31" t="s">
        <v>33</v>
      </c>
      <c r="AY38" s="31" t="s">
        <v>33</v>
      </c>
      <c r="AZ38" s="31" t="s">
        <v>33</v>
      </c>
      <c r="BA38" s="31">
        <f>AM38/J38</f>
        <v>0.33333333333333331</v>
      </c>
      <c r="BB38" s="45">
        <f>AN38/K38</f>
        <v>0.5</v>
      </c>
      <c r="BC38" s="46">
        <f>ROUND(AF38,0)</f>
        <v>28575</v>
      </c>
      <c r="BD38" s="53">
        <f>BC38*AN38</f>
        <v>57150</v>
      </c>
      <c r="BE38" s="54">
        <f>BC38*AH38</f>
        <v>28575</v>
      </c>
      <c r="BF38" s="55">
        <f>BC38*AI38</f>
        <v>0</v>
      </c>
      <c r="BG38" s="55">
        <f>BC38*AJ38</f>
        <v>0</v>
      </c>
      <c r="BH38" s="55">
        <f>BC38*AK38</f>
        <v>0</v>
      </c>
      <c r="BI38" s="55">
        <f>BC38*AL38</f>
        <v>0</v>
      </c>
      <c r="BJ38" s="56">
        <f>BC38*AM38</f>
        <v>28575</v>
      </c>
    </row>
    <row r="39" spans="1:62" ht="36.75" customHeight="1" x14ac:dyDescent="0.25">
      <c r="A39" s="42">
        <v>28</v>
      </c>
      <c r="B39" s="25">
        <v>4292201</v>
      </c>
      <c r="C39" s="47" t="s">
        <v>77</v>
      </c>
      <c r="D39" s="30" t="s">
        <v>26</v>
      </c>
      <c r="E39" s="25">
        <v>0</v>
      </c>
      <c r="F39" s="25">
        <v>0</v>
      </c>
      <c r="G39" s="25">
        <v>0</v>
      </c>
      <c r="H39" s="25">
        <v>0</v>
      </c>
      <c r="I39" s="25">
        <v>1</v>
      </c>
      <c r="J39" s="25">
        <v>0</v>
      </c>
      <c r="K39" s="43">
        <f>SUM(E39:J39)</f>
        <v>1</v>
      </c>
      <c r="L39" s="58">
        <v>0.19</v>
      </c>
      <c r="M39" s="49">
        <v>494802</v>
      </c>
      <c r="N39" s="50">
        <v>458150</v>
      </c>
      <c r="O39" s="49"/>
      <c r="P39" s="49"/>
      <c r="Q39" s="49"/>
      <c r="R39" s="49"/>
      <c r="S39" s="49"/>
      <c r="T39" s="49"/>
      <c r="U39" s="51"/>
      <c r="V39" s="52"/>
      <c r="W39" s="49"/>
      <c r="X39" s="28">
        <f>MIN(M39,N39,O39,W39,P39,Q39,R39,S39)</f>
        <v>458150</v>
      </c>
      <c r="Y39" s="28">
        <f>MAX(M39,N39,O39,W39,P39,Q39,R39,S39)</f>
        <v>494802</v>
      </c>
      <c r="Z39" s="28">
        <f>MEDIAN(M39,N39,O39,W39,P39,Q39,R39,S39)</f>
        <v>476476</v>
      </c>
      <c r="AA39" s="28">
        <f>AVERAGE(M39,N39,O39,W39,P39,Q39,R39,S39)</f>
        <v>476476</v>
      </c>
      <c r="AB39" s="28">
        <f>AVERAGE(X39,Z39)</f>
        <v>467313</v>
      </c>
      <c r="AC39" s="28">
        <f>GEOMEAN(M39,N39,O39,W39,P39,Q39,R39,S39)</f>
        <v>476123.44649260864</v>
      </c>
      <c r="AD39" s="28">
        <f>STDEVA(M39,N39,O39,W39,P39,Q39,R39,S39)</f>
        <v>25916.87774404934</v>
      </c>
      <c r="AE39" s="29">
        <f>AD39/Z39</f>
        <v>5.4392829322042119E-2</v>
      </c>
      <c r="AF39" s="36">
        <f t="shared" ref="AF39" si="123">X39</f>
        <v>458150</v>
      </c>
      <c r="AG39" s="25" t="s">
        <v>106</v>
      </c>
      <c r="AH39" s="25">
        <v>0</v>
      </c>
      <c r="AI39" s="25">
        <v>0</v>
      </c>
      <c r="AJ39" s="25">
        <v>0</v>
      </c>
      <c r="AK39" s="25">
        <v>0</v>
      </c>
      <c r="AL39" s="25">
        <v>1</v>
      </c>
      <c r="AM39" s="25">
        <v>0</v>
      </c>
      <c r="AN39" s="43">
        <f>SUM(AH39:AM39)</f>
        <v>1</v>
      </c>
      <c r="AO39" s="43">
        <f>K39-AN39</f>
        <v>0</v>
      </c>
      <c r="AP39" s="125">
        <f>E39-AH39</f>
        <v>0</v>
      </c>
      <c r="AQ39" s="125">
        <f t="shared" si="108"/>
        <v>0</v>
      </c>
      <c r="AR39" s="125">
        <f t="shared" si="109"/>
        <v>0</v>
      </c>
      <c r="AS39" s="125">
        <f t="shared" si="110"/>
        <v>0</v>
      </c>
      <c r="AT39" s="125">
        <f t="shared" si="111"/>
        <v>0</v>
      </c>
      <c r="AU39" s="125">
        <f t="shared" si="112"/>
        <v>0</v>
      </c>
      <c r="AV39" s="31" t="s">
        <v>33</v>
      </c>
      <c r="AW39" s="31" t="s">
        <v>33</v>
      </c>
      <c r="AX39" s="31" t="s">
        <v>33</v>
      </c>
      <c r="AY39" s="31" t="s">
        <v>33</v>
      </c>
      <c r="AZ39" s="31">
        <f>AL39/I39</f>
        <v>1</v>
      </c>
      <c r="BA39" s="31" t="s">
        <v>33</v>
      </c>
      <c r="BB39" s="45">
        <f>AN39/K39</f>
        <v>1</v>
      </c>
      <c r="BC39" s="46">
        <f>ROUND(AF39,0)</f>
        <v>458150</v>
      </c>
      <c r="BD39" s="53">
        <f>BC39*AN39</f>
        <v>458150</v>
      </c>
      <c r="BE39" s="54">
        <f>BC39*AH39</f>
        <v>0</v>
      </c>
      <c r="BF39" s="55">
        <f>BC39*AI39</f>
        <v>0</v>
      </c>
      <c r="BG39" s="55">
        <f>BC39*AJ39</f>
        <v>0</v>
      </c>
      <c r="BH39" s="55">
        <f>BC39*AK39</f>
        <v>0</v>
      </c>
      <c r="BI39" s="55">
        <f t="shared" ref="BI39" si="124">BC39*AL39</f>
        <v>458150</v>
      </c>
      <c r="BJ39" s="56">
        <f>BC39*AM39</f>
        <v>0</v>
      </c>
    </row>
    <row r="40" spans="1:62" ht="90" customHeight="1" x14ac:dyDescent="0.25">
      <c r="A40" s="42">
        <v>29</v>
      </c>
      <c r="B40" s="25">
        <v>4292299</v>
      </c>
      <c r="C40" s="47" t="s">
        <v>78</v>
      </c>
      <c r="D40" s="30" t="s">
        <v>26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2</v>
      </c>
      <c r="K40" s="43">
        <f t="shared" ref="K40" si="125">SUM(E40:J40)</f>
        <v>2</v>
      </c>
      <c r="L40" s="58">
        <v>0.19</v>
      </c>
      <c r="M40" s="49">
        <v>35985.599999999999</v>
      </c>
      <c r="N40" s="50">
        <v>33320</v>
      </c>
      <c r="O40" s="49"/>
      <c r="P40" s="49">
        <v>13328</v>
      </c>
      <c r="Q40" s="49"/>
      <c r="R40" s="49"/>
      <c r="S40" s="49"/>
      <c r="T40" s="49"/>
      <c r="U40" s="51"/>
      <c r="V40" s="52"/>
      <c r="W40" s="49"/>
      <c r="X40" s="28">
        <f>MIN(M40,N40,O40,W40,P40,Q40,R40,S40)</f>
        <v>13328</v>
      </c>
      <c r="Y40" s="28">
        <f>MAX(M40,N40,O40,W40,P40,Q40,R40,S40)</f>
        <v>35985.599999999999</v>
      </c>
      <c r="Z40" s="28">
        <f>MEDIAN(M40,N40,O40,W40,P40,Q40,R40,S40)</f>
        <v>33320</v>
      </c>
      <c r="AA40" s="28">
        <f>AVERAGE(M40,N40,O40,W40,P40,Q40,R40,S40)</f>
        <v>27544.533333333336</v>
      </c>
      <c r="AB40" s="28">
        <f>AVERAGE(X40,Z40)</f>
        <v>23324</v>
      </c>
      <c r="AC40" s="28">
        <f>GEOMEAN(M40,N40,O40,W40,P40,Q40,R40,S40)</f>
        <v>25188.341629498304</v>
      </c>
      <c r="AD40" s="28">
        <f>STDEVA(M40,N40,O40,W40,P40,Q40,R40,S40)</f>
        <v>12383.80881850705</v>
      </c>
      <c r="AE40" s="29">
        <f>AD40/Z40</f>
        <v>0.37166292972710235</v>
      </c>
      <c r="AF40" s="28">
        <f t="shared" ref="AF40:AF45" si="126">AB40</f>
        <v>23324</v>
      </c>
      <c r="AG40" s="30" t="s">
        <v>107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5">
        <v>1</v>
      </c>
      <c r="AN40" s="43">
        <f t="shared" ref="AN40" si="127">SUM(AH40:AM40)</f>
        <v>1</v>
      </c>
      <c r="AO40" s="43">
        <f>K40-AN40</f>
        <v>1</v>
      </c>
      <c r="AP40" s="125">
        <f>E40-AH40</f>
        <v>0</v>
      </c>
      <c r="AQ40" s="125">
        <f t="shared" si="108"/>
        <v>0</v>
      </c>
      <c r="AR40" s="125">
        <f t="shared" si="109"/>
        <v>0</v>
      </c>
      <c r="AS40" s="125">
        <f t="shared" si="110"/>
        <v>0</v>
      </c>
      <c r="AT40" s="125">
        <f t="shared" si="111"/>
        <v>0</v>
      </c>
      <c r="AU40" s="125">
        <f t="shared" si="112"/>
        <v>1</v>
      </c>
      <c r="AV40" s="31" t="s">
        <v>33</v>
      </c>
      <c r="AW40" s="31" t="s">
        <v>33</v>
      </c>
      <c r="AX40" s="31" t="s">
        <v>33</v>
      </c>
      <c r="AY40" s="31" t="s">
        <v>33</v>
      </c>
      <c r="AZ40" s="31" t="s">
        <v>33</v>
      </c>
      <c r="BA40" s="31">
        <f>AM40/J40</f>
        <v>0.5</v>
      </c>
      <c r="BB40" s="45">
        <f>AN40/K40</f>
        <v>0.5</v>
      </c>
      <c r="BC40" s="46">
        <f t="shared" ref="BC40" si="128">ROUND(AF40,0)</f>
        <v>23324</v>
      </c>
      <c r="BD40" s="53">
        <f t="shared" ref="BD40" si="129">BC40*AN40</f>
        <v>23324</v>
      </c>
      <c r="BE40" s="54">
        <f t="shared" ref="BE40" si="130">BC40*AH40</f>
        <v>0</v>
      </c>
      <c r="BF40" s="55">
        <f t="shared" ref="BF40" si="131">BC40*AI40</f>
        <v>0</v>
      </c>
      <c r="BG40" s="55">
        <f t="shared" ref="BG40" si="132">BC40*AJ40</f>
        <v>0</v>
      </c>
      <c r="BH40" s="55">
        <f t="shared" ref="BH40" si="133">BC40*AK40</f>
        <v>0</v>
      </c>
      <c r="BI40" s="55">
        <f>BC40*AL40</f>
        <v>0</v>
      </c>
      <c r="BJ40" s="56">
        <f t="shared" ref="BJ40" si="134">BC40*AM40</f>
        <v>23324</v>
      </c>
    </row>
    <row r="41" spans="1:62" ht="43.5" customHeight="1" x14ac:dyDescent="0.25">
      <c r="A41" s="42">
        <v>30</v>
      </c>
      <c r="B41" s="25">
        <v>4292119</v>
      </c>
      <c r="C41" s="47" t="s">
        <v>80</v>
      </c>
      <c r="D41" s="30" t="s">
        <v>26</v>
      </c>
      <c r="E41" s="25">
        <v>0</v>
      </c>
      <c r="F41" s="25">
        <v>0</v>
      </c>
      <c r="G41" s="25">
        <v>0</v>
      </c>
      <c r="H41" s="25">
        <v>1</v>
      </c>
      <c r="I41" s="25">
        <v>0</v>
      </c>
      <c r="J41" s="25">
        <v>1</v>
      </c>
      <c r="K41" s="43">
        <f>SUM(E41:J41)</f>
        <v>2</v>
      </c>
      <c r="L41" s="58">
        <v>0.19</v>
      </c>
      <c r="M41" s="49">
        <v>101530.8</v>
      </c>
      <c r="N41" s="50">
        <v>94010</v>
      </c>
      <c r="O41" s="49"/>
      <c r="P41" s="49"/>
      <c r="Q41" s="49"/>
      <c r="R41" s="49">
        <v>130000</v>
      </c>
      <c r="S41" s="49">
        <v>58100</v>
      </c>
      <c r="T41" s="49"/>
      <c r="U41" s="51"/>
      <c r="V41" s="52"/>
      <c r="W41" s="49"/>
      <c r="X41" s="28">
        <f>MIN(M41,N41,O41,W41,P41,Q41,R41,S41)</f>
        <v>58100</v>
      </c>
      <c r="Y41" s="28">
        <f>MAX(M41,N41,O41,W41,P41,Q41,R41,S41)</f>
        <v>130000</v>
      </c>
      <c r="Z41" s="28">
        <f>MEDIAN(M41,N41,O41,W41,P41,Q41,R41,S41)</f>
        <v>97770.4</v>
      </c>
      <c r="AA41" s="28">
        <f>AVERAGE(M41,N41,O41,W41,P41,Q41,R41,S41)</f>
        <v>95910.2</v>
      </c>
      <c r="AB41" s="28">
        <f>AVERAGE(X41,Z41)</f>
        <v>77935.199999999997</v>
      </c>
      <c r="AC41" s="28">
        <f>GEOMEAN(M41,N41,O41,W41,P41,Q41,R41,S41)</f>
        <v>92145.225329228037</v>
      </c>
      <c r="AD41" s="28">
        <f>STDEVA(M41,N41,O41,W41,P41,Q41,R41,S41)</f>
        <v>29591.257675649202</v>
      </c>
      <c r="AE41" s="29">
        <f>AD41/Z41</f>
        <v>0.30266069971739096</v>
      </c>
      <c r="AF41" s="28">
        <f t="shared" si="126"/>
        <v>77935.199999999997</v>
      </c>
      <c r="AG41" s="30" t="s">
        <v>107</v>
      </c>
      <c r="AH41" s="25">
        <v>0</v>
      </c>
      <c r="AI41" s="25">
        <v>0</v>
      </c>
      <c r="AJ41" s="25">
        <v>0</v>
      </c>
      <c r="AK41" s="25">
        <v>1</v>
      </c>
      <c r="AL41" s="25">
        <v>0</v>
      </c>
      <c r="AM41" s="25">
        <v>1</v>
      </c>
      <c r="AN41" s="43">
        <f>SUM(AH41:AM41)</f>
        <v>2</v>
      </c>
      <c r="AO41" s="43">
        <f>K41-AN41</f>
        <v>0</v>
      </c>
      <c r="AP41" s="125">
        <f>E41-AH41</f>
        <v>0</v>
      </c>
      <c r="AQ41" s="125">
        <f t="shared" si="108"/>
        <v>0</v>
      </c>
      <c r="AR41" s="125">
        <f t="shared" si="109"/>
        <v>0</v>
      </c>
      <c r="AS41" s="125">
        <f t="shared" si="110"/>
        <v>0</v>
      </c>
      <c r="AT41" s="125">
        <f t="shared" si="111"/>
        <v>0</v>
      </c>
      <c r="AU41" s="125">
        <f t="shared" si="112"/>
        <v>0</v>
      </c>
      <c r="AV41" s="31" t="s">
        <v>33</v>
      </c>
      <c r="AW41" s="31" t="s">
        <v>33</v>
      </c>
      <c r="AX41" s="31" t="s">
        <v>33</v>
      </c>
      <c r="AY41" s="31">
        <f>AK41/H41</f>
        <v>1</v>
      </c>
      <c r="AZ41" s="31" t="s">
        <v>33</v>
      </c>
      <c r="BA41" s="31">
        <f>AM41/J41</f>
        <v>1</v>
      </c>
      <c r="BB41" s="45">
        <f>AN41/K41</f>
        <v>1</v>
      </c>
      <c r="BC41" s="46">
        <f>ROUND(AF41,0)</f>
        <v>77935</v>
      </c>
      <c r="BD41" s="53">
        <f>BC41*AN41</f>
        <v>155870</v>
      </c>
      <c r="BE41" s="54">
        <f>BC41*AH41</f>
        <v>0</v>
      </c>
      <c r="BF41" s="55">
        <f>BC41*AI41</f>
        <v>0</v>
      </c>
      <c r="BG41" s="55">
        <f>BC41*AJ41</f>
        <v>0</v>
      </c>
      <c r="BH41" s="55">
        <f>BC41*AK41</f>
        <v>77935</v>
      </c>
      <c r="BI41" s="55">
        <f>BC41*AL41</f>
        <v>0</v>
      </c>
      <c r="BJ41" s="56">
        <f>BC41*AM41</f>
        <v>77935</v>
      </c>
    </row>
    <row r="42" spans="1:62" ht="68.25" customHeight="1" x14ac:dyDescent="0.25">
      <c r="A42" s="42">
        <v>31</v>
      </c>
      <c r="B42" s="25">
        <v>4292119</v>
      </c>
      <c r="C42" s="47" t="s">
        <v>79</v>
      </c>
      <c r="D42" s="30" t="s">
        <v>26</v>
      </c>
      <c r="E42" s="25">
        <v>1</v>
      </c>
      <c r="F42" s="25">
        <v>0</v>
      </c>
      <c r="G42" s="25">
        <v>1</v>
      </c>
      <c r="H42" s="25">
        <v>0</v>
      </c>
      <c r="I42" s="25">
        <v>0</v>
      </c>
      <c r="J42" s="25">
        <v>0</v>
      </c>
      <c r="K42" s="43">
        <f>SUM(E42:J42)</f>
        <v>2</v>
      </c>
      <c r="L42" s="58">
        <v>0.19</v>
      </c>
      <c r="M42" s="49">
        <v>124664.4</v>
      </c>
      <c r="N42" s="50">
        <v>115430</v>
      </c>
      <c r="O42" s="49"/>
      <c r="P42" s="49">
        <v>133875</v>
      </c>
      <c r="Q42" s="49"/>
      <c r="R42" s="49">
        <v>55000</v>
      </c>
      <c r="S42" s="49">
        <v>114500</v>
      </c>
      <c r="T42" s="49"/>
      <c r="U42" s="51"/>
      <c r="V42" s="52"/>
      <c r="W42" s="49"/>
      <c r="X42" s="28">
        <f>MIN(M42,N42,O42,W42,P42,Q42,R42,S42)</f>
        <v>55000</v>
      </c>
      <c r="Y42" s="28">
        <f>MAX(M42,N42,O42,W42,P42,Q42,R42,S42)</f>
        <v>133875</v>
      </c>
      <c r="Z42" s="28">
        <f>MEDIAN(M42,N42,O42,W42,P42,Q42,R42,S42)</f>
        <v>115430</v>
      </c>
      <c r="AA42" s="28">
        <f>AVERAGE(M42,N42,O42,W42,P42,Q42,R42,S42)</f>
        <v>108693.88</v>
      </c>
      <c r="AB42" s="28">
        <f>AVERAGE(X42,Z42)</f>
        <v>85215</v>
      </c>
      <c r="AC42" s="28">
        <f>GEOMEAN(M42,N42,O42,W42,P42,Q42,R42,S42)</f>
        <v>103940.72969218928</v>
      </c>
      <c r="AD42" s="28">
        <f>STDEVA(M42,N42,O42,W42,P42,Q42,R42,S42)</f>
        <v>31029.28215850308</v>
      </c>
      <c r="AE42" s="29">
        <f>AD42/Z42</f>
        <v>0.26881471158713577</v>
      </c>
      <c r="AF42" s="28">
        <f t="shared" si="126"/>
        <v>85215</v>
      </c>
      <c r="AG42" s="30" t="s">
        <v>107</v>
      </c>
      <c r="AH42" s="25">
        <v>1</v>
      </c>
      <c r="AI42" s="25">
        <v>0</v>
      </c>
      <c r="AJ42" s="25">
        <v>1</v>
      </c>
      <c r="AK42" s="25">
        <v>0</v>
      </c>
      <c r="AL42" s="25">
        <v>0</v>
      </c>
      <c r="AM42" s="25">
        <v>0</v>
      </c>
      <c r="AN42" s="43">
        <f>SUM(AH42:AM42)</f>
        <v>2</v>
      </c>
      <c r="AO42" s="43">
        <f>K42-AN42</f>
        <v>0</v>
      </c>
      <c r="AP42" s="125">
        <f>E42-AH42</f>
        <v>0</v>
      </c>
      <c r="AQ42" s="125">
        <f t="shared" si="108"/>
        <v>0</v>
      </c>
      <c r="AR42" s="125">
        <f t="shared" si="109"/>
        <v>0</v>
      </c>
      <c r="AS42" s="125">
        <f t="shared" si="110"/>
        <v>0</v>
      </c>
      <c r="AT42" s="125">
        <f t="shared" si="111"/>
        <v>0</v>
      </c>
      <c r="AU42" s="125">
        <f t="shared" si="112"/>
        <v>0</v>
      </c>
      <c r="AV42" s="31">
        <f>AH42/E42</f>
        <v>1</v>
      </c>
      <c r="AW42" s="31" t="s">
        <v>33</v>
      </c>
      <c r="AX42" s="31">
        <f>AJ42/G42</f>
        <v>1</v>
      </c>
      <c r="AY42" s="31" t="s">
        <v>33</v>
      </c>
      <c r="AZ42" s="31" t="s">
        <v>33</v>
      </c>
      <c r="BA42" s="31" t="s">
        <v>33</v>
      </c>
      <c r="BB42" s="45">
        <f>AN42/K42</f>
        <v>1</v>
      </c>
      <c r="BC42" s="46">
        <f>ROUND(AF42,0)</f>
        <v>85215</v>
      </c>
      <c r="BD42" s="53">
        <f>BC42*AN42</f>
        <v>170430</v>
      </c>
      <c r="BE42" s="54">
        <f>BC42*AH42</f>
        <v>85215</v>
      </c>
      <c r="BF42" s="55">
        <f>BC42*AI42</f>
        <v>0</v>
      </c>
      <c r="BG42" s="55">
        <f>BC42*AJ42</f>
        <v>85215</v>
      </c>
      <c r="BH42" s="55">
        <f>BC42*AK42</f>
        <v>0</v>
      </c>
      <c r="BI42" s="55">
        <f t="shared" ref="BI42" si="135">BC42*AL42</f>
        <v>0</v>
      </c>
      <c r="BJ42" s="56">
        <f>BC42*AM42</f>
        <v>0</v>
      </c>
    </row>
    <row r="43" spans="1:62" ht="90" customHeight="1" x14ac:dyDescent="0.25">
      <c r="A43" s="42">
        <v>32</v>
      </c>
      <c r="B43" s="25">
        <v>4292130</v>
      </c>
      <c r="C43" s="47" t="s">
        <v>73</v>
      </c>
      <c r="D43" s="30" t="s">
        <v>26</v>
      </c>
      <c r="E43" s="25">
        <v>2</v>
      </c>
      <c r="F43" s="25">
        <v>0</v>
      </c>
      <c r="G43" s="25">
        <v>0</v>
      </c>
      <c r="H43" s="25">
        <v>0</v>
      </c>
      <c r="I43" s="25">
        <v>0</v>
      </c>
      <c r="J43" s="25">
        <v>2</v>
      </c>
      <c r="K43" s="43">
        <f t="shared" ref="K43" si="136">SUM(E43:J43)</f>
        <v>4</v>
      </c>
      <c r="L43" s="58">
        <v>0.19</v>
      </c>
      <c r="M43" s="49">
        <v>59119.199999999997</v>
      </c>
      <c r="N43" s="50">
        <v>54740</v>
      </c>
      <c r="O43" s="49"/>
      <c r="P43" s="49"/>
      <c r="Q43" s="49"/>
      <c r="R43" s="49">
        <v>66000</v>
      </c>
      <c r="S43" s="49">
        <v>29100</v>
      </c>
      <c r="T43" s="49"/>
      <c r="U43" s="51"/>
      <c r="V43" s="52"/>
      <c r="W43" s="49"/>
      <c r="X43" s="28">
        <f>MIN(M43,N43,O43,W43,P43,Q43,R43,S43)</f>
        <v>29100</v>
      </c>
      <c r="Y43" s="28">
        <f>MAX(M43,N43,O43,W43,P43,Q43,R43,S43)</f>
        <v>66000</v>
      </c>
      <c r="Z43" s="28">
        <f>MEDIAN(M43,N43,O43,W43,P43,Q43,R43,S43)</f>
        <v>56929.599999999999</v>
      </c>
      <c r="AA43" s="28">
        <f>AVERAGE(M43,N43,O43,W43,P43,Q43,R43,S43)</f>
        <v>52239.8</v>
      </c>
      <c r="AB43" s="28">
        <f>AVERAGE(X43,Z43)</f>
        <v>43014.8</v>
      </c>
      <c r="AC43" s="28">
        <f>GEOMEAN(M43,N43,O43,W43,P43,Q43,R43,S43)</f>
        <v>49930.689869039248</v>
      </c>
      <c r="AD43" s="28">
        <f>STDEVA(M43,N43,O43,W43,P43,Q43,R43,S43)</f>
        <v>16107.664764328789</v>
      </c>
      <c r="AE43" s="29">
        <f>AD43/Z43</f>
        <v>0.28294006570094976</v>
      </c>
      <c r="AF43" s="28">
        <f t="shared" si="126"/>
        <v>43014.8</v>
      </c>
      <c r="AG43" s="30" t="s">
        <v>107</v>
      </c>
      <c r="AH43" s="25">
        <v>2</v>
      </c>
      <c r="AI43" s="25">
        <v>0</v>
      </c>
      <c r="AJ43" s="25">
        <v>0</v>
      </c>
      <c r="AK43" s="25">
        <v>0</v>
      </c>
      <c r="AL43" s="25">
        <v>0</v>
      </c>
      <c r="AM43" s="25">
        <v>1</v>
      </c>
      <c r="AN43" s="43">
        <f t="shared" ref="AN43" si="137">SUM(AH43:AM43)</f>
        <v>3</v>
      </c>
      <c r="AO43" s="43">
        <f>K43-AN43</f>
        <v>1</v>
      </c>
      <c r="AP43" s="125">
        <f>E43-AH43</f>
        <v>0</v>
      </c>
      <c r="AQ43" s="125">
        <f t="shared" si="108"/>
        <v>0</v>
      </c>
      <c r="AR43" s="125">
        <f t="shared" si="109"/>
        <v>0</v>
      </c>
      <c r="AS43" s="125">
        <f t="shared" si="110"/>
        <v>0</v>
      </c>
      <c r="AT43" s="125">
        <f t="shared" si="111"/>
        <v>0</v>
      </c>
      <c r="AU43" s="125">
        <f t="shared" si="112"/>
        <v>1</v>
      </c>
      <c r="AV43" s="31">
        <f>AH43/E43</f>
        <v>1</v>
      </c>
      <c r="AW43" s="31" t="s">
        <v>33</v>
      </c>
      <c r="AX43" s="31" t="s">
        <v>33</v>
      </c>
      <c r="AY43" s="31" t="s">
        <v>33</v>
      </c>
      <c r="AZ43" s="31" t="s">
        <v>33</v>
      </c>
      <c r="BA43" s="31">
        <f>AM43/J43</f>
        <v>0.5</v>
      </c>
      <c r="BB43" s="45">
        <f>AN43/K43</f>
        <v>0.75</v>
      </c>
      <c r="BC43" s="46">
        <f t="shared" ref="BC43" si="138">ROUND(AF43,0)</f>
        <v>43015</v>
      </c>
      <c r="BD43" s="53">
        <f t="shared" ref="BD43" si="139">BC43*AN43</f>
        <v>129045</v>
      </c>
      <c r="BE43" s="54">
        <f t="shared" ref="BE43" si="140">BC43*AH43</f>
        <v>86030</v>
      </c>
      <c r="BF43" s="55">
        <f t="shared" ref="BF43" si="141">BC43*AI43</f>
        <v>0</v>
      </c>
      <c r="BG43" s="55">
        <f t="shared" ref="BG43" si="142">BC43*AJ43</f>
        <v>0</v>
      </c>
      <c r="BH43" s="55">
        <f t="shared" ref="BH43" si="143">BC43*AK43</f>
        <v>0</v>
      </c>
      <c r="BI43" s="55">
        <f>BC43*AL43</f>
        <v>0</v>
      </c>
      <c r="BJ43" s="56">
        <f t="shared" ref="BJ43" si="144">BC43*AM43</f>
        <v>43015</v>
      </c>
    </row>
    <row r="44" spans="1:62" ht="36.75" customHeight="1" x14ac:dyDescent="0.25">
      <c r="A44" s="42">
        <v>33</v>
      </c>
      <c r="B44" s="25">
        <v>4292124</v>
      </c>
      <c r="C44" s="47" t="s">
        <v>82</v>
      </c>
      <c r="D44" s="30" t="s">
        <v>26</v>
      </c>
      <c r="E44" s="25">
        <v>0</v>
      </c>
      <c r="F44" s="25">
        <v>0</v>
      </c>
      <c r="G44" s="25">
        <v>0</v>
      </c>
      <c r="H44" s="25">
        <v>2</v>
      </c>
      <c r="I44" s="25">
        <v>1</v>
      </c>
      <c r="J44" s="25">
        <v>1</v>
      </c>
      <c r="K44" s="43">
        <f>SUM(E44:J44)</f>
        <v>4</v>
      </c>
      <c r="L44" s="58">
        <v>0.19</v>
      </c>
      <c r="M44" s="49">
        <v>62974.8</v>
      </c>
      <c r="N44" s="50">
        <v>58310</v>
      </c>
      <c r="O44" s="49"/>
      <c r="P44" s="49">
        <v>29750</v>
      </c>
      <c r="Q44" s="49">
        <v>39900</v>
      </c>
      <c r="R44" s="49">
        <v>45000</v>
      </c>
      <c r="S44" s="49">
        <v>31000</v>
      </c>
      <c r="T44" s="49"/>
      <c r="U44" s="51"/>
      <c r="V44" s="52"/>
      <c r="W44" s="49"/>
      <c r="X44" s="28">
        <f>MIN(M44,N44,O44,W44,P44,Q44,R44,S44)</f>
        <v>29750</v>
      </c>
      <c r="Y44" s="28">
        <f>MAX(M44,N44,O44,W44,P44,Q44,R44,S44)</f>
        <v>62974.8</v>
      </c>
      <c r="Z44" s="28">
        <f>MEDIAN(M44,N44,O44,W44,P44,Q44,R44,S44)</f>
        <v>42450</v>
      </c>
      <c r="AA44" s="28">
        <f>AVERAGE(M44,N44,O44,W44,P44,Q44,R44,S44)</f>
        <v>44489.133333333331</v>
      </c>
      <c r="AB44" s="28">
        <f>AVERAGE(X44,Z44)</f>
        <v>36100</v>
      </c>
      <c r="AC44" s="28">
        <f>GEOMEAN(M44,N44,O44,W44,P44,Q44,R44,S44)</f>
        <v>42722.564941906538</v>
      </c>
      <c r="AD44" s="28">
        <f>STDEVA(M44,N44,O44,W44,P44,Q44,R44,S44)</f>
        <v>13807.650969903134</v>
      </c>
      <c r="AE44" s="29">
        <f>AD44/Z44</f>
        <v>0.32526857408487947</v>
      </c>
      <c r="AF44" s="28">
        <f t="shared" si="126"/>
        <v>36100</v>
      </c>
      <c r="AG44" s="30" t="s">
        <v>107</v>
      </c>
      <c r="AH44" s="25">
        <v>0</v>
      </c>
      <c r="AI44" s="25">
        <v>0</v>
      </c>
      <c r="AJ44" s="25">
        <v>0</v>
      </c>
      <c r="AK44" s="25">
        <v>2</v>
      </c>
      <c r="AL44" s="25">
        <v>1</v>
      </c>
      <c r="AM44" s="25">
        <v>1</v>
      </c>
      <c r="AN44" s="43">
        <f>SUM(AH44:AM44)</f>
        <v>4</v>
      </c>
      <c r="AO44" s="43">
        <f>K44-AN44</f>
        <v>0</v>
      </c>
      <c r="AP44" s="125">
        <f>E44-AH44</f>
        <v>0</v>
      </c>
      <c r="AQ44" s="125">
        <f t="shared" si="108"/>
        <v>0</v>
      </c>
      <c r="AR44" s="125">
        <f t="shared" si="109"/>
        <v>0</v>
      </c>
      <c r="AS44" s="125">
        <f t="shared" si="110"/>
        <v>0</v>
      </c>
      <c r="AT44" s="125">
        <f t="shared" si="111"/>
        <v>0</v>
      </c>
      <c r="AU44" s="125">
        <f t="shared" si="112"/>
        <v>0</v>
      </c>
      <c r="AV44" s="31" t="s">
        <v>33</v>
      </c>
      <c r="AW44" s="31" t="s">
        <v>33</v>
      </c>
      <c r="AX44" s="31" t="s">
        <v>33</v>
      </c>
      <c r="AY44" s="31">
        <f>AK44/H44</f>
        <v>1</v>
      </c>
      <c r="AZ44" s="31">
        <f>AL44/I44</f>
        <v>1</v>
      </c>
      <c r="BA44" s="31">
        <f>AM44/J44</f>
        <v>1</v>
      </c>
      <c r="BB44" s="45">
        <f>AN44/K44</f>
        <v>1</v>
      </c>
      <c r="BC44" s="46">
        <f>ROUND(AF44,0)</f>
        <v>36100</v>
      </c>
      <c r="BD44" s="53">
        <f>BC44*AN44</f>
        <v>144400</v>
      </c>
      <c r="BE44" s="54">
        <f>BC44*AH44</f>
        <v>0</v>
      </c>
      <c r="BF44" s="55">
        <f>BC44*AI44</f>
        <v>0</v>
      </c>
      <c r="BG44" s="55">
        <f>BC44*AJ44</f>
        <v>0</v>
      </c>
      <c r="BH44" s="55">
        <f>BC44*AK44</f>
        <v>72200</v>
      </c>
      <c r="BI44" s="55">
        <f t="shared" ref="BI44" si="145">BC44*AL44</f>
        <v>36100</v>
      </c>
      <c r="BJ44" s="56">
        <f>BC44*AM44</f>
        <v>36100</v>
      </c>
    </row>
    <row r="45" spans="1:62" ht="68.25" customHeight="1" x14ac:dyDescent="0.25">
      <c r="A45" s="42">
        <v>34</v>
      </c>
      <c r="B45" s="25">
        <v>4292124</v>
      </c>
      <c r="C45" s="47" t="s">
        <v>81</v>
      </c>
      <c r="D45" s="30" t="s">
        <v>26</v>
      </c>
      <c r="E45" s="25">
        <v>2</v>
      </c>
      <c r="F45" s="25">
        <v>0</v>
      </c>
      <c r="G45" s="25">
        <v>0</v>
      </c>
      <c r="H45" s="25">
        <v>2</v>
      </c>
      <c r="I45" s="25">
        <v>1</v>
      </c>
      <c r="J45" s="25">
        <v>0</v>
      </c>
      <c r="K45" s="43">
        <f>SUM(E45:J45)</f>
        <v>5</v>
      </c>
      <c r="L45" s="58">
        <v>0.19</v>
      </c>
      <c r="M45" s="49">
        <v>114382.8</v>
      </c>
      <c r="N45" s="50">
        <v>105910</v>
      </c>
      <c r="O45" s="49"/>
      <c r="P45" s="49">
        <v>55692</v>
      </c>
      <c r="Q45" s="49">
        <v>75900</v>
      </c>
      <c r="R45" s="49">
        <v>90000</v>
      </c>
      <c r="S45" s="49">
        <v>81500</v>
      </c>
      <c r="T45" s="49"/>
      <c r="U45" s="51"/>
      <c r="V45" s="52"/>
      <c r="W45" s="49"/>
      <c r="X45" s="28">
        <f>MIN(M45,N45,O45,W45,P45,Q45,R45,S45)</f>
        <v>55692</v>
      </c>
      <c r="Y45" s="28">
        <f>MAX(M45,N45,O45,W45,P45,Q45,R45,S45)</f>
        <v>114382.8</v>
      </c>
      <c r="Z45" s="28">
        <f>MEDIAN(M45,N45,O45,W45,P45,Q45,R45,S45)</f>
        <v>85750</v>
      </c>
      <c r="AA45" s="28">
        <f>AVERAGE(M45,N45,O45,W45,P45,Q45,R45,S45)</f>
        <v>87230.8</v>
      </c>
      <c r="AB45" s="28">
        <f>AVERAGE(X45,Z45)</f>
        <v>70721</v>
      </c>
      <c r="AC45" s="28">
        <f>GEOMEAN(M45,N45,O45,W45,P45,Q45,R45,S45)</f>
        <v>84941.918682662697</v>
      </c>
      <c r="AD45" s="28">
        <f>STDEVA(M45,N45,O45,W45,P45,Q45,R45,S45)</f>
        <v>21211.964020335316</v>
      </c>
      <c r="AE45" s="29">
        <f>AD45/Z45</f>
        <v>0.24736984280274421</v>
      </c>
      <c r="AF45" s="28">
        <f t="shared" si="126"/>
        <v>70721</v>
      </c>
      <c r="AG45" s="30" t="s">
        <v>107</v>
      </c>
      <c r="AH45" s="25">
        <v>2</v>
      </c>
      <c r="AI45" s="25">
        <v>0</v>
      </c>
      <c r="AJ45" s="25">
        <v>0</v>
      </c>
      <c r="AK45" s="25">
        <v>2</v>
      </c>
      <c r="AL45" s="25">
        <v>1</v>
      </c>
      <c r="AM45" s="25">
        <v>0</v>
      </c>
      <c r="AN45" s="43">
        <f>SUM(AH45:AM45)</f>
        <v>5</v>
      </c>
      <c r="AO45" s="43">
        <f>K45-AN45</f>
        <v>0</v>
      </c>
      <c r="AP45" s="125">
        <f>E45-AH45</f>
        <v>0</v>
      </c>
      <c r="AQ45" s="125">
        <f t="shared" si="108"/>
        <v>0</v>
      </c>
      <c r="AR45" s="125">
        <f t="shared" si="109"/>
        <v>0</v>
      </c>
      <c r="AS45" s="125">
        <f t="shared" si="110"/>
        <v>0</v>
      </c>
      <c r="AT45" s="125">
        <f t="shared" si="111"/>
        <v>0</v>
      </c>
      <c r="AU45" s="125">
        <f t="shared" si="112"/>
        <v>0</v>
      </c>
      <c r="AV45" s="31">
        <f>AH45/E45</f>
        <v>1</v>
      </c>
      <c r="AW45" s="31" t="s">
        <v>33</v>
      </c>
      <c r="AX45" s="31" t="s">
        <v>33</v>
      </c>
      <c r="AY45" s="31">
        <f>AK45/H45</f>
        <v>1</v>
      </c>
      <c r="AZ45" s="31">
        <f>AL45/I45</f>
        <v>1</v>
      </c>
      <c r="BA45" s="31" t="s">
        <v>33</v>
      </c>
      <c r="BB45" s="45">
        <f>AN45/K45</f>
        <v>1</v>
      </c>
      <c r="BC45" s="46">
        <f>ROUND(AF45,0)</f>
        <v>70721</v>
      </c>
      <c r="BD45" s="53">
        <f>BC45*AN45</f>
        <v>353605</v>
      </c>
      <c r="BE45" s="54">
        <f>BC45*AH45</f>
        <v>141442</v>
      </c>
      <c r="BF45" s="55">
        <f>BC45*AI45</f>
        <v>0</v>
      </c>
      <c r="BG45" s="55">
        <f>BC45*AJ45</f>
        <v>0</v>
      </c>
      <c r="BH45" s="55">
        <f>BC45*AK45</f>
        <v>141442</v>
      </c>
      <c r="BI45" s="55">
        <f t="shared" ref="BI45" si="146">BC45*AL45</f>
        <v>70721</v>
      </c>
      <c r="BJ45" s="56">
        <f>BC45*AM45</f>
        <v>0</v>
      </c>
    </row>
    <row r="46" spans="1:62" ht="90" customHeight="1" x14ac:dyDescent="0.25">
      <c r="A46" s="42">
        <v>35</v>
      </c>
      <c r="B46" s="25">
        <v>4292124</v>
      </c>
      <c r="C46" s="47" t="s">
        <v>83</v>
      </c>
      <c r="D46" s="30" t="s">
        <v>26</v>
      </c>
      <c r="E46" s="25">
        <v>0</v>
      </c>
      <c r="F46" s="25">
        <v>0</v>
      </c>
      <c r="G46" s="25">
        <v>0</v>
      </c>
      <c r="H46" s="25">
        <v>1</v>
      </c>
      <c r="I46" s="25">
        <v>1</v>
      </c>
      <c r="J46" s="25">
        <v>0</v>
      </c>
      <c r="K46" s="43">
        <f>SUM(E46:J46)</f>
        <v>2</v>
      </c>
      <c r="L46" s="58">
        <v>0.19</v>
      </c>
      <c r="M46" s="49">
        <v>158079.6</v>
      </c>
      <c r="N46" s="50">
        <v>146370</v>
      </c>
      <c r="O46" s="49"/>
      <c r="P46" s="49"/>
      <c r="Q46" s="49"/>
      <c r="R46" s="49"/>
      <c r="S46" s="49"/>
      <c r="T46" s="49"/>
      <c r="U46" s="51"/>
      <c r="V46" s="52"/>
      <c r="W46" s="49"/>
      <c r="X46" s="28">
        <f>MIN(M46,N46,O46,W46,P46,Q46,R46,S46)</f>
        <v>146370</v>
      </c>
      <c r="Y46" s="28">
        <f>MAX(M46,N46,O46,W46,P46,Q46,R46,S46)</f>
        <v>158079.6</v>
      </c>
      <c r="Z46" s="28">
        <f>MEDIAN(M46,N46,O46,W46,P46,Q46,R46,S46)</f>
        <v>152224.79999999999</v>
      </c>
      <c r="AA46" s="28">
        <f>AVERAGE(M46,N46,O46,W46,P46,Q46,R46,S46)</f>
        <v>152224.79999999999</v>
      </c>
      <c r="AB46" s="28">
        <f>AVERAGE(X46,Z46)</f>
        <v>149297.4</v>
      </c>
      <c r="AC46" s="28">
        <f>GEOMEAN(M46,N46,O46,W46,P46,Q46,R46,S46)</f>
        <v>152112.16602231393</v>
      </c>
      <c r="AD46" s="28">
        <f>STDEVA(M46,N46,O46,W46,P46,Q46,R46,S46)</f>
        <v>8279.9375649820013</v>
      </c>
      <c r="AE46" s="29">
        <f>AD46/Z46</f>
        <v>5.4392829322042154E-2</v>
      </c>
      <c r="AF46" s="36">
        <f t="shared" ref="AF46" si="147">X46</f>
        <v>146370</v>
      </c>
      <c r="AG46" s="25" t="s">
        <v>106</v>
      </c>
      <c r="AH46" s="25">
        <v>0</v>
      </c>
      <c r="AI46" s="25">
        <v>0</v>
      </c>
      <c r="AJ46" s="25">
        <v>0</v>
      </c>
      <c r="AK46" s="25">
        <v>1</v>
      </c>
      <c r="AL46" s="25">
        <v>1</v>
      </c>
      <c r="AM46" s="25">
        <v>0</v>
      </c>
      <c r="AN46" s="43">
        <f>SUM(AH46:AM46)</f>
        <v>2</v>
      </c>
      <c r="AO46" s="43">
        <f>K46-AN46</f>
        <v>0</v>
      </c>
      <c r="AP46" s="125">
        <f>E46-AH46</f>
        <v>0</v>
      </c>
      <c r="AQ46" s="125">
        <f t="shared" si="108"/>
        <v>0</v>
      </c>
      <c r="AR46" s="125">
        <f t="shared" si="109"/>
        <v>0</v>
      </c>
      <c r="AS46" s="125">
        <f t="shared" si="110"/>
        <v>0</v>
      </c>
      <c r="AT46" s="125">
        <f t="shared" si="111"/>
        <v>0</v>
      </c>
      <c r="AU46" s="125">
        <f t="shared" si="112"/>
        <v>0</v>
      </c>
      <c r="AV46" s="31" t="s">
        <v>33</v>
      </c>
      <c r="AW46" s="31" t="s">
        <v>33</v>
      </c>
      <c r="AX46" s="31" t="s">
        <v>33</v>
      </c>
      <c r="AY46" s="31">
        <f>AK46/H46</f>
        <v>1</v>
      </c>
      <c r="AZ46" s="31">
        <f>AL46/I46</f>
        <v>1</v>
      </c>
      <c r="BA46" s="31" t="s">
        <v>33</v>
      </c>
      <c r="BB46" s="45">
        <f>AN46/K46</f>
        <v>1</v>
      </c>
      <c r="BC46" s="46">
        <f>ROUND(AF46,0)</f>
        <v>146370</v>
      </c>
      <c r="BD46" s="53">
        <f>BC46*AN46</f>
        <v>292740</v>
      </c>
      <c r="BE46" s="54">
        <f>BC46*AH46</f>
        <v>0</v>
      </c>
      <c r="BF46" s="55">
        <f>BC46*AI46</f>
        <v>0</v>
      </c>
      <c r="BG46" s="55">
        <f>BC46*AJ46</f>
        <v>0</v>
      </c>
      <c r="BH46" s="55">
        <f>BC46*AK46</f>
        <v>146370</v>
      </c>
      <c r="BI46" s="55">
        <f>BC46*AL46</f>
        <v>146370</v>
      </c>
      <c r="BJ46" s="56">
        <f>BC46*AM46</f>
        <v>0</v>
      </c>
    </row>
    <row r="47" spans="1:62" ht="43.5" customHeight="1" x14ac:dyDescent="0.25">
      <c r="A47" s="42">
        <v>36</v>
      </c>
      <c r="B47" s="25">
        <v>4292120</v>
      </c>
      <c r="C47" s="47" t="s">
        <v>74</v>
      </c>
      <c r="D47" s="30" t="s">
        <v>26</v>
      </c>
      <c r="E47" s="25">
        <v>2</v>
      </c>
      <c r="F47" s="25">
        <v>0</v>
      </c>
      <c r="G47" s="25">
        <v>0</v>
      </c>
      <c r="H47" s="25">
        <v>1</v>
      </c>
      <c r="I47" s="25">
        <v>0</v>
      </c>
      <c r="J47" s="25">
        <v>2</v>
      </c>
      <c r="K47" s="43">
        <f>SUM(E47:J47)</f>
        <v>5</v>
      </c>
      <c r="L47" s="58">
        <v>0.19</v>
      </c>
      <c r="M47" s="49">
        <v>78397.2</v>
      </c>
      <c r="N47" s="50">
        <v>72590</v>
      </c>
      <c r="O47" s="49"/>
      <c r="P47" s="49">
        <v>39746</v>
      </c>
      <c r="Q47" s="49">
        <v>33100</v>
      </c>
      <c r="R47" s="49">
        <v>35000</v>
      </c>
      <c r="S47" s="49">
        <v>33100</v>
      </c>
      <c r="T47" s="49"/>
      <c r="U47" s="51"/>
      <c r="V47" s="52"/>
      <c r="W47" s="49"/>
      <c r="X47" s="28">
        <f>MIN(M47,N47,O47,W47,P47,Q47,R47,S47)</f>
        <v>33100</v>
      </c>
      <c r="Y47" s="28">
        <f>MAX(M47,N47,O47,W47,P47,Q47,R47,S47)</f>
        <v>78397.2</v>
      </c>
      <c r="Z47" s="28">
        <f>MEDIAN(M47,N47,O47,W47,P47,Q47,R47,S47)</f>
        <v>37373</v>
      </c>
      <c r="AA47" s="28">
        <f>AVERAGE(M47,N47,O47,W47,P47,Q47,R47,S47)</f>
        <v>48655.533333333333</v>
      </c>
      <c r="AB47" s="28">
        <f>AVERAGE(X47,Z47)</f>
        <v>35236.5</v>
      </c>
      <c r="AC47" s="28">
        <f>GEOMEAN(M47,N47,O47,W47,P47,Q47,R47,S47)</f>
        <v>45327.921118486564</v>
      </c>
      <c r="AD47" s="28">
        <f>STDEVA(M47,N47,O47,W47,P47,Q47,R47,S47)</f>
        <v>21010.60703612979</v>
      </c>
      <c r="AE47" s="29">
        <f>AD47/Z47</f>
        <v>0.56218679357102164</v>
      </c>
      <c r="AF47" s="28">
        <f t="shared" ref="AF47" si="148">AC47</f>
        <v>45327.921118486564</v>
      </c>
      <c r="AG47" s="30" t="s">
        <v>30</v>
      </c>
      <c r="AH47" s="25">
        <v>2</v>
      </c>
      <c r="AI47" s="25">
        <v>0</v>
      </c>
      <c r="AJ47" s="25">
        <v>0</v>
      </c>
      <c r="AK47" s="25">
        <v>1</v>
      </c>
      <c r="AL47" s="25">
        <v>0</v>
      </c>
      <c r="AM47" s="25">
        <v>2</v>
      </c>
      <c r="AN47" s="43">
        <f>SUM(AH47:AM47)</f>
        <v>5</v>
      </c>
      <c r="AO47" s="43">
        <f>K47-AN47</f>
        <v>0</v>
      </c>
      <c r="AP47" s="125">
        <f>E47-AH47</f>
        <v>0</v>
      </c>
      <c r="AQ47" s="125">
        <f t="shared" si="108"/>
        <v>0</v>
      </c>
      <c r="AR47" s="125">
        <f t="shared" si="109"/>
        <v>0</v>
      </c>
      <c r="AS47" s="125">
        <f t="shared" si="110"/>
        <v>0</v>
      </c>
      <c r="AT47" s="125">
        <f t="shared" si="111"/>
        <v>0</v>
      </c>
      <c r="AU47" s="125">
        <f t="shared" si="112"/>
        <v>0</v>
      </c>
      <c r="AV47" s="31">
        <f>AH47/E47</f>
        <v>1</v>
      </c>
      <c r="AW47" s="31" t="s">
        <v>33</v>
      </c>
      <c r="AX47" s="31" t="s">
        <v>33</v>
      </c>
      <c r="AY47" s="31">
        <f>AK47/H47</f>
        <v>1</v>
      </c>
      <c r="AZ47" s="31" t="s">
        <v>33</v>
      </c>
      <c r="BA47" s="31">
        <f>AM47/J47</f>
        <v>1</v>
      </c>
      <c r="BB47" s="45">
        <f>AN47/K47</f>
        <v>1</v>
      </c>
      <c r="BC47" s="46">
        <f>ROUND(AF47,0)</f>
        <v>45328</v>
      </c>
      <c r="BD47" s="53">
        <f>BC47*AN47</f>
        <v>226640</v>
      </c>
      <c r="BE47" s="54">
        <f>BC47*AH47</f>
        <v>90656</v>
      </c>
      <c r="BF47" s="55">
        <f>BC47*AI47</f>
        <v>0</v>
      </c>
      <c r="BG47" s="55">
        <f>BC47*AJ47</f>
        <v>0</v>
      </c>
      <c r="BH47" s="55">
        <f>BC47*AK47</f>
        <v>45328</v>
      </c>
      <c r="BI47" s="55">
        <f t="shared" ref="BI47" si="149">BC47*AL47</f>
        <v>0</v>
      </c>
      <c r="BJ47" s="56">
        <f>BC47*AM47</f>
        <v>90656</v>
      </c>
    </row>
    <row r="48" spans="1:62" ht="36.75" customHeight="1" x14ac:dyDescent="0.25">
      <c r="A48" s="42">
        <v>37</v>
      </c>
      <c r="B48" s="25">
        <v>4299942</v>
      </c>
      <c r="C48" s="47" t="s">
        <v>88</v>
      </c>
      <c r="D48" s="48" t="s">
        <v>72</v>
      </c>
      <c r="E48" s="25">
        <v>0</v>
      </c>
      <c r="F48" s="25">
        <v>0</v>
      </c>
      <c r="G48" s="25">
        <v>2</v>
      </c>
      <c r="H48" s="25">
        <v>0</v>
      </c>
      <c r="I48" s="25">
        <v>0</v>
      </c>
      <c r="J48" s="25">
        <v>2</v>
      </c>
      <c r="K48" s="43">
        <f t="shared" si="113"/>
        <v>4</v>
      </c>
      <c r="L48" s="58">
        <v>0.19</v>
      </c>
      <c r="M48" s="49">
        <v>212058</v>
      </c>
      <c r="N48" s="50">
        <v>196350</v>
      </c>
      <c r="O48" s="49"/>
      <c r="P48" s="49">
        <v>793016</v>
      </c>
      <c r="Q48" s="49"/>
      <c r="R48" s="49"/>
      <c r="S48" s="49"/>
      <c r="T48" s="49"/>
      <c r="U48" s="51"/>
      <c r="V48" s="52"/>
      <c r="W48" s="49"/>
      <c r="X48" s="28">
        <f>MIN(M48,N48,O48,W48,P48,Q48,R48,S48)</f>
        <v>196350</v>
      </c>
      <c r="Y48" s="28">
        <f>MAX(M48,N48,O48,W48,P48,Q48,R48,S48)</f>
        <v>793016</v>
      </c>
      <c r="Z48" s="28">
        <f>MEDIAN(M48,N48,O48,W48,P48,Q48,R48,S48)</f>
        <v>212058</v>
      </c>
      <c r="AA48" s="28">
        <f>AVERAGE(M48,N48,O48,W48,P48,Q48,R48,S48)</f>
        <v>400474.66666666669</v>
      </c>
      <c r="AB48" s="28">
        <f>AVERAGE(X48,Z48)</f>
        <v>204204</v>
      </c>
      <c r="AC48" s="28">
        <f>GEOMEAN(M48,N48,O48,W48,P48,Q48,R48,S48)</f>
        <v>320815.86643140798</v>
      </c>
      <c r="AD48" s="28">
        <f>STDEVA(M48,N48,O48,W48,P48,Q48,R48,S48)</f>
        <v>340041.48143621144</v>
      </c>
      <c r="AE48" s="29">
        <f>AD48/Z48</f>
        <v>1.6035305503032729</v>
      </c>
      <c r="AF48" s="28">
        <f>AA48</f>
        <v>400474.66666666669</v>
      </c>
      <c r="AG48" s="30" t="s">
        <v>118</v>
      </c>
      <c r="AH48" s="25">
        <v>0</v>
      </c>
      <c r="AI48" s="25">
        <v>0</v>
      </c>
      <c r="AJ48" s="25">
        <v>1</v>
      </c>
      <c r="AK48" s="25">
        <v>0</v>
      </c>
      <c r="AL48" s="25">
        <v>0</v>
      </c>
      <c r="AM48" s="25">
        <v>2</v>
      </c>
      <c r="AN48" s="43">
        <f t="shared" si="115"/>
        <v>3</v>
      </c>
      <c r="AO48" s="43">
        <f>K48-AN48</f>
        <v>1</v>
      </c>
      <c r="AP48" s="125">
        <f>E48-AH48</f>
        <v>0</v>
      </c>
      <c r="AQ48" s="125">
        <f t="shared" si="108"/>
        <v>0</v>
      </c>
      <c r="AR48" s="125">
        <f t="shared" si="109"/>
        <v>1</v>
      </c>
      <c r="AS48" s="125">
        <f t="shared" si="110"/>
        <v>0</v>
      </c>
      <c r="AT48" s="125">
        <f t="shared" si="111"/>
        <v>0</v>
      </c>
      <c r="AU48" s="125">
        <f t="shared" si="112"/>
        <v>0</v>
      </c>
      <c r="AV48" s="31" t="s">
        <v>33</v>
      </c>
      <c r="AW48" s="31" t="s">
        <v>33</v>
      </c>
      <c r="AX48" s="31">
        <f>AJ48/G48</f>
        <v>0.5</v>
      </c>
      <c r="AY48" s="31" t="s">
        <v>33</v>
      </c>
      <c r="AZ48" s="31" t="s">
        <v>33</v>
      </c>
      <c r="BA48" s="31">
        <f>AM48/J48</f>
        <v>1</v>
      </c>
      <c r="BB48" s="45">
        <f>AN48/K48</f>
        <v>0.75</v>
      </c>
      <c r="BC48" s="46">
        <f t="shared" si="116"/>
        <v>400475</v>
      </c>
      <c r="BD48" s="53">
        <f t="shared" ref="BD48:BD51" si="150">BC48*AN48</f>
        <v>1201425</v>
      </c>
      <c r="BE48" s="54">
        <f t="shared" ref="BE48:BE51" si="151">BC48*AH48</f>
        <v>0</v>
      </c>
      <c r="BF48" s="55">
        <f t="shared" si="117"/>
        <v>0</v>
      </c>
      <c r="BG48" s="55">
        <f t="shared" si="118"/>
        <v>400475</v>
      </c>
      <c r="BH48" s="55">
        <f t="shared" si="119"/>
        <v>0</v>
      </c>
      <c r="BI48" s="55">
        <f t="shared" si="120"/>
        <v>0</v>
      </c>
      <c r="BJ48" s="56">
        <f t="shared" si="121"/>
        <v>800950</v>
      </c>
    </row>
    <row r="49" spans="1:62" ht="68.25" customHeight="1" x14ac:dyDescent="0.25">
      <c r="A49" s="42">
        <v>38</v>
      </c>
      <c r="B49" s="25">
        <v>42921</v>
      </c>
      <c r="C49" s="47" t="s">
        <v>84</v>
      </c>
      <c r="D49" s="30" t="s">
        <v>26</v>
      </c>
      <c r="E49" s="25">
        <v>0</v>
      </c>
      <c r="F49" s="25">
        <v>0</v>
      </c>
      <c r="G49" s="25">
        <v>0</v>
      </c>
      <c r="H49" s="25">
        <v>1</v>
      </c>
      <c r="I49" s="25">
        <v>0</v>
      </c>
      <c r="J49" s="25">
        <v>0</v>
      </c>
      <c r="K49" s="43">
        <f t="shared" ref="K49" si="152">SUM(E49:J49)</f>
        <v>1</v>
      </c>
      <c r="L49" s="58">
        <v>0.19</v>
      </c>
      <c r="M49" s="49">
        <v>209487.6</v>
      </c>
      <c r="N49" s="50">
        <v>193970</v>
      </c>
      <c r="O49" s="49"/>
      <c r="P49" s="49">
        <v>345100</v>
      </c>
      <c r="Q49" s="49"/>
      <c r="R49" s="49">
        <v>107000</v>
      </c>
      <c r="S49" s="49"/>
      <c r="T49" s="49"/>
      <c r="U49" s="51"/>
      <c r="V49" s="52"/>
      <c r="W49" s="49"/>
      <c r="X49" s="28">
        <f>MIN(M49,N49,O49,W49,P49,Q49,R49,S49)</f>
        <v>107000</v>
      </c>
      <c r="Y49" s="28">
        <f>MAX(M49,N49,O49,W49,P49,Q49,R49,S49)</f>
        <v>345100</v>
      </c>
      <c r="Z49" s="28">
        <f>MEDIAN(M49,N49,O49,W49,P49,Q49,R49,S49)</f>
        <v>201728.8</v>
      </c>
      <c r="AA49" s="28">
        <f>AVERAGE(M49,N49,O49,W49,P49,Q49,R49,S49)</f>
        <v>213889.4</v>
      </c>
      <c r="AB49" s="28">
        <f>AVERAGE(X49,Z49)</f>
        <v>154364.4</v>
      </c>
      <c r="AC49" s="28">
        <f>GEOMEAN(M49,N49,O49,W49,P49,Q49,R49,S49)</f>
        <v>196813.73628737903</v>
      </c>
      <c r="AD49" s="28">
        <f>STDEVA(M49,N49,O49,W49,P49,Q49,R49,S49)</f>
        <v>98417.010257915623</v>
      </c>
      <c r="AE49" s="29">
        <f>AD49/Z49</f>
        <v>0.48786792098062165</v>
      </c>
      <c r="AF49" s="28">
        <f t="shared" ref="AF48:AF49" si="153">AC49</f>
        <v>196813.73628737903</v>
      </c>
      <c r="AG49" s="30" t="s">
        <v>30</v>
      </c>
      <c r="AH49" s="25">
        <v>0</v>
      </c>
      <c r="AI49" s="25">
        <v>0</v>
      </c>
      <c r="AJ49" s="25">
        <v>0</v>
      </c>
      <c r="AK49" s="25">
        <v>1</v>
      </c>
      <c r="AL49" s="25">
        <v>0</v>
      </c>
      <c r="AM49" s="25">
        <v>0</v>
      </c>
      <c r="AN49" s="43">
        <f t="shared" ref="AN49" si="154">SUM(AH49:AM49)</f>
        <v>1</v>
      </c>
      <c r="AO49" s="43">
        <f>K49-AN49</f>
        <v>0</v>
      </c>
      <c r="AP49" s="125">
        <f>E49-AH49</f>
        <v>0</v>
      </c>
      <c r="AQ49" s="125">
        <f t="shared" si="108"/>
        <v>0</v>
      </c>
      <c r="AR49" s="125">
        <f t="shared" si="109"/>
        <v>0</v>
      </c>
      <c r="AS49" s="125">
        <f t="shared" si="110"/>
        <v>0</v>
      </c>
      <c r="AT49" s="125">
        <f t="shared" si="111"/>
        <v>0</v>
      </c>
      <c r="AU49" s="125">
        <f t="shared" si="112"/>
        <v>0</v>
      </c>
      <c r="AV49" s="31" t="s">
        <v>33</v>
      </c>
      <c r="AW49" s="31" t="s">
        <v>33</v>
      </c>
      <c r="AX49" s="31" t="s">
        <v>33</v>
      </c>
      <c r="AY49" s="31">
        <f>AK49/H49</f>
        <v>1</v>
      </c>
      <c r="AZ49" s="31" t="s">
        <v>33</v>
      </c>
      <c r="BA49" s="31" t="s">
        <v>33</v>
      </c>
      <c r="BB49" s="45">
        <f>AN49/K49</f>
        <v>1</v>
      </c>
      <c r="BC49" s="46">
        <f t="shared" si="116"/>
        <v>196814</v>
      </c>
      <c r="BD49" s="53">
        <f t="shared" si="150"/>
        <v>196814</v>
      </c>
      <c r="BE49" s="54">
        <f t="shared" si="151"/>
        <v>0</v>
      </c>
      <c r="BF49" s="55">
        <f t="shared" ref="BF49" si="155">BC49*AI49</f>
        <v>0</v>
      </c>
      <c r="BG49" s="55">
        <f t="shared" ref="BG49" si="156">BC49*AJ49</f>
        <v>0</v>
      </c>
      <c r="BH49" s="55">
        <f t="shared" ref="BH49" si="157">BC49*AK49</f>
        <v>196814</v>
      </c>
      <c r="BI49" s="55">
        <f t="shared" ref="BI49" si="158">BC49*AL49</f>
        <v>0</v>
      </c>
      <c r="BJ49" s="56">
        <f t="shared" ref="BJ49" si="159">BC49*AM49</f>
        <v>0</v>
      </c>
    </row>
    <row r="50" spans="1:62" ht="43.5" customHeight="1" x14ac:dyDescent="0.25">
      <c r="A50" s="42">
        <v>39</v>
      </c>
      <c r="B50" s="25">
        <v>4292</v>
      </c>
      <c r="C50" s="47" t="s">
        <v>85</v>
      </c>
      <c r="D50" s="30" t="s">
        <v>26</v>
      </c>
      <c r="E50" s="25">
        <v>0</v>
      </c>
      <c r="F50" s="25">
        <v>0</v>
      </c>
      <c r="G50" s="25">
        <v>0</v>
      </c>
      <c r="H50" s="25">
        <v>0</v>
      </c>
      <c r="I50" s="25">
        <v>0</v>
      </c>
      <c r="J50" s="25">
        <v>1</v>
      </c>
      <c r="K50" s="43">
        <f t="shared" si="113"/>
        <v>1</v>
      </c>
      <c r="L50" s="58">
        <v>0.19</v>
      </c>
      <c r="M50" s="49">
        <v>61689.599999999999</v>
      </c>
      <c r="N50" s="50">
        <v>57120</v>
      </c>
      <c r="O50" s="49"/>
      <c r="P50" s="49"/>
      <c r="Q50" s="49"/>
      <c r="R50" s="49"/>
      <c r="S50" s="49"/>
      <c r="T50" s="49"/>
      <c r="U50" s="51"/>
      <c r="V50" s="52"/>
      <c r="W50" s="49"/>
      <c r="X50" s="28">
        <f>MIN(M50,N50,O50,W50,P50,Q50,R50,S50)</f>
        <v>57120</v>
      </c>
      <c r="Y50" s="28">
        <f>MAX(M50,N50,O50,W50,P50,Q50,R50,S50)</f>
        <v>61689.599999999999</v>
      </c>
      <c r="Z50" s="28">
        <f>MEDIAN(M50,N50,O50,W50,P50,Q50,R50,S50)</f>
        <v>59404.800000000003</v>
      </c>
      <c r="AA50" s="28">
        <f>AVERAGE(M50,N50,O50,W50,P50,Q50,R50,S50)</f>
        <v>59404.800000000003</v>
      </c>
      <c r="AB50" s="28">
        <f>AVERAGE(X50,Z50)</f>
        <v>58262.400000000001</v>
      </c>
      <c r="AC50" s="28">
        <f>GEOMEAN(M50,N50,O50,W50,P50,Q50,R50,S50)</f>
        <v>59360.845277000561</v>
      </c>
      <c r="AD50" s="28">
        <f>STDEVA(M50,N50,O50,W50,P50,Q50,R50,S50)</f>
        <v>3231.1951473100467</v>
      </c>
      <c r="AE50" s="29">
        <f>AD50/Z50</f>
        <v>5.4392829322042098E-2</v>
      </c>
      <c r="AF50" s="36">
        <f t="shared" ref="AF50" si="160">X50</f>
        <v>57120</v>
      </c>
      <c r="AG50" s="25" t="s">
        <v>106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5">
        <v>1</v>
      </c>
      <c r="AN50" s="43">
        <f t="shared" si="115"/>
        <v>1</v>
      </c>
      <c r="AO50" s="43">
        <f>K50-AN50</f>
        <v>0</v>
      </c>
      <c r="AP50" s="125">
        <f>E50-AH50</f>
        <v>0</v>
      </c>
      <c r="AQ50" s="125">
        <f t="shared" si="108"/>
        <v>0</v>
      </c>
      <c r="AR50" s="125">
        <f t="shared" si="109"/>
        <v>0</v>
      </c>
      <c r="AS50" s="125">
        <f t="shared" si="110"/>
        <v>0</v>
      </c>
      <c r="AT50" s="125">
        <f t="shared" si="111"/>
        <v>0</v>
      </c>
      <c r="AU50" s="125">
        <f t="shared" si="112"/>
        <v>0</v>
      </c>
      <c r="AV50" s="31" t="s">
        <v>33</v>
      </c>
      <c r="AW50" s="31" t="s">
        <v>33</v>
      </c>
      <c r="AX50" s="31" t="s">
        <v>33</v>
      </c>
      <c r="AY50" s="31" t="s">
        <v>33</v>
      </c>
      <c r="AZ50" s="31" t="s">
        <v>33</v>
      </c>
      <c r="BA50" s="31">
        <f>AM50/J50</f>
        <v>1</v>
      </c>
      <c r="BB50" s="45">
        <f>AN50/K50</f>
        <v>1</v>
      </c>
      <c r="BC50" s="46">
        <f t="shared" si="116"/>
        <v>57120</v>
      </c>
      <c r="BD50" s="53">
        <f t="shared" si="150"/>
        <v>57120</v>
      </c>
      <c r="BE50" s="54">
        <f t="shared" si="151"/>
        <v>0</v>
      </c>
      <c r="BF50" s="55">
        <f t="shared" si="117"/>
        <v>0</v>
      </c>
      <c r="BG50" s="55">
        <f t="shared" si="118"/>
        <v>0</v>
      </c>
      <c r="BH50" s="55">
        <f t="shared" si="119"/>
        <v>0</v>
      </c>
      <c r="BI50" s="55">
        <f t="shared" ref="BI50:BI51" si="161">BC50*AL50</f>
        <v>0</v>
      </c>
      <c r="BJ50" s="56">
        <f t="shared" si="121"/>
        <v>57120</v>
      </c>
    </row>
    <row r="51" spans="1:62" ht="68.25" customHeight="1" x14ac:dyDescent="0.25">
      <c r="A51" s="42">
        <v>40</v>
      </c>
      <c r="B51" s="25">
        <v>4291305</v>
      </c>
      <c r="C51" s="47" t="s">
        <v>86</v>
      </c>
      <c r="D51" s="30" t="s">
        <v>26</v>
      </c>
      <c r="E51" s="25">
        <v>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43">
        <f t="shared" si="113"/>
        <v>1</v>
      </c>
      <c r="L51" s="58">
        <v>0.19</v>
      </c>
      <c r="M51" s="49">
        <v>190209.6</v>
      </c>
      <c r="N51" s="50">
        <v>176120</v>
      </c>
      <c r="O51" s="49"/>
      <c r="P51" s="49"/>
      <c r="Q51" s="49"/>
      <c r="R51" s="49">
        <v>145000</v>
      </c>
      <c r="S51" s="49"/>
      <c r="T51" s="49"/>
      <c r="U51" s="51"/>
      <c r="V51" s="52"/>
      <c r="W51" s="49"/>
      <c r="X51" s="28">
        <f>MIN(M51,N51,O51,W51,P51,Q51,R51,S51)</f>
        <v>145000</v>
      </c>
      <c r="Y51" s="28">
        <f>MAX(M51,N51,O51,W51,P51,Q51,R51,S51)</f>
        <v>190209.6</v>
      </c>
      <c r="Z51" s="28">
        <f>MEDIAN(M51,N51,O51,W51,P51,Q51,R51,S51)</f>
        <v>176120</v>
      </c>
      <c r="AA51" s="28">
        <f>AVERAGE(M51,N51,O51,W51,P51,Q51,R51,S51)</f>
        <v>170443.19999999998</v>
      </c>
      <c r="AB51" s="28">
        <f>AVERAGE(X51,Z51)</f>
        <v>160560</v>
      </c>
      <c r="AC51" s="28">
        <f>GEOMEAN(M51,N51,O51,W51,P51,Q51,R51,S51)</f>
        <v>169356.95520848071</v>
      </c>
      <c r="AD51" s="28">
        <f>STDEVA(M51,N51,O51,W51,P51,Q51,R51,S51)</f>
        <v>23133.234246858108</v>
      </c>
      <c r="AE51" s="29">
        <f>AD51/Z51</f>
        <v>0.13134927462444984</v>
      </c>
      <c r="AF51" s="28">
        <f>AB51</f>
        <v>160560</v>
      </c>
      <c r="AG51" s="30" t="s">
        <v>107</v>
      </c>
      <c r="AH51" s="25">
        <v>1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43">
        <f t="shared" si="115"/>
        <v>1</v>
      </c>
      <c r="AO51" s="43">
        <f>K51-AN51</f>
        <v>0</v>
      </c>
      <c r="AP51" s="125">
        <f>E51-AH51</f>
        <v>0</v>
      </c>
      <c r="AQ51" s="125">
        <f t="shared" si="108"/>
        <v>0</v>
      </c>
      <c r="AR51" s="125">
        <f t="shared" si="109"/>
        <v>0</v>
      </c>
      <c r="AS51" s="125">
        <f t="shared" si="110"/>
        <v>0</v>
      </c>
      <c r="AT51" s="125">
        <f t="shared" si="111"/>
        <v>0</v>
      </c>
      <c r="AU51" s="125">
        <f t="shared" si="112"/>
        <v>0</v>
      </c>
      <c r="AV51" s="31">
        <f>AH51/E51</f>
        <v>1</v>
      </c>
      <c r="AW51" s="31" t="s">
        <v>33</v>
      </c>
      <c r="AX51" s="31" t="s">
        <v>33</v>
      </c>
      <c r="AY51" s="31" t="s">
        <v>33</v>
      </c>
      <c r="AZ51" s="31" t="s">
        <v>33</v>
      </c>
      <c r="BA51" s="31" t="s">
        <v>33</v>
      </c>
      <c r="BB51" s="45">
        <f>AN51/K51</f>
        <v>1</v>
      </c>
      <c r="BC51" s="46">
        <f t="shared" si="116"/>
        <v>160560</v>
      </c>
      <c r="BD51" s="53">
        <f t="shared" si="150"/>
        <v>160560</v>
      </c>
      <c r="BE51" s="54">
        <f t="shared" si="151"/>
        <v>160560</v>
      </c>
      <c r="BF51" s="55">
        <f t="shared" si="117"/>
        <v>0</v>
      </c>
      <c r="BG51" s="55">
        <f t="shared" si="118"/>
        <v>0</v>
      </c>
      <c r="BH51" s="55">
        <f t="shared" si="119"/>
        <v>0</v>
      </c>
      <c r="BI51" s="55">
        <f t="shared" si="161"/>
        <v>0</v>
      </c>
      <c r="BJ51" s="56">
        <f t="shared" si="121"/>
        <v>0</v>
      </c>
    </row>
    <row r="52" spans="1:62" ht="12" customHeight="1" thickBot="1" x14ac:dyDescent="0.3">
      <c r="A52" s="117" t="s">
        <v>97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8"/>
      <c r="P52" s="38"/>
      <c r="Q52" s="38"/>
      <c r="R52" s="38"/>
      <c r="S52" s="38"/>
      <c r="T52" s="38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59">
        <f>SUM(BD35:BD51)</f>
        <v>8351180</v>
      </c>
      <c r="BE52" s="103">
        <f>SUM(BE35:BE51)</f>
        <v>1478328</v>
      </c>
      <c r="BF52" s="103">
        <f>SUM(BF35:BF51)</f>
        <v>797300</v>
      </c>
      <c r="BG52" s="103">
        <f>SUM(BG35:BG51)</f>
        <v>1425484</v>
      </c>
      <c r="BH52" s="103">
        <f>SUM(BH35:BH51)</f>
        <v>1521664</v>
      </c>
      <c r="BI52" s="103">
        <f>SUM(BI35:BI51)</f>
        <v>1552916</v>
      </c>
      <c r="BJ52" s="103">
        <f>SUM(BJ35:BJ51)</f>
        <v>1575488</v>
      </c>
    </row>
    <row r="53" spans="1:62" x14ac:dyDescent="0.25">
      <c r="A53" s="80" t="s">
        <v>89</v>
      </c>
      <c r="B53" s="81"/>
      <c r="C53" s="81"/>
      <c r="D53" s="81"/>
      <c r="E53" s="18"/>
      <c r="F53" s="18"/>
      <c r="G53" s="18"/>
      <c r="H53" s="18"/>
      <c r="I53" s="18"/>
      <c r="J53" s="18"/>
      <c r="K53" s="18"/>
      <c r="L53" s="57"/>
      <c r="M53" s="82"/>
      <c r="N53" s="101"/>
      <c r="O53" s="82"/>
      <c r="P53" s="98"/>
      <c r="Q53" s="82"/>
      <c r="R53" s="82"/>
      <c r="S53" s="82"/>
      <c r="T53" s="98"/>
      <c r="U53" s="99"/>
      <c r="V53" s="100"/>
      <c r="W53" s="85"/>
      <c r="X53" s="19"/>
      <c r="Y53" s="19"/>
      <c r="Z53" s="19"/>
      <c r="AA53" s="19"/>
      <c r="AB53" s="19"/>
      <c r="AC53" s="19"/>
      <c r="AD53" s="19"/>
      <c r="AE53" s="20"/>
      <c r="AF53" s="20"/>
      <c r="AG53" s="20"/>
      <c r="AH53" s="18"/>
      <c r="AI53" s="18"/>
      <c r="AJ53" s="18"/>
      <c r="AK53" s="18"/>
      <c r="AL53" s="18"/>
      <c r="AM53" s="18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60"/>
      <c r="BE53" s="104"/>
      <c r="BF53" s="105"/>
      <c r="BG53" s="105"/>
      <c r="BH53" s="105"/>
      <c r="BI53" s="105"/>
      <c r="BJ53" s="106"/>
    </row>
    <row r="54" spans="1:62" ht="72.75" customHeight="1" x14ac:dyDescent="0.25">
      <c r="A54" s="42">
        <v>41</v>
      </c>
      <c r="B54" s="25">
        <v>4692907</v>
      </c>
      <c r="C54" s="47" t="s">
        <v>111</v>
      </c>
      <c r="D54" s="30" t="s">
        <v>72</v>
      </c>
      <c r="E54" s="25">
        <v>1</v>
      </c>
      <c r="F54" s="25">
        <v>2</v>
      </c>
      <c r="G54" s="25">
        <v>1</v>
      </c>
      <c r="H54" s="25">
        <v>1</v>
      </c>
      <c r="I54" s="25">
        <v>1</v>
      </c>
      <c r="J54" s="25">
        <v>1</v>
      </c>
      <c r="K54" s="61">
        <f t="shared" ref="K54:K55" si="162">SUM(E54:J54)</f>
        <v>7</v>
      </c>
      <c r="L54" s="58">
        <v>0.19</v>
      </c>
      <c r="M54" s="49">
        <v>223624.8</v>
      </c>
      <c r="N54" s="50">
        <v>207060</v>
      </c>
      <c r="O54" s="49"/>
      <c r="P54" s="49">
        <v>178500</v>
      </c>
      <c r="Q54" s="49"/>
      <c r="R54" s="49">
        <v>270000</v>
      </c>
      <c r="S54" s="49">
        <v>266668</v>
      </c>
      <c r="T54" s="49"/>
      <c r="U54" s="51"/>
      <c r="V54" s="52"/>
      <c r="W54" s="49"/>
      <c r="X54" s="28">
        <f>MIN(M54,N54,O54,W54,P54,Q54,R54,S54)</f>
        <v>178500</v>
      </c>
      <c r="Y54" s="28">
        <f>MAX(M54,N54,O54,W54,P54,Q54,R54,S54)</f>
        <v>270000</v>
      </c>
      <c r="Z54" s="28">
        <f>MEDIAN(M54,N54,O54,W54,P54,Q54,R54,S54)</f>
        <v>223624.8</v>
      </c>
      <c r="AA54" s="28">
        <f>AVERAGE(M54,N54,O54,W54,P54,Q54,R54,S54)</f>
        <v>229170.56</v>
      </c>
      <c r="AB54" s="28">
        <f>AVERAGE(X54,Z54)</f>
        <v>201062.39999999999</v>
      </c>
      <c r="AC54" s="28">
        <f>GEOMEAN(M54,N54,O54,W54,P54,Q54,R54,S54)</f>
        <v>226421.57791595566</v>
      </c>
      <c r="AD54" s="28">
        <f>STDEVA(M54,N54,O54,W54,P54,Q54,R54,S54)</f>
        <v>39243.595482167388</v>
      </c>
      <c r="AE54" s="29">
        <f>AD54/Z54</f>
        <v>0.17548856603635818</v>
      </c>
      <c r="AF54" s="28">
        <f t="shared" ref="AF54:AF55" si="163">AB54</f>
        <v>201062.39999999999</v>
      </c>
      <c r="AG54" s="30" t="s">
        <v>107</v>
      </c>
      <c r="AH54" s="25">
        <v>1</v>
      </c>
      <c r="AI54" s="25">
        <v>1</v>
      </c>
      <c r="AJ54" s="25">
        <v>1</v>
      </c>
      <c r="AK54" s="25">
        <v>1</v>
      </c>
      <c r="AL54" s="25">
        <v>1</v>
      </c>
      <c r="AM54" s="25">
        <v>1</v>
      </c>
      <c r="AN54" s="43">
        <f>SUM(AH54:AM54)</f>
        <v>6</v>
      </c>
      <c r="AO54" s="43">
        <f>K54-AN54</f>
        <v>1</v>
      </c>
      <c r="AP54" s="125">
        <f>E54-AH54</f>
        <v>0</v>
      </c>
      <c r="AQ54" s="125">
        <f t="shared" ref="AQ54:AQ55" si="164">F54-AI54</f>
        <v>1</v>
      </c>
      <c r="AR54" s="125">
        <f t="shared" ref="AR54:AR55" si="165">G54-AJ54</f>
        <v>0</v>
      </c>
      <c r="AS54" s="125">
        <f t="shared" ref="AS54:AS55" si="166">H54-AK54</f>
        <v>0</v>
      </c>
      <c r="AT54" s="125">
        <f t="shared" ref="AT54:AT55" si="167">I54-AL54</f>
        <v>0</v>
      </c>
      <c r="AU54" s="125">
        <f t="shared" ref="AU54:AU55" si="168">J54-AM54</f>
        <v>0</v>
      </c>
      <c r="AV54" s="31">
        <f>AH54/E54</f>
        <v>1</v>
      </c>
      <c r="AW54" s="31">
        <f t="shared" ref="AW54:AW55" si="169">AI54/F54</f>
        <v>0.5</v>
      </c>
      <c r="AX54" s="31">
        <f t="shared" ref="AX54:AX55" si="170">AJ54/G54</f>
        <v>1</v>
      </c>
      <c r="AY54" s="31">
        <f t="shared" ref="AY54:AY55" si="171">AK54/H54</f>
        <v>1</v>
      </c>
      <c r="AZ54" s="31">
        <f t="shared" ref="AZ54:AZ55" si="172">AL54/I54</f>
        <v>1</v>
      </c>
      <c r="BA54" s="31">
        <f t="shared" ref="BA54:BA55" si="173">AM54/J54</f>
        <v>1</v>
      </c>
      <c r="BB54" s="45">
        <f>AN54/K54</f>
        <v>0.8571428571428571</v>
      </c>
      <c r="BC54" s="46">
        <f>ROUND(AF54,0)</f>
        <v>201062</v>
      </c>
      <c r="BD54" s="107">
        <f>BC54*AN54</f>
        <v>1206372</v>
      </c>
      <c r="BE54" s="54">
        <f>BC54*AH54</f>
        <v>201062</v>
      </c>
      <c r="BF54" s="55">
        <f>BC54*AI54</f>
        <v>201062</v>
      </c>
      <c r="BG54" s="55">
        <f t="shared" ref="BG54:BG55" si="174">BC54*AJ54</f>
        <v>201062</v>
      </c>
      <c r="BH54" s="55">
        <f t="shared" ref="BH54:BH55" si="175">BC54*AK54</f>
        <v>201062</v>
      </c>
      <c r="BI54" s="55">
        <f t="shared" ref="BI54:BI55" si="176">BC54*AL54</f>
        <v>201062</v>
      </c>
      <c r="BJ54" s="56">
        <f>BC54*AM54</f>
        <v>201062</v>
      </c>
    </row>
    <row r="55" spans="1:62" ht="67.5" customHeight="1" x14ac:dyDescent="0.25">
      <c r="A55" s="42">
        <v>42</v>
      </c>
      <c r="B55" s="25">
        <v>4621208</v>
      </c>
      <c r="C55" s="47" t="s">
        <v>90</v>
      </c>
      <c r="D55" s="30" t="s">
        <v>72</v>
      </c>
      <c r="E55" s="25">
        <v>1</v>
      </c>
      <c r="F55" s="25">
        <v>0</v>
      </c>
      <c r="G55" s="25">
        <v>1</v>
      </c>
      <c r="H55" s="25">
        <v>1</v>
      </c>
      <c r="I55" s="25">
        <v>1</v>
      </c>
      <c r="J55" s="25">
        <v>1</v>
      </c>
      <c r="K55" s="61">
        <f t="shared" si="162"/>
        <v>5</v>
      </c>
      <c r="L55" s="58">
        <v>0.19</v>
      </c>
      <c r="M55" s="49">
        <v>255754.8</v>
      </c>
      <c r="N55" s="50">
        <v>236810</v>
      </c>
      <c r="O55" s="49"/>
      <c r="P55" s="49">
        <v>210392</v>
      </c>
      <c r="Q55" s="49">
        <v>81900</v>
      </c>
      <c r="R55" s="49"/>
      <c r="S55" s="49"/>
      <c r="T55" s="49"/>
      <c r="U55" s="51"/>
      <c r="V55" s="52"/>
      <c r="W55" s="49"/>
      <c r="X55" s="28">
        <f>MIN(M55,N55,O55,W55,P55,Q55,R55,S55)</f>
        <v>81900</v>
      </c>
      <c r="Y55" s="28">
        <f>MAX(M55,N55,O55,W55,P55,Q55,R55,S55)</f>
        <v>255754.8</v>
      </c>
      <c r="Z55" s="28">
        <f>MEDIAN(M55,N55,O55,W55,P55,Q55,R55,S55)</f>
        <v>223601</v>
      </c>
      <c r="AA55" s="28">
        <f>AVERAGE(M55,N55,O55,W55,P55,Q55,R55,S55)</f>
        <v>196214.2</v>
      </c>
      <c r="AB55" s="28">
        <f>AVERAGE(X55,Z55)</f>
        <v>152750.5</v>
      </c>
      <c r="AC55" s="28">
        <f>GEOMEAN(M55,N55,O55,W55,P55,Q55,R55,S55)</f>
        <v>179735.65502212039</v>
      </c>
      <c r="AD55" s="28">
        <f>STDEVA(M55,N55,O55,W55,P55,Q55,R55,S55)</f>
        <v>78447.112461156386</v>
      </c>
      <c r="AE55" s="29">
        <f>AD55/Z55</f>
        <v>0.35083524877418432</v>
      </c>
      <c r="AF55" s="28">
        <f t="shared" si="163"/>
        <v>152750.5</v>
      </c>
      <c r="AG55" s="30" t="s">
        <v>107</v>
      </c>
      <c r="AH55" s="25">
        <v>1</v>
      </c>
      <c r="AI55" s="25">
        <v>0</v>
      </c>
      <c r="AJ55" s="25">
        <v>1</v>
      </c>
      <c r="AK55" s="25">
        <v>1</v>
      </c>
      <c r="AL55" s="25">
        <v>1</v>
      </c>
      <c r="AM55" s="25">
        <v>1</v>
      </c>
      <c r="AN55" s="43">
        <f>SUM(AH55:AM55)</f>
        <v>5</v>
      </c>
      <c r="AO55" s="43">
        <f>K55-AN55</f>
        <v>0</v>
      </c>
      <c r="AP55" s="125">
        <f>E55-AH55</f>
        <v>0</v>
      </c>
      <c r="AQ55" s="125">
        <f t="shared" si="164"/>
        <v>0</v>
      </c>
      <c r="AR55" s="125">
        <f t="shared" si="165"/>
        <v>0</v>
      </c>
      <c r="AS55" s="125">
        <f t="shared" si="166"/>
        <v>0</v>
      </c>
      <c r="AT55" s="125">
        <f t="shared" si="167"/>
        <v>0</v>
      </c>
      <c r="AU55" s="125">
        <f t="shared" si="168"/>
        <v>0</v>
      </c>
      <c r="AV55" s="31">
        <f>AH55/E55</f>
        <v>1</v>
      </c>
      <c r="AW55" s="31" t="s">
        <v>33</v>
      </c>
      <c r="AX55" s="31">
        <f t="shared" si="170"/>
        <v>1</v>
      </c>
      <c r="AY55" s="31">
        <f t="shared" si="171"/>
        <v>1</v>
      </c>
      <c r="AZ55" s="31">
        <f t="shared" si="172"/>
        <v>1</v>
      </c>
      <c r="BA55" s="31">
        <f t="shared" si="173"/>
        <v>1</v>
      </c>
      <c r="BB55" s="45">
        <f>AN55/K55</f>
        <v>1</v>
      </c>
      <c r="BC55" s="46">
        <f>ROUND(AF55,0)</f>
        <v>152751</v>
      </c>
      <c r="BD55" s="53">
        <f t="shared" ref="BD55" si="177">BC55*AN55</f>
        <v>763755</v>
      </c>
      <c r="BE55" s="54">
        <f t="shared" ref="BE55" si="178">BC55*AH55</f>
        <v>152751</v>
      </c>
      <c r="BF55" s="55">
        <f t="shared" ref="BF55" si="179">BC55*AI55</f>
        <v>0</v>
      </c>
      <c r="BG55" s="55">
        <f t="shared" si="174"/>
        <v>152751</v>
      </c>
      <c r="BH55" s="55">
        <f t="shared" si="175"/>
        <v>152751</v>
      </c>
      <c r="BI55" s="55">
        <f t="shared" si="176"/>
        <v>152751</v>
      </c>
      <c r="BJ55" s="56">
        <f t="shared" ref="BJ55" si="180">BC55*AM55</f>
        <v>152751</v>
      </c>
    </row>
    <row r="56" spans="1:62" ht="12" customHeight="1" thickBot="1" x14ac:dyDescent="0.3">
      <c r="A56" s="117" t="s">
        <v>91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8"/>
      <c r="P56" s="38"/>
      <c r="Q56" s="38"/>
      <c r="R56" s="38"/>
      <c r="S56" s="38"/>
      <c r="T56" s="38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9">
        <f t="shared" ref="BD56:BJ56" si="181">SUM(BD54:BD55)</f>
        <v>1970127</v>
      </c>
      <c r="BE56" s="97">
        <f>SUM(BE54:BE55)</f>
        <v>353813</v>
      </c>
      <c r="BF56" s="108">
        <f t="shared" si="181"/>
        <v>201062</v>
      </c>
      <c r="BG56" s="108">
        <f t="shared" si="181"/>
        <v>353813</v>
      </c>
      <c r="BH56" s="108">
        <f t="shared" si="181"/>
        <v>353813</v>
      </c>
      <c r="BI56" s="108">
        <f t="shared" si="181"/>
        <v>353813</v>
      </c>
      <c r="BJ56" s="109">
        <f t="shared" si="181"/>
        <v>353813</v>
      </c>
    </row>
    <row r="57" spans="1:62" ht="30" customHeight="1" x14ac:dyDescent="0.25">
      <c r="A57" s="80" t="s">
        <v>95</v>
      </c>
      <c r="B57" s="81"/>
      <c r="C57" s="81"/>
      <c r="D57" s="81"/>
      <c r="E57" s="18"/>
      <c r="F57" s="18"/>
      <c r="G57" s="18"/>
      <c r="H57" s="18"/>
      <c r="I57" s="18"/>
      <c r="J57" s="18"/>
      <c r="K57" s="18"/>
      <c r="L57" s="57"/>
      <c r="M57" s="82"/>
      <c r="N57" s="101"/>
      <c r="O57" s="82"/>
      <c r="P57" s="98"/>
      <c r="Q57" s="82"/>
      <c r="R57" s="82"/>
      <c r="S57" s="82"/>
      <c r="T57" s="98"/>
      <c r="U57" s="99"/>
      <c r="V57" s="100"/>
      <c r="W57" s="85"/>
      <c r="X57" s="19"/>
      <c r="Y57" s="19"/>
      <c r="Z57" s="19"/>
      <c r="AA57" s="19"/>
      <c r="AB57" s="19"/>
      <c r="AC57" s="19"/>
      <c r="AD57" s="19"/>
      <c r="AE57" s="20"/>
      <c r="AF57" s="20"/>
      <c r="AG57" s="20"/>
      <c r="AH57" s="18"/>
      <c r="AI57" s="18"/>
      <c r="AJ57" s="18"/>
      <c r="AK57" s="18"/>
      <c r="AL57" s="18"/>
      <c r="AM57" s="18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3"/>
      <c r="BE57" s="86"/>
      <c r="BF57" s="20"/>
      <c r="BG57" s="20"/>
      <c r="BH57" s="20"/>
      <c r="BI57" s="20"/>
      <c r="BJ57" s="87"/>
    </row>
    <row r="58" spans="1:62" ht="115.5" customHeight="1" x14ac:dyDescent="0.25">
      <c r="A58" s="42">
        <v>43</v>
      </c>
      <c r="B58" s="25">
        <v>4823301</v>
      </c>
      <c r="C58" s="47" t="s">
        <v>92</v>
      </c>
      <c r="D58" s="30" t="s">
        <v>26</v>
      </c>
      <c r="E58" s="25">
        <v>1</v>
      </c>
      <c r="F58" s="25">
        <v>0</v>
      </c>
      <c r="G58" s="25">
        <v>1</v>
      </c>
      <c r="H58" s="25">
        <v>1</v>
      </c>
      <c r="I58" s="25">
        <v>1</v>
      </c>
      <c r="J58" s="25">
        <v>1</v>
      </c>
      <c r="K58" s="61">
        <f>SUM(E58:J58)</f>
        <v>5</v>
      </c>
      <c r="L58" s="58">
        <v>0.19</v>
      </c>
      <c r="M58" s="49">
        <v>86108.4</v>
      </c>
      <c r="N58" s="49">
        <v>79730</v>
      </c>
      <c r="O58" s="49"/>
      <c r="P58" s="110"/>
      <c r="Q58" s="49">
        <v>83900</v>
      </c>
      <c r="R58" s="49"/>
      <c r="S58" s="49">
        <v>87500</v>
      </c>
      <c r="T58" s="49"/>
      <c r="U58" s="52"/>
      <c r="V58" s="52"/>
      <c r="W58" s="49"/>
      <c r="X58" s="28">
        <f>MIN(M58,N58,O58,W58,P58,Q58,R58,S58)</f>
        <v>79730</v>
      </c>
      <c r="Y58" s="28">
        <f>MAX(M58,N58,O58,W58,P58,Q58,R58,S58)</f>
        <v>87500</v>
      </c>
      <c r="Z58" s="28">
        <f>MEDIAN(M58,N58,O58,W58,P58,Q58,R58,S58)</f>
        <v>85004.2</v>
      </c>
      <c r="AA58" s="28">
        <f>AVERAGE(M58,N58,O58,W58,P58,Q58,R58,S58)</f>
        <v>84309.6</v>
      </c>
      <c r="AB58" s="28">
        <f>AVERAGE(X58,Z58)</f>
        <v>82367.100000000006</v>
      </c>
      <c r="AC58" s="28">
        <f>GEOMEAN(M58,N58,O58,W58,P58,Q58,R58,S58)</f>
        <v>84257.646541491471</v>
      </c>
      <c r="AD58" s="28">
        <f>STDEVA(M58,N58,O58,W58,P58,Q58,R58,S58)</f>
        <v>3393.8592545949796</v>
      </c>
      <c r="AE58" s="29">
        <f>AD58/Z58</f>
        <v>3.9925783133009658E-2</v>
      </c>
      <c r="AF58" s="36">
        <f t="shared" ref="AF58" si="182">X58</f>
        <v>79730</v>
      </c>
      <c r="AG58" s="25" t="s">
        <v>106</v>
      </c>
      <c r="AH58" s="25">
        <v>1</v>
      </c>
      <c r="AI58" s="25">
        <v>0</v>
      </c>
      <c r="AJ58" s="25">
        <v>1</v>
      </c>
      <c r="AK58" s="25">
        <v>1</v>
      </c>
      <c r="AL58" s="25">
        <v>1</v>
      </c>
      <c r="AM58" s="25">
        <v>1</v>
      </c>
      <c r="AN58" s="61">
        <f>SUM(AH58:AM58)</f>
        <v>5</v>
      </c>
      <c r="AO58" s="43">
        <f>K58-AN58</f>
        <v>0</v>
      </c>
      <c r="AP58" s="125">
        <f>E58-AH58</f>
        <v>0</v>
      </c>
      <c r="AQ58" s="125">
        <f t="shared" ref="AQ58:AQ65" si="183">F58-AI58</f>
        <v>0</v>
      </c>
      <c r="AR58" s="125">
        <f t="shared" ref="AR58:AR65" si="184">G58-AJ58</f>
        <v>0</v>
      </c>
      <c r="AS58" s="125">
        <f t="shared" ref="AS58:AS65" si="185">H58-AK58</f>
        <v>0</v>
      </c>
      <c r="AT58" s="125">
        <f t="shared" ref="AT58:AT65" si="186">I58-AL58</f>
        <v>0</v>
      </c>
      <c r="AU58" s="125">
        <f t="shared" ref="AU58:AU65" si="187">J58-AM58</f>
        <v>0</v>
      </c>
      <c r="AV58" s="31">
        <f>AH58/E58</f>
        <v>1</v>
      </c>
      <c r="AW58" s="31" t="s">
        <v>33</v>
      </c>
      <c r="AX58" s="31">
        <f t="shared" ref="AX58:AX65" si="188">AJ58/G58</f>
        <v>1</v>
      </c>
      <c r="AY58" s="31">
        <f>AK58/H58</f>
        <v>1</v>
      </c>
      <c r="AZ58" s="31">
        <f>AL58/I58</f>
        <v>1</v>
      </c>
      <c r="BA58" s="31">
        <f>AM58/J58</f>
        <v>1</v>
      </c>
      <c r="BB58" s="45">
        <f>AN58/K58</f>
        <v>1</v>
      </c>
      <c r="BC58" s="46">
        <f>ROUND(AF58,0)</f>
        <v>79730</v>
      </c>
      <c r="BD58" s="53">
        <f>BC58*AN58</f>
        <v>398650</v>
      </c>
      <c r="BE58" s="54">
        <f>BC58*AH58</f>
        <v>79730</v>
      </c>
      <c r="BF58" s="55">
        <f>BC58*AI58</f>
        <v>0</v>
      </c>
      <c r="BG58" s="55">
        <f>BC58*AJ58</f>
        <v>79730</v>
      </c>
      <c r="BH58" s="55">
        <f>BC58*AK58</f>
        <v>79730</v>
      </c>
      <c r="BI58" s="55">
        <f>BC58*AL58</f>
        <v>79730</v>
      </c>
      <c r="BJ58" s="56">
        <f>BC58*AM58</f>
        <v>79730</v>
      </c>
    </row>
    <row r="59" spans="1:62" ht="98.25" customHeight="1" x14ac:dyDescent="0.25">
      <c r="A59" s="42">
        <v>44</v>
      </c>
      <c r="B59" s="25">
        <v>4823301</v>
      </c>
      <c r="C59" s="47" t="s">
        <v>93</v>
      </c>
      <c r="D59" s="30" t="s">
        <v>26</v>
      </c>
      <c r="E59" s="25">
        <v>2</v>
      </c>
      <c r="F59" s="25">
        <v>1</v>
      </c>
      <c r="G59" s="25">
        <v>1</v>
      </c>
      <c r="H59" s="25">
        <v>3</v>
      </c>
      <c r="I59" s="25">
        <v>1</v>
      </c>
      <c r="J59" s="25">
        <v>3</v>
      </c>
      <c r="K59" s="61">
        <f>SUM(E59:J59)</f>
        <v>11</v>
      </c>
      <c r="L59" s="58">
        <v>0.19</v>
      </c>
      <c r="M59" s="49">
        <v>71971.199999999997</v>
      </c>
      <c r="N59" s="49">
        <v>66640</v>
      </c>
      <c r="O59" s="49"/>
      <c r="P59" s="110"/>
      <c r="Q59" s="49">
        <v>45900</v>
      </c>
      <c r="R59" s="49">
        <v>80000</v>
      </c>
      <c r="S59" s="49">
        <v>42900</v>
      </c>
      <c r="T59" s="49"/>
      <c r="U59" s="52"/>
      <c r="V59" s="52"/>
      <c r="W59" s="49"/>
      <c r="X59" s="28">
        <f>MIN(M59,N59,O59,W59,P59,Q59,R59,S59)</f>
        <v>42900</v>
      </c>
      <c r="Y59" s="28">
        <f>MAX(M59,N59,O59,W59,P59,Q59,R59,S59)</f>
        <v>80000</v>
      </c>
      <c r="Z59" s="28">
        <f>MEDIAN(M59,N59,O59,W59,P59,Q59,R59,S59)</f>
        <v>66640</v>
      </c>
      <c r="AA59" s="28">
        <f>AVERAGE(M59,N59,O59,W59,P59,Q59,R59,S59)</f>
        <v>61482.240000000005</v>
      </c>
      <c r="AB59" s="28">
        <f>AVERAGE(X59,Z59)</f>
        <v>54770</v>
      </c>
      <c r="AC59" s="28">
        <f>GEOMEAN(M59,N59,O59,W59,P59,Q59,R59,S59)</f>
        <v>59655.534247383956</v>
      </c>
      <c r="AD59" s="28">
        <f>STDEVA(M59,N59,O59,W59,P59,Q59,R59,S59)</f>
        <v>16337.334944476082</v>
      </c>
      <c r="AE59" s="29">
        <f>AD59/Z59</f>
        <v>0.24515808740210207</v>
      </c>
      <c r="AF59" s="28">
        <f>AB59</f>
        <v>54770</v>
      </c>
      <c r="AG59" s="30" t="s">
        <v>107</v>
      </c>
      <c r="AH59" s="25">
        <v>2</v>
      </c>
      <c r="AI59" s="25">
        <v>1</v>
      </c>
      <c r="AJ59" s="25">
        <v>1</v>
      </c>
      <c r="AK59" s="25">
        <v>2</v>
      </c>
      <c r="AL59" s="25">
        <v>1</v>
      </c>
      <c r="AM59" s="25">
        <v>3</v>
      </c>
      <c r="AN59" s="61">
        <f>SUM(AH59:AM59)</f>
        <v>10</v>
      </c>
      <c r="AO59" s="43">
        <f>K59-AN59</f>
        <v>1</v>
      </c>
      <c r="AP59" s="125">
        <f>E59-AH59</f>
        <v>0</v>
      </c>
      <c r="AQ59" s="125">
        <f t="shared" si="183"/>
        <v>0</v>
      </c>
      <c r="AR59" s="125">
        <f t="shared" si="184"/>
        <v>0</v>
      </c>
      <c r="AS59" s="125">
        <f t="shared" si="185"/>
        <v>1</v>
      </c>
      <c r="AT59" s="125">
        <f t="shared" si="186"/>
        <v>0</v>
      </c>
      <c r="AU59" s="125">
        <f t="shared" si="187"/>
        <v>0</v>
      </c>
      <c r="AV59" s="31">
        <f>AH59/E59</f>
        <v>1</v>
      </c>
      <c r="AW59" s="31">
        <f>AI59/F59</f>
        <v>1</v>
      </c>
      <c r="AX59" s="31">
        <f t="shared" si="188"/>
        <v>1</v>
      </c>
      <c r="AY59" s="31">
        <f>AK59/H59</f>
        <v>0.66666666666666663</v>
      </c>
      <c r="AZ59" s="31">
        <f>AL59/I59</f>
        <v>1</v>
      </c>
      <c r="BA59" s="31">
        <f>AM59/J59</f>
        <v>1</v>
      </c>
      <c r="BB59" s="45">
        <f>AN59/K59</f>
        <v>0.90909090909090906</v>
      </c>
      <c r="BC59" s="46">
        <f>ROUND(AF59,0)</f>
        <v>54770</v>
      </c>
      <c r="BD59" s="53">
        <f>BC59*AN59</f>
        <v>547700</v>
      </c>
      <c r="BE59" s="54">
        <f>BC59*AH59</f>
        <v>109540</v>
      </c>
      <c r="BF59" s="55">
        <f>BC59*AI59</f>
        <v>54770</v>
      </c>
      <c r="BG59" s="55">
        <f>BC59*AJ59</f>
        <v>54770</v>
      </c>
      <c r="BH59" s="55">
        <f>BC59*AK59</f>
        <v>109540</v>
      </c>
      <c r="BI59" s="55">
        <f>BC59*AL59</f>
        <v>54770</v>
      </c>
      <c r="BJ59" s="56">
        <f>BC59*AM59</f>
        <v>164310</v>
      </c>
    </row>
    <row r="60" spans="1:62" ht="90.75" customHeight="1" x14ac:dyDescent="0.25">
      <c r="A60" s="42">
        <v>45</v>
      </c>
      <c r="B60" s="25">
        <v>4831204</v>
      </c>
      <c r="C60" s="47" t="s">
        <v>110</v>
      </c>
      <c r="D60" s="30" t="s">
        <v>26</v>
      </c>
      <c r="E60" s="25">
        <v>4</v>
      </c>
      <c r="F60" s="25">
        <v>10</v>
      </c>
      <c r="G60" s="25">
        <v>0</v>
      </c>
      <c r="H60" s="25">
        <v>1</v>
      </c>
      <c r="I60" s="25">
        <v>6</v>
      </c>
      <c r="J60" s="25">
        <v>3</v>
      </c>
      <c r="K60" s="61">
        <f>SUM(E60:J60)</f>
        <v>24</v>
      </c>
      <c r="L60" s="58">
        <v>0.19</v>
      </c>
      <c r="M60" s="49">
        <v>84823.2</v>
      </c>
      <c r="N60" s="50">
        <v>78540</v>
      </c>
      <c r="O60" s="49">
        <v>8345</v>
      </c>
      <c r="P60" s="49">
        <v>31535</v>
      </c>
      <c r="Q60" s="49">
        <v>12900</v>
      </c>
      <c r="R60" s="49">
        <v>7500</v>
      </c>
      <c r="S60" s="49">
        <v>25900</v>
      </c>
      <c r="T60" s="49"/>
      <c r="U60" s="51"/>
      <c r="V60" s="52"/>
      <c r="W60" s="49"/>
      <c r="X60" s="28">
        <f>MIN(M60,N60,O60,W60,P60,Q60,R60,S60)</f>
        <v>7500</v>
      </c>
      <c r="Y60" s="28">
        <f>MAX(M60,N60,O60,W60,P60,Q60,R60,S60)</f>
        <v>84823.2</v>
      </c>
      <c r="Z60" s="28">
        <f>MEDIAN(M60,N60,O60,W60,P60,Q60,R60,S60)</f>
        <v>25900</v>
      </c>
      <c r="AA60" s="28">
        <f>AVERAGE(M60,N60,O60,W60,P60,Q60,R60,S60)</f>
        <v>35649.028571428571</v>
      </c>
      <c r="AB60" s="28">
        <f>AVERAGE(X60,Z60)</f>
        <v>16700</v>
      </c>
      <c r="AC60" s="28">
        <f>GEOMEAN(M60,N60,O60,W60,P60,Q60,R60,S60)</f>
        <v>23852.799186419914</v>
      </c>
      <c r="AD60" s="28">
        <f>STDEVA(M60,N60,O60,W60,P60,Q60,R60,S60)</f>
        <v>32723.843095502209</v>
      </c>
      <c r="AE60" s="29">
        <f>AD60/Z60</f>
        <v>1.2634688453861858</v>
      </c>
      <c r="AF60" s="28">
        <f>AA60</f>
        <v>35649.028571428571</v>
      </c>
      <c r="AG60" s="30" t="s">
        <v>118</v>
      </c>
      <c r="AH60" s="25">
        <v>4</v>
      </c>
      <c r="AI60" s="25">
        <v>9</v>
      </c>
      <c r="AJ60" s="25">
        <v>0</v>
      </c>
      <c r="AK60" s="25">
        <v>1</v>
      </c>
      <c r="AL60" s="25">
        <v>6</v>
      </c>
      <c r="AM60" s="25">
        <v>2</v>
      </c>
      <c r="AN60" s="61">
        <f>SUM(AH60:AM60)</f>
        <v>22</v>
      </c>
      <c r="AO60" s="43">
        <f>K60-AN60</f>
        <v>2</v>
      </c>
      <c r="AP60" s="125">
        <f>E60-AH60</f>
        <v>0</v>
      </c>
      <c r="AQ60" s="125">
        <f t="shared" si="183"/>
        <v>1</v>
      </c>
      <c r="AR60" s="125">
        <f t="shared" si="184"/>
        <v>0</v>
      </c>
      <c r="AS60" s="125">
        <f t="shared" si="185"/>
        <v>0</v>
      </c>
      <c r="AT60" s="125">
        <f t="shared" si="186"/>
        <v>0</v>
      </c>
      <c r="AU60" s="125">
        <f t="shared" si="187"/>
        <v>1</v>
      </c>
      <c r="AV60" s="31">
        <f>AH60/E60</f>
        <v>1</v>
      </c>
      <c r="AW60" s="31">
        <f>AI60/F60</f>
        <v>0.9</v>
      </c>
      <c r="AX60" s="31" t="s">
        <v>33</v>
      </c>
      <c r="AY60" s="31">
        <f>AK60/H60</f>
        <v>1</v>
      </c>
      <c r="AZ60" s="31">
        <f>AL60/I60</f>
        <v>1</v>
      </c>
      <c r="BA60" s="31">
        <f>AM60/J60</f>
        <v>0.66666666666666663</v>
      </c>
      <c r="BB60" s="45">
        <f>AN60/K60</f>
        <v>0.91666666666666663</v>
      </c>
      <c r="BC60" s="46">
        <f>ROUND(AF60,0)</f>
        <v>35649</v>
      </c>
      <c r="BD60" s="53">
        <f>BC60*AN60</f>
        <v>784278</v>
      </c>
      <c r="BE60" s="54">
        <f>BC60*AH60</f>
        <v>142596</v>
      </c>
      <c r="BF60" s="55">
        <f>BC60*AI60</f>
        <v>320841</v>
      </c>
      <c r="BG60" s="55">
        <f>BC60*AJ60</f>
        <v>0</v>
      </c>
      <c r="BH60" s="55">
        <f>BC60*AK60</f>
        <v>35649</v>
      </c>
      <c r="BI60" s="55">
        <f>BC60*AL60</f>
        <v>213894</v>
      </c>
      <c r="BJ60" s="56">
        <f>BC60*AM60</f>
        <v>71298</v>
      </c>
    </row>
    <row r="61" spans="1:62" ht="78.75" customHeight="1" x14ac:dyDescent="0.25">
      <c r="A61" s="42">
        <v>46</v>
      </c>
      <c r="B61" s="25">
        <v>4831204</v>
      </c>
      <c r="C61" s="47" t="s">
        <v>108</v>
      </c>
      <c r="D61" s="30" t="s">
        <v>26</v>
      </c>
      <c r="E61" s="25">
        <v>8</v>
      </c>
      <c r="F61" s="25">
        <v>10</v>
      </c>
      <c r="G61" s="25">
        <v>3</v>
      </c>
      <c r="H61" s="25">
        <v>11</v>
      </c>
      <c r="I61" s="25">
        <v>6</v>
      </c>
      <c r="J61" s="25">
        <v>3</v>
      </c>
      <c r="K61" s="61">
        <f t="shared" ref="K61" si="189">SUM(E61:J61)</f>
        <v>41</v>
      </c>
      <c r="L61" s="58">
        <v>0.19</v>
      </c>
      <c r="M61" s="111"/>
      <c r="N61" s="112"/>
      <c r="O61" s="49">
        <v>3976</v>
      </c>
      <c r="P61" s="49">
        <v>8806</v>
      </c>
      <c r="Q61" s="49">
        <v>12900</v>
      </c>
      <c r="R61" s="49">
        <v>8000</v>
      </c>
      <c r="S61" s="49">
        <v>19900</v>
      </c>
      <c r="T61" s="49"/>
      <c r="U61" s="51"/>
      <c r="V61" s="52"/>
      <c r="W61" s="49"/>
      <c r="X61" s="28">
        <f>MIN(M61,N61,O61,W61,P61,Q61,R61,S61)</f>
        <v>3976</v>
      </c>
      <c r="Y61" s="28">
        <f>MAX(M61,N61,O61,W61,P61,Q61,R61,S61)</f>
        <v>19900</v>
      </c>
      <c r="Z61" s="28">
        <f>MEDIAN(M61,N61,O61,W61,P61,Q61,R61,S61)</f>
        <v>8806</v>
      </c>
      <c r="AA61" s="28">
        <f>AVERAGE(M61,N61,O61,W61,P61,Q61,R61,S61)</f>
        <v>10716.4</v>
      </c>
      <c r="AB61" s="28">
        <f>AVERAGE(X61,Z61)</f>
        <v>6391</v>
      </c>
      <c r="AC61" s="28">
        <f>GEOMEAN(M61,N61,O61,W61,P61,Q61,R61,S61)</f>
        <v>9361.6320179374434</v>
      </c>
      <c r="AD61" s="28">
        <f>STDEVA(M61,N61,O61,W61,P61,Q61,R61,S61)</f>
        <v>6032.579614062297</v>
      </c>
      <c r="AE61" s="29">
        <f>AD61/Z61</f>
        <v>0.68505332887375614</v>
      </c>
      <c r="AF61" s="28">
        <f t="shared" ref="AF61" si="190">AC61</f>
        <v>9361.6320179374434</v>
      </c>
      <c r="AG61" s="30" t="s">
        <v>30</v>
      </c>
      <c r="AH61" s="25">
        <v>2</v>
      </c>
      <c r="AI61" s="25">
        <v>8</v>
      </c>
      <c r="AJ61" s="25">
        <v>3</v>
      </c>
      <c r="AK61" s="25">
        <v>11</v>
      </c>
      <c r="AL61" s="25">
        <v>5</v>
      </c>
      <c r="AM61" s="25">
        <v>2</v>
      </c>
      <c r="AN61" s="61">
        <f t="shared" ref="AN61" si="191">SUM(AH61:AM61)</f>
        <v>31</v>
      </c>
      <c r="AO61" s="43">
        <f>K61-AN61</f>
        <v>10</v>
      </c>
      <c r="AP61" s="125">
        <f>E61-AH61</f>
        <v>6</v>
      </c>
      <c r="AQ61" s="125">
        <f t="shared" si="183"/>
        <v>2</v>
      </c>
      <c r="AR61" s="125">
        <f t="shared" si="184"/>
        <v>0</v>
      </c>
      <c r="AS61" s="125">
        <f t="shared" si="185"/>
        <v>0</v>
      </c>
      <c r="AT61" s="125">
        <f t="shared" si="186"/>
        <v>1</v>
      </c>
      <c r="AU61" s="125">
        <f t="shared" si="187"/>
        <v>1</v>
      </c>
      <c r="AV61" s="31">
        <f>AH61/E61</f>
        <v>0.25</v>
      </c>
      <c r="AW61" s="31">
        <f>AI61/F61</f>
        <v>0.8</v>
      </c>
      <c r="AX61" s="31">
        <f t="shared" si="188"/>
        <v>1</v>
      </c>
      <c r="AY61" s="31">
        <f>AK61/H61</f>
        <v>1</v>
      </c>
      <c r="AZ61" s="31">
        <f>AL61/I61</f>
        <v>0.83333333333333337</v>
      </c>
      <c r="BA61" s="31">
        <f>AM61/J61</f>
        <v>0.66666666666666663</v>
      </c>
      <c r="BB61" s="45">
        <f>AN61/K61</f>
        <v>0.75609756097560976</v>
      </c>
      <c r="BC61" s="46">
        <f t="shared" ref="BC61:BC65" si="192">ROUND(AF61,0)</f>
        <v>9362</v>
      </c>
      <c r="BD61" s="53">
        <f>BC61*AN61</f>
        <v>290222</v>
      </c>
      <c r="BE61" s="54">
        <f>BC61*AH61</f>
        <v>18724</v>
      </c>
      <c r="BF61" s="55">
        <f t="shared" ref="BF61" si="193">BC61*AI61</f>
        <v>74896</v>
      </c>
      <c r="BG61" s="55">
        <f t="shared" ref="BG61" si="194">BC61*AJ61</f>
        <v>28086</v>
      </c>
      <c r="BH61" s="55">
        <f t="shared" ref="BH61" si="195">BC61*AK61</f>
        <v>102982</v>
      </c>
      <c r="BI61" s="55">
        <f t="shared" ref="BI61" si="196">BC61*AL61</f>
        <v>46810</v>
      </c>
      <c r="BJ61" s="56">
        <f>BC61*AM61</f>
        <v>18724</v>
      </c>
    </row>
    <row r="62" spans="1:62" ht="90" customHeight="1" x14ac:dyDescent="0.25">
      <c r="A62" s="42">
        <v>47</v>
      </c>
      <c r="B62" s="25">
        <v>4825201</v>
      </c>
      <c r="C62" s="47" t="s">
        <v>99</v>
      </c>
      <c r="D62" s="30" t="s">
        <v>26</v>
      </c>
      <c r="E62" s="25"/>
      <c r="F62" s="25">
        <v>0</v>
      </c>
      <c r="G62" s="25">
        <v>1</v>
      </c>
      <c r="H62" s="25">
        <v>0</v>
      </c>
      <c r="I62" s="25">
        <v>0</v>
      </c>
      <c r="J62" s="25">
        <v>0</v>
      </c>
      <c r="K62" s="61">
        <f>SUM(E62:J62)</f>
        <v>1</v>
      </c>
      <c r="L62" s="58">
        <v>0.19</v>
      </c>
      <c r="M62" s="49">
        <v>318601.08</v>
      </c>
      <c r="N62" s="49">
        <v>295001</v>
      </c>
      <c r="O62" s="49"/>
      <c r="P62" s="110"/>
      <c r="Q62" s="49"/>
      <c r="R62" s="49">
        <v>190000</v>
      </c>
      <c r="S62" s="49"/>
      <c r="T62" s="49"/>
      <c r="U62" s="52"/>
      <c r="V62" s="52"/>
      <c r="W62" s="49"/>
      <c r="X62" s="28">
        <f>MIN(M62,N62,O62,W62,P62,Q62,R62,S62)</f>
        <v>190000</v>
      </c>
      <c r="Y62" s="28">
        <f>MAX(M62,N62,O62,W62,P62,Q62,R62,S62)</f>
        <v>318601.08</v>
      </c>
      <c r="Z62" s="28">
        <f>MEDIAN(M62,N62,O62,W62,P62,Q62,R62,S62)</f>
        <v>295001</v>
      </c>
      <c r="AA62" s="28">
        <f>AVERAGE(M62,N62,O62,W62,P62,Q62,R62,S62)</f>
        <v>267867.36000000004</v>
      </c>
      <c r="AB62" s="28">
        <f>AVERAGE(X62,Z62)</f>
        <v>242500.5</v>
      </c>
      <c r="AC62" s="28">
        <f>GEOMEAN(M62,N62,O62,W62,P62,Q62,R62,S62)</f>
        <v>261381.4588633556</v>
      </c>
      <c r="AD62" s="28">
        <f>STDEVA(M62,N62,O62,W62,P62,Q62,R62,S62)</f>
        <v>68459.734581933473</v>
      </c>
      <c r="AE62" s="29">
        <f>AD62/Z62</f>
        <v>0.23206611022312967</v>
      </c>
      <c r="AF62" s="28">
        <f>AB62</f>
        <v>242500.5</v>
      </c>
      <c r="AG62" s="30" t="s">
        <v>107</v>
      </c>
      <c r="AH62" s="25">
        <v>0</v>
      </c>
      <c r="AI62" s="25">
        <v>0</v>
      </c>
      <c r="AJ62" s="25">
        <v>1</v>
      </c>
      <c r="AK62" s="25">
        <v>0</v>
      </c>
      <c r="AL62" s="25">
        <v>0</v>
      </c>
      <c r="AM62" s="25">
        <v>0</v>
      </c>
      <c r="AN62" s="61">
        <f>SUM(AH62:AM62)</f>
        <v>1</v>
      </c>
      <c r="AO62" s="43">
        <f>K62-AN62</f>
        <v>0</v>
      </c>
      <c r="AP62" s="125">
        <f>E62-AH62</f>
        <v>0</v>
      </c>
      <c r="AQ62" s="125">
        <f t="shared" si="183"/>
        <v>0</v>
      </c>
      <c r="AR62" s="125">
        <f t="shared" si="184"/>
        <v>0</v>
      </c>
      <c r="AS62" s="125">
        <f t="shared" si="185"/>
        <v>0</v>
      </c>
      <c r="AT62" s="125">
        <f t="shared" si="186"/>
        <v>0</v>
      </c>
      <c r="AU62" s="125">
        <f t="shared" si="187"/>
        <v>0</v>
      </c>
      <c r="AV62" s="31" t="e">
        <f>AH62/E62</f>
        <v>#DIV/0!</v>
      </c>
      <c r="AW62" s="31" t="s">
        <v>33</v>
      </c>
      <c r="AX62" s="31">
        <f t="shared" si="188"/>
        <v>1</v>
      </c>
      <c r="AY62" s="31" t="s">
        <v>33</v>
      </c>
      <c r="AZ62" s="31" t="s">
        <v>33</v>
      </c>
      <c r="BA62" s="31" t="s">
        <v>33</v>
      </c>
      <c r="BB62" s="45">
        <f>AN62/K62</f>
        <v>1</v>
      </c>
      <c r="BC62" s="46">
        <f>ROUND(AF62,0)</f>
        <v>242501</v>
      </c>
      <c r="BD62" s="53">
        <f>BC62*AN62</f>
        <v>242501</v>
      </c>
      <c r="BE62" s="54">
        <f>BC62*AH62</f>
        <v>0</v>
      </c>
      <c r="BF62" s="55">
        <f>BC62*AI62</f>
        <v>0</v>
      </c>
      <c r="BG62" s="55">
        <f>BC62*AJ62</f>
        <v>242501</v>
      </c>
      <c r="BH62" s="55">
        <f>BC62*AK62</f>
        <v>0</v>
      </c>
      <c r="BI62" s="55">
        <f>BC62*AL62</f>
        <v>0</v>
      </c>
      <c r="BJ62" s="56">
        <f>BC62*AM62</f>
        <v>0</v>
      </c>
    </row>
    <row r="63" spans="1:62" ht="126.75" customHeight="1" x14ac:dyDescent="0.25">
      <c r="A63" s="42">
        <v>48</v>
      </c>
      <c r="B63" s="25">
        <v>4831204</v>
      </c>
      <c r="C63" s="47" t="s">
        <v>109</v>
      </c>
      <c r="D63" s="30" t="s">
        <v>26</v>
      </c>
      <c r="E63" s="25"/>
      <c r="F63" s="25">
        <v>0</v>
      </c>
      <c r="G63" s="25">
        <v>1</v>
      </c>
      <c r="H63" s="25">
        <v>0</v>
      </c>
      <c r="I63" s="25">
        <v>0</v>
      </c>
      <c r="J63" s="25">
        <v>5</v>
      </c>
      <c r="K63" s="61">
        <f t="shared" ref="K63:K65" si="197">SUM(E63:J63)</f>
        <v>6</v>
      </c>
      <c r="L63" s="58">
        <v>0.19</v>
      </c>
      <c r="M63" s="49">
        <v>50122.8</v>
      </c>
      <c r="N63" s="50">
        <v>46410</v>
      </c>
      <c r="O63" s="49">
        <v>14280</v>
      </c>
      <c r="P63" s="49">
        <v>37247</v>
      </c>
      <c r="Q63" s="49">
        <v>17900</v>
      </c>
      <c r="R63" s="49">
        <v>16000</v>
      </c>
      <c r="S63" s="49">
        <v>54500</v>
      </c>
      <c r="T63" s="49"/>
      <c r="U63" s="51"/>
      <c r="V63" s="52"/>
      <c r="W63" s="49"/>
      <c r="X63" s="28">
        <f>MIN(M63,N63,O63,W63,P63,Q63,R63,S63)</f>
        <v>14280</v>
      </c>
      <c r="Y63" s="28">
        <f>MAX(M63,N63,O63,W63,P63,Q63,R63,S63)</f>
        <v>54500</v>
      </c>
      <c r="Z63" s="28">
        <f>MEDIAN(M63,N63,O63,W63,P63,Q63,R63,S63)</f>
        <v>37247</v>
      </c>
      <c r="AA63" s="28">
        <f>AVERAGE(M63,N63,O63,W63,P63,Q63,R63,S63)</f>
        <v>33779.971428571429</v>
      </c>
      <c r="AB63" s="28">
        <f>AVERAGE(X63,Z63)</f>
        <v>25763.5</v>
      </c>
      <c r="AC63" s="28">
        <f>GEOMEAN(M63,N63,O63,W63,P63,Q63,R63,S63)</f>
        <v>29471.696126168481</v>
      </c>
      <c r="AD63" s="28">
        <f>STDEVA(M63,N63,O63,W63,P63,Q63,R63,S63)</f>
        <v>17399.690135336157</v>
      </c>
      <c r="AE63" s="29">
        <f>AD63/Z63</f>
        <v>0.46714339773233166</v>
      </c>
      <c r="AF63" s="28">
        <f t="shared" ref="AF63" si="198">AC63</f>
        <v>29471.696126168481</v>
      </c>
      <c r="AG63" s="30" t="s">
        <v>30</v>
      </c>
      <c r="AH63" s="25">
        <v>0</v>
      </c>
      <c r="AI63" s="25">
        <v>0</v>
      </c>
      <c r="AJ63" s="25">
        <v>1</v>
      </c>
      <c r="AK63" s="25">
        <v>0</v>
      </c>
      <c r="AL63" s="25">
        <v>0</v>
      </c>
      <c r="AM63" s="25">
        <v>4</v>
      </c>
      <c r="AN63" s="61">
        <f t="shared" ref="AN63:AN65" si="199">SUM(AH63:AM63)</f>
        <v>5</v>
      </c>
      <c r="AO63" s="43">
        <f>K63-AN63</f>
        <v>1</v>
      </c>
      <c r="AP63" s="125">
        <f>E63-AH63</f>
        <v>0</v>
      </c>
      <c r="AQ63" s="125">
        <f t="shared" si="183"/>
        <v>0</v>
      </c>
      <c r="AR63" s="125">
        <f t="shared" si="184"/>
        <v>0</v>
      </c>
      <c r="AS63" s="125">
        <f t="shared" si="185"/>
        <v>0</v>
      </c>
      <c r="AT63" s="125">
        <f t="shared" si="186"/>
        <v>0</v>
      </c>
      <c r="AU63" s="125">
        <f t="shared" si="187"/>
        <v>1</v>
      </c>
      <c r="AV63" s="31" t="s">
        <v>33</v>
      </c>
      <c r="AW63" s="31" t="s">
        <v>33</v>
      </c>
      <c r="AX63" s="31">
        <f t="shared" si="188"/>
        <v>1</v>
      </c>
      <c r="AY63" s="31" t="s">
        <v>33</v>
      </c>
      <c r="AZ63" s="31" t="s">
        <v>33</v>
      </c>
      <c r="BA63" s="31">
        <f>AM63/J63</f>
        <v>0.8</v>
      </c>
      <c r="BB63" s="45">
        <f>AN63/K63</f>
        <v>0.83333333333333337</v>
      </c>
      <c r="BC63" s="46">
        <f t="shared" si="192"/>
        <v>29472</v>
      </c>
      <c r="BD63" s="53">
        <f t="shared" ref="BD63:BD65" si="200">BC63*AN63</f>
        <v>147360</v>
      </c>
      <c r="BE63" s="54">
        <f t="shared" ref="BE63:BE65" si="201">BC63*AH63</f>
        <v>0</v>
      </c>
      <c r="BF63" s="55">
        <f t="shared" ref="BF63:BF65" si="202">BC63*AI63</f>
        <v>0</v>
      </c>
      <c r="BG63" s="55">
        <f t="shared" ref="BG63:BG65" si="203">BC63*AJ63</f>
        <v>29472</v>
      </c>
      <c r="BH63" s="55">
        <f t="shared" ref="BH63:BH65" si="204">BC63*AK63</f>
        <v>0</v>
      </c>
      <c r="BI63" s="55">
        <f t="shared" ref="BI63:BI65" si="205">BC63*AL63</f>
        <v>0</v>
      </c>
      <c r="BJ63" s="56">
        <f t="shared" ref="BJ63:BJ65" si="206">BC63*AM63</f>
        <v>117888</v>
      </c>
    </row>
    <row r="64" spans="1:62" ht="90.75" customHeight="1" x14ac:dyDescent="0.25">
      <c r="A64" s="42">
        <v>49</v>
      </c>
      <c r="B64" s="25">
        <v>4821201</v>
      </c>
      <c r="C64" s="47" t="s">
        <v>94</v>
      </c>
      <c r="D64" s="30" t="s">
        <v>26</v>
      </c>
      <c r="E64" s="25">
        <v>1</v>
      </c>
      <c r="F64" s="25">
        <v>0</v>
      </c>
      <c r="G64" s="25">
        <v>0</v>
      </c>
      <c r="H64" s="25">
        <v>1</v>
      </c>
      <c r="I64" s="25">
        <v>0</v>
      </c>
      <c r="J64" s="25">
        <v>0</v>
      </c>
      <c r="K64" s="61">
        <f>SUM(E64:J64)</f>
        <v>2</v>
      </c>
      <c r="L64" s="58">
        <v>0.19</v>
      </c>
      <c r="M64" s="49">
        <v>53978.400000000001</v>
      </c>
      <c r="N64" s="49">
        <v>49980</v>
      </c>
      <c r="O64" s="49"/>
      <c r="P64" s="110"/>
      <c r="Q64" s="49"/>
      <c r="R64" s="49"/>
      <c r="S64" s="49"/>
      <c r="T64" s="49"/>
      <c r="U64" s="52"/>
      <c r="V64" s="52"/>
      <c r="W64" s="49"/>
      <c r="X64" s="28">
        <f>MIN(M64,N64,O64,W64,P64,Q64,R64,S64)</f>
        <v>49980</v>
      </c>
      <c r="Y64" s="28">
        <f>MAX(M64,N64,O64,W64,P64,Q64,R64,S64)</f>
        <v>53978.400000000001</v>
      </c>
      <c r="Z64" s="28">
        <f>MEDIAN(M64,N64,O64,W64,P64,Q64,R64,S64)</f>
        <v>51979.199999999997</v>
      </c>
      <c r="AA64" s="28">
        <f>AVERAGE(M64,N64,O64,W64,P64,Q64,R64,S64)</f>
        <v>51979.199999999997</v>
      </c>
      <c r="AB64" s="28">
        <f>AVERAGE(X64,Z64)</f>
        <v>50979.6</v>
      </c>
      <c r="AC64" s="28">
        <f>GEOMEAN(M64,N64,O64,W64,P64,Q64,R64,S64)</f>
        <v>51940.739617375497</v>
      </c>
      <c r="AD64" s="28">
        <f>STDEVA(M64,N64,O64,W64,P64,Q64,R64,S64)</f>
        <v>2827.2957538962928</v>
      </c>
      <c r="AE64" s="29">
        <f>AD64/Z64</f>
        <v>5.4392829322042147E-2</v>
      </c>
      <c r="AF64" s="36">
        <f t="shared" ref="AF64:AF65" si="207">X64</f>
        <v>49980</v>
      </c>
      <c r="AG64" s="25" t="s">
        <v>106</v>
      </c>
      <c r="AH64" s="25">
        <v>1</v>
      </c>
      <c r="AI64" s="25">
        <v>0</v>
      </c>
      <c r="AJ64" s="25">
        <v>0</v>
      </c>
      <c r="AK64" s="25">
        <v>1</v>
      </c>
      <c r="AL64" s="25">
        <v>0</v>
      </c>
      <c r="AM64" s="25">
        <v>0</v>
      </c>
      <c r="AN64" s="61">
        <f>SUM(AH64:AM64)</f>
        <v>2</v>
      </c>
      <c r="AO64" s="43">
        <f>K64-AN64</f>
        <v>0</v>
      </c>
      <c r="AP64" s="125">
        <f>E64-AH64</f>
        <v>0</v>
      </c>
      <c r="AQ64" s="125">
        <f t="shared" si="183"/>
        <v>0</v>
      </c>
      <c r="AR64" s="125">
        <f t="shared" si="184"/>
        <v>0</v>
      </c>
      <c r="AS64" s="125">
        <f t="shared" si="185"/>
        <v>0</v>
      </c>
      <c r="AT64" s="125">
        <f t="shared" si="186"/>
        <v>0</v>
      </c>
      <c r="AU64" s="125">
        <f t="shared" si="187"/>
        <v>0</v>
      </c>
      <c r="AV64" s="31">
        <f>AH64/E64</f>
        <v>1</v>
      </c>
      <c r="AW64" s="31" t="s">
        <v>33</v>
      </c>
      <c r="AX64" s="31" t="s">
        <v>33</v>
      </c>
      <c r="AY64" s="31">
        <f>AK64/H64</f>
        <v>1</v>
      </c>
      <c r="AZ64" s="31" t="s">
        <v>33</v>
      </c>
      <c r="BA64" s="31" t="s">
        <v>33</v>
      </c>
      <c r="BB64" s="45">
        <f>AN64/K64</f>
        <v>1</v>
      </c>
      <c r="BC64" s="46">
        <f>ROUND(AF64,0)</f>
        <v>49980</v>
      </c>
      <c r="BD64" s="53">
        <f>BC64*AN64</f>
        <v>99960</v>
      </c>
      <c r="BE64" s="54">
        <f t="shared" ref="BE64" si="208">BC64*AH64</f>
        <v>49980</v>
      </c>
      <c r="BF64" s="55">
        <f>BC64*AI64</f>
        <v>0</v>
      </c>
      <c r="BG64" s="55">
        <f>BC64*AJ64</f>
        <v>0</v>
      </c>
      <c r="BH64" s="55">
        <f>BC64*AK64</f>
        <v>49980</v>
      </c>
      <c r="BI64" s="55">
        <f>BC64*AL64</f>
        <v>0</v>
      </c>
      <c r="BJ64" s="56">
        <f>BC64*AM64</f>
        <v>0</v>
      </c>
    </row>
    <row r="65" spans="1:62" ht="78.75" customHeight="1" x14ac:dyDescent="0.25">
      <c r="A65" s="42">
        <v>50</v>
      </c>
      <c r="B65" s="25">
        <v>4826601</v>
      </c>
      <c r="C65" s="47" t="s">
        <v>100</v>
      </c>
      <c r="D65" s="30" t="s">
        <v>26</v>
      </c>
      <c r="E65" s="25">
        <v>1</v>
      </c>
      <c r="F65" s="25">
        <v>0</v>
      </c>
      <c r="G65" s="25">
        <v>0</v>
      </c>
      <c r="H65" s="25">
        <v>2</v>
      </c>
      <c r="I65" s="25">
        <v>1</v>
      </c>
      <c r="J65" s="25">
        <v>0</v>
      </c>
      <c r="K65" s="61">
        <f t="shared" si="197"/>
        <v>4</v>
      </c>
      <c r="L65" s="58">
        <v>0.19</v>
      </c>
      <c r="M65" s="49">
        <v>62974.8</v>
      </c>
      <c r="N65" s="50">
        <v>58310</v>
      </c>
      <c r="O65" s="49"/>
      <c r="P65" s="49"/>
      <c r="Q65" s="49"/>
      <c r="R65" s="49"/>
      <c r="S65" s="49">
        <v>54500</v>
      </c>
      <c r="T65" s="49"/>
      <c r="U65" s="51"/>
      <c r="V65" s="52"/>
      <c r="W65" s="49"/>
      <c r="X65" s="28">
        <f>MIN(M65,N65,O65,W65,P65,Q65,R65,S65)</f>
        <v>54500</v>
      </c>
      <c r="Y65" s="28">
        <f>MAX(M65,N65,O65,W65,P65,Q65,R65,S65)</f>
        <v>62974.8</v>
      </c>
      <c r="Z65" s="28">
        <f>MEDIAN(M65,N65,O65,W65,P65,Q65,R65,S65)</f>
        <v>58310</v>
      </c>
      <c r="AA65" s="28">
        <f>AVERAGE(M65,N65,O65,W65,P65,Q65,R65,S65)</f>
        <v>58594.933333333327</v>
      </c>
      <c r="AB65" s="28">
        <f>AVERAGE(X65,Z65)</f>
        <v>56405</v>
      </c>
      <c r="AC65" s="28">
        <f>GEOMEAN(M65,N65,O65,W65,P65,Q65,R65,S65)</f>
        <v>58492.759913981747</v>
      </c>
      <c r="AD65" s="28">
        <f>STDEVA(M65,N65,O65,W65,P65,Q65,R65,S65)</f>
        <v>4244.578779258708</v>
      </c>
      <c r="AE65" s="29">
        <f>AD65/Z65</f>
        <v>7.279332497442477E-2</v>
      </c>
      <c r="AF65" s="36">
        <f t="shared" si="207"/>
        <v>54500</v>
      </c>
      <c r="AG65" s="25" t="s">
        <v>106</v>
      </c>
      <c r="AH65" s="25">
        <v>1</v>
      </c>
      <c r="AI65" s="25">
        <v>0</v>
      </c>
      <c r="AJ65" s="25">
        <v>0</v>
      </c>
      <c r="AK65" s="25">
        <v>1</v>
      </c>
      <c r="AL65" s="25">
        <v>1</v>
      </c>
      <c r="AM65" s="25">
        <v>0</v>
      </c>
      <c r="AN65" s="61">
        <f t="shared" si="199"/>
        <v>3</v>
      </c>
      <c r="AO65" s="43">
        <f>K65-AN65</f>
        <v>1</v>
      </c>
      <c r="AP65" s="125">
        <f>E65-AH65</f>
        <v>0</v>
      </c>
      <c r="AQ65" s="125">
        <f t="shared" si="183"/>
        <v>0</v>
      </c>
      <c r="AR65" s="125">
        <f t="shared" si="184"/>
        <v>0</v>
      </c>
      <c r="AS65" s="125">
        <f t="shared" si="185"/>
        <v>1</v>
      </c>
      <c r="AT65" s="125">
        <f t="shared" si="186"/>
        <v>0</v>
      </c>
      <c r="AU65" s="125">
        <f t="shared" si="187"/>
        <v>0</v>
      </c>
      <c r="AV65" s="31">
        <f>AH65/E65</f>
        <v>1</v>
      </c>
      <c r="AW65" s="31" t="s">
        <v>33</v>
      </c>
      <c r="AX65" s="31" t="s">
        <v>33</v>
      </c>
      <c r="AY65" s="31">
        <f>AK65/H65</f>
        <v>0.5</v>
      </c>
      <c r="AZ65" s="31">
        <f>AL65/I65</f>
        <v>1</v>
      </c>
      <c r="BA65" s="31" t="s">
        <v>33</v>
      </c>
      <c r="BB65" s="45">
        <f>AN65/K65</f>
        <v>0.75</v>
      </c>
      <c r="BC65" s="46">
        <f t="shared" si="192"/>
        <v>54500</v>
      </c>
      <c r="BD65" s="53">
        <f>BC65*AN65</f>
        <v>163500</v>
      </c>
      <c r="BE65" s="54">
        <f t="shared" si="201"/>
        <v>54500</v>
      </c>
      <c r="BF65" s="55">
        <f t="shared" si="202"/>
        <v>0</v>
      </c>
      <c r="BG65" s="55">
        <f t="shared" si="203"/>
        <v>0</v>
      </c>
      <c r="BH65" s="55">
        <f t="shared" si="204"/>
        <v>54500</v>
      </c>
      <c r="BI65" s="55">
        <f t="shared" si="205"/>
        <v>54500</v>
      </c>
      <c r="BJ65" s="56">
        <f t="shared" si="206"/>
        <v>0</v>
      </c>
    </row>
    <row r="66" spans="1:62" ht="12" customHeight="1" thickBot="1" x14ac:dyDescent="0.3">
      <c r="A66" s="117" t="s">
        <v>96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9">
        <f>SUM(BD58:BD65)</f>
        <v>2674171</v>
      </c>
      <c r="BE66" s="113">
        <f>SUM(BE58:BE65)</f>
        <v>455070</v>
      </c>
      <c r="BF66" s="113">
        <f t="shared" ref="BF66:BJ66" si="209">SUM(BF58:BF65)</f>
        <v>450507</v>
      </c>
      <c r="BG66" s="113">
        <f t="shared" si="209"/>
        <v>434559</v>
      </c>
      <c r="BH66" s="113">
        <f t="shared" si="209"/>
        <v>432381</v>
      </c>
      <c r="BI66" s="113">
        <f t="shared" si="209"/>
        <v>449704</v>
      </c>
      <c r="BJ66" s="113">
        <f t="shared" si="209"/>
        <v>451950</v>
      </c>
    </row>
    <row r="67" spans="1:62" ht="17.25" customHeight="1" thickBot="1" x14ac:dyDescent="0.3">
      <c r="A67" s="114" t="s">
        <v>34</v>
      </c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  <c r="AR67" s="115"/>
      <c r="AS67" s="115"/>
      <c r="AT67" s="115"/>
      <c r="AU67" s="115"/>
      <c r="AV67" s="115"/>
      <c r="AW67" s="115"/>
      <c r="AX67" s="115"/>
      <c r="AY67" s="115"/>
      <c r="AZ67" s="115"/>
      <c r="BA67" s="115"/>
      <c r="BB67" s="115"/>
      <c r="BC67" s="116"/>
      <c r="BD67" s="62">
        <f>SUM(BD66+BD56+BD52+BD33+BD21+BD12+BD7)</f>
        <v>19087187</v>
      </c>
      <c r="BE67" s="62">
        <f t="shared" ref="BE67:BJ67" si="210">SUM(BE66+BE56+BE52+BE33+BE21+BE12+BE7)</f>
        <v>3254995</v>
      </c>
      <c r="BF67" s="62">
        <f t="shared" si="210"/>
        <v>2471148</v>
      </c>
      <c r="BG67" s="62">
        <f t="shared" si="210"/>
        <v>3226608</v>
      </c>
      <c r="BH67" s="62">
        <f t="shared" si="210"/>
        <v>3353809</v>
      </c>
      <c r="BI67" s="62">
        <f t="shared" si="210"/>
        <v>3363280</v>
      </c>
      <c r="BJ67" s="62">
        <f t="shared" si="210"/>
        <v>3417347</v>
      </c>
    </row>
    <row r="68" spans="1:62" x14ac:dyDescent="0.25">
      <c r="AB68" s="10"/>
      <c r="AC68" s="10"/>
      <c r="AD68" s="10"/>
      <c r="AE68" s="10"/>
      <c r="AF68" s="10"/>
    </row>
    <row r="69" spans="1:62" x14ac:dyDescent="0.25">
      <c r="BI69" s="69"/>
    </row>
  </sheetData>
  <mergeCells count="13">
    <mergeCell ref="A3:D3"/>
    <mergeCell ref="BE1:BJ1"/>
    <mergeCell ref="E1:K1"/>
    <mergeCell ref="AH1:AN1"/>
    <mergeCell ref="T1:W1"/>
    <mergeCell ref="AO1:BB1"/>
    <mergeCell ref="A57:D57"/>
    <mergeCell ref="A53:D53"/>
    <mergeCell ref="A8:D8"/>
    <mergeCell ref="A67:BC67"/>
    <mergeCell ref="A13:D13"/>
    <mergeCell ref="A34:D34"/>
    <mergeCell ref="A22:D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SANCHEZ</dc:creator>
  <cp:lastModifiedBy>LENOVO</cp:lastModifiedBy>
  <dcterms:created xsi:type="dcterms:W3CDTF">2017-07-27T20:22:00Z</dcterms:created>
  <dcterms:modified xsi:type="dcterms:W3CDTF">2025-11-05T00:21:37Z</dcterms:modified>
</cp:coreProperties>
</file>