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threadedComments/threadedComment1.xml" ContentType="application/vnd.ms-excel.threaded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comments6.xml" ContentType="application/vnd.openxmlformats-officedocument.spreadsheetml.comments+xml"/>
  <Override PartName="/xl/drawings/drawing7.xml" ContentType="application/vnd.openxmlformats-officedocument.drawing+xml"/>
  <Override PartName="/xl/comments7.xml" ContentType="application/vnd.openxmlformats-officedocument.spreadsheetml.comments+xml"/>
  <Override PartName="/xl/drawings/drawing8.xml" ContentType="application/vnd.openxmlformats-officedocument.drawing+xml"/>
  <Override PartName="/xl/comments8.xml" ContentType="application/vnd.openxmlformats-officedocument.spreadsheetml.comments+xml"/>
  <Override PartName="/xl/drawings/drawing9.xml" ContentType="application/vnd.openxmlformats-officedocument.drawing+xml"/>
  <Override PartName="/xl/comments9.xml" ContentType="application/vnd.openxmlformats-officedocument.spreadsheetml.comments+xml"/>
  <Override PartName="/xl/threadedComments/threadedComment2.xml" ContentType="application/vnd.ms-excel.threadedcomments+xml"/>
  <Override PartName="/xl/drawings/drawing10.xml" ContentType="application/vnd.openxmlformats-officedocument.drawing+xml"/>
  <Override PartName="/xl/comments10.xml" ContentType="application/vnd.openxmlformats-officedocument.spreadsheetml.comments+xml"/>
  <Override PartName="/xl/threadedComments/threadedComment3.xml" ContentType="application/vnd.ms-excel.threadedcomments+xml"/>
  <Override PartName="/xl/drawings/drawing11.xml" ContentType="application/vnd.openxmlformats-officedocument.drawing+xml"/>
  <Override PartName="/xl/comments11.xml" ContentType="application/vnd.openxmlformats-officedocument.spreadsheetml.comments+xml"/>
  <Override PartName="/xl/threadedComments/threadedComment4.xml" ContentType="application/vnd.ms-excel.threadedcomments+xml"/>
  <Override PartName="/xl/drawings/drawing12.xml" ContentType="application/vnd.openxmlformats-officedocument.drawing+xml"/>
  <Override PartName="/xl/comments12.xml" ContentType="application/vnd.openxmlformats-officedocument.spreadsheetml.comments+xml"/>
  <Override PartName="/xl/drawings/drawing13.xml" ContentType="application/vnd.openxmlformats-officedocument.drawing+xml"/>
  <Override PartName="/xl/comments13.xml" ContentType="application/vnd.openxmlformats-officedocument.spreadsheetml.comments+xml"/>
  <Override PartName="/xl/drawings/drawing14.xml" ContentType="application/vnd.openxmlformats-officedocument.drawing+xml"/>
  <Override PartName="/xl/comments14.xml" ContentType="application/vnd.openxmlformats-officedocument.spreadsheetml.comments+xml"/>
  <Override PartName="/xl/drawings/drawing15.xml" ContentType="application/vnd.openxmlformats-officedocument.drawing+xml"/>
  <Override PartName="/xl/comments15.xml" ContentType="application/vnd.openxmlformats-officedocument.spreadsheetml.comments+xml"/>
  <Override PartName="/xl/drawings/drawing16.xml" ContentType="application/vnd.openxmlformats-officedocument.drawing+xml"/>
  <Override PartName="/xl/comments16.xml" ContentType="application/vnd.openxmlformats-officedocument.spreadsheetml.comments+xml"/>
  <Override PartName="/xl/drawings/drawing17.xml" ContentType="application/vnd.openxmlformats-officedocument.drawing+xml"/>
  <Override PartName="/xl/comments17.xml" ContentType="application/vnd.openxmlformats-officedocument.spreadsheetml.comments+xml"/>
  <Override PartName="/xl/drawings/drawing18.xml" ContentType="application/vnd.openxmlformats-officedocument.drawing+xml"/>
  <Override PartName="/xl/comments18.xml" ContentType="application/vnd.openxmlformats-officedocument.spreadsheetml.comments+xml"/>
  <Override PartName="/xl/drawings/drawing19.xml" ContentType="application/vnd.openxmlformats-officedocument.drawing+xml"/>
  <Override PartName="/xl/drawings/drawing20.xml" ContentType="application/vnd.openxmlformats-officedocument.drawing+xml"/>
  <Override PartName="/xl/comments19.xml" ContentType="application/vnd.openxmlformats-officedocument.spreadsheetml.comments+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comments20.xml" ContentType="application/vnd.openxmlformats-officedocument.spreadsheetml.comments+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python.xml" ContentType="application/vnd.ms-excel.pyth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codeName="ThisWorkbook" autoCompressPictures="0"/>
  <mc:AlternateContent xmlns:mc="http://schemas.openxmlformats.org/markup-compatibility/2006">
    <mc:Choice Requires="x15">
      <x15ac:absPath xmlns:x15ac="http://schemas.microsoft.com/office/spreadsheetml/2010/11/ac" url="https://corantioquia-my.sharepoint.com/personal/jcojo_corantioquia_gov_co/Documents/2025/Estudios Previos/Residuos final/"/>
    </mc:Choice>
  </mc:AlternateContent>
  <xr:revisionPtr revIDLastSave="560" documentId="8_{E87E7344-AABF-4200-9AF7-647FF2C79F0A}" xr6:coauthVersionLast="47" xr6:coauthVersionMax="47" xr10:uidLastSave="{CE360B70-11D5-4933-9CF7-B562B7F2A3B7}"/>
  <bookViews>
    <workbookView xWindow="-120" yWindow="-120" windowWidth="20730" windowHeight="11160" tabRatio="802" firstSheet="1" activeTab="1" xr2:uid="{00000000-000D-0000-FFFF-FFFF00000000}"/>
  </bookViews>
  <sheets>
    <sheet name="Instructivo" sheetId="60" r:id="rId1"/>
    <sheet name="Plan Ejecución" sheetId="86" r:id="rId2"/>
    <sheet name="PE PSP" sheetId="74" state="hidden" r:id="rId3"/>
    <sheet name="Presupuesto Contrato" sheetId="26" r:id="rId4"/>
    <sheet name="Ppto PSP" sheetId="75" state="hidden" r:id="rId5"/>
    <sheet name="Presupuesto Convenio" sheetId="53" state="hidden" r:id="rId6"/>
    <sheet name="Memoria de cálculo O1" sheetId="9" state="hidden" r:id="rId7"/>
    <sheet name="Memoria de cálculo O2" sheetId="64" state="hidden" r:id="rId8"/>
    <sheet name="ALCANCE 1" sheetId="79" r:id="rId9"/>
    <sheet name="ALCANCE 2" sheetId="85" r:id="rId10"/>
    <sheet name="ALCANCE 2 Anterior" sheetId="84" state="hidden" r:id="rId11"/>
    <sheet name="Estudio de mercado" sheetId="49" r:id="rId12"/>
    <sheet name="Gastos de adm" sheetId="23" r:id="rId13"/>
    <sheet name="Gtos DyM" sheetId="46" r:id="rId14"/>
    <sheet name="Honorarios" sheetId="28" r:id="rId15"/>
    <sheet name="Jornal" sheetId="39" r:id="rId16"/>
    <sheet name="Salarios" sheetId="59" r:id="rId17"/>
    <sheet name="Alimentación" sheetId="38" r:id="rId18"/>
    <sheet name="Distintivos" sheetId="48" r:id="rId19"/>
    <sheet name="Cuantías" sheetId="77" r:id="rId20"/>
    <sheet name="Apoyo" sheetId="73" r:id="rId21"/>
    <sheet name="Obra&amp;K" sheetId="72" r:id="rId22"/>
    <sheet name="Imp &amp; garantías" sheetId="65" r:id="rId23"/>
    <sheet name="A&amp;PA" sheetId="69" r:id="rId24"/>
    <sheet name="IVA" sheetId="70" r:id="rId25"/>
    <sheet name="Notas PE" sheetId="55" r:id="rId26"/>
    <sheet name="CF&amp;O" sheetId="71" r:id="rId27"/>
    <sheet name="Ayuda honorarios" sheetId="78" r:id="rId28"/>
  </sheets>
  <definedNames>
    <definedName name="_AFC1">#REF!</definedName>
    <definedName name="_AFC3">#REF!</definedName>
    <definedName name="_AFC5">#REF!</definedName>
    <definedName name="_BGC1">#REF!</definedName>
    <definedName name="_BGC3">#REF!</definedName>
    <definedName name="_BGC5">#REF!</definedName>
    <definedName name="_CAC1">#REF!</definedName>
    <definedName name="_CAC3">#REF!</definedName>
    <definedName name="_CAC5">#REF!</definedName>
    <definedName name="_Cod1" localSheetId="23">#REF!</definedName>
    <definedName name="_Cod1" localSheetId="8">#REF!</definedName>
    <definedName name="_Cod1" localSheetId="9">#REF!</definedName>
    <definedName name="_Cod1" localSheetId="10">#REF!</definedName>
    <definedName name="_Cod1" localSheetId="20">#REF!</definedName>
    <definedName name="_Cod1" localSheetId="27">#REF!</definedName>
    <definedName name="_Cod1" localSheetId="26">#REF!</definedName>
    <definedName name="_Cod1" localSheetId="19">#REF!</definedName>
    <definedName name="_Cod1" localSheetId="18">#REF!</definedName>
    <definedName name="_Cod1" localSheetId="11">#REF!</definedName>
    <definedName name="_Cod1" localSheetId="13">#REF!</definedName>
    <definedName name="_Cod1" localSheetId="22">#REF!</definedName>
    <definedName name="_Cod1" localSheetId="24">#REF!</definedName>
    <definedName name="_Cod1" localSheetId="7">#REF!</definedName>
    <definedName name="_Cod1" localSheetId="21">#REF!</definedName>
    <definedName name="_Cod1" localSheetId="2">#REF!</definedName>
    <definedName name="_Cod1" localSheetId="4">#REF!</definedName>
    <definedName name="_Cod1" localSheetId="5">#REF!</definedName>
    <definedName name="_Cod1" localSheetId="16">#REF!</definedName>
    <definedName name="_Cod1">#REF!</definedName>
    <definedName name="_Fill" localSheetId="23" hidden="1">#REF!</definedName>
    <definedName name="_Fill" localSheetId="8" hidden="1">#REF!</definedName>
    <definedName name="_Fill" localSheetId="9" hidden="1">#REF!</definedName>
    <definedName name="_Fill" localSheetId="10" hidden="1">#REF!</definedName>
    <definedName name="_Fill" localSheetId="20" hidden="1">#REF!</definedName>
    <definedName name="_Fill" localSheetId="27" hidden="1">#REF!</definedName>
    <definedName name="_Fill" localSheetId="26" hidden="1">#REF!</definedName>
    <definedName name="_Fill" localSheetId="19" hidden="1">#REF!</definedName>
    <definedName name="_Fill" localSheetId="18" hidden="1">#REF!</definedName>
    <definedName name="_Fill" localSheetId="11" hidden="1">#REF!</definedName>
    <definedName name="_Fill" localSheetId="13" hidden="1">#REF!</definedName>
    <definedName name="_Fill" localSheetId="22" hidden="1">#REF!</definedName>
    <definedName name="_Fill" localSheetId="24" hidden="1">#REF!</definedName>
    <definedName name="_Fill" localSheetId="7" hidden="1">#REF!</definedName>
    <definedName name="_Fill" localSheetId="21" hidden="1">#REF!</definedName>
    <definedName name="_Fill" localSheetId="2" hidden="1">#REF!</definedName>
    <definedName name="_Fill" localSheetId="4" hidden="1">#REF!</definedName>
    <definedName name="_Fill" localSheetId="5" hidden="1">#REF!</definedName>
    <definedName name="_Fill" localSheetId="16" hidden="1">#REF!</definedName>
    <definedName name="_Fill" hidden="1">#REF!</definedName>
    <definedName name="_xlnm._FilterDatabase" localSheetId="13" hidden="1">'Gtos DyM'!$A$9:$D$92</definedName>
    <definedName name="_MA2" localSheetId="23">#REF!</definedName>
    <definedName name="_MA2" localSheetId="8">#REF!</definedName>
    <definedName name="_MA2" localSheetId="9">#REF!</definedName>
    <definedName name="_MA2" localSheetId="10">#REF!</definedName>
    <definedName name="_MA2" localSheetId="20">#REF!</definedName>
    <definedName name="_MA2" localSheetId="27">#REF!</definedName>
    <definedName name="_MA2" localSheetId="26">#REF!</definedName>
    <definedName name="_MA2" localSheetId="19">#REF!</definedName>
    <definedName name="_MA2" localSheetId="18">#REF!</definedName>
    <definedName name="_MA2" localSheetId="11">#REF!</definedName>
    <definedName name="_MA2" localSheetId="13">#REF!</definedName>
    <definedName name="_MA2" localSheetId="22">#REF!</definedName>
    <definedName name="_MA2" localSheetId="24">#REF!</definedName>
    <definedName name="_MA2" localSheetId="7">#REF!</definedName>
    <definedName name="_MA2" localSheetId="21">#REF!</definedName>
    <definedName name="_MA2" localSheetId="2">#REF!</definedName>
    <definedName name="_MA2" localSheetId="4">#REF!</definedName>
    <definedName name="_MA2" localSheetId="5">#REF!</definedName>
    <definedName name="_MA2" localSheetId="16">#REF!</definedName>
    <definedName name="_MA2">#REF!</definedName>
    <definedName name="_Pa1">#REF!</definedName>
    <definedName name="_Pa2">#REF!</definedName>
    <definedName name="_Pa3">#REF!</definedName>
    <definedName name="_Pa4">#REF!</definedName>
    <definedName name="_SBC1">#REF!</definedName>
    <definedName name="_SBC3">#REF!</definedName>
    <definedName name="_SBC5">#REF!</definedName>
    <definedName name="a" localSheetId="23">#REF!</definedName>
    <definedName name="a" localSheetId="8">#REF!</definedName>
    <definedName name="a" localSheetId="9">#REF!</definedName>
    <definedName name="a" localSheetId="10">#REF!</definedName>
    <definedName name="a" localSheetId="20">#REF!</definedName>
    <definedName name="a" localSheetId="27">#REF!</definedName>
    <definedName name="a" localSheetId="26">#REF!</definedName>
    <definedName name="a" localSheetId="19">#REF!</definedName>
    <definedName name="a" localSheetId="18">#REF!</definedName>
    <definedName name="a" localSheetId="11">#REF!</definedName>
    <definedName name="a" localSheetId="13">#REF!</definedName>
    <definedName name="a" localSheetId="22">#REF!</definedName>
    <definedName name="a" localSheetId="24">#REF!</definedName>
    <definedName name="a" localSheetId="7">#REF!</definedName>
    <definedName name="a" localSheetId="21">#REF!</definedName>
    <definedName name="a" localSheetId="2">#REF!</definedName>
    <definedName name="a" localSheetId="4">#REF!</definedName>
    <definedName name="a" localSheetId="5">#REF!</definedName>
    <definedName name="a" localSheetId="16">#REF!</definedName>
    <definedName name="a">#REF!</definedName>
    <definedName name="A_IMPRESIÓN_IM" localSheetId="23">#REF!</definedName>
    <definedName name="A_IMPRESIÓN_IM" localSheetId="8">#REF!</definedName>
    <definedName name="A_IMPRESIÓN_IM" localSheetId="9">#REF!</definedName>
    <definedName name="A_IMPRESIÓN_IM" localSheetId="10">#REF!</definedName>
    <definedName name="A_IMPRESIÓN_IM" localSheetId="20">#REF!</definedName>
    <definedName name="A_IMPRESIÓN_IM" localSheetId="27">#REF!</definedName>
    <definedName name="A_IMPRESIÓN_IM" localSheetId="26">#REF!</definedName>
    <definedName name="A_IMPRESIÓN_IM" localSheetId="19">#REF!</definedName>
    <definedName name="A_IMPRESIÓN_IM" localSheetId="18">#REF!</definedName>
    <definedName name="A_IMPRESIÓN_IM" localSheetId="11">#REF!</definedName>
    <definedName name="A_IMPRESIÓN_IM" localSheetId="13">#REF!</definedName>
    <definedName name="A_IMPRESIÓN_IM" localSheetId="22">#REF!</definedName>
    <definedName name="A_IMPRESIÓN_IM" localSheetId="24">#REF!</definedName>
    <definedName name="A_IMPRESIÓN_IM" localSheetId="7">#REF!</definedName>
    <definedName name="A_IMPRESIÓN_IM" localSheetId="21">#REF!</definedName>
    <definedName name="A_IMPRESIÓN_IM" localSheetId="2">#REF!</definedName>
    <definedName name="A_IMPRESIÓN_IM" localSheetId="4">#REF!</definedName>
    <definedName name="A_IMPRESIÓN_IM" localSheetId="5">#REF!</definedName>
    <definedName name="A_IMPRESIÓN_IM" localSheetId="16">#REF!</definedName>
    <definedName name="A_IMPRESIÓN_IM">#REF!</definedName>
    <definedName name="aa" localSheetId="23">#REF!</definedName>
    <definedName name="aa" localSheetId="8">#REF!</definedName>
    <definedName name="aa" localSheetId="9">#REF!</definedName>
    <definedName name="aa" localSheetId="10">#REF!</definedName>
    <definedName name="aa" localSheetId="20">#REF!</definedName>
    <definedName name="aa" localSheetId="27">#REF!</definedName>
    <definedName name="aa" localSheetId="26">#REF!</definedName>
    <definedName name="aa" localSheetId="19">#REF!</definedName>
    <definedName name="aa" localSheetId="18">#REF!</definedName>
    <definedName name="aa" localSheetId="11">#REF!</definedName>
    <definedName name="aa" localSheetId="13">#REF!</definedName>
    <definedName name="aa" localSheetId="22">#REF!</definedName>
    <definedName name="aa" localSheetId="24">#REF!</definedName>
    <definedName name="aa" localSheetId="7">#REF!</definedName>
    <definedName name="aa" localSheetId="21">#REF!</definedName>
    <definedName name="aa" localSheetId="2">#REF!</definedName>
    <definedName name="aa" localSheetId="4">#REF!</definedName>
    <definedName name="aa" localSheetId="5">#REF!</definedName>
    <definedName name="aa" localSheetId="16">#REF!</definedName>
    <definedName name="aa">#REF!</definedName>
    <definedName name="aaa" localSheetId="23">#REF!</definedName>
    <definedName name="aaa" localSheetId="8">#REF!</definedName>
    <definedName name="aaa" localSheetId="9">#REF!</definedName>
    <definedName name="aaa" localSheetId="10">#REF!</definedName>
    <definedName name="aaa" localSheetId="20">#REF!</definedName>
    <definedName name="aaa" localSheetId="26">#REF!</definedName>
    <definedName name="aaa" localSheetId="19">#REF!</definedName>
    <definedName name="aaa" localSheetId="18">#REF!</definedName>
    <definedName name="aaa" localSheetId="11">#REF!</definedName>
    <definedName name="aaa" localSheetId="13">#REF!</definedName>
    <definedName name="aaa" localSheetId="22">#REF!</definedName>
    <definedName name="aaa" localSheetId="24">#REF!</definedName>
    <definedName name="aaa" localSheetId="7">#REF!</definedName>
    <definedName name="aaa" localSheetId="21">#REF!</definedName>
    <definedName name="aaa" localSheetId="2">#REF!</definedName>
    <definedName name="aaa" localSheetId="4">#REF!</definedName>
    <definedName name="aaa" localSheetId="5">#REF!</definedName>
    <definedName name="aaa" localSheetId="16">#REF!</definedName>
    <definedName name="aaa">#REF!</definedName>
    <definedName name="AAC">#REF!</definedName>
    <definedName name="ABG">#REF!</definedName>
    <definedName name="admon" localSheetId="23">#REF!</definedName>
    <definedName name="admon" localSheetId="8">#REF!</definedName>
    <definedName name="admon" localSheetId="9">#REF!</definedName>
    <definedName name="admon" localSheetId="10">#REF!</definedName>
    <definedName name="admon" localSheetId="20">#REF!</definedName>
    <definedName name="admon" localSheetId="27">#REF!</definedName>
    <definedName name="admon" localSheetId="26">#REF!</definedName>
    <definedName name="admon" localSheetId="19">#REF!</definedName>
    <definedName name="admon" localSheetId="18">#REF!</definedName>
    <definedName name="admon" localSheetId="11">#REF!</definedName>
    <definedName name="admon" localSheetId="13">#REF!</definedName>
    <definedName name="admon" localSheetId="22">#REF!</definedName>
    <definedName name="admon" localSheetId="24">#REF!</definedName>
    <definedName name="admon" localSheetId="7">#REF!</definedName>
    <definedName name="admon" localSheetId="21">#REF!</definedName>
    <definedName name="admon" localSheetId="2">#REF!</definedName>
    <definedName name="admon" localSheetId="4">#REF!</definedName>
    <definedName name="admon" localSheetId="5">#REF!</definedName>
    <definedName name="admon" localSheetId="16">#REF!</definedName>
    <definedName name="admon">#REF!</definedName>
    <definedName name="alimentación">Alimentación!$B$2</definedName>
    <definedName name="ANTI" localSheetId="20">Apoyo!#REF!</definedName>
    <definedName name="ANTI" localSheetId="26">'CF&amp;O'!#REF!</definedName>
    <definedName name="ANTI" localSheetId="19">Cuantías!#REF!</definedName>
    <definedName name="ANTI" localSheetId="24">IVA!#REF!</definedName>
    <definedName name="ANTI" localSheetId="21">'Obra&amp;K'!#REF!</definedName>
    <definedName name="ANTI">'A&amp;PA'!$B$2</definedName>
    <definedName name="APOYO" localSheetId="19">Cuantías!#REF!</definedName>
    <definedName name="APOYO">Apoyo!$B$2</definedName>
    <definedName name="_xlnm.Print_Area" localSheetId="23">'A&amp;PA'!$A$1:$E$25</definedName>
    <definedName name="_xlnm.Print_Area" localSheetId="17">Alimentación!$A$1:$E$66</definedName>
    <definedName name="_xlnm.Print_Area" localSheetId="20">Apoyo!$A$1:$C$49</definedName>
    <definedName name="_xlnm.Print_Area" localSheetId="27">#REF!</definedName>
    <definedName name="_xlnm.Print_Area" localSheetId="26">'CF&amp;O'!$A$1:$E$42</definedName>
    <definedName name="_xlnm.Print_Area" localSheetId="19">Cuantías!$A$1:$C$17</definedName>
    <definedName name="_xlnm.Print_Area" localSheetId="18">Distintivos!$A$1:$C$16</definedName>
    <definedName name="_xlnm.Print_Area" localSheetId="13">'Gtos DyM'!$A$1:$D$114</definedName>
    <definedName name="_xlnm.Print_Area" localSheetId="14">Honorarios!$A$1:$C$19</definedName>
    <definedName name="_xlnm.Print_Area" localSheetId="22">'Imp &amp; garantías'!$A$1:$E$61</definedName>
    <definedName name="_xlnm.Print_Area" localSheetId="24">IVA!$A$1:$E$100</definedName>
    <definedName name="_xlnm.Print_Area" localSheetId="15">Jornal!$A$1:$J$44</definedName>
    <definedName name="_xlnm.Print_Area" localSheetId="25">'Notas PE'!$A$1:$E$40</definedName>
    <definedName name="_xlnm.Print_Area" localSheetId="21">'Obra&amp;K'!$A$1:$C$37</definedName>
    <definedName name="_xlnm.Print_Area" localSheetId="2">'PE PSP'!$A$5:$Q$53</definedName>
    <definedName name="_xlnm.Print_Area" localSheetId="4">'Ppto PSP'!$A$1:$G$14</definedName>
    <definedName name="_xlnm.Print_Area" localSheetId="3">'Presupuesto Contrato'!$A$1:$P$131</definedName>
    <definedName name="_xlnm.Print_Area" localSheetId="5">'Presupuesto Convenio'!$A$1:$T$195</definedName>
    <definedName name="_xlnm.Print_Area" localSheetId="16">Salarios!$A$1:$F$120</definedName>
    <definedName name="_xlnm.Print_Area">#REF!</definedName>
    <definedName name="ASB">#REF!</definedName>
    <definedName name="Base" localSheetId="23">#REF!</definedName>
    <definedName name="Base" localSheetId="8">#REF!</definedName>
    <definedName name="Base" localSheetId="9">#REF!</definedName>
    <definedName name="Base" localSheetId="10">#REF!</definedName>
    <definedName name="Base" localSheetId="20">#REF!</definedName>
    <definedName name="Base" localSheetId="27">#REF!</definedName>
    <definedName name="Base" localSheetId="26">#REF!</definedName>
    <definedName name="Base" localSheetId="19">#REF!</definedName>
    <definedName name="Base" localSheetId="18">#REF!</definedName>
    <definedName name="Base" localSheetId="11">#REF!</definedName>
    <definedName name="Base" localSheetId="13">#REF!</definedName>
    <definedName name="Base" localSheetId="22">#REF!</definedName>
    <definedName name="Base" localSheetId="24">#REF!</definedName>
    <definedName name="Base" localSheetId="7">#REF!</definedName>
    <definedName name="Base" localSheetId="21">#REF!</definedName>
    <definedName name="Base" localSheetId="2">#REF!</definedName>
    <definedName name="Base" localSheetId="4">#REF!</definedName>
    <definedName name="Base" localSheetId="5">#REF!</definedName>
    <definedName name="Base" localSheetId="16">#REF!</definedName>
    <definedName name="Base">#REF!</definedName>
    <definedName name="_xlnm.Database" localSheetId="23">#REF!</definedName>
    <definedName name="_xlnm.Database" localSheetId="8">#REF!</definedName>
    <definedName name="_xlnm.Database" localSheetId="9">#REF!</definedName>
    <definedName name="_xlnm.Database" localSheetId="10">#REF!</definedName>
    <definedName name="_xlnm.Database" localSheetId="20">#REF!</definedName>
    <definedName name="_xlnm.Database" localSheetId="27">#REF!</definedName>
    <definedName name="_xlnm.Database" localSheetId="26">#REF!</definedName>
    <definedName name="_xlnm.Database" localSheetId="19">#REF!</definedName>
    <definedName name="_xlnm.Database" localSheetId="18">#REF!</definedName>
    <definedName name="_xlnm.Database" localSheetId="11">#REF!</definedName>
    <definedName name="_xlnm.Database" localSheetId="13">#REF!</definedName>
    <definedName name="_xlnm.Database" localSheetId="22">#REF!</definedName>
    <definedName name="_xlnm.Database" localSheetId="24">#REF!</definedName>
    <definedName name="_xlnm.Database" localSheetId="7">#REF!</definedName>
    <definedName name="_xlnm.Database" localSheetId="21">#REF!</definedName>
    <definedName name="_xlnm.Database" localSheetId="2">#REF!</definedName>
    <definedName name="_xlnm.Database" localSheetId="4">#REF!</definedName>
    <definedName name="_xlnm.Database" localSheetId="5">#REF!</definedName>
    <definedName name="_xlnm.Database" localSheetId="16">#REF!</definedName>
    <definedName name="_xlnm.Database">#REF!</definedName>
    <definedName name="BEB" localSheetId="23">#REF!</definedName>
    <definedName name="BEB" localSheetId="8">#REF!</definedName>
    <definedName name="BEB" localSheetId="9">#REF!</definedName>
    <definedName name="BEB" localSheetId="10">#REF!</definedName>
    <definedName name="BEB" localSheetId="20">#REF!</definedName>
    <definedName name="BEB" localSheetId="27">#REF!</definedName>
    <definedName name="BEB" localSheetId="26">#REF!</definedName>
    <definedName name="BEB" localSheetId="19">#REF!</definedName>
    <definedName name="BEB" localSheetId="18">#REF!</definedName>
    <definedName name="BEB" localSheetId="11">#REF!</definedName>
    <definedName name="BEB" localSheetId="13">#REF!</definedName>
    <definedName name="BEB" localSheetId="22">#REF!</definedName>
    <definedName name="BEB" localSheetId="24">#REF!</definedName>
    <definedName name="BEB" localSheetId="7">#REF!</definedName>
    <definedName name="BEB" localSheetId="21">#REF!</definedName>
    <definedName name="BEB" localSheetId="2">#REF!</definedName>
    <definedName name="BEB" localSheetId="4">#REF!</definedName>
    <definedName name="BEB" localSheetId="5">#REF!</definedName>
    <definedName name="BEB" localSheetId="16">#REF!</definedName>
    <definedName name="BEB">#REF!</definedName>
    <definedName name="CAP" localSheetId="23">#REF!</definedName>
    <definedName name="CAP" localSheetId="8">#REF!</definedName>
    <definedName name="CAP" localSheetId="9">#REF!</definedName>
    <definedName name="CAP" localSheetId="10">#REF!</definedName>
    <definedName name="CAP" localSheetId="20">#REF!</definedName>
    <definedName name="CAP" localSheetId="26">#REF!</definedName>
    <definedName name="CAP" localSheetId="19">#REF!</definedName>
    <definedName name="CAP" localSheetId="18">#REF!</definedName>
    <definedName name="CAP" localSheetId="11">#REF!</definedName>
    <definedName name="CAP" localSheetId="13">#REF!</definedName>
    <definedName name="CAP" localSheetId="22">#REF!</definedName>
    <definedName name="CAP" localSheetId="24">#REF!</definedName>
    <definedName name="CAP" localSheetId="7">#REF!</definedName>
    <definedName name="CAP" localSheetId="21">#REF!</definedName>
    <definedName name="CAP" localSheetId="2">#REF!</definedName>
    <definedName name="CAP" localSheetId="4">#REF!</definedName>
    <definedName name="CAP" localSheetId="5">#REF!</definedName>
    <definedName name="CAP" localSheetId="16">#REF!</definedName>
    <definedName name="CAP">#REF!</definedName>
    <definedName name="cd">#REF!</definedName>
    <definedName name="clcl" localSheetId="23">#REF!</definedName>
    <definedName name="clcl" localSheetId="8">#REF!</definedName>
    <definedName name="clcl" localSheetId="9">#REF!</definedName>
    <definedName name="clcl" localSheetId="10">#REF!</definedName>
    <definedName name="clcl" localSheetId="20">#REF!</definedName>
    <definedName name="clcl" localSheetId="27">#REF!</definedName>
    <definedName name="clcl" localSheetId="26">#REF!</definedName>
    <definedName name="clcl" localSheetId="19">#REF!</definedName>
    <definedName name="clcl" localSheetId="18">#REF!</definedName>
    <definedName name="clcl" localSheetId="11">#REF!</definedName>
    <definedName name="clcl" localSheetId="13">#REF!</definedName>
    <definedName name="clcl" localSheetId="22">#REF!</definedName>
    <definedName name="clcl" localSheetId="24">#REF!</definedName>
    <definedName name="clcl" localSheetId="7">#REF!</definedName>
    <definedName name="clcl" localSheetId="21">#REF!</definedName>
    <definedName name="clcl" localSheetId="2">#REF!</definedName>
    <definedName name="clcl" localSheetId="4">#REF!</definedName>
    <definedName name="clcl" localSheetId="5">#REF!</definedName>
    <definedName name="clcl" localSheetId="16">#REF!</definedName>
    <definedName name="clcl">#REF!</definedName>
    <definedName name="Cod" localSheetId="23">#REF!</definedName>
    <definedName name="Cod" localSheetId="8">#REF!</definedName>
    <definedName name="Cod" localSheetId="9">#REF!</definedName>
    <definedName name="Cod" localSheetId="10">#REF!</definedName>
    <definedName name="Cod" localSheetId="20">#REF!</definedName>
    <definedName name="Cod" localSheetId="27">#REF!</definedName>
    <definedName name="Cod" localSheetId="26">#REF!</definedName>
    <definedName name="Cod" localSheetId="19">#REF!</definedName>
    <definedName name="Cod" localSheetId="18">#REF!</definedName>
    <definedName name="Cod" localSheetId="11">#REF!</definedName>
    <definedName name="Cod" localSheetId="13">#REF!</definedName>
    <definedName name="Cod" localSheetId="22">#REF!</definedName>
    <definedName name="Cod" localSheetId="24">#REF!</definedName>
    <definedName name="Cod" localSheetId="7">#REF!</definedName>
    <definedName name="Cod" localSheetId="21">#REF!</definedName>
    <definedName name="Cod" localSheetId="2">#REF!</definedName>
    <definedName name="Cod" localSheetId="4">#REF!</definedName>
    <definedName name="Cod" localSheetId="5">#REF!</definedName>
    <definedName name="Cod" localSheetId="16">#REF!</definedName>
    <definedName name="Cod">#REF!</definedName>
    <definedName name="CODOS" localSheetId="23">#REF!</definedName>
    <definedName name="CODOS" localSheetId="8">#REF!</definedName>
    <definedName name="CODOS" localSheetId="9">#REF!</definedName>
    <definedName name="CODOS" localSheetId="10">#REF!</definedName>
    <definedName name="CODOS" localSheetId="20">#REF!</definedName>
    <definedName name="CODOS" localSheetId="27">#REF!</definedName>
    <definedName name="CODOS" localSheetId="26">#REF!</definedName>
    <definedName name="CODOS" localSheetId="19">#REF!</definedName>
    <definedName name="CODOS" localSheetId="18">#REF!</definedName>
    <definedName name="CODOS" localSheetId="11">#REF!</definedName>
    <definedName name="CODOS" localSheetId="13">#REF!</definedName>
    <definedName name="CODOS" localSheetId="22">#REF!</definedName>
    <definedName name="CODOS" localSheetId="24">#REF!</definedName>
    <definedName name="CODOS" localSheetId="7">#REF!</definedName>
    <definedName name="CODOS" localSheetId="21">#REF!</definedName>
    <definedName name="CODOS" localSheetId="2">#REF!</definedName>
    <definedName name="CODOS" localSheetId="4">#REF!</definedName>
    <definedName name="CODOS" localSheetId="5">#REF!</definedName>
    <definedName name="CODOS" localSheetId="16">#REF!</definedName>
    <definedName name="CODOS">#REF!</definedName>
    <definedName name="codos2" localSheetId="23">#REF!</definedName>
    <definedName name="codos2" localSheetId="8">#REF!</definedName>
    <definedName name="codos2" localSheetId="9">#REF!</definedName>
    <definedName name="codos2" localSheetId="10">#REF!</definedName>
    <definedName name="codos2" localSheetId="20">#REF!</definedName>
    <definedName name="codos2" localSheetId="26">#REF!</definedName>
    <definedName name="codos2" localSheetId="19">#REF!</definedName>
    <definedName name="codos2" localSheetId="18">#REF!</definedName>
    <definedName name="codos2" localSheetId="11">#REF!</definedName>
    <definedName name="codos2" localSheetId="13">#REF!</definedName>
    <definedName name="codos2" localSheetId="22">#REF!</definedName>
    <definedName name="codos2" localSheetId="24">#REF!</definedName>
    <definedName name="codos2" localSheetId="7">#REF!</definedName>
    <definedName name="codos2" localSheetId="21">#REF!</definedName>
    <definedName name="codos2" localSheetId="2">#REF!</definedName>
    <definedName name="codos2" localSheetId="4">#REF!</definedName>
    <definedName name="codos2" localSheetId="5">#REF!</definedName>
    <definedName name="codos2" localSheetId="16">#REF!</definedName>
    <definedName name="codos2">#REF!</definedName>
    <definedName name="ColTap">#REF!</definedName>
    <definedName name="copia1" localSheetId="23">#REF!</definedName>
    <definedName name="copia1" localSheetId="8">#REF!</definedName>
    <definedName name="copia1" localSheetId="9">#REF!</definedName>
    <definedName name="copia1" localSheetId="10">#REF!</definedName>
    <definedName name="copia1" localSheetId="20">#REF!</definedName>
    <definedName name="copia1" localSheetId="27">#REF!</definedName>
    <definedName name="copia1" localSheetId="26">#REF!</definedName>
    <definedName name="copia1" localSheetId="19">#REF!</definedName>
    <definedName name="copia1" localSheetId="18">#REF!</definedName>
    <definedName name="copia1" localSheetId="11">#REF!</definedName>
    <definedName name="copia1" localSheetId="13">#REF!</definedName>
    <definedName name="copia1" localSheetId="22">#REF!</definedName>
    <definedName name="copia1" localSheetId="24">#REF!</definedName>
    <definedName name="copia1" localSheetId="7">#REF!</definedName>
    <definedName name="copia1" localSheetId="21">#REF!</definedName>
    <definedName name="copia1" localSheetId="2">#REF!</definedName>
    <definedName name="copia1" localSheetId="4">#REF!</definedName>
    <definedName name="copia1" localSheetId="5">#REF!</definedName>
    <definedName name="copia1" localSheetId="16">#REF!</definedName>
    <definedName name="copia1">#REF!</definedName>
    <definedName name="CRK" localSheetId="20">Apoyo!#REF!</definedName>
    <definedName name="CRK" localSheetId="19">Cuantías!#REF!</definedName>
    <definedName name="CRK">'Obra&amp;K'!$B$2</definedName>
    <definedName name="CUANTIAS">Cuantías!$B$2</definedName>
    <definedName name="CVa">#REF!</definedName>
    <definedName name="datos" localSheetId="23">#REF!</definedName>
    <definedName name="datos" localSheetId="8">#REF!</definedName>
    <definedName name="datos" localSheetId="9">#REF!</definedName>
    <definedName name="datos" localSheetId="10">#REF!</definedName>
    <definedName name="datos" localSheetId="20">#REF!</definedName>
    <definedName name="datos" localSheetId="27">#REF!</definedName>
    <definedName name="datos" localSheetId="26">#REF!</definedName>
    <definedName name="datos" localSheetId="19">#REF!</definedName>
    <definedName name="datos" localSheetId="18">#REF!</definedName>
    <definedName name="datos" localSheetId="11">#REF!</definedName>
    <definedName name="datos" localSheetId="13">#REF!</definedName>
    <definedName name="datos" localSheetId="22">#REF!</definedName>
    <definedName name="datos" localSheetId="24">#REF!</definedName>
    <definedName name="datos" localSheetId="7">#REF!</definedName>
    <definedName name="datos" localSheetId="21">#REF!</definedName>
    <definedName name="datos" localSheetId="2">#REF!</definedName>
    <definedName name="datos" localSheetId="4">#REF!</definedName>
    <definedName name="datos" localSheetId="5">#REF!</definedName>
    <definedName name="datos" localSheetId="16">#REF!</definedName>
    <definedName name="datos">#REF!</definedName>
    <definedName name="datos2" localSheetId="23">#REF!</definedName>
    <definedName name="datos2" localSheetId="8">#REF!</definedName>
    <definedName name="datos2" localSheetId="9">#REF!</definedName>
    <definedName name="datos2" localSheetId="10">#REF!</definedName>
    <definedName name="datos2" localSheetId="20">#REF!</definedName>
    <definedName name="datos2" localSheetId="27">#REF!</definedName>
    <definedName name="datos2" localSheetId="26">#REF!</definedName>
    <definedName name="datos2" localSheetId="19">#REF!</definedName>
    <definedName name="datos2" localSheetId="18">#REF!</definedName>
    <definedName name="datos2" localSheetId="11">#REF!</definedName>
    <definedName name="datos2" localSheetId="13">#REF!</definedName>
    <definedName name="datos2" localSheetId="22">#REF!</definedName>
    <definedName name="datos2" localSheetId="24">#REF!</definedName>
    <definedName name="datos2" localSheetId="7">#REF!</definedName>
    <definedName name="datos2" localSheetId="21">#REF!</definedName>
    <definedName name="datos2" localSheetId="2">#REF!</definedName>
    <definedName name="datos2" localSheetId="4">#REF!</definedName>
    <definedName name="datos2" localSheetId="5">#REF!</definedName>
    <definedName name="datos2" localSheetId="16">#REF!</definedName>
    <definedName name="datos2">#REF!</definedName>
    <definedName name="diametros" localSheetId="23">#REF!</definedName>
    <definedName name="diametros" localSheetId="8">#REF!</definedName>
    <definedName name="diametros" localSheetId="9">#REF!</definedName>
    <definedName name="diametros" localSheetId="10">#REF!</definedName>
    <definedName name="diametros" localSheetId="20">#REF!</definedName>
    <definedName name="diametros" localSheetId="27">#REF!</definedName>
    <definedName name="diametros" localSheetId="26">#REF!</definedName>
    <definedName name="diametros" localSheetId="19">#REF!</definedName>
    <definedName name="diametros" localSheetId="18">#REF!</definedName>
    <definedName name="diametros" localSheetId="11">#REF!</definedName>
    <definedName name="diametros" localSheetId="13">#REF!</definedName>
    <definedName name="diametros" localSheetId="22">#REF!</definedName>
    <definedName name="diametros" localSheetId="24">#REF!</definedName>
    <definedName name="diametros" localSheetId="7">#REF!</definedName>
    <definedName name="diametros" localSheetId="21">#REF!</definedName>
    <definedName name="diametros" localSheetId="2">#REF!</definedName>
    <definedName name="diametros" localSheetId="4">#REF!</definedName>
    <definedName name="diametros" localSheetId="5">#REF!</definedName>
    <definedName name="diametros" localSheetId="16">#REF!</definedName>
    <definedName name="diametros">#REF!</definedName>
    <definedName name="distintivos">Distintivos!$B$2</definedName>
    <definedName name="dos" localSheetId="23">#REF!</definedName>
    <definedName name="dos" localSheetId="8">#REF!</definedName>
    <definedName name="dos" localSheetId="9">#REF!</definedName>
    <definedName name="dos" localSheetId="10">#REF!</definedName>
    <definedName name="dos" localSheetId="20">#REF!</definedName>
    <definedName name="dos" localSheetId="26">#REF!</definedName>
    <definedName name="dos" localSheetId="19">#REF!</definedName>
    <definedName name="dos" localSheetId="18">#REF!</definedName>
    <definedName name="dos" localSheetId="11">#REF!</definedName>
    <definedName name="dos" localSheetId="13">#REF!</definedName>
    <definedName name="dos" localSheetId="22">#REF!</definedName>
    <definedName name="dos" localSheetId="24">#REF!</definedName>
    <definedName name="dos" localSheetId="7">#REF!</definedName>
    <definedName name="dos" localSheetId="21">#REF!</definedName>
    <definedName name="dos" localSheetId="2">#REF!</definedName>
    <definedName name="dos" localSheetId="4">#REF!</definedName>
    <definedName name="dos" localSheetId="5">#REF!</definedName>
    <definedName name="dos" localSheetId="16">#REF!</definedName>
    <definedName name="dos">#REF!</definedName>
    <definedName name="ee" localSheetId="23">#REF!</definedName>
    <definedName name="ee" localSheetId="8">#REF!</definedName>
    <definedName name="ee" localSheetId="9">#REF!</definedName>
    <definedName name="ee" localSheetId="10">#REF!</definedName>
    <definedName name="ee" localSheetId="20">#REF!</definedName>
    <definedName name="ee" localSheetId="26">#REF!</definedName>
    <definedName name="ee" localSheetId="19">#REF!</definedName>
    <definedName name="ee" localSheetId="18">#REF!</definedName>
    <definedName name="ee" localSheetId="11">#REF!</definedName>
    <definedName name="ee" localSheetId="13">#REF!</definedName>
    <definedName name="ee" localSheetId="22">#REF!</definedName>
    <definedName name="ee" localSheetId="24">#REF!</definedName>
    <definedName name="ee" localSheetId="7">#REF!</definedName>
    <definedName name="ee" localSheetId="21">#REF!</definedName>
    <definedName name="ee" localSheetId="2">#REF!</definedName>
    <definedName name="ee" localSheetId="4">#REF!</definedName>
    <definedName name="ee" localSheetId="5">#REF!</definedName>
    <definedName name="ee" localSheetId="16">#REF!</definedName>
    <definedName name="ee">#REF!</definedName>
    <definedName name="estmercado">'Estudio de mercado'!$B$2</definedName>
    <definedName name="evafin">#REF!</definedName>
    <definedName name="Excel_BuiltIn__FilterDatabase">#REF!</definedName>
    <definedName name="Excel_BuiltIn_Print_Area">#REF!</definedName>
    <definedName name="Excel_BuiltIn_Print_Titles">#REF!</definedName>
    <definedName name="FDGASDFASD" localSheetId="23">#REF!</definedName>
    <definedName name="FDGASDFASD" localSheetId="8">#REF!</definedName>
    <definedName name="FDGASDFASD" localSheetId="9">#REF!</definedName>
    <definedName name="FDGASDFASD" localSheetId="10">#REF!</definedName>
    <definedName name="FDGASDFASD" localSheetId="20">#REF!</definedName>
    <definedName name="FDGASDFASD" localSheetId="27">#REF!</definedName>
    <definedName name="FDGASDFASD" localSheetId="26">#REF!</definedName>
    <definedName name="FDGASDFASD" localSheetId="19">#REF!</definedName>
    <definedName name="FDGASDFASD" localSheetId="18">#REF!</definedName>
    <definedName name="FDGASDFASD" localSheetId="11">#REF!</definedName>
    <definedName name="FDGASDFASD" localSheetId="13">#REF!</definedName>
    <definedName name="FDGASDFASD" localSheetId="22">#REF!</definedName>
    <definedName name="FDGASDFASD" localSheetId="24">#REF!</definedName>
    <definedName name="FDGASDFASD" localSheetId="7">#REF!</definedName>
    <definedName name="FDGASDFASD" localSheetId="21">#REF!</definedName>
    <definedName name="FDGASDFASD" localSheetId="2">#REF!</definedName>
    <definedName name="FDGASDFASD" localSheetId="4">#REF!</definedName>
    <definedName name="FDGASDFASD" localSheetId="5">#REF!</definedName>
    <definedName name="FDGASDFASD" localSheetId="16">#REF!</definedName>
    <definedName name="FDGASDFASD">#REF!</definedName>
    <definedName name="formularioCantidades" localSheetId="23">#REF!</definedName>
    <definedName name="formularioCantidades" localSheetId="8">#REF!</definedName>
    <definedName name="formularioCantidades" localSheetId="9">#REF!</definedName>
    <definedName name="formularioCantidades" localSheetId="10">#REF!</definedName>
    <definedName name="formularioCantidades" localSheetId="20">#REF!</definedName>
    <definedName name="formularioCantidades" localSheetId="27">#REF!</definedName>
    <definedName name="formularioCantidades" localSheetId="26">#REF!</definedName>
    <definedName name="formularioCantidades" localSheetId="19">#REF!</definedName>
    <definedName name="formularioCantidades" localSheetId="18">#REF!</definedName>
    <definedName name="formularioCantidades" localSheetId="11">#REF!</definedName>
    <definedName name="formularioCantidades" localSheetId="13">#REF!</definedName>
    <definedName name="formularioCantidades" localSheetId="22">#REF!</definedName>
    <definedName name="formularioCantidades" localSheetId="24">#REF!</definedName>
    <definedName name="formularioCantidades" localSheetId="7">#REF!</definedName>
    <definedName name="formularioCantidades" localSheetId="21">#REF!</definedName>
    <definedName name="formularioCantidades" localSheetId="2">#REF!</definedName>
    <definedName name="formularioCantidades" localSheetId="4">#REF!</definedName>
    <definedName name="formularioCantidades" localSheetId="5">#REF!</definedName>
    <definedName name="formularioCantidades" localSheetId="16">#REF!</definedName>
    <definedName name="formularioCantidades">#REF!</definedName>
    <definedName name="fue" localSheetId="23">#REF!</definedName>
    <definedName name="fue" localSheetId="8">#REF!</definedName>
    <definedName name="fue" localSheetId="9">#REF!</definedName>
    <definedName name="fue" localSheetId="10">#REF!</definedName>
    <definedName name="fue" localSheetId="20">#REF!</definedName>
    <definedName name="fue" localSheetId="27">#REF!</definedName>
    <definedName name="fue" localSheetId="26">#REF!</definedName>
    <definedName name="fue" localSheetId="19">#REF!</definedName>
    <definedName name="fue" localSheetId="18">#REF!</definedName>
    <definedName name="fue" localSheetId="11">#REF!</definedName>
    <definedName name="fue" localSheetId="13">#REF!</definedName>
    <definedName name="fue" localSheetId="22">#REF!</definedName>
    <definedName name="fue" localSheetId="24">#REF!</definedName>
    <definedName name="fue" localSheetId="7">#REF!</definedName>
    <definedName name="fue" localSheetId="21">#REF!</definedName>
    <definedName name="fue" localSheetId="2">#REF!</definedName>
    <definedName name="fue" localSheetId="4">#REF!</definedName>
    <definedName name="fue" localSheetId="5">#REF!</definedName>
    <definedName name="fue" localSheetId="16">#REF!</definedName>
    <definedName name="fue">#REF!</definedName>
    <definedName name="gdym">'Gtos DyM'!$B$2</definedName>
    <definedName name="gtosadm" localSheetId="23">'A&amp;PA'!#REF!</definedName>
    <definedName name="gtosadm" localSheetId="20">Apoyo!#REF!</definedName>
    <definedName name="gtosadm" localSheetId="26">'CF&amp;O'!#REF!</definedName>
    <definedName name="gtosadm" localSheetId="19">Cuantías!#REF!</definedName>
    <definedName name="gtosadm" localSheetId="22">'Imp &amp; garantías'!#REF!</definedName>
    <definedName name="gtosadm" localSheetId="24">IVA!#REF!</definedName>
    <definedName name="gtosadm" localSheetId="21">'Obra&amp;K'!#REF!</definedName>
    <definedName name="gtosadm">'Gastos de adm'!$B$2</definedName>
    <definedName name="gtosadm2">'Gastos de adm'!$D$3</definedName>
    <definedName name="Hid">#REF!</definedName>
    <definedName name="Hono">#REF!</definedName>
    <definedName name="honorarios" localSheetId="27">'Ayuda honorarios'!$B$2</definedName>
    <definedName name="honorarios">Honorarios!$B$2</definedName>
    <definedName name="horat" localSheetId="23">'A&amp;PA'!#REF!</definedName>
    <definedName name="horat" localSheetId="8">'ALCANCE 1'!#REF!</definedName>
    <definedName name="horat" localSheetId="9">'ALCANCE 2'!#REF!</definedName>
    <definedName name="horat" localSheetId="10">'ALCANCE 2 Anterior'!#REF!</definedName>
    <definedName name="horat" localSheetId="20">Apoyo!#REF!</definedName>
    <definedName name="horat" localSheetId="27">'Ayuda honorarios'!#REF!</definedName>
    <definedName name="horat" localSheetId="26">'CF&amp;O'!#REF!</definedName>
    <definedName name="horat" localSheetId="19">Cuantías!#REF!</definedName>
    <definedName name="horat" localSheetId="18">Distintivos!#REF!</definedName>
    <definedName name="horat" localSheetId="11">'Estudio de mercado'!#REF!</definedName>
    <definedName name="horat" localSheetId="13">'Gtos DyM'!#REF!</definedName>
    <definedName name="horat" localSheetId="22">'Imp &amp; garantías'!#REF!</definedName>
    <definedName name="horat" localSheetId="24">IVA!#REF!</definedName>
    <definedName name="horat" localSheetId="7">'Memoria de cálculo O2'!#REF!</definedName>
    <definedName name="horat" localSheetId="21">'Obra&amp;K'!#REF!</definedName>
    <definedName name="horat" localSheetId="2">'PE PSP'!#REF!</definedName>
    <definedName name="horat" localSheetId="4">'Ppto PSP'!#REF!</definedName>
    <definedName name="horat" localSheetId="5">'Presupuesto Convenio'!#REF!</definedName>
    <definedName name="horat" localSheetId="16">Salarios!#REF!</definedName>
    <definedName name="horat">#REF!</definedName>
    <definedName name="ICOB" localSheetId="20">#REF!</definedName>
    <definedName name="ICOB" localSheetId="26">#REF!</definedName>
    <definedName name="ICOB" localSheetId="19">#REF!</definedName>
    <definedName name="ICOB" localSheetId="21">#REF!</definedName>
    <definedName name="ICOB" localSheetId="2">#REF!</definedName>
    <definedName name="ICOB" localSheetId="4">#REF!</definedName>
    <definedName name="ICOB">#REF!</definedName>
    <definedName name="IIVA" localSheetId="20">IVA!#REF!</definedName>
    <definedName name="IIVA" localSheetId="26">IVA!#REF!</definedName>
    <definedName name="IIVA" localSheetId="19">IVA!#REF!</definedName>
    <definedName name="IIVA" localSheetId="21">IVA!#REF!</definedName>
    <definedName name="IIVA" localSheetId="2">IVA!#REF!</definedName>
    <definedName name="IIVA" localSheetId="4">IVA!#REF!</definedName>
    <definedName name="IIVA">IVA!#REF!</definedName>
    <definedName name="impg" localSheetId="23">'A&amp;PA'!$B$2</definedName>
    <definedName name="impg" localSheetId="20">Apoyo!#REF!</definedName>
    <definedName name="impg" localSheetId="26">'CF&amp;O'!#REF!</definedName>
    <definedName name="impg" localSheetId="19">Cuantías!#REF!</definedName>
    <definedName name="impg" localSheetId="24">IVA!#REF!</definedName>
    <definedName name="impg" localSheetId="21">'Obra&amp;K'!#REF!</definedName>
    <definedName name="impg">'Imp &amp; garantías'!$B$2</definedName>
    <definedName name="ins">Instructivo!$C$2</definedName>
    <definedName name="Instructivo" localSheetId="23">#REF!</definedName>
    <definedName name="Instructivo" localSheetId="8">#REF!</definedName>
    <definedName name="Instructivo" localSheetId="9">#REF!</definedName>
    <definedName name="Instructivo" localSheetId="10">#REF!</definedName>
    <definedName name="Instructivo" localSheetId="20">#REF!</definedName>
    <definedName name="Instructivo" localSheetId="27">#REF!</definedName>
    <definedName name="Instructivo" localSheetId="26">#REF!</definedName>
    <definedName name="Instructivo" localSheetId="19">#REF!</definedName>
    <definedName name="Instructivo" localSheetId="22">#REF!</definedName>
    <definedName name="Instructivo" localSheetId="24">#REF!</definedName>
    <definedName name="Instructivo" localSheetId="7">#REF!</definedName>
    <definedName name="Instructivo" localSheetId="21">#REF!</definedName>
    <definedName name="Instructivo" localSheetId="2">#REF!</definedName>
    <definedName name="Instructivo" localSheetId="4">#REF!</definedName>
    <definedName name="Instructivo">#REF!</definedName>
    <definedName name="INSU">#REF!</definedName>
    <definedName name="InTap">#REF!</definedName>
    <definedName name="IntVal">#REF!</definedName>
    <definedName name="ITEM1" localSheetId="23">#REF!</definedName>
    <definedName name="ITEM1" localSheetId="8">#REF!</definedName>
    <definedName name="ITEM1" localSheetId="9">#REF!</definedName>
    <definedName name="ITEM1" localSheetId="10">#REF!</definedName>
    <definedName name="ITEM1" localSheetId="20">#REF!</definedName>
    <definedName name="ITEM1" localSheetId="27">#REF!</definedName>
    <definedName name="ITEM1" localSheetId="26">#REF!</definedName>
    <definedName name="ITEM1" localSheetId="19">#REF!</definedName>
    <definedName name="ITEM1" localSheetId="18">#REF!</definedName>
    <definedName name="ITEM1" localSheetId="11">#REF!</definedName>
    <definedName name="ITEM1" localSheetId="13">#REF!</definedName>
    <definedName name="ITEM1" localSheetId="22">#REF!</definedName>
    <definedName name="ITEM1" localSheetId="24">#REF!</definedName>
    <definedName name="ITEM1" localSheetId="7">#REF!</definedName>
    <definedName name="ITEM1" localSheetId="21">#REF!</definedName>
    <definedName name="ITEM1" localSheetId="2">#REF!</definedName>
    <definedName name="ITEM1" localSheetId="4">#REF!</definedName>
    <definedName name="ITEM1" localSheetId="5">#REF!</definedName>
    <definedName name="ITEM1" localSheetId="16">#REF!</definedName>
    <definedName name="ITEM1">#REF!</definedName>
    <definedName name="ITEM2" localSheetId="23">#REF!</definedName>
    <definedName name="ITEM2" localSheetId="8">#REF!</definedName>
    <definedName name="ITEM2" localSheetId="9">#REF!</definedName>
    <definedName name="ITEM2" localSheetId="10">#REF!</definedName>
    <definedName name="ITEM2" localSheetId="20">#REF!</definedName>
    <definedName name="ITEM2" localSheetId="27">#REF!</definedName>
    <definedName name="ITEM2" localSheetId="26">#REF!</definedName>
    <definedName name="ITEM2" localSheetId="19">#REF!</definedName>
    <definedName name="ITEM2" localSheetId="18">#REF!</definedName>
    <definedName name="ITEM2" localSheetId="11">#REF!</definedName>
    <definedName name="ITEM2" localSheetId="13">#REF!</definedName>
    <definedName name="ITEM2" localSheetId="22">#REF!</definedName>
    <definedName name="ITEM2" localSheetId="24">#REF!</definedName>
    <definedName name="ITEM2" localSheetId="7">#REF!</definedName>
    <definedName name="ITEM2" localSheetId="21">#REF!</definedName>
    <definedName name="ITEM2" localSheetId="2">#REF!</definedName>
    <definedName name="ITEM2" localSheetId="4">#REF!</definedName>
    <definedName name="ITEM2" localSheetId="5">#REF!</definedName>
    <definedName name="ITEM2" localSheetId="16">#REF!</definedName>
    <definedName name="ITEM2">#REF!</definedName>
    <definedName name="ITEM3" localSheetId="23">#REF!</definedName>
    <definedName name="ITEM3" localSheetId="8">#REF!</definedName>
    <definedName name="ITEM3" localSheetId="9">#REF!</definedName>
    <definedName name="ITEM3" localSheetId="10">#REF!</definedName>
    <definedName name="ITEM3" localSheetId="20">#REF!</definedName>
    <definedName name="ITEM3" localSheetId="27">#REF!</definedName>
    <definedName name="ITEM3" localSheetId="26">#REF!</definedName>
    <definedName name="ITEM3" localSheetId="19">#REF!</definedName>
    <definedName name="ITEM3" localSheetId="18">#REF!</definedName>
    <definedName name="ITEM3" localSheetId="11">#REF!</definedName>
    <definedName name="ITEM3" localSheetId="13">#REF!</definedName>
    <definedName name="ITEM3" localSheetId="22">#REF!</definedName>
    <definedName name="ITEM3" localSheetId="24">#REF!</definedName>
    <definedName name="ITEM3" localSheetId="7">#REF!</definedName>
    <definedName name="ITEM3" localSheetId="21">#REF!</definedName>
    <definedName name="ITEM3" localSheetId="2">#REF!</definedName>
    <definedName name="ITEM3" localSheetId="4">#REF!</definedName>
    <definedName name="ITEM3" localSheetId="5">#REF!</definedName>
    <definedName name="ITEM3" localSheetId="16">#REF!</definedName>
    <definedName name="ITEM3">#REF!</definedName>
    <definedName name="ItemCodos" localSheetId="23">#REF!</definedName>
    <definedName name="ItemCodos" localSheetId="8">#REF!</definedName>
    <definedName name="ItemCodos" localSheetId="9">#REF!</definedName>
    <definedName name="ItemCodos" localSheetId="10">#REF!</definedName>
    <definedName name="ItemCodos" localSheetId="20">#REF!</definedName>
    <definedName name="ItemCodos" localSheetId="26">#REF!</definedName>
    <definedName name="ItemCodos" localSheetId="19">#REF!</definedName>
    <definedName name="ItemCodos" localSheetId="18">#REF!</definedName>
    <definedName name="ItemCodos" localSheetId="11">#REF!</definedName>
    <definedName name="ItemCodos" localSheetId="13">#REF!</definedName>
    <definedName name="ItemCodos" localSheetId="22">#REF!</definedName>
    <definedName name="ItemCodos" localSheetId="24">#REF!</definedName>
    <definedName name="ItemCodos" localSheetId="7">#REF!</definedName>
    <definedName name="ItemCodos" localSheetId="21">#REF!</definedName>
    <definedName name="ItemCodos" localSheetId="2">#REF!</definedName>
    <definedName name="ItemCodos" localSheetId="4">#REF!</definedName>
    <definedName name="ItemCodos" localSheetId="5">#REF!</definedName>
    <definedName name="ItemCodos" localSheetId="16">#REF!</definedName>
    <definedName name="ItemCodos">#REF!</definedName>
    <definedName name="IVA">IVA!$B$2</definedName>
    <definedName name="J">#REF!</definedName>
    <definedName name="JHHHHH" localSheetId="23">#REF!</definedName>
    <definedName name="JHHHHH" localSheetId="8">#REF!</definedName>
    <definedName name="JHHHHH" localSheetId="9">#REF!</definedName>
    <definedName name="JHHHHH" localSheetId="10">#REF!</definedName>
    <definedName name="JHHHHH" localSheetId="20">#REF!</definedName>
    <definedName name="JHHHHH" localSheetId="27">#REF!</definedName>
    <definedName name="JHHHHH" localSheetId="26">#REF!</definedName>
    <definedName name="JHHHHH" localSheetId="19">#REF!</definedName>
    <definedName name="JHHHHH" localSheetId="18">#REF!</definedName>
    <definedName name="JHHHHH" localSheetId="11">#REF!</definedName>
    <definedName name="JHHHHH" localSheetId="13">#REF!</definedName>
    <definedName name="JHHHHH" localSheetId="14">#REF!</definedName>
    <definedName name="JHHHHH" localSheetId="22">#REF!</definedName>
    <definedName name="JHHHHH" localSheetId="24">#REF!</definedName>
    <definedName name="JHHHHH" localSheetId="7">#REF!</definedName>
    <definedName name="JHHHHH" localSheetId="21">#REF!</definedName>
    <definedName name="JHHHHH" localSheetId="2">#REF!</definedName>
    <definedName name="JHHHHH" localSheetId="4">'Ppto PSP'!#REF!</definedName>
    <definedName name="JHHHHH" localSheetId="3">'Presupuesto Contrato'!#REF!</definedName>
    <definedName name="JHHHHH" localSheetId="5">'Presupuesto Convenio'!#REF!</definedName>
    <definedName name="JHHHHH" localSheetId="16">#REF!</definedName>
    <definedName name="JHHHHH">#REF!</definedName>
    <definedName name="jornal">Jornal!$C$2</definedName>
    <definedName name="ListaCantidad" localSheetId="23">#REF!</definedName>
    <definedName name="ListaCantidad" localSheetId="8">#REF!</definedName>
    <definedName name="ListaCantidad" localSheetId="9">#REF!</definedName>
    <definedName name="ListaCantidad" localSheetId="10">#REF!</definedName>
    <definedName name="ListaCantidad" localSheetId="20">#REF!</definedName>
    <definedName name="ListaCantidad" localSheetId="26">#REF!</definedName>
    <definedName name="ListaCantidad" localSheetId="19">#REF!</definedName>
    <definedName name="ListaCantidad" localSheetId="18">#REF!</definedName>
    <definedName name="ListaCantidad" localSheetId="11">#REF!</definedName>
    <definedName name="ListaCantidad" localSheetId="13">#REF!</definedName>
    <definedName name="ListaCantidad" localSheetId="22">#REF!</definedName>
    <definedName name="ListaCantidad" localSheetId="24">#REF!</definedName>
    <definedName name="ListaCantidad" localSheetId="7">#REF!</definedName>
    <definedName name="ListaCantidad" localSheetId="21">#REF!</definedName>
    <definedName name="ListaCantidad" localSheetId="2">#REF!</definedName>
    <definedName name="ListaCantidad" localSheetId="4">#REF!</definedName>
    <definedName name="ListaCantidad" localSheetId="5">#REF!</definedName>
    <definedName name="ListaCantidad" localSheetId="16">#REF!</definedName>
    <definedName name="ListaCantidad">#REF!</definedName>
    <definedName name="ListaItem" localSheetId="23">#REF!</definedName>
    <definedName name="ListaItem" localSheetId="8">#REF!</definedName>
    <definedName name="ListaItem" localSheetId="9">#REF!</definedName>
    <definedName name="ListaItem" localSheetId="10">#REF!</definedName>
    <definedName name="ListaItem" localSheetId="20">#REF!</definedName>
    <definedName name="ListaItem" localSheetId="26">#REF!</definedName>
    <definedName name="ListaItem" localSheetId="19">#REF!</definedName>
    <definedName name="ListaItem" localSheetId="18">#REF!</definedName>
    <definedName name="ListaItem" localSheetId="11">#REF!</definedName>
    <definedName name="ListaItem" localSheetId="13">#REF!</definedName>
    <definedName name="ListaItem" localSheetId="22">#REF!</definedName>
    <definedName name="ListaItem" localSheetId="24">#REF!</definedName>
    <definedName name="ListaItem" localSheetId="7">#REF!</definedName>
    <definedName name="ListaItem" localSheetId="21">#REF!</definedName>
    <definedName name="ListaItem" localSheetId="2">#REF!</definedName>
    <definedName name="ListaItem" localSheetId="4">#REF!</definedName>
    <definedName name="ListaItem" localSheetId="5">#REF!</definedName>
    <definedName name="ListaItem" localSheetId="16">#REF!</definedName>
    <definedName name="ListaItem">#REF!</definedName>
    <definedName name="ListaUni">#REF!</definedName>
    <definedName name="MaterialTub" localSheetId="23">#REF!</definedName>
    <definedName name="MaterialTub" localSheetId="8">#REF!</definedName>
    <definedName name="MaterialTub" localSheetId="9">#REF!</definedName>
    <definedName name="MaterialTub" localSheetId="10">#REF!</definedName>
    <definedName name="MaterialTub" localSheetId="20">#REF!</definedName>
    <definedName name="MaterialTub" localSheetId="27">#REF!</definedName>
    <definedName name="MaterialTub" localSheetId="26">#REF!</definedName>
    <definedName name="MaterialTub" localSheetId="19">#REF!</definedName>
    <definedName name="MaterialTub" localSheetId="18">#REF!</definedName>
    <definedName name="MaterialTub" localSheetId="11">#REF!</definedName>
    <definedName name="MaterialTub" localSheetId="13">#REF!</definedName>
    <definedName name="MaterialTub" localSheetId="22">#REF!</definedName>
    <definedName name="MaterialTub" localSheetId="24">#REF!</definedName>
    <definedName name="MaterialTub" localSheetId="7">#REF!</definedName>
    <definedName name="MaterialTub" localSheetId="21">#REF!</definedName>
    <definedName name="MaterialTub" localSheetId="2">#REF!</definedName>
    <definedName name="MaterialTub" localSheetId="4">#REF!</definedName>
    <definedName name="MaterialTub" localSheetId="5">#REF!</definedName>
    <definedName name="MaterialTub" localSheetId="16">#REF!</definedName>
    <definedName name="MaterialTub">#REF!</definedName>
    <definedName name="MCCOP2">'Memoria de cálculo O2'!$D$2</definedName>
    <definedName name="MCCOP3" localSheetId="8">'ALCANCE 1'!$D$2</definedName>
    <definedName name="MCCOP3" localSheetId="9">'ALCANCE 2'!$D$2</definedName>
    <definedName name="MCCOP3" localSheetId="10">'ALCANCE 2 Anterior'!$D$2</definedName>
    <definedName name="MCCOP3">#REF!</definedName>
    <definedName name="MCOP1">'Memoria de cálculo O1'!$B$2</definedName>
    <definedName name="MCOP2" localSheetId="23">#REF!</definedName>
    <definedName name="MCOP2" localSheetId="20">#REF!</definedName>
    <definedName name="MCOP2" localSheetId="27">'Ayuda honorarios'!#REF!</definedName>
    <definedName name="MCOP2" localSheetId="26">#REF!</definedName>
    <definedName name="MCOP2" localSheetId="19">#REF!</definedName>
    <definedName name="MCOP2" localSheetId="22">#REF!</definedName>
    <definedName name="MCOP2" localSheetId="24">#REF!</definedName>
    <definedName name="MCOP2" localSheetId="7">'Memoria de cálculo O2'!#REF!</definedName>
    <definedName name="MCOP2" localSheetId="21">#REF!</definedName>
    <definedName name="MCOP2" localSheetId="2">#REF!</definedName>
    <definedName name="MCOP2" localSheetId="4">#REF!</definedName>
    <definedName name="MCOP2">#REF!</definedName>
    <definedName name="MCOP3" localSheetId="23">#REF!</definedName>
    <definedName name="MCOP3" localSheetId="8">'ALCANCE 1'!$D$2</definedName>
    <definedName name="MCOP3" localSheetId="9">'ALCANCE 2'!$D$2</definedName>
    <definedName name="MCOP3" localSheetId="10">'ALCANCE 2 Anterior'!$D$2</definedName>
    <definedName name="MCOP3" localSheetId="20">#REF!</definedName>
    <definedName name="MCOP3" localSheetId="27">#REF!</definedName>
    <definedName name="MCOP3" localSheetId="26">#REF!</definedName>
    <definedName name="MCOP3" localSheetId="19">#REF!</definedName>
    <definedName name="MCOP3" localSheetId="22">#REF!</definedName>
    <definedName name="MCOP3" localSheetId="24">#REF!</definedName>
    <definedName name="MCOP3" localSheetId="21">#REF!</definedName>
    <definedName name="MCOP3" localSheetId="2">#REF!</definedName>
    <definedName name="MCOP3" localSheetId="4">#REF!</definedName>
    <definedName name="MCOP3">#REF!</definedName>
    <definedName name="moobras" localSheetId="23">#REF!</definedName>
    <definedName name="moobras" localSheetId="20">#REF!</definedName>
    <definedName name="moobras" localSheetId="27">#REF!</definedName>
    <definedName name="moobras" localSheetId="26">#REF!</definedName>
    <definedName name="moobras" localSheetId="19">#REF!</definedName>
    <definedName name="moobras" localSheetId="22">#REF!</definedName>
    <definedName name="moobras" localSheetId="24">#REF!</definedName>
    <definedName name="moobras" localSheetId="21">#REF!</definedName>
    <definedName name="moobras" localSheetId="2">#REF!</definedName>
    <definedName name="moobras" localSheetId="4">#REF!</definedName>
    <definedName name="moobras">#REF!</definedName>
    <definedName name="Norte" localSheetId="23">#REF!</definedName>
    <definedName name="Norte" localSheetId="8">#REF!</definedName>
    <definedName name="Norte" localSheetId="9">#REF!</definedName>
    <definedName name="Norte" localSheetId="10">#REF!</definedName>
    <definedName name="Norte" localSheetId="20">#REF!</definedName>
    <definedName name="Norte" localSheetId="27">#REF!</definedName>
    <definedName name="Norte" localSheetId="26">#REF!</definedName>
    <definedName name="Norte" localSheetId="19">#REF!</definedName>
    <definedName name="Norte" localSheetId="18">#REF!</definedName>
    <definedName name="Norte" localSheetId="11">#REF!</definedName>
    <definedName name="Norte" localSheetId="13">#REF!</definedName>
    <definedName name="Norte" localSheetId="22">#REF!</definedName>
    <definedName name="Norte" localSheetId="24">#REF!</definedName>
    <definedName name="Norte" localSheetId="7">#REF!</definedName>
    <definedName name="Norte" localSheetId="21">#REF!</definedName>
    <definedName name="Norte" localSheetId="2">#REF!</definedName>
    <definedName name="Norte" localSheetId="4">#REF!</definedName>
    <definedName name="Norte" localSheetId="5">#REF!</definedName>
    <definedName name="Norte" localSheetId="16">#REF!</definedName>
    <definedName name="Norte">#REF!</definedName>
    <definedName name="NPE">'Notas PE'!$B$2</definedName>
    <definedName name="NUEVO" localSheetId="23">#REF!</definedName>
    <definedName name="NUEVO" localSheetId="8">#REF!</definedName>
    <definedName name="NUEVO" localSheetId="9">#REF!</definedName>
    <definedName name="NUEVO" localSheetId="10">#REF!</definedName>
    <definedName name="NUEVO" localSheetId="20">#REF!</definedName>
    <definedName name="NUEVO" localSheetId="26">#REF!</definedName>
    <definedName name="NUEVO" localSheetId="19">#REF!</definedName>
    <definedName name="NUEVO" localSheetId="18">#REF!</definedName>
    <definedName name="NUEVO" localSheetId="11">#REF!</definedName>
    <definedName name="NUEVO" localSheetId="13">#REF!</definedName>
    <definedName name="NUEVO" localSheetId="22">#REF!</definedName>
    <definedName name="NUEVO" localSheetId="24">#REF!</definedName>
    <definedName name="NUEVO" localSheetId="7">#REF!</definedName>
    <definedName name="NUEVO" localSheetId="21">#REF!</definedName>
    <definedName name="NUEVO" localSheetId="2">#REF!</definedName>
    <definedName name="NUEVO" localSheetId="4">#REF!</definedName>
    <definedName name="NUEVO" localSheetId="5">#REF!</definedName>
    <definedName name="NUEVO" localSheetId="16">#REF!</definedName>
    <definedName name="NUEVO">#REF!</definedName>
    <definedName name="OBRA" localSheetId="23">#REF!</definedName>
    <definedName name="OBRA" localSheetId="8">#REF!</definedName>
    <definedName name="OBRA" localSheetId="9">#REF!</definedName>
    <definedName name="OBRA" localSheetId="10">#REF!</definedName>
    <definedName name="OBRA" localSheetId="20">#REF!</definedName>
    <definedName name="OBRA" localSheetId="26">#REF!</definedName>
    <definedName name="OBRA" localSheetId="19">#REF!</definedName>
    <definedName name="OBRA" localSheetId="18">#REF!</definedName>
    <definedName name="OBRA" localSheetId="11">#REF!</definedName>
    <definedName name="OBRA" localSheetId="13">#REF!</definedName>
    <definedName name="OBRA" localSheetId="22">#REF!</definedName>
    <definedName name="OBRA" localSheetId="24">#REF!</definedName>
    <definedName name="OBRA" localSheetId="7">#REF!</definedName>
    <definedName name="OBRA" localSheetId="21">#REF!</definedName>
    <definedName name="OBRA" localSheetId="2">#REF!</definedName>
    <definedName name="OBRA" localSheetId="4">#REF!</definedName>
    <definedName name="OBRA" localSheetId="5">#REF!</definedName>
    <definedName name="OBRA" localSheetId="16">#REF!</definedName>
    <definedName name="OBRA">#REF!</definedName>
    <definedName name="PABCA">#REF!</definedName>
    <definedName name="PABCR">#REF!</definedName>
    <definedName name="paelnque" localSheetId="23">#REF!</definedName>
    <definedName name="paelnque" localSheetId="8">#REF!</definedName>
    <definedName name="paelnque" localSheetId="9">#REF!</definedName>
    <definedName name="paelnque" localSheetId="10">#REF!</definedName>
    <definedName name="paelnque" localSheetId="20">#REF!</definedName>
    <definedName name="paelnque" localSheetId="26">#REF!</definedName>
    <definedName name="paelnque" localSheetId="19">#REF!</definedName>
    <definedName name="paelnque" localSheetId="18">#REF!</definedName>
    <definedName name="paelnque" localSheetId="11">#REF!</definedName>
    <definedName name="paelnque" localSheetId="13">#REF!</definedName>
    <definedName name="paelnque" localSheetId="22">#REF!</definedName>
    <definedName name="paelnque" localSheetId="24">#REF!</definedName>
    <definedName name="paelnque" localSheetId="7">#REF!</definedName>
    <definedName name="paelnque" localSheetId="21">#REF!</definedName>
    <definedName name="paelnque" localSheetId="2">#REF!</definedName>
    <definedName name="paelnque" localSheetId="4">#REF!</definedName>
    <definedName name="paelnque" localSheetId="5">#REF!</definedName>
    <definedName name="paelnque" localSheetId="16">#REF!</definedName>
    <definedName name="paelnque">#REF!</definedName>
    <definedName name="palenque" localSheetId="23">#REF!</definedName>
    <definedName name="palenque" localSheetId="8">#REF!</definedName>
    <definedName name="palenque" localSheetId="9">#REF!</definedName>
    <definedName name="palenque" localSheetId="10">#REF!</definedName>
    <definedName name="palenque" localSheetId="20">#REF!</definedName>
    <definedName name="palenque" localSheetId="26">#REF!</definedName>
    <definedName name="palenque" localSheetId="19">#REF!</definedName>
    <definedName name="palenque" localSheetId="18">#REF!</definedName>
    <definedName name="palenque" localSheetId="11">#REF!</definedName>
    <definedName name="palenque" localSheetId="13">#REF!</definedName>
    <definedName name="palenque" localSheetId="22">#REF!</definedName>
    <definedName name="palenque" localSheetId="24">#REF!</definedName>
    <definedName name="palenque" localSheetId="7">#REF!</definedName>
    <definedName name="palenque" localSheetId="21">#REF!</definedName>
    <definedName name="palenque" localSheetId="2">#REF!</definedName>
    <definedName name="palenque" localSheetId="4">#REF!</definedName>
    <definedName name="palenque" localSheetId="5">#REF!</definedName>
    <definedName name="palenque" localSheetId="16">#REF!</definedName>
    <definedName name="palenque">#REF!</definedName>
    <definedName name="PC" localSheetId="4">'Ppto PSP'!#REF!</definedName>
    <definedName name="PC">'Presupuesto Contrato'!$C$2</definedName>
    <definedName name="PCV">'Presupuesto Convenio'!$E$2</definedName>
    <definedName name="PEFI" localSheetId="2">'PE PSP'!$B$22</definedName>
    <definedName name="PEFI">#REF!</definedName>
    <definedName name="PEPSP1">'PE PSP'!$C$2</definedName>
    <definedName name="ppta">#REF!</definedName>
    <definedName name="PPTA2" localSheetId="7">'Memoria de cálculo O2'!$D$2</definedName>
    <definedName name="PPTA2">#REF!</definedName>
    <definedName name="ppta3">#REF!</definedName>
    <definedName name="PPtoNorte" localSheetId="23">#REF!</definedName>
    <definedName name="PPtoNorte" localSheetId="8">#REF!</definedName>
    <definedName name="PPtoNorte" localSheetId="9">#REF!</definedName>
    <definedName name="PPtoNorte" localSheetId="10">#REF!</definedName>
    <definedName name="PPtoNorte" localSheetId="20">#REF!</definedName>
    <definedName name="PPtoNorte" localSheetId="26">#REF!</definedName>
    <definedName name="PPtoNorte" localSheetId="19">#REF!</definedName>
    <definedName name="PPtoNorte" localSheetId="18">#REF!</definedName>
    <definedName name="PPtoNorte" localSheetId="11">#REF!</definedName>
    <definedName name="PPtoNorte" localSheetId="13">#REF!</definedName>
    <definedName name="PPtoNorte" localSheetId="22">#REF!</definedName>
    <definedName name="PPtoNorte" localSheetId="24">#REF!</definedName>
    <definedName name="PPtoNorte" localSheetId="7">#REF!</definedName>
    <definedName name="PPtoNorte" localSheetId="21">#REF!</definedName>
    <definedName name="PPtoNorte" localSheetId="2">#REF!</definedName>
    <definedName name="PPtoNorte" localSheetId="4">#REF!</definedName>
    <definedName name="PPtoNorte" localSheetId="5">#REF!</definedName>
    <definedName name="PPtoNorte" localSheetId="16">#REF!</definedName>
    <definedName name="PPtoNorte">#REF!</definedName>
    <definedName name="PPTOPSP">'Ppto PSP'!$B$2</definedName>
    <definedName name="Precio" localSheetId="23">#REF!</definedName>
    <definedName name="Precio" localSheetId="8">#REF!</definedName>
    <definedName name="Precio" localSheetId="9">#REF!</definedName>
    <definedName name="Precio" localSheetId="10">#REF!</definedName>
    <definedName name="Precio" localSheetId="20">#REF!</definedName>
    <definedName name="Precio" localSheetId="26">#REF!</definedName>
    <definedName name="Precio" localSheetId="19">#REF!</definedName>
    <definedName name="Precio" localSheetId="18">#REF!</definedName>
    <definedName name="Precio" localSheetId="11">#REF!</definedName>
    <definedName name="Precio" localSheetId="13">#REF!</definedName>
    <definedName name="Precio" localSheetId="22">#REF!</definedName>
    <definedName name="Precio" localSheetId="24">#REF!</definedName>
    <definedName name="Precio" localSheetId="7">#REF!</definedName>
    <definedName name="Precio" localSheetId="21">#REF!</definedName>
    <definedName name="Precio" localSheetId="2">#REF!</definedName>
    <definedName name="Precio" localSheetId="4">#REF!</definedName>
    <definedName name="Precio" localSheetId="5">#REF!</definedName>
    <definedName name="Precio" localSheetId="16">#REF!</definedName>
    <definedName name="Precio">#REF!</definedName>
    <definedName name="precio2" localSheetId="23">#REF!</definedName>
    <definedName name="precio2" localSheetId="8">#REF!</definedName>
    <definedName name="precio2" localSheetId="9">#REF!</definedName>
    <definedName name="precio2" localSheetId="10">#REF!</definedName>
    <definedName name="precio2" localSheetId="20">#REF!</definedName>
    <definedName name="precio2" localSheetId="26">#REF!</definedName>
    <definedName name="precio2" localSheetId="19">#REF!</definedName>
    <definedName name="precio2" localSheetId="18">#REF!</definedName>
    <definedName name="precio2" localSheetId="11">#REF!</definedName>
    <definedName name="precio2" localSheetId="13">#REF!</definedName>
    <definedName name="precio2" localSheetId="22">#REF!</definedName>
    <definedName name="precio2" localSheetId="24">#REF!</definedName>
    <definedName name="precio2" localSheetId="7">#REF!</definedName>
    <definedName name="precio2" localSheetId="21">#REF!</definedName>
    <definedName name="precio2" localSheetId="2">#REF!</definedName>
    <definedName name="precio2" localSheetId="4">#REF!</definedName>
    <definedName name="precio2" localSheetId="5">#REF!</definedName>
    <definedName name="precio2" localSheetId="16">#REF!</definedName>
    <definedName name="precio2">#REF!</definedName>
    <definedName name="PrecioS" localSheetId="23">#REF!</definedName>
    <definedName name="PrecioS" localSheetId="8">#REF!</definedName>
    <definedName name="PrecioS" localSheetId="9">#REF!</definedName>
    <definedName name="PrecioS" localSheetId="10">#REF!</definedName>
    <definedName name="PrecioS" localSheetId="20">#REF!</definedName>
    <definedName name="PrecioS" localSheetId="26">#REF!</definedName>
    <definedName name="PrecioS" localSheetId="19">#REF!</definedName>
    <definedName name="PrecioS" localSheetId="18">#REF!</definedName>
    <definedName name="PrecioS" localSheetId="11">#REF!</definedName>
    <definedName name="PrecioS" localSheetId="13">#REF!</definedName>
    <definedName name="PrecioS" localSheetId="22">#REF!</definedName>
    <definedName name="PrecioS" localSheetId="24">#REF!</definedName>
    <definedName name="PrecioS" localSheetId="7">#REF!</definedName>
    <definedName name="PrecioS" localSheetId="21">#REF!</definedName>
    <definedName name="PrecioS" localSheetId="2">#REF!</definedName>
    <definedName name="PrecioS" localSheetId="4">#REF!</definedName>
    <definedName name="PrecioS" localSheetId="5">#REF!</definedName>
    <definedName name="PrecioS" localSheetId="16">#REF!</definedName>
    <definedName name="PrecioS">#REF!</definedName>
    <definedName name="prestacional" localSheetId="23">#REF!</definedName>
    <definedName name="prestacional" localSheetId="20">#REF!</definedName>
    <definedName name="prestacional" localSheetId="26">#REF!</definedName>
    <definedName name="prestacional" localSheetId="19">#REF!</definedName>
    <definedName name="prestacional" localSheetId="22">#REF!</definedName>
    <definedName name="prestacional" localSheetId="24">#REF!</definedName>
    <definedName name="prestacional" localSheetId="21">#REF!</definedName>
    <definedName name="prestacional" localSheetId="2">#REF!</definedName>
    <definedName name="prestacional" localSheetId="4">#REF!</definedName>
    <definedName name="prestacional">#REF!</definedName>
    <definedName name="PRINT_AREA">#N/A</definedName>
    <definedName name="PRINT_AREA_MI">#N/A</definedName>
    <definedName name="PRINT_TITLES">#N/A</definedName>
    <definedName name="PRINT_TITLES_MI">#N/A</definedName>
    <definedName name="rele">#REF!</definedName>
    <definedName name="RESU" localSheetId="23">#REF!</definedName>
    <definedName name="RESU" localSheetId="8">#REF!</definedName>
    <definedName name="RESU" localSheetId="9">#REF!</definedName>
    <definedName name="RESU" localSheetId="10">#REF!</definedName>
    <definedName name="RESU" localSheetId="20">#REF!</definedName>
    <definedName name="RESU" localSheetId="27">#REF!</definedName>
    <definedName name="RESU" localSheetId="26">#REF!</definedName>
    <definedName name="RESU" localSheetId="19">#REF!</definedName>
    <definedName name="RESU" localSheetId="18">#REF!</definedName>
    <definedName name="RESU" localSheetId="11">#REF!</definedName>
    <definedName name="RESU" localSheetId="13">#REF!</definedName>
    <definedName name="RESU" localSheetId="22">#REF!</definedName>
    <definedName name="RESU" localSheetId="24">#REF!</definedName>
    <definedName name="RESU" localSheetId="7">#REF!</definedName>
    <definedName name="RESU" localSheetId="21">#REF!</definedName>
    <definedName name="RESU" localSheetId="2">#REF!</definedName>
    <definedName name="RESU" localSheetId="4">#REF!</definedName>
    <definedName name="RESU" localSheetId="5">#REF!</definedName>
    <definedName name="RESU" localSheetId="16">#REF!</definedName>
    <definedName name="RESU">#REF!</definedName>
    <definedName name="RFO">'CF&amp;O'!$B$2</definedName>
    <definedName name="salarios">Salarios!$C$2</definedName>
    <definedName name="SUBA">#REF!</definedName>
    <definedName name="subasta1">#REF!</definedName>
    <definedName name="subasta2">#REF!</definedName>
    <definedName name="subasta3">#REF!</definedName>
    <definedName name="subasta4">#REF!</definedName>
    <definedName name="SUELLEN" localSheetId="23">#REF!</definedName>
    <definedName name="SUELLEN" localSheetId="8">#REF!</definedName>
    <definedName name="SUELLEN" localSheetId="9">#REF!</definedName>
    <definedName name="SUELLEN" localSheetId="10">#REF!</definedName>
    <definedName name="SUELLEN" localSheetId="20">#REF!</definedName>
    <definedName name="SUELLEN" localSheetId="27">#REF!</definedName>
    <definedName name="SUELLEN" localSheetId="26">#REF!</definedName>
    <definedName name="SUELLEN" localSheetId="19">#REF!</definedName>
    <definedName name="SUELLEN" localSheetId="18">#REF!</definedName>
    <definedName name="SUELLEN" localSheetId="11">#REF!</definedName>
    <definedName name="SUELLEN" localSheetId="13">#REF!</definedName>
    <definedName name="SUELLEN" localSheetId="22">#REF!</definedName>
    <definedName name="SUELLEN" localSheetId="24">#REF!</definedName>
    <definedName name="SUELLEN" localSheetId="7">#REF!</definedName>
    <definedName name="SUELLEN" localSheetId="21">#REF!</definedName>
    <definedName name="SUELLEN" localSheetId="2">#REF!</definedName>
    <definedName name="SUELLEN" localSheetId="4">#REF!</definedName>
    <definedName name="SUELLEN" localSheetId="5">#REF!</definedName>
    <definedName name="SUELLEN" localSheetId="16">#REF!</definedName>
    <definedName name="SUELLEN">#REF!</definedName>
    <definedName name="suma">#REF!</definedName>
    <definedName name="_xlnm.Print_Titles" localSheetId="27">'Ayuda honorarios'!$1:$3</definedName>
    <definedName name="_xlnm.Print_Titles" localSheetId="18">Distintivos!$1:$3</definedName>
    <definedName name="_xlnm.Print_Titles" localSheetId="14">Honorarios!$1:$4</definedName>
    <definedName name="_xlnm.Print_Titles" localSheetId="2">'PE PSP'!$1:$4</definedName>
    <definedName name="_xlnm.Print_Titles" localSheetId="4">'Ppto PSP'!$1:$4</definedName>
    <definedName name="_xlnm.Print_Titles" localSheetId="3">'Presupuesto Contrato'!$1:$4</definedName>
    <definedName name="_xlnm.Print_Titles" localSheetId="5">'Presupuesto Convenio'!$1:$4</definedName>
    <definedName name="_xlnm.Print_Titles">#N/A</definedName>
    <definedName name="Títulos_a_imprimir_IM" localSheetId="23">#REF!</definedName>
    <definedName name="Títulos_a_imprimir_IM" localSheetId="8">#REF!</definedName>
    <definedName name="Títulos_a_imprimir_IM" localSheetId="9">#REF!</definedName>
    <definedName name="Títulos_a_imprimir_IM" localSheetId="10">#REF!</definedName>
    <definedName name="Títulos_a_imprimir_IM" localSheetId="20">#REF!</definedName>
    <definedName name="Títulos_a_imprimir_IM" localSheetId="27">#REF!</definedName>
    <definedName name="Títulos_a_imprimir_IM" localSheetId="26">#REF!</definedName>
    <definedName name="Títulos_a_imprimir_IM" localSheetId="19">#REF!</definedName>
    <definedName name="Títulos_a_imprimir_IM" localSheetId="18">#REF!</definedName>
    <definedName name="Títulos_a_imprimir_IM" localSheetId="11">#REF!</definedName>
    <definedName name="Títulos_a_imprimir_IM" localSheetId="13">#REF!</definedName>
    <definedName name="Títulos_a_imprimir_IM" localSheetId="22">#REF!</definedName>
    <definedName name="Títulos_a_imprimir_IM" localSheetId="24">#REF!</definedName>
    <definedName name="Títulos_a_imprimir_IM" localSheetId="7">#REF!</definedName>
    <definedName name="Títulos_a_imprimir_IM" localSheetId="21">#REF!</definedName>
    <definedName name="Títulos_a_imprimir_IM" localSheetId="2">#REF!</definedName>
    <definedName name="Títulos_a_imprimir_IM" localSheetId="4">#REF!</definedName>
    <definedName name="Títulos_a_imprimir_IM" localSheetId="5">#REF!</definedName>
    <definedName name="Títulos_a_imprimir_IM" localSheetId="16">#REF!</definedName>
    <definedName name="Títulos_a_imprimir_IM">#REF!</definedName>
    <definedName name="tres" localSheetId="23">#REF!</definedName>
    <definedName name="tres" localSheetId="8">#REF!</definedName>
    <definedName name="tres" localSheetId="9">#REF!</definedName>
    <definedName name="tres" localSheetId="10">#REF!</definedName>
    <definedName name="tres" localSheetId="20">#REF!</definedName>
    <definedName name="tres" localSheetId="27">#REF!</definedName>
    <definedName name="tres" localSheetId="26">#REF!</definedName>
    <definedName name="tres" localSheetId="19">#REF!</definedName>
    <definedName name="tres" localSheetId="18">#REF!</definedName>
    <definedName name="tres" localSheetId="11">#REF!</definedName>
    <definedName name="tres" localSheetId="13">#REF!</definedName>
    <definedName name="tres" localSheetId="22">#REF!</definedName>
    <definedName name="tres" localSheetId="24">#REF!</definedName>
    <definedName name="tres" localSheetId="7">#REF!</definedName>
    <definedName name="tres" localSheetId="21">#REF!</definedName>
    <definedName name="tres" localSheetId="2">#REF!</definedName>
    <definedName name="tres" localSheetId="4">#REF!</definedName>
    <definedName name="tres" localSheetId="5">#REF!</definedName>
    <definedName name="tres" localSheetId="16">#REF!</definedName>
    <definedName name="tres">#REF!</definedName>
    <definedName name="Var">#REF!</definedName>
    <definedName name="vas" localSheetId="23">#REF!</definedName>
    <definedName name="vas" localSheetId="8">#REF!</definedName>
    <definedName name="vas" localSheetId="9">#REF!</definedName>
    <definedName name="vas" localSheetId="10">#REF!</definedName>
    <definedName name="vas" localSheetId="20">#REF!</definedName>
    <definedName name="vas" localSheetId="27">#REF!</definedName>
    <definedName name="vas" localSheetId="26">#REF!</definedName>
    <definedName name="vas" localSheetId="19">#REF!</definedName>
    <definedName name="vas" localSheetId="18">#REF!</definedName>
    <definedName name="vas" localSheetId="11">#REF!</definedName>
    <definedName name="vas" localSheetId="13">#REF!</definedName>
    <definedName name="vas" localSheetId="22">#REF!</definedName>
    <definedName name="vas" localSheetId="24">#REF!</definedName>
    <definedName name="vas" localSheetId="7">#REF!</definedName>
    <definedName name="vas" localSheetId="21">#REF!</definedName>
    <definedName name="vas" localSheetId="2">#REF!</definedName>
    <definedName name="vas" localSheetId="4">#REF!</definedName>
    <definedName name="vas" localSheetId="5">#REF!</definedName>
    <definedName name="vas" localSheetId="16">#REF!</definedName>
    <definedName name="vas">#REF!</definedName>
    <definedName name="wrn.GENERAL." localSheetId="27" hidden="1">{"TAB1",#N/A,TRUE,"GENERAL";"TAB2",#N/A,TRUE,"GENERAL";"TAB3",#N/A,TRUE,"GENERAL";"TAB4",#N/A,TRUE,"GENERAL";"TAB5",#N/A,TRUE,"GENERAL"}</definedName>
    <definedName name="wrn.GENERAL." localSheetId="13" hidden="1">{"TAB1",#N/A,TRUE,"GENERAL";"TAB2",#N/A,TRUE,"GENERAL";"TAB3",#N/A,TRUE,"GENERAL";"TAB4",#N/A,TRUE,"GENERAL";"TAB5",#N/A,TRUE,"GENERAL"}</definedName>
    <definedName name="wrn.GENERAL." localSheetId="16" hidden="1">{"TAB1",#N/A,TRUE,"GENERAL";"TAB2",#N/A,TRUE,"GENERAL";"TAB3",#N/A,TRUE,"GENERAL";"TAB4",#N/A,TRUE,"GENERAL";"TAB5",#N/A,TRUE,"GENERAL"}</definedName>
    <definedName name="wrn.GENERAL." hidden="1">{"TAB1",#N/A,TRUE,"GENERAL";"TAB2",#N/A,TRUE,"GENERAL";"TAB3",#N/A,TRUE,"GENERAL";"TAB4",#N/A,TRUE,"GENERAL";"TAB5",#N/A,TRUE,"GENERAL"}</definedName>
    <definedName name="wrn.via." localSheetId="27" hidden="1">{"via1",#N/A,TRUE,"general";"via2",#N/A,TRUE,"general";"via3",#N/A,TRUE,"general"}</definedName>
    <definedName name="wrn.via." localSheetId="13" hidden="1">{"via1",#N/A,TRUE,"general";"via2",#N/A,TRUE,"general";"via3",#N/A,TRUE,"general"}</definedName>
    <definedName name="wrn.via." localSheetId="16" hidden="1">{"via1",#N/A,TRUE,"general";"via2",#N/A,TRUE,"general";"via3",#N/A,TRUE,"general"}</definedName>
    <definedName name="wrn.via." hidden="1">{"via1",#N/A,TRUE,"general";"via2",#N/A,TRUE,"general";"via3",#N/A,TRUE,"general"}</definedName>
    <definedName name="xx" localSheetId="23">#REF!</definedName>
    <definedName name="xx" localSheetId="8">#REF!</definedName>
    <definedName name="xx" localSheetId="9">#REF!</definedName>
    <definedName name="xx" localSheetId="10">#REF!</definedName>
    <definedName name="xx" localSheetId="20">#REF!</definedName>
    <definedName name="xx" localSheetId="27">#REF!</definedName>
    <definedName name="xx" localSheetId="26">#REF!</definedName>
    <definedName name="xx" localSheetId="19">#REF!</definedName>
    <definedName name="xx" localSheetId="18">#REF!</definedName>
    <definedName name="xx" localSheetId="11">#REF!</definedName>
    <definedName name="xx" localSheetId="13">#REF!</definedName>
    <definedName name="xx" localSheetId="22">#REF!</definedName>
    <definedName name="xx" localSheetId="24">#REF!</definedName>
    <definedName name="xx" localSheetId="7">#REF!</definedName>
    <definedName name="xx" localSheetId="21">#REF!</definedName>
    <definedName name="xx" localSheetId="2">#REF!</definedName>
    <definedName name="xx" localSheetId="4">#REF!</definedName>
    <definedName name="xx" localSheetId="5">#REF!</definedName>
    <definedName name="xx" localSheetId="16">#REF!</definedName>
    <definedName name="xx">#REF!</definedName>
    <definedName name="yuf" localSheetId="27" hidden="1">{"TAB1",#N/A,TRUE,"GENERAL";"TAB2",#N/A,TRUE,"GENERAL";"TAB3",#N/A,TRUE,"GENERAL";"TAB4",#N/A,TRUE,"GENERAL";"TAB5",#N/A,TRUE,"GENERAL"}</definedName>
    <definedName name="yuf" localSheetId="13" hidden="1">{"TAB1",#N/A,TRUE,"GENERAL";"TAB2",#N/A,TRUE,"GENERAL";"TAB3",#N/A,TRUE,"GENERAL";"TAB4",#N/A,TRUE,"GENERAL";"TAB5",#N/A,TRUE,"GENERAL"}</definedName>
    <definedName name="yuf" localSheetId="16" hidden="1">{"TAB1",#N/A,TRUE,"GENERAL";"TAB2",#N/A,TRUE,"GENERAL";"TAB3",#N/A,TRUE,"GENERAL";"TAB4",#N/A,TRUE,"GENERAL";"TAB5",#N/A,TRUE,"GENERAL"}</definedName>
    <definedName name="yuf" hidden="1">{"TAB1",#N/A,TRUE,"GENERAL";"TAB2",#N/A,TRUE,"GENERAL";"TAB3",#N/A,TRUE,"GENERAL";"TAB4",#N/A,TRUE,"GENERAL";"TAB5",#N/A,TRUE,"GENERAL"}</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98" i="26" l="1"/>
  <c r="I98" i="26"/>
  <c r="D106" i="26"/>
  <c r="D101" i="26"/>
  <c r="Q70" i="79"/>
  <c r="L97" i="26"/>
  <c r="L96" i="26"/>
  <c r="L102" i="26"/>
  <c r="L94" i="26"/>
  <c r="K97" i="26"/>
  <c r="K96" i="26"/>
  <c r="J96" i="26"/>
  <c r="I96" i="26"/>
  <c r="K94" i="26"/>
  <c r="J94" i="26"/>
  <c r="I94" i="26"/>
  <c r="K91" i="26"/>
  <c r="J91" i="26"/>
  <c r="M71" i="79"/>
  <c r="M70" i="79"/>
  <c r="L93" i="26"/>
  <c r="J102" i="26"/>
  <c r="I102" i="26"/>
  <c r="H88" i="26"/>
  <c r="M55" i="85"/>
  <c r="M36" i="85"/>
  <c r="I75" i="79"/>
  <c r="M40" i="79"/>
  <c r="M39" i="79"/>
  <c r="M38" i="79"/>
  <c r="M36" i="79"/>
  <c r="G18" i="86"/>
  <c r="H18" i="86"/>
  <c r="A14" i="85"/>
  <c r="H56" i="85"/>
  <c r="K14" i="26"/>
  <c r="N14" i="26"/>
  <c r="N13" i="26"/>
  <c r="N17" i="26" s="1"/>
  <c r="M17" i="26"/>
  <c r="K17" i="26"/>
  <c r="J17" i="26"/>
  <c r="I17" i="26"/>
  <c r="G14" i="26"/>
  <c r="H13" i="26"/>
  <c r="G11" i="26"/>
  <c r="F14" i="26"/>
  <c r="G55" i="85"/>
  <c r="H71" i="79"/>
  <c r="G33" i="79"/>
  <c r="G71" i="79" s="1"/>
  <c r="H33" i="79"/>
  <c r="M19" i="85"/>
  <c r="J19" i="85"/>
  <c r="I40" i="85"/>
  <c r="H40" i="85"/>
  <c r="J40" i="85" s="1"/>
  <c r="K102" i="26" l="1"/>
  <c r="M40" i="85"/>
  <c r="G6" i="79" l="1"/>
  <c r="G5" i="79"/>
  <c r="C5" i="26"/>
  <c r="C6" i="26"/>
  <c r="H64" i="86"/>
  <c r="I64" i="86"/>
  <c r="J64" i="86"/>
  <c r="K64" i="86"/>
  <c r="L64" i="86"/>
  <c r="G64" i="86"/>
  <c r="H74" i="86"/>
  <c r="I74" i="86"/>
  <c r="J74" i="86"/>
  <c r="K74" i="86"/>
  <c r="L74" i="86"/>
  <c r="G74" i="86"/>
  <c r="F17" i="86"/>
  <c r="H58" i="86"/>
  <c r="I58" i="86"/>
  <c r="J58" i="86"/>
  <c r="K58" i="86"/>
  <c r="L58" i="86"/>
  <c r="G58" i="86"/>
  <c r="I18" i="86"/>
  <c r="J18" i="86"/>
  <c r="K18" i="86"/>
  <c r="L18" i="86"/>
  <c r="L17" i="86"/>
  <c r="G17" i="86"/>
  <c r="D16" i="86"/>
  <c r="E14" i="26" l="1"/>
  <c r="I14" i="26"/>
  <c r="H11" i="26"/>
  <c r="G57" i="86"/>
  <c r="H57" i="86"/>
  <c r="I57" i="86"/>
  <c r="S57" i="86"/>
  <c r="T57" i="86"/>
  <c r="U57" i="86"/>
  <c r="V57" i="86"/>
  <c r="W57" i="86"/>
  <c r="X57" i="86"/>
  <c r="Y57" i="86"/>
  <c r="Z57" i="86"/>
  <c r="AA57" i="86"/>
  <c r="AB57" i="86"/>
  <c r="AC57" i="86"/>
  <c r="AD57" i="86"/>
  <c r="G52" i="85"/>
  <c r="H52" i="85" s="1"/>
  <c r="J52" i="85" s="1"/>
  <c r="G50" i="85"/>
  <c r="I50" i="85" s="1"/>
  <c r="AE230" i="86"/>
  <c r="AD227" i="86"/>
  <c r="AC227" i="86"/>
  <c r="AB227" i="86"/>
  <c r="AA227" i="86"/>
  <c r="Z227" i="86"/>
  <c r="Y227" i="86"/>
  <c r="X227" i="86"/>
  <c r="W227" i="86"/>
  <c r="V227" i="86"/>
  <c r="U227" i="86"/>
  <c r="T227" i="86"/>
  <c r="S227" i="86"/>
  <c r="R227" i="86"/>
  <c r="Q227" i="86"/>
  <c r="P227" i="86"/>
  <c r="O227" i="86"/>
  <c r="N227" i="86"/>
  <c r="M227" i="86"/>
  <c r="L227" i="86"/>
  <c r="K227" i="86"/>
  <c r="J227" i="86"/>
  <c r="I227" i="86"/>
  <c r="H227" i="86"/>
  <c r="G227" i="86"/>
  <c r="AE209" i="86"/>
  <c r="D209" i="86"/>
  <c r="AE208" i="86"/>
  <c r="D208" i="86"/>
  <c r="AE207" i="86"/>
  <c r="D207" i="86"/>
  <c r="AE206" i="86"/>
  <c r="D206" i="86"/>
  <c r="AE205" i="86"/>
  <c r="D205" i="86"/>
  <c r="AD204" i="86"/>
  <c r="AC204" i="86"/>
  <c r="AB204" i="86"/>
  <c r="AA204" i="86"/>
  <c r="Z204" i="86"/>
  <c r="Y204" i="86"/>
  <c r="X204" i="86"/>
  <c r="W204" i="86"/>
  <c r="V204" i="86"/>
  <c r="U204" i="86"/>
  <c r="T204" i="86"/>
  <c r="S204" i="86"/>
  <c r="R204" i="86"/>
  <c r="Q204" i="86"/>
  <c r="P204" i="86"/>
  <c r="O204" i="86"/>
  <c r="N204" i="86"/>
  <c r="M204" i="86"/>
  <c r="L204" i="86"/>
  <c r="K204" i="86"/>
  <c r="J204" i="86"/>
  <c r="I204" i="86"/>
  <c r="H204" i="86"/>
  <c r="G204" i="86"/>
  <c r="AE203" i="86"/>
  <c r="D203" i="86"/>
  <c r="AE202" i="86"/>
  <c r="D202" i="86"/>
  <c r="AE201" i="86"/>
  <c r="D201" i="86"/>
  <c r="AE200" i="86"/>
  <c r="D200" i="86"/>
  <c r="AE199" i="86"/>
  <c r="D199" i="86"/>
  <c r="AD198" i="86"/>
  <c r="AC198" i="86"/>
  <c r="AB198" i="86"/>
  <c r="AA198" i="86"/>
  <c r="Z198" i="86"/>
  <c r="Y198" i="86"/>
  <c r="X198" i="86"/>
  <c r="W198" i="86"/>
  <c r="V198" i="86"/>
  <c r="U198" i="86"/>
  <c r="T198" i="86"/>
  <c r="S198" i="86"/>
  <c r="R198" i="86"/>
  <c r="Q198" i="86"/>
  <c r="P198" i="86"/>
  <c r="O198" i="86"/>
  <c r="N198" i="86"/>
  <c r="M198" i="86"/>
  <c r="L198" i="86"/>
  <c r="K198" i="86"/>
  <c r="J198" i="86"/>
  <c r="I198" i="86"/>
  <c r="H198" i="86"/>
  <c r="G198" i="86"/>
  <c r="AE197" i="86"/>
  <c r="D197" i="86"/>
  <c r="AE196" i="86"/>
  <c r="D196" i="86"/>
  <c r="AE195" i="86"/>
  <c r="D195" i="86"/>
  <c r="AE194" i="86"/>
  <c r="D194" i="86"/>
  <c r="AE193" i="86"/>
  <c r="D193" i="86"/>
  <c r="AD192" i="86"/>
  <c r="AC192" i="86"/>
  <c r="AB192" i="86"/>
  <c r="AA192" i="86"/>
  <c r="Z192" i="86"/>
  <c r="Y192" i="86"/>
  <c r="X192" i="86"/>
  <c r="W192" i="86"/>
  <c r="V192" i="86"/>
  <c r="U192" i="86"/>
  <c r="T192" i="86"/>
  <c r="S192" i="86"/>
  <c r="R192" i="86"/>
  <c r="Q192" i="86"/>
  <c r="P192" i="86"/>
  <c r="O192" i="86"/>
  <c r="N192" i="86"/>
  <c r="M192" i="86"/>
  <c r="L192" i="86"/>
  <c r="K192" i="86"/>
  <c r="J192" i="86"/>
  <c r="I192" i="86"/>
  <c r="H192" i="86"/>
  <c r="G192" i="86"/>
  <c r="AE191" i="86"/>
  <c r="D191" i="86"/>
  <c r="AE190" i="86"/>
  <c r="D190" i="86"/>
  <c r="AE189" i="86"/>
  <c r="D189" i="86"/>
  <c r="AE188" i="86"/>
  <c r="D188" i="86"/>
  <c r="AE187" i="86"/>
  <c r="D187" i="86"/>
  <c r="AD186" i="86"/>
  <c r="AC186" i="86"/>
  <c r="AB186" i="86"/>
  <c r="AA186" i="86"/>
  <c r="Z186" i="86"/>
  <c r="Y186" i="86"/>
  <c r="X186" i="86"/>
  <c r="W186" i="86"/>
  <c r="V186" i="86"/>
  <c r="U186" i="86"/>
  <c r="T186" i="86"/>
  <c r="S186" i="86"/>
  <c r="R186" i="86"/>
  <c r="Q186" i="86"/>
  <c r="P186" i="86"/>
  <c r="O186" i="86"/>
  <c r="N186" i="86"/>
  <c r="M186" i="86"/>
  <c r="L186" i="86"/>
  <c r="K186" i="86"/>
  <c r="J186" i="86"/>
  <c r="I186" i="86"/>
  <c r="H186" i="86"/>
  <c r="G186" i="86"/>
  <c r="AE185" i="86"/>
  <c r="D185" i="86"/>
  <c r="AE184" i="86"/>
  <c r="D184" i="86"/>
  <c r="AE183" i="86"/>
  <c r="D183" i="86"/>
  <c r="AE182" i="86"/>
  <c r="D182" i="86"/>
  <c r="AE181" i="86"/>
  <c r="D181" i="86"/>
  <c r="AD180" i="86"/>
  <c r="AC180" i="86"/>
  <c r="AB180" i="86"/>
  <c r="AA180" i="86"/>
  <c r="AA179" i="86" s="1"/>
  <c r="Z180" i="86"/>
  <c r="Y180" i="86"/>
  <c r="X180" i="86"/>
  <c r="W180" i="86"/>
  <c r="W179" i="86" s="1"/>
  <c r="V180" i="86"/>
  <c r="U180" i="86"/>
  <c r="T180" i="86"/>
  <c r="S180" i="86"/>
  <c r="S179" i="86" s="1"/>
  <c r="R180" i="86"/>
  <c r="Q180" i="86"/>
  <c r="P180" i="86"/>
  <c r="O180" i="86"/>
  <c r="O179" i="86" s="1"/>
  <c r="N180" i="86"/>
  <c r="M180" i="86"/>
  <c r="L180" i="86"/>
  <c r="K180" i="86"/>
  <c r="K179" i="86" s="1"/>
  <c r="J180" i="86"/>
  <c r="I180" i="86"/>
  <c r="H180" i="86"/>
  <c r="G180" i="86"/>
  <c r="G179" i="86" s="1"/>
  <c r="AE178" i="86"/>
  <c r="AE177" i="86"/>
  <c r="AE176" i="86"/>
  <c r="AE175" i="86"/>
  <c r="AE174" i="86"/>
  <c r="AD173" i="86"/>
  <c r="AC173" i="86"/>
  <c r="AB173" i="86"/>
  <c r="AA173" i="86"/>
  <c r="Z173" i="86"/>
  <c r="Y173" i="86"/>
  <c r="X173" i="86"/>
  <c r="W173" i="86"/>
  <c r="V173" i="86"/>
  <c r="U173" i="86"/>
  <c r="T173" i="86"/>
  <c r="S173" i="86"/>
  <c r="R173" i="86"/>
  <c r="Q173" i="86"/>
  <c r="P173" i="86"/>
  <c r="O173" i="86"/>
  <c r="N173" i="86"/>
  <c r="M173" i="86"/>
  <c r="L173" i="86"/>
  <c r="K173" i="86"/>
  <c r="J173" i="86"/>
  <c r="I173" i="86"/>
  <c r="H173" i="86"/>
  <c r="G173" i="86"/>
  <c r="AE172" i="86"/>
  <c r="AE171" i="86"/>
  <c r="AE170" i="86"/>
  <c r="AE169" i="86"/>
  <c r="AE168" i="86"/>
  <c r="AD167" i="86"/>
  <c r="AC167" i="86"/>
  <c r="AB167" i="86"/>
  <c r="AA167" i="86"/>
  <c r="Z167" i="86"/>
  <c r="Y167" i="86"/>
  <c r="X167" i="86"/>
  <c r="W167" i="86"/>
  <c r="V167" i="86"/>
  <c r="U167" i="86"/>
  <c r="T167" i="86"/>
  <c r="S167" i="86"/>
  <c r="R167" i="86"/>
  <c r="Q167" i="86"/>
  <c r="P167" i="86"/>
  <c r="O167" i="86"/>
  <c r="N167" i="86"/>
  <c r="M167" i="86"/>
  <c r="L167" i="86"/>
  <c r="K167" i="86"/>
  <c r="J167" i="86"/>
  <c r="I167" i="86"/>
  <c r="H167" i="86"/>
  <c r="G167" i="86"/>
  <c r="AE166" i="86"/>
  <c r="AE165" i="86"/>
  <c r="AE164" i="86"/>
  <c r="AE163" i="86"/>
  <c r="AE162" i="86"/>
  <c r="AD161" i="86"/>
  <c r="AC161" i="86"/>
  <c r="AB161" i="86"/>
  <c r="AA161" i="86"/>
  <c r="Z161" i="86"/>
  <c r="Z148" i="86" s="1"/>
  <c r="Y161" i="86"/>
  <c r="X161" i="86"/>
  <c r="W161" i="86"/>
  <c r="V161" i="86"/>
  <c r="U161" i="86"/>
  <c r="T161" i="86"/>
  <c r="S161" i="86"/>
  <c r="R161" i="86"/>
  <c r="R148" i="86" s="1"/>
  <c r="Q161" i="86"/>
  <c r="P161" i="86"/>
  <c r="O161" i="86"/>
  <c r="N161" i="86"/>
  <c r="N148" i="86" s="1"/>
  <c r="M161" i="86"/>
  <c r="L161" i="86"/>
  <c r="K161" i="86"/>
  <c r="J161" i="86"/>
  <c r="J148" i="86" s="1"/>
  <c r="I161" i="86"/>
  <c r="H161" i="86"/>
  <c r="G161" i="86"/>
  <c r="AE160" i="86"/>
  <c r="AE159" i="86"/>
  <c r="AE158" i="86"/>
  <c r="AE157" i="86"/>
  <c r="AE156" i="86"/>
  <c r="AD155" i="86"/>
  <c r="AC155" i="86"/>
  <c r="AB155" i="86"/>
  <c r="AA155" i="86"/>
  <c r="Z155" i="86"/>
  <c r="Y155" i="86"/>
  <c r="X155" i="86"/>
  <c r="W155" i="86"/>
  <c r="V155" i="86"/>
  <c r="U155" i="86"/>
  <c r="T155" i="86"/>
  <c r="S155" i="86"/>
  <c r="R155" i="86"/>
  <c r="Q155" i="86"/>
  <c r="P155" i="86"/>
  <c r="O155" i="86"/>
  <c r="N155" i="86"/>
  <c r="M155" i="86"/>
  <c r="L155" i="86"/>
  <c r="K155" i="86"/>
  <c r="J155" i="86"/>
  <c r="I155" i="86"/>
  <c r="H155" i="86"/>
  <c r="G155" i="86"/>
  <c r="AE155" i="86" s="1"/>
  <c r="AE154" i="86"/>
  <c r="AE153" i="86"/>
  <c r="AE152" i="86"/>
  <c r="AE151" i="86"/>
  <c r="AE150" i="86"/>
  <c r="AD149" i="86"/>
  <c r="AC149" i="86"/>
  <c r="AB149" i="86"/>
  <c r="AB148" i="86" s="1"/>
  <c r="AA149" i="86"/>
  <c r="Z149" i="86"/>
  <c r="Y149" i="86"/>
  <c r="X149" i="86"/>
  <c r="X148" i="86" s="1"/>
  <c r="W149" i="86"/>
  <c r="V149" i="86"/>
  <c r="U149" i="86"/>
  <c r="T149" i="86"/>
  <c r="T148" i="86" s="1"/>
  <c r="S149" i="86"/>
  <c r="R149" i="86"/>
  <c r="Q149" i="86"/>
  <c r="P149" i="86"/>
  <c r="P148" i="86" s="1"/>
  <c r="O149" i="86"/>
  <c r="N149" i="86"/>
  <c r="M149" i="86"/>
  <c r="L149" i="86"/>
  <c r="L148" i="86" s="1"/>
  <c r="K149" i="86"/>
  <c r="J149" i="86"/>
  <c r="I149" i="86"/>
  <c r="H149" i="86"/>
  <c r="H148" i="86" s="1"/>
  <c r="G149" i="86"/>
  <c r="F149" i="86"/>
  <c r="F148" i="86" s="1"/>
  <c r="AE147" i="86"/>
  <c r="AE146" i="86"/>
  <c r="AE145" i="86"/>
  <c r="AE144" i="86"/>
  <c r="AE143" i="86"/>
  <c r="AD142" i="86"/>
  <c r="AC142" i="86"/>
  <c r="AB142" i="86"/>
  <c r="AA142" i="86"/>
  <c r="Z142" i="86"/>
  <c r="Y142" i="86"/>
  <c r="X142" i="86"/>
  <c r="W142" i="86"/>
  <c r="V142" i="86"/>
  <c r="U142" i="86"/>
  <c r="T142" i="86"/>
  <c r="S142" i="86"/>
  <c r="R142" i="86"/>
  <c r="Q142" i="86"/>
  <c r="P142" i="86"/>
  <c r="O142" i="86"/>
  <c r="N142" i="86"/>
  <c r="M142" i="86"/>
  <c r="L142" i="86"/>
  <c r="K142" i="86"/>
  <c r="J142" i="86"/>
  <c r="I142" i="86"/>
  <c r="H142" i="86"/>
  <c r="G142" i="86"/>
  <c r="AE142" i="86" s="1"/>
  <c r="AE141" i="86"/>
  <c r="AE140" i="86"/>
  <c r="AE139" i="86"/>
  <c r="AE138" i="86"/>
  <c r="AE137" i="86"/>
  <c r="AD136" i="86"/>
  <c r="AC136" i="86"/>
  <c r="AB136" i="86"/>
  <c r="AA136" i="86"/>
  <c r="Z136" i="86"/>
  <c r="Y136" i="86"/>
  <c r="X136" i="86"/>
  <c r="W136" i="86"/>
  <c r="V136" i="86"/>
  <c r="U136" i="86"/>
  <c r="T136" i="86"/>
  <c r="S136" i="86"/>
  <c r="R136" i="86"/>
  <c r="Q136" i="86"/>
  <c r="P136" i="86"/>
  <c r="O136" i="86"/>
  <c r="N136" i="86"/>
  <c r="M136" i="86"/>
  <c r="L136" i="86"/>
  <c r="K136" i="86"/>
  <c r="J136" i="86"/>
  <c r="I136" i="86"/>
  <c r="H136" i="86"/>
  <c r="G136" i="86"/>
  <c r="AE135" i="86"/>
  <c r="AE134" i="86"/>
  <c r="AE133" i="86"/>
  <c r="AE132" i="86"/>
  <c r="AE131" i="86"/>
  <c r="AD130" i="86"/>
  <c r="AC130" i="86"/>
  <c r="AC117" i="86" s="1"/>
  <c r="AB130" i="86"/>
  <c r="AA130" i="86"/>
  <c r="Z130" i="86"/>
  <c r="Y130" i="86"/>
  <c r="X130" i="86"/>
  <c r="W130" i="86"/>
  <c r="V130" i="86"/>
  <c r="U130" i="86"/>
  <c r="U117" i="86" s="1"/>
  <c r="T130" i="86"/>
  <c r="S130" i="86"/>
  <c r="R130" i="86"/>
  <c r="Q130" i="86"/>
  <c r="P130" i="86"/>
  <c r="O130" i="86"/>
  <c r="N130" i="86"/>
  <c r="M130" i="86"/>
  <c r="M117" i="86" s="1"/>
  <c r="L130" i="86"/>
  <c r="K130" i="86"/>
  <c r="J130" i="86"/>
  <c r="I130" i="86"/>
  <c r="H130" i="86"/>
  <c r="G130" i="86"/>
  <c r="AE129" i="86"/>
  <c r="AE128" i="86"/>
  <c r="AE127" i="86"/>
  <c r="AE126" i="86"/>
  <c r="AE125" i="86"/>
  <c r="AD124" i="86"/>
  <c r="AC124" i="86"/>
  <c r="AB124" i="86"/>
  <c r="AA124" i="86"/>
  <c r="Z124" i="86"/>
  <c r="Y124" i="86"/>
  <c r="X124" i="86"/>
  <c r="W124" i="86"/>
  <c r="V124" i="86"/>
  <c r="U124" i="86"/>
  <c r="T124" i="86"/>
  <c r="S124" i="86"/>
  <c r="R124" i="86"/>
  <c r="Q124" i="86"/>
  <c r="P124" i="86"/>
  <c r="O124" i="86"/>
  <c r="N124" i="86"/>
  <c r="M124" i="86"/>
  <c r="L124" i="86"/>
  <c r="K124" i="86"/>
  <c r="J124" i="86"/>
  <c r="I124" i="86"/>
  <c r="H124" i="86"/>
  <c r="G124" i="86"/>
  <c r="AE123" i="86"/>
  <c r="AE122" i="86"/>
  <c r="AE121" i="86"/>
  <c r="AE120" i="86"/>
  <c r="AE119" i="86"/>
  <c r="AD118" i="86"/>
  <c r="AC118" i="86"/>
  <c r="AB118" i="86"/>
  <c r="AA118" i="86"/>
  <c r="AA117" i="86" s="1"/>
  <c r="Z118" i="86"/>
  <c r="Y118" i="86"/>
  <c r="X118" i="86"/>
  <c r="W118" i="86"/>
  <c r="W117" i="86" s="1"/>
  <c r="V118" i="86"/>
  <c r="U118" i="86"/>
  <c r="T118" i="86"/>
  <c r="S118" i="86"/>
  <c r="S117" i="86" s="1"/>
  <c r="R118" i="86"/>
  <c r="Q118" i="86"/>
  <c r="P118" i="86"/>
  <c r="O118" i="86"/>
  <c r="N118" i="86"/>
  <c r="M118" i="86"/>
  <c r="L118" i="86"/>
  <c r="K118" i="86"/>
  <c r="J118" i="86"/>
  <c r="I118" i="86"/>
  <c r="H118" i="86"/>
  <c r="G118" i="86"/>
  <c r="F118" i="86"/>
  <c r="F117" i="86" s="1"/>
  <c r="AE116" i="86"/>
  <c r="AE115" i="86"/>
  <c r="AE114" i="86"/>
  <c r="AE113" i="86"/>
  <c r="AE112" i="86"/>
  <c r="AD111" i="86"/>
  <c r="AC111" i="86"/>
  <c r="AB111" i="86"/>
  <c r="AA111" i="86"/>
  <c r="Z111" i="86"/>
  <c r="Y111" i="86"/>
  <c r="X111" i="86"/>
  <c r="W111" i="86"/>
  <c r="V111" i="86"/>
  <c r="U111" i="86"/>
  <c r="T111" i="86"/>
  <c r="S111" i="86"/>
  <c r="R111" i="86"/>
  <c r="Q111" i="86"/>
  <c r="P111" i="86"/>
  <c r="O111" i="86"/>
  <c r="N111" i="86"/>
  <c r="M111" i="86"/>
  <c r="L111" i="86"/>
  <c r="K111" i="86"/>
  <c r="J111" i="86"/>
  <c r="I111" i="86"/>
  <c r="H111" i="86"/>
  <c r="G111" i="86"/>
  <c r="AE110" i="86"/>
  <c r="AE109" i="86"/>
  <c r="AE108" i="86"/>
  <c r="AE107" i="86"/>
  <c r="AE106" i="86"/>
  <c r="AD105" i="86"/>
  <c r="AC105" i="86"/>
  <c r="AB105" i="86"/>
  <c r="AA105" i="86"/>
  <c r="Z105" i="86"/>
  <c r="Y105" i="86"/>
  <c r="X105" i="86"/>
  <c r="W105" i="86"/>
  <c r="V105" i="86"/>
  <c r="U105" i="86"/>
  <c r="T105" i="86"/>
  <c r="S105" i="86"/>
  <c r="R105" i="86"/>
  <c r="Q105" i="86"/>
  <c r="P105" i="86"/>
  <c r="O105" i="86"/>
  <c r="N105" i="86"/>
  <c r="M105" i="86"/>
  <c r="L105" i="86"/>
  <c r="K105" i="86"/>
  <c r="J105" i="86"/>
  <c r="I105" i="86"/>
  <c r="H105" i="86"/>
  <c r="G105" i="86"/>
  <c r="AE104" i="86"/>
  <c r="AE103" i="86"/>
  <c r="AE102" i="86"/>
  <c r="AE101" i="86"/>
  <c r="AE100" i="86"/>
  <c r="AD99" i="86"/>
  <c r="AC99" i="86"/>
  <c r="AB99" i="86"/>
  <c r="AA99" i="86"/>
  <c r="Z99" i="86"/>
  <c r="Y99" i="86"/>
  <c r="X99" i="86"/>
  <c r="W99" i="86"/>
  <c r="V99" i="86"/>
  <c r="U99" i="86"/>
  <c r="T99" i="86"/>
  <c r="S99" i="86"/>
  <c r="R99" i="86"/>
  <c r="Q99" i="86"/>
  <c r="P99" i="86"/>
  <c r="P86" i="86" s="1"/>
  <c r="O99" i="86"/>
  <c r="N99" i="86"/>
  <c r="M99" i="86"/>
  <c r="L99" i="86"/>
  <c r="K99" i="86"/>
  <c r="J99" i="86"/>
  <c r="I99" i="86"/>
  <c r="H99" i="86"/>
  <c r="G99" i="86"/>
  <c r="AE98" i="86"/>
  <c r="AE97" i="86"/>
  <c r="AE96" i="86"/>
  <c r="AE95" i="86"/>
  <c r="AE94" i="86"/>
  <c r="AD93" i="86"/>
  <c r="AC93" i="86"/>
  <c r="AB93" i="86"/>
  <c r="AA93" i="86"/>
  <c r="Z93" i="86"/>
  <c r="Y93" i="86"/>
  <c r="X93" i="86"/>
  <c r="W93" i="86"/>
  <c r="V93" i="86"/>
  <c r="U93" i="86"/>
  <c r="T93" i="86"/>
  <c r="S93" i="86"/>
  <c r="R93" i="86"/>
  <c r="Q93" i="86"/>
  <c r="P93" i="86"/>
  <c r="O93" i="86"/>
  <c r="N93" i="86"/>
  <c r="M93" i="86"/>
  <c r="L93" i="86"/>
  <c r="K93" i="86"/>
  <c r="J93" i="86"/>
  <c r="I93" i="86"/>
  <c r="H93" i="86"/>
  <c r="G93" i="86"/>
  <c r="AE92" i="86"/>
  <c r="AE91" i="86"/>
  <c r="AE90" i="86"/>
  <c r="AE89" i="86"/>
  <c r="AE88" i="86"/>
  <c r="AD87" i="86"/>
  <c r="AC87" i="86"/>
  <c r="AB87" i="86"/>
  <c r="AA87" i="86"/>
  <c r="Z87" i="86"/>
  <c r="Y87" i="86"/>
  <c r="X87" i="86"/>
  <c r="W87" i="86"/>
  <c r="V87" i="86"/>
  <c r="U87" i="86"/>
  <c r="T87" i="86"/>
  <c r="S87" i="86"/>
  <c r="R87" i="86"/>
  <c r="Q87" i="86"/>
  <c r="P87" i="86"/>
  <c r="O87" i="86"/>
  <c r="N87" i="86"/>
  <c r="M87" i="86"/>
  <c r="L87" i="86"/>
  <c r="K87" i="86"/>
  <c r="J87" i="86"/>
  <c r="I87" i="86"/>
  <c r="H87" i="86"/>
  <c r="G87" i="86"/>
  <c r="F87" i="86"/>
  <c r="AE85" i="86"/>
  <c r="AE84" i="86"/>
  <c r="AE83" i="86"/>
  <c r="AE82" i="86"/>
  <c r="AE81" i="86"/>
  <c r="AD80" i="86"/>
  <c r="AC80" i="86"/>
  <c r="AB80" i="86"/>
  <c r="AA80" i="86"/>
  <c r="Z80" i="86"/>
  <c r="Y80" i="86"/>
  <c r="X80" i="86"/>
  <c r="W80" i="86"/>
  <c r="V80" i="86"/>
  <c r="U80" i="86"/>
  <c r="T80" i="86"/>
  <c r="S80" i="86"/>
  <c r="R80" i="86"/>
  <c r="Q80" i="86"/>
  <c r="P80" i="86"/>
  <c r="O80" i="86"/>
  <c r="N80" i="86"/>
  <c r="M80" i="86"/>
  <c r="L80" i="86"/>
  <c r="K80" i="86"/>
  <c r="J80" i="86"/>
  <c r="I80" i="86"/>
  <c r="H80" i="86"/>
  <c r="G80" i="86"/>
  <c r="AE79" i="86"/>
  <c r="AE78" i="86"/>
  <c r="AE77" i="86"/>
  <c r="AE76" i="86"/>
  <c r="AE75" i="86"/>
  <c r="AD74" i="86"/>
  <c r="AC74" i="86"/>
  <c r="AB74" i="86"/>
  <c r="AA74" i="86"/>
  <c r="Z74" i="86"/>
  <c r="Y74" i="86"/>
  <c r="X74" i="86"/>
  <c r="W74" i="86"/>
  <c r="V74" i="86"/>
  <c r="U74" i="86"/>
  <c r="T74" i="86"/>
  <c r="S74" i="86"/>
  <c r="AE73" i="86"/>
  <c r="AE72" i="86"/>
  <c r="AE71" i="86"/>
  <c r="AE70" i="86"/>
  <c r="AE69" i="86"/>
  <c r="AE68" i="86"/>
  <c r="AE67" i="86"/>
  <c r="AE66" i="86"/>
  <c r="AE65" i="86"/>
  <c r="AD64" i="86"/>
  <c r="AC64" i="86"/>
  <c r="AB64" i="86"/>
  <c r="AA64" i="86"/>
  <c r="Z64" i="86"/>
  <c r="Y64" i="86"/>
  <c r="X64" i="86"/>
  <c r="W64" i="86"/>
  <c r="V64" i="86"/>
  <c r="U64" i="86"/>
  <c r="T64" i="86"/>
  <c r="S64" i="86"/>
  <c r="L57" i="86"/>
  <c r="K57" i="86"/>
  <c r="J57" i="86"/>
  <c r="F64" i="86"/>
  <c r="AE63" i="86"/>
  <c r="AE62" i="86"/>
  <c r="AE61" i="86"/>
  <c r="AE60" i="86"/>
  <c r="AE59" i="86"/>
  <c r="AD58" i="86"/>
  <c r="AC58" i="86"/>
  <c r="AB58" i="86"/>
  <c r="AA58" i="86"/>
  <c r="Z58" i="86"/>
  <c r="Y58" i="86"/>
  <c r="X58" i="86"/>
  <c r="W58" i="86"/>
  <c r="V58" i="86"/>
  <c r="U58" i="86"/>
  <c r="T58" i="86"/>
  <c r="S58" i="86"/>
  <c r="F58" i="86"/>
  <c r="AE56" i="86"/>
  <c r="AE55" i="86"/>
  <c r="AE54" i="86"/>
  <c r="AE53" i="86"/>
  <c r="AE52" i="86"/>
  <c r="AD51" i="86"/>
  <c r="AC51" i="86"/>
  <c r="AB51" i="86"/>
  <c r="AA51" i="86"/>
  <c r="Z51" i="86"/>
  <c r="Y51" i="86"/>
  <c r="X51" i="86"/>
  <c r="W51" i="86"/>
  <c r="V51" i="86"/>
  <c r="U51" i="86"/>
  <c r="T51" i="86"/>
  <c r="S51" i="86"/>
  <c r="L51" i="86"/>
  <c r="K51" i="86"/>
  <c r="J51" i="86"/>
  <c r="I51" i="86"/>
  <c r="H51" i="86"/>
  <c r="G51" i="86"/>
  <c r="AE50" i="86"/>
  <c r="AE49" i="86"/>
  <c r="AE48" i="86"/>
  <c r="AE47" i="86"/>
  <c r="AE46" i="86"/>
  <c r="AD45" i="86"/>
  <c r="AC45" i="86"/>
  <c r="AB45" i="86"/>
  <c r="AA45" i="86"/>
  <c r="Z45" i="86"/>
  <c r="Y45" i="86"/>
  <c r="X45" i="86"/>
  <c r="W45" i="86"/>
  <c r="V45" i="86"/>
  <c r="U45" i="86"/>
  <c r="T45" i="86"/>
  <c r="S45" i="86"/>
  <c r="L45" i="86"/>
  <c r="K45" i="86"/>
  <c r="J45" i="86"/>
  <c r="I45" i="86"/>
  <c r="H45" i="86"/>
  <c r="G45" i="86"/>
  <c r="AE44" i="86"/>
  <c r="AE43" i="86"/>
  <c r="AE42" i="86"/>
  <c r="AE41" i="86"/>
  <c r="AE40" i="86"/>
  <c r="AD39" i="86"/>
  <c r="AC39" i="86"/>
  <c r="AB39" i="86"/>
  <c r="AA39" i="86"/>
  <c r="Z39" i="86"/>
  <c r="Y39" i="86"/>
  <c r="X39" i="86"/>
  <c r="W39" i="86"/>
  <c r="V39" i="86"/>
  <c r="U39" i="86"/>
  <c r="T39" i="86"/>
  <c r="S39" i="86"/>
  <c r="L39" i="86"/>
  <c r="I39" i="86"/>
  <c r="H39" i="86"/>
  <c r="G39" i="86"/>
  <c r="F39" i="86"/>
  <c r="AE38" i="86"/>
  <c r="AE37" i="86"/>
  <c r="AE36" i="86"/>
  <c r="AE35" i="86"/>
  <c r="AE34" i="86"/>
  <c r="AD33" i="86"/>
  <c r="AC33" i="86"/>
  <c r="AB33" i="86"/>
  <c r="AA33" i="86"/>
  <c r="Z33" i="86"/>
  <c r="Y33" i="86"/>
  <c r="X33" i="86"/>
  <c r="W33" i="86"/>
  <c r="V33" i="86"/>
  <c r="U33" i="86"/>
  <c r="T33" i="86"/>
  <c r="S33" i="86"/>
  <c r="L33" i="86"/>
  <c r="K33" i="86"/>
  <c r="J33" i="86"/>
  <c r="J17" i="86" s="1"/>
  <c r="I33" i="86"/>
  <c r="H33" i="86"/>
  <c r="H17" i="86" s="1"/>
  <c r="G33" i="86"/>
  <c r="F33" i="86"/>
  <c r="AE31" i="86"/>
  <c r="AE30" i="86"/>
  <c r="AE29" i="86"/>
  <c r="AE28" i="86"/>
  <c r="AE27" i="86"/>
  <c r="AD26" i="86"/>
  <c r="AC26" i="86"/>
  <c r="AB26" i="86"/>
  <c r="AA26" i="86"/>
  <c r="AA17" i="86" s="1"/>
  <c r="Z26" i="86"/>
  <c r="Z17" i="86" s="1"/>
  <c r="Y26" i="86"/>
  <c r="X26" i="86"/>
  <c r="W26" i="86"/>
  <c r="V26" i="86"/>
  <c r="U26" i="86"/>
  <c r="T26" i="86"/>
  <c r="S26" i="86"/>
  <c r="S17" i="86" s="1"/>
  <c r="L26" i="86"/>
  <c r="K26" i="86"/>
  <c r="J26" i="86"/>
  <c r="I26" i="86"/>
  <c r="I17" i="86" s="1"/>
  <c r="H26" i="86"/>
  <c r="G26" i="86"/>
  <c r="F26" i="86"/>
  <c r="AE23" i="86"/>
  <c r="AE22" i="86"/>
  <c r="AE21" i="86"/>
  <c r="AE20" i="86"/>
  <c r="AE19" i="86"/>
  <c r="AD18" i="86"/>
  <c r="AC18" i="86"/>
  <c r="AB18" i="86"/>
  <c r="AB17" i="86" s="1"/>
  <c r="AA18" i="86"/>
  <c r="Z18" i="86"/>
  <c r="Y18" i="86"/>
  <c r="X18" i="86"/>
  <c r="X17" i="86" s="1"/>
  <c r="W18" i="86"/>
  <c r="V18" i="86"/>
  <c r="U18" i="86"/>
  <c r="T18" i="86"/>
  <c r="T17" i="86" s="1"/>
  <c r="S18" i="86"/>
  <c r="W17" i="86"/>
  <c r="AE16" i="86"/>
  <c r="AE6" i="86"/>
  <c r="AE5" i="86"/>
  <c r="H3" i="86"/>
  <c r="K95" i="26"/>
  <c r="F57" i="86" l="1"/>
  <c r="K17" i="86"/>
  <c r="AE26" i="86"/>
  <c r="H14" i="26"/>
  <c r="J14" i="26" s="1"/>
  <c r="T86" i="86"/>
  <c r="AE111" i="86"/>
  <c r="V17" i="86"/>
  <c r="AD17" i="86"/>
  <c r="AE58" i="86"/>
  <c r="L86" i="86"/>
  <c r="AB86" i="86"/>
  <c r="I117" i="86"/>
  <c r="Q117" i="86"/>
  <c r="Y117" i="86"/>
  <c r="T117" i="86"/>
  <c r="X117" i="86"/>
  <c r="AB117" i="86"/>
  <c r="V148" i="86"/>
  <c r="AD148" i="86"/>
  <c r="U148" i="86"/>
  <c r="Y148" i="86"/>
  <c r="AC148" i="86"/>
  <c r="J179" i="86"/>
  <c r="N179" i="86"/>
  <c r="R179" i="86"/>
  <c r="V179" i="86"/>
  <c r="Z179" i="86"/>
  <c r="AD179" i="86"/>
  <c r="H179" i="86"/>
  <c r="L179" i="86"/>
  <c r="P179" i="86"/>
  <c r="T179" i="86"/>
  <c r="X179" i="86"/>
  <c r="AB179" i="86"/>
  <c r="AE204" i="86"/>
  <c r="G86" i="86"/>
  <c r="K86" i="86"/>
  <c r="O86" i="86"/>
  <c r="S86" i="86"/>
  <c r="W86" i="86"/>
  <c r="AA86" i="86"/>
  <c r="AE124" i="86"/>
  <c r="Y179" i="86"/>
  <c r="AC179" i="86"/>
  <c r="AE198" i="86"/>
  <c r="AE80" i="86"/>
  <c r="H117" i="86"/>
  <c r="L117" i="86"/>
  <c r="P117" i="86"/>
  <c r="AE130" i="86"/>
  <c r="I148" i="86"/>
  <c r="M148" i="86"/>
  <c r="Q148" i="86"/>
  <c r="AE167" i="86"/>
  <c r="I179" i="86"/>
  <c r="M179" i="86"/>
  <c r="Q179" i="86"/>
  <c r="U179" i="86"/>
  <c r="U17" i="86"/>
  <c r="Y17" i="86"/>
  <c r="AC17" i="86"/>
  <c r="AE51" i="86"/>
  <c r="J86" i="86"/>
  <c r="N86" i="86"/>
  <c r="R86" i="86"/>
  <c r="V86" i="86"/>
  <c r="Z86" i="86"/>
  <c r="AD86" i="86"/>
  <c r="H86" i="86"/>
  <c r="X86" i="86"/>
  <c r="V117" i="86"/>
  <c r="Z117" i="86"/>
  <c r="AD117" i="86"/>
  <c r="K148" i="86"/>
  <c r="O148" i="86"/>
  <c r="S148" i="86"/>
  <c r="W148" i="86"/>
  <c r="AA148" i="86"/>
  <c r="AE173" i="86"/>
  <c r="H50" i="85"/>
  <c r="J50" i="85" s="1"/>
  <c r="AE74" i="86"/>
  <c r="AE18" i="86"/>
  <c r="AE33" i="86"/>
  <c r="AE64" i="86"/>
  <c r="J117" i="86"/>
  <c r="N117" i="86"/>
  <c r="R117" i="86"/>
  <c r="AE136" i="86"/>
  <c r="F86" i="86"/>
  <c r="AE87" i="86"/>
  <c r="AE93" i="86"/>
  <c r="AE180" i="86"/>
  <c r="AE99" i="86"/>
  <c r="AE105" i="86"/>
  <c r="G117" i="86"/>
  <c r="K117" i="86"/>
  <c r="O117" i="86"/>
  <c r="AE118" i="86"/>
  <c r="AE39" i="86"/>
  <c r="AE45" i="86"/>
  <c r="I86" i="86"/>
  <c r="M86" i="86"/>
  <c r="Q86" i="86"/>
  <c r="U86" i="86"/>
  <c r="Y86" i="86"/>
  <c r="AC86" i="86"/>
  <c r="AE149" i="86"/>
  <c r="AE186" i="86"/>
  <c r="G148" i="86"/>
  <c r="AE161" i="86"/>
  <c r="AE227" i="86"/>
  <c r="AE192" i="86"/>
  <c r="AE57" i="86" l="1"/>
  <c r="AE179" i="86"/>
  <c r="AE117" i="86"/>
  <c r="AE148" i="86"/>
  <c r="AE17" i="86"/>
  <c r="M50" i="85"/>
  <c r="AE234" i="86"/>
  <c r="AE86" i="86"/>
  <c r="G51" i="85"/>
  <c r="H51" i="85" s="1"/>
  <c r="J51" i="85" s="1"/>
  <c r="J54" i="85"/>
  <c r="L54" i="85" s="1"/>
  <c r="I54" i="85"/>
  <c r="G49" i="85"/>
  <c r="I49" i="85" s="1"/>
  <c r="G48" i="85"/>
  <c r="I48" i="85" s="1"/>
  <c r="G47" i="85"/>
  <c r="H47" i="85" s="1"/>
  <c r="J47" i="85" s="1"/>
  <c r="G46" i="85"/>
  <c r="H46" i="85" s="1"/>
  <c r="J46" i="85" s="1"/>
  <c r="G45" i="85"/>
  <c r="I45" i="85" s="1"/>
  <c r="G44" i="85"/>
  <c r="H44" i="85" s="1"/>
  <c r="J44" i="85" s="1"/>
  <c r="G43" i="85"/>
  <c r="H43" i="85" s="1"/>
  <c r="J43" i="85" s="1"/>
  <c r="G42" i="85"/>
  <c r="H42" i="85" s="1"/>
  <c r="J42" i="85" s="1"/>
  <c r="G41" i="85"/>
  <c r="H41" i="85" s="1"/>
  <c r="J41" i="85" s="1"/>
  <c r="I37" i="79"/>
  <c r="G53" i="85"/>
  <c r="I53" i="85" s="1"/>
  <c r="G39" i="79"/>
  <c r="H39" i="79" s="1"/>
  <c r="J39" i="79" s="1"/>
  <c r="G38" i="79"/>
  <c r="H38" i="79" s="1"/>
  <c r="J38" i="79" s="1"/>
  <c r="H37" i="79"/>
  <c r="J37" i="79" s="1"/>
  <c r="G36" i="79"/>
  <c r="H36" i="79" s="1"/>
  <c r="J36" i="79" s="1"/>
  <c r="I36" i="79" l="1"/>
  <c r="I39" i="79"/>
  <c r="M37" i="79"/>
  <c r="I38" i="79"/>
  <c r="K54" i="85"/>
  <c r="M54" i="85"/>
  <c r="I43" i="85"/>
  <c r="I51" i="85"/>
  <c r="I44" i="85"/>
  <c r="H45" i="85"/>
  <c r="J45" i="85" s="1"/>
  <c r="I42" i="85"/>
  <c r="H49" i="85"/>
  <c r="J49" i="85" s="1"/>
  <c r="H53" i="85"/>
  <c r="J53" i="85" s="1"/>
  <c r="H48" i="85"/>
  <c r="J48" i="85" s="1"/>
  <c r="I47" i="85"/>
  <c r="I46" i="85"/>
  <c r="I41" i="85"/>
  <c r="M48" i="85" l="1"/>
  <c r="M49" i="85"/>
  <c r="M53" i="85"/>
  <c r="M45" i="85"/>
  <c r="M42" i="85"/>
  <c r="M43" i="85"/>
  <c r="M41" i="85"/>
  <c r="M44" i="85"/>
  <c r="M51" i="85"/>
  <c r="M46" i="85"/>
  <c r="M47" i="85"/>
  <c r="J83" i="26" l="1"/>
  <c r="K83" i="26"/>
  <c r="J56" i="26"/>
  <c r="K56" i="26"/>
  <c r="J15" i="26"/>
  <c r="K15" i="26" s="1"/>
  <c r="E12" i="26"/>
  <c r="F12" i="26"/>
  <c r="F11" i="26"/>
  <c r="E11" i="26"/>
  <c r="L33" i="85"/>
  <c r="N33" i="85"/>
  <c r="O33" i="85"/>
  <c r="P33" i="85"/>
  <c r="K33" i="85"/>
  <c r="K33" i="79"/>
  <c r="L33" i="79"/>
  <c r="G19" i="79"/>
  <c r="G18" i="79"/>
  <c r="G12" i="26" s="1"/>
  <c r="G17" i="79"/>
  <c r="H17" i="79" s="1"/>
  <c r="I21" i="85"/>
  <c r="I22" i="85"/>
  <c r="I20" i="79"/>
  <c r="M20" i="79" s="1"/>
  <c r="I21" i="79"/>
  <c r="M21" i="79" s="1"/>
  <c r="I22" i="79"/>
  <c r="M22" i="79" s="1"/>
  <c r="H19" i="79"/>
  <c r="F76" i="79"/>
  <c r="G39" i="85"/>
  <c r="G38" i="85"/>
  <c r="G37" i="85"/>
  <c r="G36" i="85"/>
  <c r="A39" i="85"/>
  <c r="A36" i="85"/>
  <c r="B20" i="85"/>
  <c r="B18" i="85"/>
  <c r="B17" i="85"/>
  <c r="G8" i="85"/>
  <c r="A285" i="85"/>
  <c r="A284" i="85"/>
  <c r="A283" i="85"/>
  <c r="M282" i="85"/>
  <c r="A282" i="85"/>
  <c r="P279" i="85"/>
  <c r="O279" i="85"/>
  <c r="N279" i="85"/>
  <c r="M279" i="85"/>
  <c r="J278" i="85"/>
  <c r="J277" i="85"/>
  <c r="J276" i="85"/>
  <c r="J275" i="85"/>
  <c r="J274" i="85"/>
  <c r="J273" i="85"/>
  <c r="J272" i="85"/>
  <c r="J271" i="85"/>
  <c r="J270" i="85"/>
  <c r="J269" i="85"/>
  <c r="J268" i="85"/>
  <c r="J267" i="85"/>
  <c r="J266" i="85"/>
  <c r="J265" i="85"/>
  <c r="P262" i="85"/>
  <c r="O262" i="85"/>
  <c r="N262" i="85"/>
  <c r="M262" i="85"/>
  <c r="J261" i="85"/>
  <c r="J260" i="85"/>
  <c r="J259" i="85"/>
  <c r="J258" i="85"/>
  <c r="J257" i="85"/>
  <c r="J256" i="85"/>
  <c r="J255" i="85"/>
  <c r="J254" i="85"/>
  <c r="J253" i="85"/>
  <c r="J252" i="85"/>
  <c r="J251" i="85"/>
  <c r="A243" i="85"/>
  <c r="A242" i="85"/>
  <c r="A241" i="85"/>
  <c r="M240" i="85"/>
  <c r="A240" i="85"/>
  <c r="P237" i="85"/>
  <c r="O237" i="85"/>
  <c r="N237" i="85"/>
  <c r="M237" i="85"/>
  <c r="J236" i="85"/>
  <c r="J235" i="85"/>
  <c r="J234" i="85"/>
  <c r="J233" i="85"/>
  <c r="J232" i="85"/>
  <c r="J231" i="85"/>
  <c r="J230" i="85"/>
  <c r="J229" i="85"/>
  <c r="J228" i="85"/>
  <c r="J227" i="85"/>
  <c r="J226" i="85"/>
  <c r="J225" i="85"/>
  <c r="J224" i="85"/>
  <c r="J223" i="85"/>
  <c r="P220" i="85"/>
  <c r="O220" i="85"/>
  <c r="N220" i="85"/>
  <c r="M220" i="85"/>
  <c r="J219" i="85"/>
  <c r="J218" i="85"/>
  <c r="J217" i="85"/>
  <c r="J216" i="85"/>
  <c r="J215" i="85"/>
  <c r="J214" i="85"/>
  <c r="J213" i="85"/>
  <c r="J212" i="85"/>
  <c r="J211" i="85"/>
  <c r="J210" i="85"/>
  <c r="J209" i="85"/>
  <c r="B202" i="85"/>
  <c r="B204" i="85" s="1"/>
  <c r="A201" i="85"/>
  <c r="A200" i="85"/>
  <c r="A199" i="85"/>
  <c r="M198" i="85"/>
  <c r="A198" i="85"/>
  <c r="P195" i="85"/>
  <c r="O195" i="85"/>
  <c r="N195" i="85"/>
  <c r="M195" i="85"/>
  <c r="J194" i="85"/>
  <c r="J193" i="85"/>
  <c r="J192" i="85"/>
  <c r="J191" i="85"/>
  <c r="J190" i="85"/>
  <c r="J189" i="85"/>
  <c r="P178" i="85"/>
  <c r="O178" i="85"/>
  <c r="N178" i="85"/>
  <c r="J178" i="85"/>
  <c r="M171" i="85"/>
  <c r="M170" i="85"/>
  <c r="A167" i="85"/>
  <c r="D165" i="85"/>
  <c r="A162" i="85"/>
  <c r="A161" i="85"/>
  <c r="A160" i="85"/>
  <c r="M159" i="85"/>
  <c r="A159" i="85"/>
  <c r="P156" i="85"/>
  <c r="O156" i="85"/>
  <c r="N156" i="85"/>
  <c r="M156" i="85"/>
  <c r="J155" i="85"/>
  <c r="J154" i="85"/>
  <c r="J153" i="85"/>
  <c r="J152" i="85"/>
  <c r="J151" i="85"/>
  <c r="J150" i="85"/>
  <c r="P139" i="85"/>
  <c r="O139" i="85"/>
  <c r="N139" i="85"/>
  <c r="J139" i="85"/>
  <c r="M132" i="85"/>
  <c r="M131" i="85"/>
  <c r="A128" i="85"/>
  <c r="A123" i="85"/>
  <c r="A122" i="85"/>
  <c r="A121" i="85"/>
  <c r="M120" i="85"/>
  <c r="A120" i="85"/>
  <c r="P117" i="85"/>
  <c r="O117" i="85"/>
  <c r="N117" i="85"/>
  <c r="M117" i="85"/>
  <c r="J116" i="85"/>
  <c r="J115" i="85"/>
  <c r="J114" i="85"/>
  <c r="J113" i="85"/>
  <c r="J112" i="85"/>
  <c r="J111" i="85"/>
  <c r="J110" i="85"/>
  <c r="P80" i="85"/>
  <c r="O80" i="85"/>
  <c r="N80" i="85"/>
  <c r="M80" i="85"/>
  <c r="J79" i="85"/>
  <c r="J78" i="85"/>
  <c r="J77" i="85"/>
  <c r="J76" i="85"/>
  <c r="D64" i="85"/>
  <c r="A61" i="85"/>
  <c r="A60" i="85"/>
  <c r="A59" i="85"/>
  <c r="A58" i="85"/>
  <c r="P55" i="85"/>
  <c r="O55" i="85"/>
  <c r="N55" i="85"/>
  <c r="G6" i="85"/>
  <c r="G5" i="85"/>
  <c r="J3" i="85"/>
  <c r="G62" i="84"/>
  <c r="P59" i="84"/>
  <c r="P63" i="84"/>
  <c r="H61" i="84"/>
  <c r="I12" i="26" l="1"/>
  <c r="J11" i="26"/>
  <c r="N238" i="85"/>
  <c r="N243" i="85" s="1"/>
  <c r="P118" i="85"/>
  <c r="P123" i="85" s="1"/>
  <c r="O238" i="85"/>
  <c r="O243" i="85" s="1"/>
  <c r="M280" i="85"/>
  <c r="M285" i="85" s="1"/>
  <c r="M178" i="85"/>
  <c r="M196" i="85" s="1"/>
  <c r="M201" i="85" s="1"/>
  <c r="M139" i="85"/>
  <c r="M157" i="85" s="1"/>
  <c r="M162" i="85" s="1"/>
  <c r="O118" i="85"/>
  <c r="O123" i="85" s="1"/>
  <c r="P157" i="85"/>
  <c r="P162" i="85" s="1"/>
  <c r="I52" i="85"/>
  <c r="H36" i="85"/>
  <c r="I36" i="85"/>
  <c r="I37" i="85"/>
  <c r="H37" i="85"/>
  <c r="J37" i="85" s="1"/>
  <c r="I39" i="85"/>
  <c r="H39" i="85"/>
  <c r="J39" i="85" s="1"/>
  <c r="H38" i="85"/>
  <c r="J38" i="85" s="1"/>
  <c r="I38" i="85"/>
  <c r="M238" i="85"/>
  <c r="M243" i="85" s="1"/>
  <c r="J13" i="26"/>
  <c r="H18" i="79"/>
  <c r="H12" i="26" s="1"/>
  <c r="J12" i="26" s="1"/>
  <c r="P238" i="85"/>
  <c r="P243" i="85" s="1"/>
  <c r="N196" i="85"/>
  <c r="N201" i="85" s="1"/>
  <c r="O196" i="85"/>
  <c r="O201" i="85" s="1"/>
  <c r="O157" i="85"/>
  <c r="O162" i="85" s="1"/>
  <c r="P196" i="85"/>
  <c r="P201" i="85" s="1"/>
  <c r="N118" i="85"/>
  <c r="N123" i="85" s="1"/>
  <c r="M118" i="85"/>
  <c r="M123" i="85" s="1"/>
  <c r="N157" i="85"/>
  <c r="N162" i="85" s="1"/>
  <c r="J237" i="85"/>
  <c r="O280" i="85"/>
  <c r="O285" i="85" s="1"/>
  <c r="P280" i="85"/>
  <c r="P285" i="85" s="1"/>
  <c r="O56" i="85"/>
  <c r="O61" i="85" s="1"/>
  <c r="P56" i="85"/>
  <c r="P61" i="85" s="1"/>
  <c r="J117" i="85"/>
  <c r="J156" i="85"/>
  <c r="J157" i="85" s="1"/>
  <c r="J195" i="85"/>
  <c r="J196" i="85" s="1"/>
  <c r="J262" i="85"/>
  <c r="J279" i="85"/>
  <c r="N280" i="85"/>
  <c r="N285" i="85" s="1"/>
  <c r="N56" i="85"/>
  <c r="N61" i="85" s="1"/>
  <c r="J80" i="85"/>
  <c r="J220" i="85"/>
  <c r="S59" i="84"/>
  <c r="Q59" i="84"/>
  <c r="R59" i="84" s="1"/>
  <c r="A67" i="84"/>
  <c r="A66" i="84"/>
  <c r="A65" i="84"/>
  <c r="A64" i="84"/>
  <c r="A63" i="84"/>
  <c r="A42" i="84"/>
  <c r="G68" i="84"/>
  <c r="J59" i="38"/>
  <c r="K59" i="38"/>
  <c r="F59" i="84"/>
  <c r="F39" i="84"/>
  <c r="G39" i="84" s="1"/>
  <c r="I13" i="48"/>
  <c r="H11" i="48"/>
  <c r="H12" i="48"/>
  <c r="H13" i="48"/>
  <c r="G13" i="48"/>
  <c r="G12" i="48"/>
  <c r="G11" i="48"/>
  <c r="F13" i="48"/>
  <c r="F12" i="48"/>
  <c r="F11" i="48"/>
  <c r="E13" i="48"/>
  <c r="I12" i="48"/>
  <c r="F38" i="84"/>
  <c r="G38" i="84" s="1"/>
  <c r="E11" i="48"/>
  <c r="E12" i="48"/>
  <c r="K12" i="26" l="1"/>
  <c r="I55" i="85"/>
  <c r="I56" i="85" s="1"/>
  <c r="H55" i="85"/>
  <c r="M38" i="85"/>
  <c r="M37" i="85"/>
  <c r="M39" i="85"/>
  <c r="J36" i="85"/>
  <c r="J118" i="85"/>
  <c r="J123" i="85" s="1"/>
  <c r="J238" i="85"/>
  <c r="G246" i="85" s="1"/>
  <c r="J280" i="85"/>
  <c r="G163" i="85"/>
  <c r="J162" i="85"/>
  <c r="G165" i="85"/>
  <c r="G204" i="85"/>
  <c r="J201" i="85"/>
  <c r="G202" i="85"/>
  <c r="F56" i="84"/>
  <c r="F57" i="84"/>
  <c r="G57" i="84" s="1"/>
  <c r="H57" i="84" s="1"/>
  <c r="F53" i="84"/>
  <c r="F55" i="84"/>
  <c r="F54" i="84"/>
  <c r="F52" i="84"/>
  <c r="F51" i="84"/>
  <c r="F50" i="84"/>
  <c r="F49" i="84"/>
  <c r="F48" i="84"/>
  <c r="M52" i="85" l="1"/>
  <c r="N12" i="26"/>
  <c r="M12" i="26"/>
  <c r="K55" i="85"/>
  <c r="G89" i="26" s="1"/>
  <c r="I89" i="26" s="1"/>
  <c r="J55" i="85"/>
  <c r="G124" i="85"/>
  <c r="G126" i="85"/>
  <c r="J243" i="85"/>
  <c r="G244" i="85"/>
  <c r="G288" i="85"/>
  <c r="G286" i="85"/>
  <c r="J285" i="85"/>
  <c r="H59" i="38"/>
  <c r="I59" i="38"/>
  <c r="F58" i="84"/>
  <c r="I11" i="48"/>
  <c r="K56" i="85" l="1"/>
  <c r="K58" i="85" s="1"/>
  <c r="K60" i="85" s="1"/>
  <c r="L55" i="85"/>
  <c r="L56" i="85" s="1"/>
  <c r="G60" i="84"/>
  <c r="H60" i="84" s="1"/>
  <c r="H89" i="26" l="1"/>
  <c r="J89" i="26" s="1"/>
  <c r="L58" i="85"/>
  <c r="L60" i="85" s="1"/>
  <c r="K61" i="85"/>
  <c r="G58" i="84"/>
  <c r="H58" i="84" s="1"/>
  <c r="G59" i="84"/>
  <c r="H59" i="84" s="1"/>
  <c r="B119" i="26"/>
  <c r="B121" i="26"/>
  <c r="C121" i="26" s="1"/>
  <c r="D121" i="26" s="1"/>
  <c r="B122" i="26"/>
  <c r="C122" i="26" s="1"/>
  <c r="D122" i="26" s="1"/>
  <c r="B123" i="26"/>
  <c r="C123" i="26" s="1"/>
  <c r="B124" i="26"/>
  <c r="C124" i="26" s="1"/>
  <c r="B125" i="26"/>
  <c r="C125" i="26" s="1"/>
  <c r="B126" i="26"/>
  <c r="C126" i="26" s="1"/>
  <c r="B127" i="26"/>
  <c r="C127" i="26" s="1"/>
  <c r="B128" i="26"/>
  <c r="C128" i="26" s="1"/>
  <c r="B129" i="26"/>
  <c r="C129" i="26" s="1"/>
  <c r="D129" i="26" s="1"/>
  <c r="A111" i="26"/>
  <c r="A110" i="26"/>
  <c r="L61" i="85" l="1"/>
  <c r="C119" i="26"/>
  <c r="D119" i="26" s="1"/>
  <c r="D125" i="26"/>
  <c r="D123" i="26"/>
  <c r="D127" i="26"/>
  <c r="D126" i="26"/>
  <c r="D124" i="26"/>
  <c r="D128" i="26"/>
  <c r="G56" i="84" l="1"/>
  <c r="H56" i="84" s="1"/>
  <c r="G55" i="84"/>
  <c r="H55" i="84" s="1"/>
  <c r="G54" i="84"/>
  <c r="H54" i="84" s="1"/>
  <c r="G53" i="84"/>
  <c r="H53" i="84" s="1"/>
  <c r="G52" i="84"/>
  <c r="H52" i="84" s="1"/>
  <c r="G51" i="84"/>
  <c r="H51" i="84" s="1"/>
  <c r="G50" i="84"/>
  <c r="H50" i="84" s="1"/>
  <c r="G49" i="84"/>
  <c r="H49" i="84" s="1"/>
  <c r="G48" i="84"/>
  <c r="H48" i="84" s="1"/>
  <c r="A47" i="84"/>
  <c r="A40" i="84"/>
  <c r="A37" i="84"/>
  <c r="F8" i="84"/>
  <c r="A40" i="79"/>
  <c r="U28" i="49"/>
  <c r="F65" i="84" s="1"/>
  <c r="G65" i="84" s="1"/>
  <c r="H65" i="84" s="1"/>
  <c r="U29" i="49"/>
  <c r="F66" i="84" s="1"/>
  <c r="G66" i="84" s="1"/>
  <c r="H66" i="84" s="1"/>
  <c r="U25" i="49"/>
  <c r="U24" i="49"/>
  <c r="F63" i="84" s="1"/>
  <c r="G63" i="84" s="1"/>
  <c r="H63" i="84" s="1"/>
  <c r="L15" i="49"/>
  <c r="K15" i="49"/>
  <c r="J15" i="49"/>
  <c r="U15" i="49" s="1"/>
  <c r="G40" i="79" s="1"/>
  <c r="F12" i="49"/>
  <c r="E12" i="49"/>
  <c r="D12" i="49"/>
  <c r="A46" i="84"/>
  <c r="A43" i="84"/>
  <c r="A44" i="84"/>
  <c r="A45" i="84"/>
  <c r="A41" i="84"/>
  <c r="U16" i="49"/>
  <c r="U17" i="49"/>
  <c r="U26" i="49"/>
  <c r="U27" i="49"/>
  <c r="F43" i="84" s="1"/>
  <c r="U30" i="49"/>
  <c r="F44" i="84" s="1"/>
  <c r="F64" i="84" l="1"/>
  <c r="G64" i="84" s="1"/>
  <c r="H64" i="84" s="1"/>
  <c r="H40" i="79"/>
  <c r="I40" i="79"/>
  <c r="G70" i="79"/>
  <c r="G44" i="84"/>
  <c r="F42" i="84"/>
  <c r="U31" i="49"/>
  <c r="F45" i="84" s="1"/>
  <c r="G43" i="84"/>
  <c r="H43" i="84" s="1"/>
  <c r="U23" i="49"/>
  <c r="F41" i="84" s="1"/>
  <c r="U12" i="49"/>
  <c r="G37" i="84" s="1"/>
  <c r="A33" i="84"/>
  <c r="E31" i="84"/>
  <c r="A31" i="84"/>
  <c r="A28" i="84"/>
  <c r="E27" i="84"/>
  <c r="A27" i="84"/>
  <c r="A26" i="84"/>
  <c r="E26" i="84"/>
  <c r="B26" i="84"/>
  <c r="G23" i="84"/>
  <c r="H23" i="84" s="1"/>
  <c r="E21" i="84"/>
  <c r="E20" i="84"/>
  <c r="B21" i="84"/>
  <c r="A21" i="84"/>
  <c r="A20" i="84"/>
  <c r="B20" i="84"/>
  <c r="E19" i="84"/>
  <c r="B19" i="84"/>
  <c r="A19" i="84"/>
  <c r="E18" i="84"/>
  <c r="A18" i="84"/>
  <c r="A17" i="84"/>
  <c r="B18" i="84"/>
  <c r="B17" i="84"/>
  <c r="B18" i="79"/>
  <c r="B17" i="79"/>
  <c r="A17" i="79"/>
  <c r="K70" i="79" l="1"/>
  <c r="I70" i="79"/>
  <c r="J40" i="79"/>
  <c r="L70" i="79" s="1"/>
  <c r="H70" i="79"/>
  <c r="G18" i="85"/>
  <c r="J17" i="79"/>
  <c r="J33" i="79" s="1"/>
  <c r="J71" i="79" s="1"/>
  <c r="I17" i="79"/>
  <c r="I18" i="79"/>
  <c r="J18" i="79"/>
  <c r="I19" i="79"/>
  <c r="J19" i="79"/>
  <c r="F18" i="84"/>
  <c r="M25" i="85"/>
  <c r="F26" i="84"/>
  <c r="G26" i="84" s="1"/>
  <c r="H26" i="84" s="1"/>
  <c r="N19" i="26" s="1"/>
  <c r="G20" i="85"/>
  <c r="I11" i="26"/>
  <c r="G17" i="85"/>
  <c r="F21" i="84"/>
  <c r="G21" i="84" s="1"/>
  <c r="H21" i="84" s="1"/>
  <c r="F19" i="84"/>
  <c r="G19" i="84" s="1"/>
  <c r="F17" i="84"/>
  <c r="H44" i="84"/>
  <c r="G45" i="84"/>
  <c r="H45" i="84" s="1"/>
  <c r="G42" i="84"/>
  <c r="G41" i="84"/>
  <c r="L71" i="79" l="1"/>
  <c r="J88" i="26"/>
  <c r="J90" i="26" s="1"/>
  <c r="G88" i="26"/>
  <c r="I88" i="26" s="1"/>
  <c r="K71" i="79"/>
  <c r="K73" i="79" s="1"/>
  <c r="K75" i="79" s="1"/>
  <c r="I33" i="79"/>
  <c r="I71" i="79" s="1"/>
  <c r="G56" i="85"/>
  <c r="K11" i="26"/>
  <c r="N11" i="26" s="1"/>
  <c r="L73" i="79"/>
  <c r="L75" i="79" s="1"/>
  <c r="M18" i="79"/>
  <c r="I73" i="79"/>
  <c r="M17" i="79"/>
  <c r="H17" i="85"/>
  <c r="I17" i="85"/>
  <c r="H20" i="85"/>
  <c r="J20" i="85" s="1"/>
  <c r="I20" i="85"/>
  <c r="M19" i="79"/>
  <c r="H18" i="85"/>
  <c r="J18" i="85" s="1"/>
  <c r="I18" i="85"/>
  <c r="M29" i="85"/>
  <c r="H42" i="84"/>
  <c r="A14" i="84"/>
  <c r="A301" i="84"/>
  <c r="A300" i="84"/>
  <c r="A299" i="84"/>
  <c r="H298" i="84"/>
  <c r="A298" i="84"/>
  <c r="K295" i="84"/>
  <c r="J295" i="84"/>
  <c r="I295" i="84"/>
  <c r="H295" i="84"/>
  <c r="G294" i="84"/>
  <c r="G293" i="84"/>
  <c r="G292" i="84"/>
  <c r="G291" i="84"/>
  <c r="G290" i="84"/>
  <c r="G289" i="84"/>
  <c r="G288" i="84"/>
  <c r="G287" i="84"/>
  <c r="G286" i="84"/>
  <c r="G285" i="84"/>
  <c r="G284" i="84"/>
  <c r="G283" i="84"/>
  <c r="G282" i="84"/>
  <c r="G281" i="84"/>
  <c r="K278" i="84"/>
  <c r="J278" i="84"/>
  <c r="I278" i="84"/>
  <c r="H278" i="84"/>
  <c r="G277" i="84"/>
  <c r="G276" i="84"/>
  <c r="G275" i="84"/>
  <c r="G274" i="84"/>
  <c r="G273" i="84"/>
  <c r="G272" i="84"/>
  <c r="G271" i="84"/>
  <c r="G270" i="84"/>
  <c r="G269" i="84"/>
  <c r="G268" i="84"/>
  <c r="G267" i="84"/>
  <c r="A259" i="84"/>
  <c r="A258" i="84"/>
  <c r="A257" i="84"/>
  <c r="H256" i="84"/>
  <c r="A256" i="84"/>
  <c r="K253" i="84"/>
  <c r="J253" i="84"/>
  <c r="I253" i="84"/>
  <c r="H253" i="84"/>
  <c r="G252" i="84"/>
  <c r="G251" i="84"/>
  <c r="G250" i="84"/>
  <c r="G249" i="84"/>
  <c r="G248" i="84"/>
  <c r="G247" i="84"/>
  <c r="G246" i="84"/>
  <c r="G245" i="84"/>
  <c r="G244" i="84"/>
  <c r="G243" i="84"/>
  <c r="G242" i="84"/>
  <c r="G241" i="84"/>
  <c r="G240" i="84"/>
  <c r="G239" i="84"/>
  <c r="K236" i="84"/>
  <c r="J236" i="84"/>
  <c r="I236" i="84"/>
  <c r="I254" i="84" s="1"/>
  <c r="I259" i="84" s="1"/>
  <c r="H236" i="84"/>
  <c r="G235" i="84"/>
  <c r="G234" i="84"/>
  <c r="G233" i="84"/>
  <c r="G232" i="84"/>
  <c r="G231" i="84"/>
  <c r="G230" i="84"/>
  <c r="G229" i="84"/>
  <c r="G228" i="84"/>
  <c r="G227" i="84"/>
  <c r="G226" i="84"/>
  <c r="G225" i="84"/>
  <c r="B220" i="84"/>
  <c r="B218" i="84"/>
  <c r="A217" i="84"/>
  <c r="A216" i="84"/>
  <c r="A215" i="84"/>
  <c r="H214" i="84"/>
  <c r="A214" i="84"/>
  <c r="K211" i="84"/>
  <c r="J211" i="84"/>
  <c r="I211" i="84"/>
  <c r="H211" i="84"/>
  <c r="G210" i="84"/>
  <c r="G209" i="84"/>
  <c r="G208" i="84"/>
  <c r="G207" i="84"/>
  <c r="G206" i="84"/>
  <c r="G205" i="84"/>
  <c r="K194" i="84"/>
  <c r="J194" i="84"/>
  <c r="I194" i="84"/>
  <c r="I212" i="84" s="1"/>
  <c r="I217" i="84" s="1"/>
  <c r="G194" i="84"/>
  <c r="H187" i="84"/>
  <c r="H186" i="84"/>
  <c r="H194" i="84" s="1"/>
  <c r="A183" i="84"/>
  <c r="D181" i="84"/>
  <c r="A178" i="84"/>
  <c r="A177" i="84"/>
  <c r="A176" i="84"/>
  <c r="H175" i="84"/>
  <c r="A175" i="84"/>
  <c r="K172" i="84"/>
  <c r="J172" i="84"/>
  <c r="I172" i="84"/>
  <c r="H172" i="84"/>
  <c r="G171" i="84"/>
  <c r="G170" i="84"/>
  <c r="G169" i="84"/>
  <c r="G168" i="84"/>
  <c r="G167" i="84"/>
  <c r="G166" i="84"/>
  <c r="K155" i="84"/>
  <c r="J155" i="84"/>
  <c r="J173" i="84" s="1"/>
  <c r="J178" i="84" s="1"/>
  <c r="I155" i="84"/>
  <c r="I173" i="84" s="1"/>
  <c r="I178" i="84" s="1"/>
  <c r="G155" i="84"/>
  <c r="H148" i="84"/>
  <c r="H147" i="84"/>
  <c r="A144" i="84"/>
  <c r="A139" i="84"/>
  <c r="A138" i="84"/>
  <c r="A137" i="84"/>
  <c r="H136" i="84"/>
  <c r="A136" i="84"/>
  <c r="J134" i="84"/>
  <c r="J139" i="84" s="1"/>
  <c r="K133" i="84"/>
  <c r="J133" i="84"/>
  <c r="I133" i="84"/>
  <c r="H133" i="84"/>
  <c r="G132" i="84"/>
  <c r="G131" i="84"/>
  <c r="G130" i="84"/>
  <c r="G129" i="84"/>
  <c r="G128" i="84"/>
  <c r="G127" i="84"/>
  <c r="G126" i="84"/>
  <c r="K96" i="84"/>
  <c r="J96" i="84"/>
  <c r="I96" i="84"/>
  <c r="H96" i="84"/>
  <c r="G95" i="84"/>
  <c r="G94" i="84"/>
  <c r="G93" i="84"/>
  <c r="G92" i="84"/>
  <c r="D80" i="84"/>
  <c r="A77" i="84"/>
  <c r="A76" i="84"/>
  <c r="A75" i="84"/>
  <c r="H74" i="84"/>
  <c r="A74" i="84"/>
  <c r="K71" i="84"/>
  <c r="J71" i="84"/>
  <c r="I71" i="84"/>
  <c r="G70" i="84"/>
  <c r="G69" i="84"/>
  <c r="H41" i="84"/>
  <c r="H38" i="84"/>
  <c r="K34" i="84"/>
  <c r="J34" i="84"/>
  <c r="I34" i="84"/>
  <c r="E33" i="84"/>
  <c r="B33" i="84"/>
  <c r="E32" i="84"/>
  <c r="B32" i="84"/>
  <c r="A32" i="84"/>
  <c r="B31" i="84"/>
  <c r="E30" i="84"/>
  <c r="B30" i="84"/>
  <c r="E29" i="84"/>
  <c r="B29" i="84"/>
  <c r="A29" i="84"/>
  <c r="E28" i="84"/>
  <c r="B28" i="84"/>
  <c r="B27" i="84"/>
  <c r="E17" i="84"/>
  <c r="G3" i="84"/>
  <c r="A143" i="79"/>
  <c r="A14" i="79"/>
  <c r="J97" i="26" l="1"/>
  <c r="K88" i="26"/>
  <c r="L76" i="79"/>
  <c r="I33" i="85"/>
  <c r="J17" i="85"/>
  <c r="J33" i="85" s="1"/>
  <c r="M33" i="79"/>
  <c r="M11" i="26"/>
  <c r="M17" i="85"/>
  <c r="K76" i="79"/>
  <c r="M20" i="85"/>
  <c r="I76" i="79"/>
  <c r="M18" i="85"/>
  <c r="G211" i="84"/>
  <c r="G212" i="84" s="1"/>
  <c r="H212" i="84"/>
  <c r="H217" i="84" s="1"/>
  <c r="H296" i="84"/>
  <c r="G133" i="84"/>
  <c r="G172" i="84"/>
  <c r="G173" i="84" s="1"/>
  <c r="H155" i="84"/>
  <c r="H173" i="84" s="1"/>
  <c r="H178" i="84" s="1"/>
  <c r="H134" i="84"/>
  <c r="H139" i="84" s="1"/>
  <c r="K296" i="84"/>
  <c r="K301" i="84" s="1"/>
  <c r="I134" i="84"/>
  <c r="I139" i="84" s="1"/>
  <c r="G253" i="84"/>
  <c r="G278" i="84"/>
  <c r="H301" i="84"/>
  <c r="I296" i="84"/>
  <c r="I301" i="84" s="1"/>
  <c r="G236" i="84"/>
  <c r="G254" i="84" s="1"/>
  <c r="G295" i="84"/>
  <c r="K134" i="84"/>
  <c r="K139" i="84" s="1"/>
  <c r="H254" i="84"/>
  <c r="H259" i="84" s="1"/>
  <c r="J296" i="84"/>
  <c r="J301" i="84" s="1"/>
  <c r="G96" i="84"/>
  <c r="J212" i="84"/>
  <c r="J217" i="84" s="1"/>
  <c r="J254" i="84"/>
  <c r="J259" i="84" s="1"/>
  <c r="K173" i="84"/>
  <c r="K178" i="84" s="1"/>
  <c r="K212" i="84"/>
  <c r="K217" i="84" s="1"/>
  <c r="K254" i="84"/>
  <c r="K259" i="84" s="1"/>
  <c r="J72" i="84"/>
  <c r="J77" i="84" s="1"/>
  <c r="K72" i="84"/>
  <c r="K77" i="84" s="1"/>
  <c r="M19" i="26"/>
  <c r="P19" i="26" s="1"/>
  <c r="G17" i="84"/>
  <c r="H17" i="84" s="1"/>
  <c r="I72" i="84"/>
  <c r="I77" i="84" s="1"/>
  <c r="H37" i="84"/>
  <c r="G27" i="26"/>
  <c r="M33" i="85" l="1"/>
  <c r="I58" i="85"/>
  <c r="I60" i="85" s="1"/>
  <c r="I61" i="85" s="1"/>
  <c r="I90" i="26"/>
  <c r="I91" i="26" s="1"/>
  <c r="M31" i="85"/>
  <c r="I27" i="26"/>
  <c r="H27" i="26"/>
  <c r="M32" i="85"/>
  <c r="M30" i="85"/>
  <c r="F27" i="84"/>
  <c r="G27" i="84" s="1"/>
  <c r="H27" i="84" s="1"/>
  <c r="N20" i="26" s="1"/>
  <c r="M26" i="85"/>
  <c r="M27" i="85"/>
  <c r="M21" i="26"/>
  <c r="M28" i="85"/>
  <c r="G217" i="84"/>
  <c r="F220" i="84"/>
  <c r="F218" i="84"/>
  <c r="F181" i="84"/>
  <c r="F179" i="84"/>
  <c r="G178" i="84"/>
  <c r="G134" i="84"/>
  <c r="G296" i="84"/>
  <c r="F31" i="84"/>
  <c r="G31" i="84" s="1"/>
  <c r="H31" i="84" s="1"/>
  <c r="N24" i="26" s="1"/>
  <c r="J30" i="79"/>
  <c r="M30" i="79" s="1"/>
  <c r="F29" i="84"/>
  <c r="G29" i="84" s="1"/>
  <c r="H29" i="84" s="1"/>
  <c r="F28" i="84"/>
  <c r="G28" i="84" s="1"/>
  <c r="H28" i="84" s="1"/>
  <c r="N21" i="26" s="1"/>
  <c r="M22" i="26"/>
  <c r="P22" i="26" s="1"/>
  <c r="G18" i="84"/>
  <c r="H18" i="84" s="1"/>
  <c r="I13" i="26"/>
  <c r="H19" i="84"/>
  <c r="G24" i="84"/>
  <c r="H24" i="84" s="1"/>
  <c r="J31" i="79"/>
  <c r="M31" i="79" s="1"/>
  <c r="F32" i="84"/>
  <c r="G32" i="84" s="1"/>
  <c r="H32" i="84" s="1"/>
  <c r="N25" i="26" s="1"/>
  <c r="J32" i="79"/>
  <c r="M32" i="79" s="1"/>
  <c r="F33" i="84"/>
  <c r="G33" i="84" s="1"/>
  <c r="H33" i="84" s="1"/>
  <c r="N26" i="26" s="1"/>
  <c r="G259" i="84"/>
  <c r="F262" i="84"/>
  <c r="F260" i="84"/>
  <c r="K13" i="26" l="1"/>
  <c r="K89" i="26"/>
  <c r="J84" i="26"/>
  <c r="P25" i="26"/>
  <c r="P24" i="26"/>
  <c r="P21" i="26"/>
  <c r="P20" i="26"/>
  <c r="F304" i="84"/>
  <c r="F302" i="84"/>
  <c r="G301" i="84"/>
  <c r="G139" i="84"/>
  <c r="F142" i="84"/>
  <c r="F140" i="84"/>
  <c r="P26" i="26"/>
  <c r="M56" i="85" l="1"/>
  <c r="M58" i="85" s="1"/>
  <c r="M60" i="85" s="1"/>
  <c r="K90" i="26"/>
  <c r="N89" i="26"/>
  <c r="N90" i="26" s="1"/>
  <c r="N91" i="26" s="1"/>
  <c r="B111" i="26" s="1"/>
  <c r="C111" i="26" s="1"/>
  <c r="D111" i="26" s="1"/>
  <c r="L14" i="26"/>
  <c r="F20" i="84"/>
  <c r="G20" i="84" s="1"/>
  <c r="H20" i="84" s="1"/>
  <c r="G22" i="84"/>
  <c r="H22" i="84" s="1"/>
  <c r="A30" i="84"/>
  <c r="L12" i="26" l="1"/>
  <c r="L13" i="26"/>
  <c r="L11" i="26"/>
  <c r="K84" i="26"/>
  <c r="B8" i="23" s="1"/>
  <c r="E63" i="23" s="1"/>
  <c r="E64" i="23" s="1"/>
  <c r="M61" i="85"/>
  <c r="J56" i="85"/>
  <c r="J58" i="85" s="1"/>
  <c r="J60" i="85" s="1"/>
  <c r="J29" i="79"/>
  <c r="M29" i="79" s="1"/>
  <c r="F30" i="84"/>
  <c r="G30" i="84" s="1"/>
  <c r="B217" i="79"/>
  <c r="B219" i="79" s="1"/>
  <c r="D180" i="79"/>
  <c r="D79" i="79"/>
  <c r="L15" i="26" l="1"/>
  <c r="E66" i="23"/>
  <c r="G64" i="85"/>
  <c r="G62" i="85"/>
  <c r="J61" i="85"/>
  <c r="M23" i="26"/>
  <c r="H30" i="84"/>
  <c r="H34" i="84" s="1"/>
  <c r="G34" i="84"/>
  <c r="A182" i="79"/>
  <c r="A300" i="79"/>
  <c r="A299" i="79"/>
  <c r="A298" i="79"/>
  <c r="M297" i="79"/>
  <c r="A297" i="79"/>
  <c r="P294" i="79"/>
  <c r="O294" i="79"/>
  <c r="N294" i="79"/>
  <c r="M294" i="79"/>
  <c r="J293" i="79"/>
  <c r="J292" i="79"/>
  <c r="J291" i="79"/>
  <c r="J290" i="79"/>
  <c r="J289" i="79"/>
  <c r="J288" i="79"/>
  <c r="J287" i="79"/>
  <c r="J286" i="79"/>
  <c r="J285" i="79"/>
  <c r="J284" i="79"/>
  <c r="J283" i="79"/>
  <c r="J282" i="79"/>
  <c r="J281" i="79"/>
  <c r="J280" i="79"/>
  <c r="P277" i="79"/>
  <c r="O277" i="79"/>
  <c r="N277" i="79"/>
  <c r="M277" i="79"/>
  <c r="J276" i="79"/>
  <c r="J275" i="79"/>
  <c r="J274" i="79"/>
  <c r="J273" i="79"/>
  <c r="J272" i="79"/>
  <c r="J271" i="79"/>
  <c r="J270" i="79"/>
  <c r="J269" i="79"/>
  <c r="J268" i="79"/>
  <c r="J267" i="79"/>
  <c r="J266" i="79"/>
  <c r="A258" i="79"/>
  <c r="A257" i="79"/>
  <c r="A256" i="79"/>
  <c r="M255" i="79"/>
  <c r="A255" i="79"/>
  <c r="P252" i="79"/>
  <c r="O252" i="79"/>
  <c r="N252" i="79"/>
  <c r="M252" i="79"/>
  <c r="J251" i="79"/>
  <c r="J250" i="79"/>
  <c r="J249" i="79"/>
  <c r="J248" i="79"/>
  <c r="J247" i="79"/>
  <c r="J246" i="79"/>
  <c r="J245" i="79"/>
  <c r="J244" i="79"/>
  <c r="J243" i="79"/>
  <c r="J242" i="79"/>
  <c r="J241" i="79"/>
  <c r="J240" i="79"/>
  <c r="J239" i="79"/>
  <c r="J238" i="79"/>
  <c r="P235" i="79"/>
  <c r="O235" i="79"/>
  <c r="N235" i="79"/>
  <c r="M235" i="79"/>
  <c r="J234" i="79"/>
  <c r="J233" i="79"/>
  <c r="J232" i="79"/>
  <c r="J231" i="79"/>
  <c r="J230" i="79"/>
  <c r="J229" i="79"/>
  <c r="J228" i="79"/>
  <c r="J227" i="79"/>
  <c r="J226" i="79"/>
  <c r="J225" i="79"/>
  <c r="J224" i="79"/>
  <c r="A216" i="79"/>
  <c r="A215" i="79"/>
  <c r="A214" i="79"/>
  <c r="M213" i="79"/>
  <c r="A213" i="79"/>
  <c r="P210" i="79"/>
  <c r="O210" i="79"/>
  <c r="N210" i="79"/>
  <c r="J209" i="79"/>
  <c r="J208" i="79"/>
  <c r="J207" i="79"/>
  <c r="J206" i="79"/>
  <c r="J205" i="79"/>
  <c r="J204" i="79"/>
  <c r="P193" i="79"/>
  <c r="O193" i="79"/>
  <c r="N193" i="79"/>
  <c r="A177" i="79"/>
  <c r="A176" i="79"/>
  <c r="A175" i="79"/>
  <c r="M174" i="79"/>
  <c r="A174" i="79"/>
  <c r="P171" i="79"/>
  <c r="O171" i="79"/>
  <c r="N171" i="79"/>
  <c r="J170" i="79"/>
  <c r="J169" i="79"/>
  <c r="J168" i="79"/>
  <c r="J167" i="79"/>
  <c r="J166" i="79"/>
  <c r="J165" i="79"/>
  <c r="P154" i="79"/>
  <c r="O154" i="79"/>
  <c r="N154" i="79"/>
  <c r="A138" i="79"/>
  <c r="A137" i="79"/>
  <c r="A136" i="79"/>
  <c r="M135" i="79"/>
  <c r="A135" i="79"/>
  <c r="P132" i="79"/>
  <c r="O132" i="79"/>
  <c r="N132" i="79"/>
  <c r="J131" i="79"/>
  <c r="J130" i="79"/>
  <c r="J129" i="79"/>
  <c r="J128" i="79"/>
  <c r="J127" i="79"/>
  <c r="J126" i="79"/>
  <c r="J125" i="79"/>
  <c r="P95" i="79"/>
  <c r="O95" i="79"/>
  <c r="N95" i="79"/>
  <c r="J94" i="79"/>
  <c r="J93" i="79"/>
  <c r="J92" i="79"/>
  <c r="J91" i="79"/>
  <c r="A76" i="79"/>
  <c r="A75" i="79"/>
  <c r="A74" i="79"/>
  <c r="A73" i="79"/>
  <c r="P70" i="79"/>
  <c r="O70" i="79"/>
  <c r="N70" i="79"/>
  <c r="J67" i="79"/>
  <c r="J66" i="79"/>
  <c r="J65" i="79"/>
  <c r="J64" i="79"/>
  <c r="P33" i="79"/>
  <c r="O33" i="79"/>
  <c r="N33" i="79"/>
  <c r="J3" i="79"/>
  <c r="C13" i="39"/>
  <c r="U13" i="49"/>
  <c r="U14" i="49"/>
  <c r="F40" i="84" s="1"/>
  <c r="G40" i="84" s="1"/>
  <c r="U20" i="49"/>
  <c r="U21" i="49"/>
  <c r="U22" i="49"/>
  <c r="U32" i="49"/>
  <c r="U33" i="49"/>
  <c r="F46" i="84" s="1"/>
  <c r="U34" i="49"/>
  <c r="F47" i="84" s="1"/>
  <c r="U35" i="49"/>
  <c r="U36" i="49"/>
  <c r="U37" i="49"/>
  <c r="U38" i="49"/>
  <c r="U39" i="49"/>
  <c r="U40" i="49"/>
  <c r="U41" i="49"/>
  <c r="U42" i="49"/>
  <c r="U43" i="49"/>
  <c r="U44" i="49"/>
  <c r="U45" i="49"/>
  <c r="U46" i="49"/>
  <c r="U47" i="49"/>
  <c r="U48" i="49"/>
  <c r="U49" i="49"/>
  <c r="U50" i="49"/>
  <c r="U51" i="49"/>
  <c r="U52" i="49"/>
  <c r="U53" i="49"/>
  <c r="U54" i="49"/>
  <c r="U55" i="49"/>
  <c r="U56" i="49"/>
  <c r="U57" i="49"/>
  <c r="U58" i="49"/>
  <c r="U59" i="49"/>
  <c r="U60" i="49"/>
  <c r="U61" i="49"/>
  <c r="U62" i="49"/>
  <c r="U63" i="49"/>
  <c r="U64" i="49"/>
  <c r="U65" i="49"/>
  <c r="U66" i="49"/>
  <c r="U67" i="49"/>
  <c r="U68" i="49"/>
  <c r="U69" i="49"/>
  <c r="U70" i="49"/>
  <c r="U71" i="49"/>
  <c r="U72" i="49"/>
  <c r="U73" i="49"/>
  <c r="U74" i="49"/>
  <c r="U75" i="49"/>
  <c r="U76" i="49"/>
  <c r="U77" i="49"/>
  <c r="U78" i="49"/>
  <c r="U79" i="49"/>
  <c r="U80" i="49"/>
  <c r="U81" i="49"/>
  <c r="U82" i="49"/>
  <c r="U83" i="49"/>
  <c r="U84" i="49"/>
  <c r="U85" i="49"/>
  <c r="U86" i="49"/>
  <c r="U87" i="49"/>
  <c r="U88" i="49"/>
  <c r="U89" i="49"/>
  <c r="U90" i="49"/>
  <c r="U91" i="49"/>
  <c r="U92" i="49"/>
  <c r="U93" i="49"/>
  <c r="U94" i="49"/>
  <c r="U95" i="49"/>
  <c r="U96" i="49"/>
  <c r="U97" i="49"/>
  <c r="U98" i="49"/>
  <c r="U99" i="49"/>
  <c r="U100" i="49"/>
  <c r="U101" i="49"/>
  <c r="U102" i="49"/>
  <c r="U103" i="49"/>
  <c r="U104" i="49"/>
  <c r="U105" i="49"/>
  <c r="U106" i="49"/>
  <c r="U107" i="49"/>
  <c r="U108" i="49"/>
  <c r="U109" i="49"/>
  <c r="U110" i="49"/>
  <c r="U111" i="49"/>
  <c r="U112" i="49"/>
  <c r="U113" i="49"/>
  <c r="U114" i="49"/>
  <c r="U115" i="49"/>
  <c r="U116" i="49"/>
  <c r="U117" i="49"/>
  <c r="U118" i="49"/>
  <c r="U119" i="49"/>
  <c r="U120" i="49"/>
  <c r="U121" i="49"/>
  <c r="U122" i="49"/>
  <c r="U123" i="49"/>
  <c r="U124" i="49"/>
  <c r="U125" i="49"/>
  <c r="U126" i="49"/>
  <c r="U127" i="49"/>
  <c r="U128" i="49"/>
  <c r="U129" i="49"/>
  <c r="U130" i="49"/>
  <c r="U131" i="49"/>
  <c r="U132" i="49"/>
  <c r="U133" i="49"/>
  <c r="U134" i="49"/>
  <c r="U135" i="49"/>
  <c r="U136" i="49"/>
  <c r="U137" i="49"/>
  <c r="U138" i="49"/>
  <c r="U139" i="49"/>
  <c r="U140" i="49"/>
  <c r="U141" i="49"/>
  <c r="U142" i="49"/>
  <c r="U143" i="49"/>
  <c r="U144" i="49"/>
  <c r="U145" i="49"/>
  <c r="U146" i="49"/>
  <c r="U147" i="49"/>
  <c r="U148" i="49"/>
  <c r="U149" i="49"/>
  <c r="U150" i="49"/>
  <c r="U151" i="49"/>
  <c r="U152" i="49"/>
  <c r="U153" i="49"/>
  <c r="U154" i="49"/>
  <c r="U155" i="49"/>
  <c r="U156" i="49"/>
  <c r="U157" i="49"/>
  <c r="U158" i="49"/>
  <c r="U159" i="49"/>
  <c r="U160" i="49"/>
  <c r="U161" i="49"/>
  <c r="U162" i="49"/>
  <c r="U163" i="49"/>
  <c r="U164" i="49"/>
  <c r="U165" i="49"/>
  <c r="U166" i="49"/>
  <c r="U167" i="49"/>
  <c r="U168" i="49"/>
  <c r="U169" i="49"/>
  <c r="U170" i="49"/>
  <c r="U171" i="49"/>
  <c r="U172" i="49"/>
  <c r="U173" i="49"/>
  <c r="U174" i="49"/>
  <c r="U175" i="49"/>
  <c r="U176" i="49"/>
  <c r="U177" i="49"/>
  <c r="U178" i="49"/>
  <c r="U179" i="49"/>
  <c r="U180" i="49"/>
  <c r="U181" i="49"/>
  <c r="U182" i="49"/>
  <c r="U183" i="49"/>
  <c r="U184" i="49"/>
  <c r="U185" i="49"/>
  <c r="U186" i="49"/>
  <c r="U187" i="49"/>
  <c r="U188" i="49"/>
  <c r="U189" i="49"/>
  <c r="U190" i="49"/>
  <c r="U191" i="49"/>
  <c r="U192" i="49"/>
  <c r="U193" i="49"/>
  <c r="U194" i="49"/>
  <c r="U195" i="49"/>
  <c r="U196" i="49"/>
  <c r="U197" i="49"/>
  <c r="U198" i="49"/>
  <c r="U199" i="49"/>
  <c r="U200" i="49"/>
  <c r="U201" i="49"/>
  <c r="U202" i="49"/>
  <c r="U203" i="49"/>
  <c r="U204" i="49"/>
  <c r="U205" i="49"/>
  <c r="U206" i="49"/>
  <c r="U207" i="49"/>
  <c r="U208" i="49"/>
  <c r="U209" i="49"/>
  <c r="U210" i="49"/>
  <c r="U211" i="49"/>
  <c r="U212" i="49"/>
  <c r="U213" i="49"/>
  <c r="U214" i="49"/>
  <c r="U215" i="49"/>
  <c r="U216" i="49"/>
  <c r="U217" i="49"/>
  <c r="U218" i="49"/>
  <c r="U219" i="49"/>
  <c r="U220" i="49"/>
  <c r="U221" i="49"/>
  <c r="U222" i="49"/>
  <c r="U223" i="49"/>
  <c r="U224" i="49"/>
  <c r="U225" i="49"/>
  <c r="U226" i="49"/>
  <c r="U227" i="49"/>
  <c r="U228" i="49"/>
  <c r="U229" i="49"/>
  <c r="U230" i="49"/>
  <c r="U231" i="49"/>
  <c r="U232" i="49"/>
  <c r="U233" i="49"/>
  <c r="U234" i="49"/>
  <c r="U235" i="49"/>
  <c r="U236" i="49"/>
  <c r="U237" i="49"/>
  <c r="U238" i="49"/>
  <c r="U239" i="49"/>
  <c r="U240" i="49"/>
  <c r="U241" i="49"/>
  <c r="U242" i="49"/>
  <c r="U243" i="49"/>
  <c r="U244" i="49"/>
  <c r="U245" i="49"/>
  <c r="U246" i="49"/>
  <c r="U247" i="49"/>
  <c r="U248" i="49"/>
  <c r="U249" i="49"/>
  <c r="U250" i="49"/>
  <c r="U251" i="49"/>
  <c r="U252" i="49"/>
  <c r="U253" i="49"/>
  <c r="U254" i="49"/>
  <c r="U255" i="49"/>
  <c r="U256" i="49"/>
  <c r="U257" i="49"/>
  <c r="U258" i="49"/>
  <c r="U259" i="49"/>
  <c r="U260" i="49"/>
  <c r="U261" i="49"/>
  <c r="U262" i="49"/>
  <c r="U263" i="49"/>
  <c r="U264" i="49"/>
  <c r="U265" i="49"/>
  <c r="U266" i="49"/>
  <c r="U267" i="49"/>
  <c r="U268" i="49"/>
  <c r="U269" i="49"/>
  <c r="U270" i="49"/>
  <c r="U271" i="49"/>
  <c r="U272" i="49"/>
  <c r="U273" i="49"/>
  <c r="U274" i="49"/>
  <c r="U275" i="49"/>
  <c r="U276" i="49"/>
  <c r="U277" i="49"/>
  <c r="U278" i="49"/>
  <c r="U279" i="49"/>
  <c r="U280" i="49"/>
  <c r="U281" i="49"/>
  <c r="U282" i="49"/>
  <c r="U283" i="49"/>
  <c r="U284" i="49"/>
  <c r="U285" i="49"/>
  <c r="U286" i="49"/>
  <c r="U287" i="49"/>
  <c r="U288" i="49"/>
  <c r="U289" i="49"/>
  <c r="U290" i="49"/>
  <c r="U291" i="49"/>
  <c r="U292" i="49"/>
  <c r="U293" i="49"/>
  <c r="U294" i="49"/>
  <c r="U295" i="49"/>
  <c r="U296" i="49"/>
  <c r="U297" i="49"/>
  <c r="U298" i="49"/>
  <c r="U299" i="49"/>
  <c r="U300" i="49"/>
  <c r="U301" i="49"/>
  <c r="U302" i="49"/>
  <c r="U303" i="49"/>
  <c r="U304" i="49"/>
  <c r="U305" i="49"/>
  <c r="U306" i="49"/>
  <c r="U307" i="49"/>
  <c r="U308" i="49"/>
  <c r="U309" i="49"/>
  <c r="U310" i="49"/>
  <c r="U311" i="49"/>
  <c r="U312" i="49"/>
  <c r="U313" i="49"/>
  <c r="U314" i="49"/>
  <c r="U315" i="49"/>
  <c r="U316" i="49"/>
  <c r="U317" i="49"/>
  <c r="U318" i="49"/>
  <c r="U319" i="49"/>
  <c r="U320" i="49"/>
  <c r="U321" i="49"/>
  <c r="U322" i="49"/>
  <c r="U323" i="49"/>
  <c r="U324" i="49"/>
  <c r="U325" i="49"/>
  <c r="U326" i="49"/>
  <c r="U327" i="49"/>
  <c r="U328" i="49"/>
  <c r="U329" i="49"/>
  <c r="U330" i="49"/>
  <c r="U331" i="49"/>
  <c r="U332" i="49"/>
  <c r="U333" i="49"/>
  <c r="U334" i="49"/>
  <c r="U335" i="49"/>
  <c r="U336" i="49"/>
  <c r="U337" i="49"/>
  <c r="U338" i="49"/>
  <c r="U339" i="49"/>
  <c r="U340" i="49"/>
  <c r="U341" i="49"/>
  <c r="U342" i="49"/>
  <c r="U343" i="49"/>
  <c r="U344" i="49"/>
  <c r="U345" i="49"/>
  <c r="U346" i="49"/>
  <c r="U347" i="49"/>
  <c r="U348" i="49"/>
  <c r="U349" i="49"/>
  <c r="U350" i="49"/>
  <c r="U351" i="49"/>
  <c r="U352" i="49"/>
  <c r="U353" i="49"/>
  <c r="U354" i="49"/>
  <c r="U355" i="49"/>
  <c r="U356" i="49"/>
  <c r="G47" i="84"/>
  <c r="U358" i="49"/>
  <c r="U359" i="49"/>
  <c r="U360" i="49"/>
  <c r="U361" i="49"/>
  <c r="D16" i="39"/>
  <c r="L150" i="53"/>
  <c r="K150" i="53"/>
  <c r="J150" i="53"/>
  <c r="I150" i="53"/>
  <c r="H150" i="53"/>
  <c r="G150" i="53"/>
  <c r="T106" i="53"/>
  <c r="G106" i="53"/>
  <c r="E186" i="9"/>
  <c r="E13" i="9"/>
  <c r="F67" i="84" l="1"/>
  <c r="G67" i="84" s="1"/>
  <c r="H67" i="84" s="1"/>
  <c r="U362" i="49"/>
  <c r="U363" i="49" s="1"/>
  <c r="U364" i="49" s="1"/>
  <c r="P23" i="26"/>
  <c r="H47" i="84"/>
  <c r="G46" i="84"/>
  <c r="H46" i="84" s="1"/>
  <c r="H39" i="84"/>
  <c r="O253" i="79"/>
  <c r="O258" i="79" s="1"/>
  <c r="N253" i="79"/>
  <c r="N258" i="79" s="1"/>
  <c r="P211" i="79"/>
  <c r="P216" i="79" s="1"/>
  <c r="O295" i="79"/>
  <c r="O300" i="79" s="1"/>
  <c r="P295" i="79"/>
  <c r="P300" i="79" s="1"/>
  <c r="O211" i="79"/>
  <c r="O216" i="79" s="1"/>
  <c r="P253" i="79"/>
  <c r="P258" i="79" s="1"/>
  <c r="O133" i="79"/>
  <c r="O138" i="79" s="1"/>
  <c r="O172" i="79"/>
  <c r="O177" i="79" s="1"/>
  <c r="P133" i="79"/>
  <c r="P138" i="79" s="1"/>
  <c r="N133" i="79"/>
  <c r="N138" i="79" s="1"/>
  <c r="M253" i="79"/>
  <c r="M258" i="79" s="1"/>
  <c r="M295" i="79"/>
  <c r="M300" i="79" s="1"/>
  <c r="N172" i="79"/>
  <c r="N177" i="79" s="1"/>
  <c r="N295" i="79"/>
  <c r="N300" i="79" s="1"/>
  <c r="P71" i="79"/>
  <c r="P76" i="79" s="1"/>
  <c r="N71" i="79"/>
  <c r="N76" i="79" s="1"/>
  <c r="O71" i="79"/>
  <c r="O76" i="79" s="1"/>
  <c r="J277" i="79"/>
  <c r="P172" i="79"/>
  <c r="P177" i="79" s="1"/>
  <c r="N211" i="79"/>
  <c r="N216" i="79" s="1"/>
  <c r="J294" i="79"/>
  <c r="J252" i="79"/>
  <c r="J235" i="79"/>
  <c r="M106" i="53"/>
  <c r="G54" i="38"/>
  <c r="G55" i="38"/>
  <c r="G56" i="38"/>
  <c r="G57" i="38"/>
  <c r="G58" i="38"/>
  <c r="G59" i="38"/>
  <c r="G60" i="38"/>
  <c r="G61" i="38"/>
  <c r="G62" i="38"/>
  <c r="G63" i="38"/>
  <c r="G64" i="38"/>
  <c r="G53" i="38"/>
  <c r="C13" i="59"/>
  <c r="C14" i="59"/>
  <c r="C15" i="59"/>
  <c r="C16" i="59"/>
  <c r="C17" i="59"/>
  <c r="C18" i="59"/>
  <c r="C19" i="59"/>
  <c r="C20" i="59"/>
  <c r="C21" i="59"/>
  <c r="C22" i="59"/>
  <c r="C23" i="59"/>
  <c r="C24" i="59"/>
  <c r="C25" i="59"/>
  <c r="C26" i="59"/>
  <c r="C27" i="59"/>
  <c r="C28" i="59"/>
  <c r="C29" i="59"/>
  <c r="C30" i="59"/>
  <c r="C31" i="59"/>
  <c r="C32" i="59"/>
  <c r="C33" i="59"/>
  <c r="C34" i="59"/>
  <c r="C35" i="59"/>
  <c r="C36" i="59"/>
  <c r="C37" i="59"/>
  <c r="C38" i="59"/>
  <c r="C39" i="59"/>
  <c r="C40" i="59"/>
  <c r="C41" i="59"/>
  <c r="C42" i="59"/>
  <c r="C43" i="59"/>
  <c r="C44" i="59"/>
  <c r="C45" i="59"/>
  <c r="C46" i="59"/>
  <c r="C47" i="59"/>
  <c r="C48" i="59"/>
  <c r="C49" i="59"/>
  <c r="C50" i="59"/>
  <c r="C51" i="59"/>
  <c r="C52" i="59"/>
  <c r="C53" i="59"/>
  <c r="C54" i="59"/>
  <c r="C55" i="59"/>
  <c r="C56" i="59"/>
  <c r="C57" i="59"/>
  <c r="C58" i="59"/>
  <c r="C59" i="59"/>
  <c r="C60" i="59"/>
  <c r="C61" i="59"/>
  <c r="C62" i="59"/>
  <c r="C63" i="59"/>
  <c r="C64" i="59"/>
  <c r="C65" i="59"/>
  <c r="C66" i="59"/>
  <c r="C67" i="59"/>
  <c r="C68" i="59"/>
  <c r="C69" i="59"/>
  <c r="C70" i="59"/>
  <c r="C71" i="59"/>
  <c r="C72" i="59"/>
  <c r="C73" i="59"/>
  <c r="C74" i="59"/>
  <c r="C75" i="59"/>
  <c r="C76" i="59"/>
  <c r="C77" i="59"/>
  <c r="C78" i="59"/>
  <c r="C79" i="59"/>
  <c r="C80" i="59"/>
  <c r="C81" i="59"/>
  <c r="C82" i="59"/>
  <c r="C83" i="59"/>
  <c r="C84" i="59"/>
  <c r="C85" i="59"/>
  <c r="C86" i="59"/>
  <c r="C87" i="59"/>
  <c r="C88" i="59"/>
  <c r="C89" i="59"/>
  <c r="C90" i="59"/>
  <c r="C91" i="59"/>
  <c r="C92" i="59"/>
  <c r="C93" i="59"/>
  <c r="C94" i="59"/>
  <c r="C95" i="59"/>
  <c r="C96" i="59"/>
  <c r="C97" i="59"/>
  <c r="C98" i="59"/>
  <c r="C99" i="59"/>
  <c r="C100" i="59"/>
  <c r="C101" i="59"/>
  <c r="C102" i="59"/>
  <c r="C103" i="59"/>
  <c r="C104" i="59"/>
  <c r="C105" i="59"/>
  <c r="C106" i="59"/>
  <c r="C107" i="59"/>
  <c r="C108" i="59"/>
  <c r="C109" i="59"/>
  <c r="C110" i="59"/>
  <c r="C111" i="59"/>
  <c r="C112" i="59"/>
  <c r="C113" i="59"/>
  <c r="C114" i="59"/>
  <c r="C115" i="59"/>
  <c r="C116" i="59"/>
  <c r="C117" i="59"/>
  <c r="C118" i="59"/>
  <c r="C119" i="59"/>
  <c r="C120" i="59"/>
  <c r="C12" i="59"/>
  <c r="G71" i="84" l="1"/>
  <c r="G72" i="84" s="1"/>
  <c r="F80" i="84" s="1"/>
  <c r="H71" i="84"/>
  <c r="H40" i="84"/>
  <c r="J70" i="79"/>
  <c r="M171" i="79"/>
  <c r="J210" i="79"/>
  <c r="M210" i="79"/>
  <c r="J171" i="79"/>
  <c r="J295" i="79"/>
  <c r="G303" i="79" s="1"/>
  <c r="J253" i="79"/>
  <c r="G259" i="79" s="1"/>
  <c r="D12" i="39"/>
  <c r="C12" i="39"/>
  <c r="I97" i="26" l="1"/>
  <c r="H72" i="84"/>
  <c r="H77" i="84" s="1"/>
  <c r="G77" i="84"/>
  <c r="F78" i="84"/>
  <c r="J132" i="79"/>
  <c r="J300" i="79"/>
  <c r="G301" i="79"/>
  <c r="J258" i="79"/>
  <c r="G261" i="79"/>
  <c r="G63" i="53"/>
  <c r="G64" i="53"/>
  <c r="G65" i="53"/>
  <c r="G66" i="53"/>
  <c r="G67" i="53"/>
  <c r="G68" i="53"/>
  <c r="G69" i="53"/>
  <c r="G70" i="53"/>
  <c r="G71" i="53"/>
  <c r="G72" i="53"/>
  <c r="G73" i="53"/>
  <c r="G74" i="53"/>
  <c r="G75" i="53"/>
  <c r="G76" i="53"/>
  <c r="G77" i="53"/>
  <c r="G78" i="53"/>
  <c r="G79" i="53"/>
  <c r="G80" i="53"/>
  <c r="G81" i="53"/>
  <c r="G82" i="53"/>
  <c r="G83" i="53"/>
  <c r="G84" i="53"/>
  <c r="G85" i="53"/>
  <c r="G86" i="53"/>
  <c r="G87" i="53"/>
  <c r="G88" i="53"/>
  <c r="G89" i="53"/>
  <c r="G90" i="53"/>
  <c r="G91" i="53"/>
  <c r="G92" i="53"/>
  <c r="G93" i="53"/>
  <c r="G94" i="53"/>
  <c r="G95" i="53"/>
  <c r="G96" i="53"/>
  <c r="G97" i="53"/>
  <c r="G98" i="53"/>
  <c r="G147" i="53"/>
  <c r="I59" i="26"/>
  <c r="I60" i="26"/>
  <c r="I61" i="26"/>
  <c r="I62" i="26"/>
  <c r="I63" i="26"/>
  <c r="I64" i="26"/>
  <c r="I65" i="26"/>
  <c r="I66" i="26"/>
  <c r="I67" i="26"/>
  <c r="I68" i="26"/>
  <c r="I69" i="26"/>
  <c r="I70" i="26"/>
  <c r="I71" i="26"/>
  <c r="I72" i="26"/>
  <c r="I73" i="26"/>
  <c r="I74" i="26"/>
  <c r="I75" i="26"/>
  <c r="I76" i="26"/>
  <c r="I77" i="26"/>
  <c r="I78" i="26"/>
  <c r="I79" i="26"/>
  <c r="I80" i="26"/>
  <c r="I81" i="26"/>
  <c r="I82" i="26"/>
  <c r="J3" i="74"/>
  <c r="G19" i="64"/>
  <c r="G20" i="64"/>
  <c r="G21" i="64"/>
  <c r="G22" i="64"/>
  <c r="G23" i="64"/>
  <c r="G24" i="64"/>
  <c r="G25" i="64"/>
  <c r="G26" i="64"/>
  <c r="G27" i="64"/>
  <c r="G28" i="64"/>
  <c r="G29" i="64"/>
  <c r="G30" i="64"/>
  <c r="G31" i="64"/>
  <c r="G32" i="64"/>
  <c r="G33" i="64"/>
  <c r="G34" i="64"/>
  <c r="G35" i="64"/>
  <c r="G36" i="64"/>
  <c r="G37" i="64"/>
  <c r="G38" i="64"/>
  <c r="G39" i="64"/>
  <c r="G40" i="64"/>
  <c r="G16" i="64"/>
  <c r="G17" i="64"/>
  <c r="G18" i="64"/>
  <c r="G41" i="64" s="1"/>
  <c r="C26" i="39"/>
  <c r="C22" i="39"/>
  <c r="F53" i="38"/>
  <c r="F54" i="38"/>
  <c r="F55" i="38"/>
  <c r="F56" i="38"/>
  <c r="F57" i="38"/>
  <c r="F58" i="38"/>
  <c r="F59" i="38"/>
  <c r="F60" i="38"/>
  <c r="F61" i="38"/>
  <c r="F62" i="38"/>
  <c r="F63" i="38"/>
  <c r="F64" i="38"/>
  <c r="E16" i="74"/>
  <c r="B5" i="46"/>
  <c r="B5" i="77"/>
  <c r="B8" i="77"/>
  <c r="J12" i="39"/>
  <c r="I12" i="39"/>
  <c r="H12" i="39"/>
  <c r="G12" i="39"/>
  <c r="G22" i="39" s="1"/>
  <c r="F12" i="39"/>
  <c r="E12" i="39"/>
  <c r="M73" i="79" l="1"/>
  <c r="M88" i="26"/>
  <c r="M90" i="26" s="1"/>
  <c r="M91" i="26" s="1"/>
  <c r="B110" i="26" s="1"/>
  <c r="C110" i="26" s="1"/>
  <c r="D110" i="26" s="1"/>
  <c r="L88" i="26"/>
  <c r="M132" i="79"/>
  <c r="C21" i="39"/>
  <c r="C24" i="39"/>
  <c r="C25" i="39" s="1"/>
  <c r="C16" i="39"/>
  <c r="C18" i="39"/>
  <c r="C20" i="39"/>
  <c r="D22" i="39"/>
  <c r="D24" i="39"/>
  <c r="I83" i="26"/>
  <c r="C17" i="39"/>
  <c r="D3" i="78"/>
  <c r="B3" i="78"/>
  <c r="C46" i="78"/>
  <c r="C47" i="78" s="1"/>
  <c r="B46" i="78"/>
  <c r="B47" i="78" s="1"/>
  <c r="C45" i="78"/>
  <c r="B45" i="78"/>
  <c r="B41" i="78"/>
  <c r="B39" i="78"/>
  <c r="B42" i="78" s="1"/>
  <c r="D18" i="78"/>
  <c r="D17" i="78"/>
  <c r="D16" i="78"/>
  <c r="D15" i="78"/>
  <c r="D14" i="78"/>
  <c r="D13" i="78"/>
  <c r="D12" i="78"/>
  <c r="D3" i="71"/>
  <c r="D3" i="55"/>
  <c r="D3" i="70"/>
  <c r="D3" i="69"/>
  <c r="D3" i="65"/>
  <c r="C3" i="72"/>
  <c r="C3" i="73"/>
  <c r="C3" i="77"/>
  <c r="C3" i="48"/>
  <c r="D3" i="38"/>
  <c r="E3" i="59"/>
  <c r="G3" i="39"/>
  <c r="C3" i="28"/>
  <c r="D3" i="46"/>
  <c r="D3" i="23"/>
  <c r="I3" i="49"/>
  <c r="G3" i="64"/>
  <c r="D3" i="9"/>
  <c r="L3" i="53"/>
  <c r="E3" i="75"/>
  <c r="I3" i="26"/>
  <c r="M76" i="79" l="1"/>
  <c r="M75" i="79"/>
  <c r="D102" i="26"/>
  <c r="D103" i="26" s="1"/>
  <c r="L89" i="26"/>
  <c r="L90" i="26" s="1"/>
  <c r="B130" i="26"/>
  <c r="B49" i="78"/>
  <c r="B48" i="78"/>
  <c r="B50" i="78" s="1"/>
  <c r="C49" i="78"/>
  <c r="C48" i="78"/>
  <c r="C50" i="78" s="1"/>
  <c r="D130" i="26" l="1"/>
  <c r="C130" i="26"/>
  <c r="E111" i="26"/>
  <c r="E110" i="26" l="1"/>
  <c r="E130" i="26" s="1"/>
  <c r="N151" i="53"/>
  <c r="O151" i="53"/>
  <c r="P151" i="53"/>
  <c r="Q151" i="53"/>
  <c r="R151" i="53"/>
  <c r="S151" i="53"/>
  <c r="T12" i="53"/>
  <c r="T13" i="53"/>
  <c r="T14" i="53"/>
  <c r="T15" i="53"/>
  <c r="T16" i="53"/>
  <c r="T17" i="53"/>
  <c r="T18" i="53"/>
  <c r="T19" i="53"/>
  <c r="T20" i="53"/>
  <c r="T21" i="53"/>
  <c r="T22" i="53"/>
  <c r="T23" i="53"/>
  <c r="T24" i="53"/>
  <c r="T25" i="53"/>
  <c r="T26" i="53"/>
  <c r="T27" i="53"/>
  <c r="T28" i="53"/>
  <c r="T29" i="53"/>
  <c r="T30" i="53"/>
  <c r="T31" i="53"/>
  <c r="T32" i="53"/>
  <c r="T33" i="53"/>
  <c r="T34" i="53"/>
  <c r="T35" i="53"/>
  <c r="T36" i="53"/>
  <c r="T37" i="53"/>
  <c r="T38" i="53"/>
  <c r="T39" i="53"/>
  <c r="T40" i="53"/>
  <c r="T41" i="53"/>
  <c r="T42" i="53"/>
  <c r="T43" i="53"/>
  <c r="T44" i="53"/>
  <c r="T45" i="53"/>
  <c r="T46" i="53"/>
  <c r="T47" i="53"/>
  <c r="T48" i="53"/>
  <c r="T49" i="53"/>
  <c r="T50" i="53"/>
  <c r="T51" i="53"/>
  <c r="T52" i="53"/>
  <c r="T53" i="53"/>
  <c r="T54" i="53"/>
  <c r="T55" i="53"/>
  <c r="T56" i="53"/>
  <c r="T57" i="53"/>
  <c r="T58" i="53"/>
  <c r="T59" i="53"/>
  <c r="T60" i="53"/>
  <c r="T63" i="53"/>
  <c r="T64" i="53"/>
  <c r="T65" i="53"/>
  <c r="T66" i="53"/>
  <c r="T67" i="53"/>
  <c r="T68" i="53"/>
  <c r="T69" i="53"/>
  <c r="T70" i="53"/>
  <c r="T71" i="53"/>
  <c r="T72" i="53"/>
  <c r="T73" i="53"/>
  <c r="T74" i="53"/>
  <c r="T75" i="53"/>
  <c r="T76" i="53"/>
  <c r="T77" i="53"/>
  <c r="T78" i="53"/>
  <c r="T79" i="53"/>
  <c r="T80" i="53"/>
  <c r="T81" i="53"/>
  <c r="T82" i="53"/>
  <c r="T83" i="53"/>
  <c r="T84" i="53"/>
  <c r="T85" i="53"/>
  <c r="T86" i="53"/>
  <c r="T87" i="53"/>
  <c r="T88" i="53"/>
  <c r="T89" i="53"/>
  <c r="T90" i="53"/>
  <c r="T91" i="53"/>
  <c r="T92" i="53"/>
  <c r="T93" i="53"/>
  <c r="T94" i="53"/>
  <c r="T95" i="53"/>
  <c r="T96" i="53"/>
  <c r="T97" i="53"/>
  <c r="T98" i="53"/>
  <c r="T105" i="53"/>
  <c r="T107" i="53"/>
  <c r="T108" i="53"/>
  <c r="T109" i="53"/>
  <c r="T110" i="53"/>
  <c r="T111" i="53"/>
  <c r="T112" i="53"/>
  <c r="T113" i="53"/>
  <c r="T114" i="53"/>
  <c r="T115" i="53"/>
  <c r="T116" i="53"/>
  <c r="T117" i="53"/>
  <c r="T118" i="53"/>
  <c r="T119" i="53"/>
  <c r="T120" i="53"/>
  <c r="T121" i="53"/>
  <c r="T122" i="53"/>
  <c r="T123" i="53"/>
  <c r="T124" i="53"/>
  <c r="T125" i="53"/>
  <c r="T126" i="53"/>
  <c r="T127" i="53"/>
  <c r="T128" i="53"/>
  <c r="T129" i="53"/>
  <c r="T130" i="53"/>
  <c r="T131" i="53"/>
  <c r="T132" i="53"/>
  <c r="T133" i="53"/>
  <c r="T134" i="53"/>
  <c r="T135" i="53"/>
  <c r="T136" i="53"/>
  <c r="T137" i="53"/>
  <c r="T138" i="53"/>
  <c r="T139" i="53"/>
  <c r="T140" i="53"/>
  <c r="T141" i="53"/>
  <c r="T142" i="53"/>
  <c r="T143" i="53"/>
  <c r="T144" i="53"/>
  <c r="T145" i="53"/>
  <c r="T146" i="53"/>
  <c r="T147" i="53"/>
  <c r="T148" i="53"/>
  <c r="T149" i="53"/>
  <c r="O91" i="26"/>
  <c r="E14" i="23" l="1"/>
  <c r="E15" i="23"/>
  <c r="E16" i="23"/>
  <c r="E17" i="23"/>
  <c r="E18" i="23"/>
  <c r="E19" i="23"/>
  <c r="E20" i="23"/>
  <c r="E21" i="23"/>
  <c r="E22" i="23"/>
  <c r="E23" i="23"/>
  <c r="E24" i="23"/>
  <c r="E25" i="23"/>
  <c r="E26" i="23"/>
  <c r="E27" i="23"/>
  <c r="E28" i="23"/>
  <c r="E29" i="23"/>
  <c r="E30" i="23"/>
  <c r="E31" i="23"/>
  <c r="E32" i="23"/>
  <c r="E33" i="23"/>
  <c r="E34" i="23"/>
  <c r="E35" i="23"/>
  <c r="E36" i="23"/>
  <c r="E37" i="23"/>
  <c r="E38" i="23"/>
  <c r="E39" i="23"/>
  <c r="E40" i="23"/>
  <c r="E41" i="23"/>
  <c r="E42" i="23"/>
  <c r="E43" i="23"/>
  <c r="E44" i="23"/>
  <c r="E45" i="23"/>
  <c r="E46" i="23"/>
  <c r="W361" i="49"/>
  <c r="W13" i="49"/>
  <c r="W14" i="49"/>
  <c r="W15" i="49"/>
  <c r="W19" i="49"/>
  <c r="W20" i="49"/>
  <c r="W21" i="49"/>
  <c r="W22" i="49"/>
  <c r="W23" i="49"/>
  <c r="W26" i="49"/>
  <c r="W27" i="49"/>
  <c r="W30" i="49"/>
  <c r="W31" i="49"/>
  <c r="W32" i="49"/>
  <c r="W33" i="49"/>
  <c r="W34" i="49"/>
  <c r="W35" i="49"/>
  <c r="W36" i="49"/>
  <c r="W37" i="49"/>
  <c r="W38" i="49"/>
  <c r="W39" i="49"/>
  <c r="W40" i="49"/>
  <c r="W41" i="49"/>
  <c r="W42" i="49"/>
  <c r="W43" i="49"/>
  <c r="W44" i="49"/>
  <c r="W45" i="49"/>
  <c r="W46" i="49"/>
  <c r="W47" i="49"/>
  <c r="W48" i="49"/>
  <c r="W49" i="49"/>
  <c r="W50" i="49"/>
  <c r="W51" i="49"/>
  <c r="W52" i="49"/>
  <c r="W53" i="49"/>
  <c r="W54" i="49"/>
  <c r="W55" i="49"/>
  <c r="W56" i="49"/>
  <c r="W57" i="49"/>
  <c r="W58" i="49"/>
  <c r="W59" i="49"/>
  <c r="W60" i="49"/>
  <c r="W61" i="49"/>
  <c r="W62" i="49"/>
  <c r="W63" i="49"/>
  <c r="W64" i="49"/>
  <c r="W65" i="49"/>
  <c r="W66" i="49"/>
  <c r="W67" i="49"/>
  <c r="W68" i="49"/>
  <c r="W69" i="49"/>
  <c r="W70" i="49"/>
  <c r="W71" i="49"/>
  <c r="W72" i="49"/>
  <c r="W73" i="49"/>
  <c r="W74" i="49"/>
  <c r="W75" i="49"/>
  <c r="W76" i="49"/>
  <c r="W77" i="49"/>
  <c r="W78" i="49"/>
  <c r="W79" i="49"/>
  <c r="W80" i="49"/>
  <c r="W81" i="49"/>
  <c r="W82" i="49"/>
  <c r="W83" i="49"/>
  <c r="W84" i="49"/>
  <c r="W85" i="49"/>
  <c r="W86" i="49"/>
  <c r="W87" i="49"/>
  <c r="W88" i="49"/>
  <c r="W89" i="49"/>
  <c r="W90" i="49"/>
  <c r="W91" i="49"/>
  <c r="W92" i="49"/>
  <c r="W93" i="49"/>
  <c r="W94" i="49"/>
  <c r="W95" i="49"/>
  <c r="W96" i="49"/>
  <c r="W97" i="49"/>
  <c r="W98" i="49"/>
  <c r="W99" i="49"/>
  <c r="W100" i="49"/>
  <c r="W101" i="49"/>
  <c r="W102" i="49"/>
  <c r="W103" i="49"/>
  <c r="W104" i="49"/>
  <c r="W105" i="49"/>
  <c r="W106" i="49"/>
  <c r="W107" i="49"/>
  <c r="W108" i="49"/>
  <c r="W109" i="49"/>
  <c r="W110" i="49"/>
  <c r="W111" i="49"/>
  <c r="W112" i="49"/>
  <c r="W113" i="49"/>
  <c r="W114" i="49"/>
  <c r="W115" i="49"/>
  <c r="W116" i="49"/>
  <c r="W117" i="49"/>
  <c r="W118" i="49"/>
  <c r="W119" i="49"/>
  <c r="W120" i="49"/>
  <c r="W121" i="49"/>
  <c r="W122" i="49"/>
  <c r="W123" i="49"/>
  <c r="W124" i="49"/>
  <c r="W125" i="49"/>
  <c r="W126" i="49"/>
  <c r="W127" i="49"/>
  <c r="W128" i="49"/>
  <c r="W129" i="49"/>
  <c r="W130" i="49"/>
  <c r="W131" i="49"/>
  <c r="W132" i="49"/>
  <c r="W133" i="49"/>
  <c r="W134" i="49"/>
  <c r="W135" i="49"/>
  <c r="W136" i="49"/>
  <c r="W137" i="49"/>
  <c r="W138" i="49"/>
  <c r="W139" i="49"/>
  <c r="W140" i="49"/>
  <c r="W141" i="49"/>
  <c r="W142" i="49"/>
  <c r="W143" i="49"/>
  <c r="W144" i="49"/>
  <c r="W145" i="49"/>
  <c r="W146" i="49"/>
  <c r="W147" i="49"/>
  <c r="W148" i="49"/>
  <c r="W149" i="49"/>
  <c r="W150" i="49"/>
  <c r="W151" i="49"/>
  <c r="W152" i="49"/>
  <c r="W153" i="49"/>
  <c r="W154" i="49"/>
  <c r="W155" i="49"/>
  <c r="W156" i="49"/>
  <c r="W157" i="49"/>
  <c r="W158" i="49"/>
  <c r="W159" i="49"/>
  <c r="W160" i="49"/>
  <c r="W161" i="49"/>
  <c r="W162" i="49"/>
  <c r="W163" i="49"/>
  <c r="W164" i="49"/>
  <c r="W165" i="49"/>
  <c r="W166" i="49"/>
  <c r="W167" i="49"/>
  <c r="W168" i="49"/>
  <c r="W169" i="49"/>
  <c r="W170" i="49"/>
  <c r="W171" i="49"/>
  <c r="W172" i="49"/>
  <c r="W173" i="49"/>
  <c r="W174" i="49"/>
  <c r="W175" i="49"/>
  <c r="W176" i="49"/>
  <c r="W177" i="49"/>
  <c r="W178" i="49"/>
  <c r="W179" i="49"/>
  <c r="W180" i="49"/>
  <c r="W181" i="49"/>
  <c r="W182" i="49"/>
  <c r="W183" i="49"/>
  <c r="W184" i="49"/>
  <c r="W185" i="49"/>
  <c r="W186" i="49"/>
  <c r="W187" i="49"/>
  <c r="W188" i="49"/>
  <c r="W189" i="49"/>
  <c r="W190" i="49"/>
  <c r="W191" i="49"/>
  <c r="W192" i="49"/>
  <c r="W193" i="49"/>
  <c r="W194" i="49"/>
  <c r="W195" i="49"/>
  <c r="W196" i="49"/>
  <c r="W197" i="49"/>
  <c r="W198" i="49"/>
  <c r="W199" i="49"/>
  <c r="W200" i="49"/>
  <c r="W201" i="49"/>
  <c r="W202" i="49"/>
  <c r="W203" i="49"/>
  <c r="W204" i="49"/>
  <c r="W205" i="49"/>
  <c r="W206" i="49"/>
  <c r="W207" i="49"/>
  <c r="W208" i="49"/>
  <c r="W209" i="49"/>
  <c r="W210" i="49"/>
  <c r="W211" i="49"/>
  <c r="W212" i="49"/>
  <c r="W213" i="49"/>
  <c r="W214" i="49"/>
  <c r="W215" i="49"/>
  <c r="W216" i="49"/>
  <c r="W217" i="49"/>
  <c r="W218" i="49"/>
  <c r="W219" i="49"/>
  <c r="W220" i="49"/>
  <c r="W221" i="49"/>
  <c r="W222" i="49"/>
  <c r="W223" i="49"/>
  <c r="W224" i="49"/>
  <c r="W225" i="49"/>
  <c r="W226" i="49"/>
  <c r="W227" i="49"/>
  <c r="W228" i="49"/>
  <c r="W229" i="49"/>
  <c r="W230" i="49"/>
  <c r="W231" i="49"/>
  <c r="W232" i="49"/>
  <c r="W233" i="49"/>
  <c r="W234" i="49"/>
  <c r="W235" i="49"/>
  <c r="W236" i="49"/>
  <c r="W237" i="49"/>
  <c r="W238" i="49"/>
  <c r="W239" i="49"/>
  <c r="W240" i="49"/>
  <c r="W241" i="49"/>
  <c r="W242" i="49"/>
  <c r="W243" i="49"/>
  <c r="W244" i="49"/>
  <c r="W245" i="49"/>
  <c r="W246" i="49"/>
  <c r="W247" i="49"/>
  <c r="W248" i="49"/>
  <c r="W249" i="49"/>
  <c r="W250" i="49"/>
  <c r="W251" i="49"/>
  <c r="W252" i="49"/>
  <c r="W253" i="49"/>
  <c r="W254" i="49"/>
  <c r="W255" i="49"/>
  <c r="W256" i="49"/>
  <c r="W257" i="49"/>
  <c r="W258" i="49"/>
  <c r="W259" i="49"/>
  <c r="W260" i="49"/>
  <c r="W261" i="49"/>
  <c r="W262" i="49"/>
  <c r="W263" i="49"/>
  <c r="W264" i="49"/>
  <c r="W265" i="49"/>
  <c r="W266" i="49"/>
  <c r="W267" i="49"/>
  <c r="W268" i="49"/>
  <c r="W269" i="49"/>
  <c r="W270" i="49"/>
  <c r="W271" i="49"/>
  <c r="W272" i="49"/>
  <c r="W273" i="49"/>
  <c r="W274" i="49"/>
  <c r="W275" i="49"/>
  <c r="W276" i="49"/>
  <c r="W277" i="49"/>
  <c r="W278" i="49"/>
  <c r="W279" i="49"/>
  <c r="W280" i="49"/>
  <c r="W281" i="49"/>
  <c r="W282" i="49"/>
  <c r="W283" i="49"/>
  <c r="W284" i="49"/>
  <c r="W285" i="49"/>
  <c r="W286" i="49"/>
  <c r="W287" i="49"/>
  <c r="W288" i="49"/>
  <c r="W289" i="49"/>
  <c r="W290" i="49"/>
  <c r="W291" i="49"/>
  <c r="W292" i="49"/>
  <c r="W293" i="49"/>
  <c r="W294" i="49"/>
  <c r="W295" i="49"/>
  <c r="W296" i="49"/>
  <c r="W297" i="49"/>
  <c r="W298" i="49"/>
  <c r="W299" i="49"/>
  <c r="W300" i="49"/>
  <c r="W301" i="49"/>
  <c r="W302" i="49"/>
  <c r="W303" i="49"/>
  <c r="W304" i="49"/>
  <c r="W305" i="49"/>
  <c r="W306" i="49"/>
  <c r="W307" i="49"/>
  <c r="W308" i="49"/>
  <c r="W309" i="49"/>
  <c r="W310" i="49"/>
  <c r="W311" i="49"/>
  <c r="W312" i="49"/>
  <c r="W313" i="49"/>
  <c r="W314" i="49"/>
  <c r="W315" i="49"/>
  <c r="W316" i="49"/>
  <c r="W317" i="49"/>
  <c r="W318" i="49"/>
  <c r="W319" i="49"/>
  <c r="W320" i="49"/>
  <c r="W321" i="49"/>
  <c r="W322" i="49"/>
  <c r="W323" i="49"/>
  <c r="W324" i="49"/>
  <c r="W325" i="49"/>
  <c r="W326" i="49"/>
  <c r="W327" i="49"/>
  <c r="W328" i="49"/>
  <c r="W329" i="49"/>
  <c r="W330" i="49"/>
  <c r="W331" i="49"/>
  <c r="W332" i="49"/>
  <c r="W333" i="49"/>
  <c r="W334" i="49"/>
  <c r="W335" i="49"/>
  <c r="W336" i="49"/>
  <c r="W337" i="49"/>
  <c r="W338" i="49"/>
  <c r="W339" i="49"/>
  <c r="W340" i="49"/>
  <c r="W341" i="49"/>
  <c r="W342" i="49"/>
  <c r="W343" i="49"/>
  <c r="W344" i="49"/>
  <c r="W345" i="49"/>
  <c r="W346" i="49"/>
  <c r="W347" i="49"/>
  <c r="W348" i="49"/>
  <c r="W349" i="49"/>
  <c r="W350" i="49"/>
  <c r="W351" i="49"/>
  <c r="W352" i="49"/>
  <c r="W353" i="49"/>
  <c r="W354" i="49"/>
  <c r="W355" i="49"/>
  <c r="W356" i="49"/>
  <c r="W357" i="49"/>
  <c r="W358" i="49"/>
  <c r="W359" i="49"/>
  <c r="W360" i="49"/>
  <c r="W12" i="49"/>
  <c r="G180" i="64"/>
  <c r="G181" i="64"/>
  <c r="G182" i="64"/>
  <c r="G183" i="64"/>
  <c r="G184" i="64"/>
  <c r="G185" i="64"/>
  <c r="G186" i="64"/>
  <c r="G187" i="64"/>
  <c r="G188" i="64"/>
  <c r="G189" i="64"/>
  <c r="G190" i="64"/>
  <c r="G191" i="64"/>
  <c r="G192" i="64"/>
  <c r="G193" i="64"/>
  <c r="G194" i="64"/>
  <c r="G195" i="64"/>
  <c r="G196" i="64"/>
  <c r="G197" i="64"/>
  <c r="G198" i="64"/>
  <c r="G199" i="64"/>
  <c r="G200" i="64"/>
  <c r="G201" i="64"/>
  <c r="G202" i="64"/>
  <c r="G203" i="64"/>
  <c r="G204" i="64"/>
  <c r="G205" i="64"/>
  <c r="G206" i="64"/>
  <c r="G207" i="64"/>
  <c r="G208" i="64"/>
  <c r="G209" i="64"/>
  <c r="G210" i="64"/>
  <c r="G211" i="64"/>
  <c r="G212" i="64"/>
  <c r="G213" i="64"/>
  <c r="G214" i="64"/>
  <c r="G215" i="64"/>
  <c r="G216" i="64"/>
  <c r="G217" i="64"/>
  <c r="G218" i="64"/>
  <c r="G219" i="64"/>
  <c r="H177" i="64"/>
  <c r="G123" i="64"/>
  <c r="G124" i="64"/>
  <c r="G125" i="64"/>
  <c r="G126" i="64"/>
  <c r="G127" i="64"/>
  <c r="G128" i="64"/>
  <c r="G129" i="64"/>
  <c r="G130" i="64"/>
  <c r="G131" i="64"/>
  <c r="G132" i="64"/>
  <c r="G133" i="64"/>
  <c r="G134" i="64"/>
  <c r="G135" i="64"/>
  <c r="G136" i="64"/>
  <c r="G137" i="64"/>
  <c r="G138" i="64"/>
  <c r="G139" i="64"/>
  <c r="G140" i="64"/>
  <c r="G141" i="64"/>
  <c r="G142" i="64"/>
  <c r="G143" i="64"/>
  <c r="G144" i="64"/>
  <c r="G145" i="64"/>
  <c r="G146" i="64"/>
  <c r="G147" i="64"/>
  <c r="G148" i="64"/>
  <c r="G149" i="64"/>
  <c r="G150" i="64"/>
  <c r="G152" i="64"/>
  <c r="G153" i="64"/>
  <c r="G154" i="64"/>
  <c r="G155" i="64"/>
  <c r="G156" i="64"/>
  <c r="G157" i="64"/>
  <c r="G158" i="64"/>
  <c r="G159" i="64"/>
  <c r="G160" i="64"/>
  <c r="G161" i="64"/>
  <c r="G162" i="64"/>
  <c r="G163" i="64"/>
  <c r="G164" i="64"/>
  <c r="G46" i="64"/>
  <c r="G47" i="64"/>
  <c r="G48" i="64"/>
  <c r="G49" i="64"/>
  <c r="G50" i="64"/>
  <c r="G51" i="64"/>
  <c r="G52" i="64"/>
  <c r="G53" i="64"/>
  <c r="G54" i="64"/>
  <c r="G55" i="64"/>
  <c r="G56" i="64"/>
  <c r="G57" i="64"/>
  <c r="G58" i="64"/>
  <c r="G59" i="64"/>
  <c r="G60" i="64"/>
  <c r="G61" i="64"/>
  <c r="G62" i="64"/>
  <c r="G63" i="64"/>
  <c r="G64" i="64"/>
  <c r="G65" i="64"/>
  <c r="G66" i="64"/>
  <c r="G67" i="64"/>
  <c r="G68" i="64"/>
  <c r="G69" i="64"/>
  <c r="G70" i="64"/>
  <c r="G71" i="64"/>
  <c r="G72" i="64"/>
  <c r="G73" i="64"/>
  <c r="G74" i="64"/>
  <c r="G75" i="64"/>
  <c r="G76" i="64"/>
  <c r="G77" i="64"/>
  <c r="G78" i="64"/>
  <c r="G79" i="64"/>
  <c r="G80" i="64"/>
  <c r="G81" i="64"/>
  <c r="G82" i="64"/>
  <c r="G83" i="64"/>
  <c r="G84" i="64"/>
  <c r="G85" i="64"/>
  <c r="G86" i="64"/>
  <c r="G87" i="64"/>
  <c r="G88" i="64"/>
  <c r="G89" i="64"/>
  <c r="G90" i="64"/>
  <c r="G91" i="64"/>
  <c r="G92" i="64"/>
  <c r="G93" i="64"/>
  <c r="G94" i="64"/>
  <c r="G95" i="64"/>
  <c r="G96" i="64"/>
  <c r="G97" i="64"/>
  <c r="G98" i="64"/>
  <c r="G99" i="64"/>
  <c r="G100" i="64"/>
  <c r="G101" i="64"/>
  <c r="G102" i="64"/>
  <c r="G103" i="64"/>
  <c r="G104" i="64"/>
  <c r="G105" i="64"/>
  <c r="E14" i="9" l="1"/>
  <c r="E15" i="9"/>
  <c r="E16" i="9"/>
  <c r="E17" i="9"/>
  <c r="E18" i="9"/>
  <c r="E19" i="9"/>
  <c r="E20" i="9"/>
  <c r="E21" i="9"/>
  <c r="E22" i="9"/>
  <c r="E23" i="9"/>
  <c r="E24" i="9"/>
  <c r="E25" i="9"/>
  <c r="E26" i="9"/>
  <c r="E27" i="9"/>
  <c r="E28" i="9"/>
  <c r="E29" i="9"/>
  <c r="E30" i="9"/>
  <c r="E31" i="9"/>
  <c r="E32" i="9"/>
  <c r="E33" i="9"/>
  <c r="E34" i="9"/>
  <c r="E35" i="9"/>
  <c r="E36" i="9"/>
  <c r="E37" i="9"/>
  <c r="E38" i="9"/>
  <c r="E39" i="9"/>
  <c r="E40" i="9"/>
  <c r="E41" i="9"/>
  <c r="E42" i="9"/>
  <c r="E43" i="9"/>
  <c r="E44" i="9"/>
  <c r="E45" i="9"/>
  <c r="E46" i="9"/>
  <c r="E47" i="9"/>
  <c r="E48" i="9"/>
  <c r="E49" i="9"/>
  <c r="E50" i="9"/>
  <c r="E51" i="9"/>
  <c r="E52" i="9"/>
  <c r="E53" i="9"/>
  <c r="E54" i="9"/>
  <c r="E55" i="9"/>
  <c r="E56" i="9"/>
  <c r="E57" i="9"/>
  <c r="E58" i="9"/>
  <c r="E59" i="9"/>
  <c r="E60" i="9"/>
  <c r="E61" i="9"/>
  <c r="E62" i="9"/>
  <c r="E63" i="9"/>
  <c r="E64" i="9"/>
  <c r="E65" i="9"/>
  <c r="E66" i="9"/>
  <c r="E67" i="9"/>
  <c r="E68" i="9"/>
  <c r="E69" i="9"/>
  <c r="E70" i="9"/>
  <c r="E71" i="9"/>
  <c r="E72" i="9"/>
  <c r="E73" i="9"/>
  <c r="E74" i="9"/>
  <c r="E75" i="9"/>
  <c r="E76" i="9"/>
  <c r="E77" i="9"/>
  <c r="E78" i="9"/>
  <c r="E79" i="9"/>
  <c r="E80" i="9"/>
  <c r="E81" i="9"/>
  <c r="E82" i="9"/>
  <c r="E83" i="9"/>
  <c r="E84" i="9"/>
  <c r="E85" i="9"/>
  <c r="E86" i="9"/>
  <c r="E87" i="9"/>
  <c r="E88" i="9"/>
  <c r="E89" i="9"/>
  <c r="E90" i="9"/>
  <c r="E91" i="9"/>
  <c r="E92" i="9"/>
  <c r="E93" i="9"/>
  <c r="E94" i="9"/>
  <c r="E95" i="9"/>
  <c r="E96" i="9"/>
  <c r="E97" i="9"/>
  <c r="E98" i="9"/>
  <c r="E99" i="9"/>
  <c r="E100" i="9"/>
  <c r="E101" i="9"/>
  <c r="E102" i="9"/>
  <c r="E103" i="9"/>
  <c r="E104" i="9"/>
  <c r="E105" i="9"/>
  <c r="E106" i="9"/>
  <c r="E107" i="9"/>
  <c r="E108" i="9"/>
  <c r="E109" i="9"/>
  <c r="E110" i="9"/>
  <c r="E111" i="9"/>
  <c r="E112" i="9"/>
  <c r="E113" i="9"/>
  <c r="E114" i="9"/>
  <c r="E115" i="9"/>
  <c r="E116" i="9"/>
  <c r="E117" i="9"/>
  <c r="E118" i="9"/>
  <c r="E119" i="9"/>
  <c r="E120" i="9"/>
  <c r="E121" i="9"/>
  <c r="E122" i="9"/>
  <c r="E123" i="9"/>
  <c r="E124" i="9"/>
  <c r="E125" i="9"/>
  <c r="E126" i="9"/>
  <c r="E127" i="9"/>
  <c r="E128" i="9"/>
  <c r="E129" i="9"/>
  <c r="E130" i="9"/>
  <c r="E131" i="9"/>
  <c r="E132" i="9"/>
  <c r="E133" i="9"/>
  <c r="E134" i="9"/>
  <c r="E135" i="9"/>
  <c r="E136" i="9"/>
  <c r="E137" i="9"/>
  <c r="E138" i="9"/>
  <c r="E139" i="9"/>
  <c r="E140" i="9"/>
  <c r="E141" i="9"/>
  <c r="E142" i="9"/>
  <c r="E143" i="9"/>
  <c r="E144" i="9"/>
  <c r="E145" i="9"/>
  <c r="E146" i="9"/>
  <c r="E147" i="9"/>
  <c r="E148" i="9"/>
  <c r="E149" i="9"/>
  <c r="E150" i="9"/>
  <c r="E151" i="9"/>
  <c r="E152" i="9"/>
  <c r="E153" i="9"/>
  <c r="E154" i="9"/>
  <c r="E155" i="9"/>
  <c r="E156" i="9"/>
  <c r="E157" i="9"/>
  <c r="E158" i="9"/>
  <c r="E159" i="9"/>
  <c r="E160" i="9"/>
  <c r="E161" i="9"/>
  <c r="E162" i="9"/>
  <c r="E163" i="9"/>
  <c r="E164" i="9"/>
  <c r="E165" i="9"/>
  <c r="E166" i="9"/>
  <c r="E167" i="9"/>
  <c r="E168" i="9"/>
  <c r="E169" i="9"/>
  <c r="E170" i="9"/>
  <c r="E171" i="9"/>
  <c r="E172" i="9"/>
  <c r="E173" i="9"/>
  <c r="E174" i="9"/>
  <c r="E175" i="9"/>
  <c r="E176" i="9"/>
  <c r="E177" i="9"/>
  <c r="E178" i="9"/>
  <c r="E179" i="9"/>
  <c r="E180" i="9"/>
  <c r="E181" i="9"/>
  <c r="E182" i="9"/>
  <c r="E183" i="9"/>
  <c r="D177" i="53"/>
  <c r="D178" i="53"/>
  <c r="D179" i="53"/>
  <c r="D180" i="53"/>
  <c r="D181" i="53"/>
  <c r="D182" i="53"/>
  <c r="D183" i="53"/>
  <c r="D184" i="53"/>
  <c r="D185" i="53"/>
  <c r="D186" i="53"/>
  <c r="G116" i="53"/>
  <c r="M116" i="53" s="1"/>
  <c r="G117" i="53"/>
  <c r="M117" i="53" s="1"/>
  <c r="G118" i="53"/>
  <c r="M118" i="53" s="1"/>
  <c r="G119" i="53"/>
  <c r="M119" i="53" s="1"/>
  <c r="G120" i="53"/>
  <c r="M120" i="53" s="1"/>
  <c r="G121" i="53"/>
  <c r="M121" i="53" s="1"/>
  <c r="G122" i="53"/>
  <c r="M122" i="53" s="1"/>
  <c r="G123" i="53"/>
  <c r="M123" i="53" s="1"/>
  <c r="G124" i="53"/>
  <c r="M124" i="53" s="1"/>
  <c r="G125" i="53"/>
  <c r="M125" i="53" s="1"/>
  <c r="G126" i="53"/>
  <c r="M126" i="53" s="1"/>
  <c r="G127" i="53"/>
  <c r="M127" i="53" s="1"/>
  <c r="G128" i="53"/>
  <c r="M128" i="53" s="1"/>
  <c r="G129" i="53"/>
  <c r="M129" i="53" s="1"/>
  <c r="G130" i="53"/>
  <c r="M130" i="53" s="1"/>
  <c r="G131" i="53"/>
  <c r="M131" i="53" s="1"/>
  <c r="G132" i="53"/>
  <c r="M132" i="53" s="1"/>
  <c r="G133" i="53"/>
  <c r="M133" i="53" s="1"/>
  <c r="G134" i="53"/>
  <c r="M134" i="53" s="1"/>
  <c r="G135" i="53"/>
  <c r="M135" i="53" s="1"/>
  <c r="G136" i="53"/>
  <c r="M136" i="53" s="1"/>
  <c r="G137" i="53"/>
  <c r="M137" i="53" s="1"/>
  <c r="G138" i="53"/>
  <c r="M138" i="53" s="1"/>
  <c r="G139" i="53"/>
  <c r="M139" i="53" s="1"/>
  <c r="M66" i="53"/>
  <c r="M67" i="53"/>
  <c r="M68" i="53"/>
  <c r="M69" i="53"/>
  <c r="M70" i="53"/>
  <c r="M71" i="53"/>
  <c r="M72" i="53"/>
  <c r="M73" i="53"/>
  <c r="M74" i="53"/>
  <c r="M75" i="53"/>
  <c r="M76" i="53"/>
  <c r="M77" i="53"/>
  <c r="M78" i="53"/>
  <c r="M79" i="53"/>
  <c r="M80" i="53"/>
  <c r="M81" i="53"/>
  <c r="M82" i="53"/>
  <c r="M83" i="53"/>
  <c r="M84" i="53"/>
  <c r="M85" i="53"/>
  <c r="M86" i="53"/>
  <c r="M87" i="53"/>
  <c r="M88" i="53"/>
  <c r="M89" i="53"/>
  <c r="F44" i="53"/>
  <c r="G44" i="53" s="1"/>
  <c r="F45" i="53"/>
  <c r="G45" i="53" s="1"/>
  <c r="F46" i="53"/>
  <c r="G46" i="53" s="1"/>
  <c r="F47" i="53"/>
  <c r="G47" i="53" s="1"/>
  <c r="F48" i="53"/>
  <c r="G48" i="53" s="1"/>
  <c r="F49" i="53"/>
  <c r="G49" i="53" s="1"/>
  <c r="F50" i="53"/>
  <c r="G50" i="53" s="1"/>
  <c r="F51" i="53"/>
  <c r="G51" i="53" s="1"/>
  <c r="F52" i="53"/>
  <c r="G52" i="53" s="1"/>
  <c r="F53" i="53"/>
  <c r="G53" i="53" s="1"/>
  <c r="F54" i="53"/>
  <c r="G54" i="53" s="1"/>
  <c r="F55" i="53"/>
  <c r="G55" i="53" s="1"/>
  <c r="F56" i="53"/>
  <c r="G56" i="53" s="1"/>
  <c r="F57" i="53"/>
  <c r="G57" i="53" s="1"/>
  <c r="F58" i="53"/>
  <c r="G58" i="53" s="1"/>
  <c r="F59" i="53"/>
  <c r="G59" i="53" s="1"/>
  <c r="F14" i="53"/>
  <c r="G14" i="53" s="1"/>
  <c r="F15" i="53"/>
  <c r="G15" i="53" s="1"/>
  <c r="F16" i="53"/>
  <c r="G16" i="53" s="1"/>
  <c r="F17" i="53"/>
  <c r="G17" i="53" s="1"/>
  <c r="F18" i="53"/>
  <c r="G18" i="53" s="1"/>
  <c r="F19" i="53"/>
  <c r="G19" i="53" s="1"/>
  <c r="F20" i="53"/>
  <c r="G20" i="53" s="1"/>
  <c r="F21" i="53"/>
  <c r="G21" i="53" s="1"/>
  <c r="F22" i="53"/>
  <c r="G22" i="53" s="1"/>
  <c r="F23" i="53"/>
  <c r="G23" i="53" s="1"/>
  <c r="F24" i="53"/>
  <c r="G24" i="53" s="1"/>
  <c r="F25" i="53"/>
  <c r="G25" i="53" s="1"/>
  <c r="F26" i="53"/>
  <c r="G26" i="53" s="1"/>
  <c r="F27" i="53"/>
  <c r="G27" i="53" s="1"/>
  <c r="F28" i="53"/>
  <c r="G28" i="53" s="1"/>
  <c r="F29" i="53"/>
  <c r="G29" i="53" s="1"/>
  <c r="F30" i="53"/>
  <c r="G30" i="53" s="1"/>
  <c r="F31" i="53"/>
  <c r="G31" i="53" s="1"/>
  <c r="F32" i="53"/>
  <c r="G32" i="53" s="1"/>
  <c r="F33" i="53"/>
  <c r="G33" i="53" s="1"/>
  <c r="F34" i="53"/>
  <c r="G34" i="53" s="1"/>
  <c r="E122" i="26"/>
  <c r="E119" i="26"/>
  <c r="E121" i="26"/>
  <c r="E123" i="26"/>
  <c r="P61" i="26"/>
  <c r="P62" i="26"/>
  <c r="P63" i="26"/>
  <c r="P64" i="26"/>
  <c r="P65" i="26"/>
  <c r="P66" i="26"/>
  <c r="P67" i="26"/>
  <c r="P68" i="26"/>
  <c r="P69" i="26"/>
  <c r="P70" i="26"/>
  <c r="P71" i="26"/>
  <c r="P72" i="26"/>
  <c r="P73" i="26"/>
  <c r="P74" i="26"/>
  <c r="P75" i="26"/>
  <c r="P76" i="26"/>
  <c r="G51" i="26"/>
  <c r="H51" i="26" s="1"/>
  <c r="G40" i="26"/>
  <c r="H40" i="26" s="1"/>
  <c r="G41" i="26"/>
  <c r="H41" i="26" s="1"/>
  <c r="G42" i="26"/>
  <c r="H42" i="26" s="1"/>
  <c r="G43" i="26"/>
  <c r="H43" i="26" s="1"/>
  <c r="G44" i="26"/>
  <c r="H44" i="26" s="1"/>
  <c r="G45" i="26"/>
  <c r="H45" i="26" s="1"/>
  <c r="G46" i="26"/>
  <c r="H46" i="26" s="1"/>
  <c r="G47" i="26"/>
  <c r="H47" i="26" s="1"/>
  <c r="G48" i="26"/>
  <c r="H48" i="26" s="1"/>
  <c r="G49" i="26"/>
  <c r="H49" i="26" s="1"/>
  <c r="G50" i="26"/>
  <c r="H50" i="26" s="1"/>
  <c r="G52" i="26"/>
  <c r="H52" i="26" s="1"/>
  <c r="G53" i="26"/>
  <c r="H53" i="26" s="1"/>
  <c r="G54" i="26"/>
  <c r="H54" i="26" s="1"/>
  <c r="G38" i="26"/>
  <c r="H38" i="26" s="1"/>
  <c r="G28" i="26"/>
  <c r="H28" i="26" s="1"/>
  <c r="G29" i="26"/>
  <c r="H29" i="26" s="1"/>
  <c r="G30" i="26"/>
  <c r="H30" i="26" s="1"/>
  <c r="G31" i="26"/>
  <c r="H31" i="26" s="1"/>
  <c r="M185" i="79" l="1"/>
  <c r="M186" i="79"/>
  <c r="M146" i="79"/>
  <c r="I40" i="26"/>
  <c r="P40" i="26" s="1"/>
  <c r="M31" i="53"/>
  <c r="M27" i="53"/>
  <c r="M23" i="53"/>
  <c r="M57" i="53"/>
  <c r="M53" i="53"/>
  <c r="M59" i="53"/>
  <c r="M55" i="53"/>
  <c r="M51" i="53"/>
  <c r="M47" i="53"/>
  <c r="M56" i="53"/>
  <c r="M49" i="53"/>
  <c r="M45" i="53"/>
  <c r="M52" i="53"/>
  <c r="M48" i="53"/>
  <c r="M44" i="53"/>
  <c r="M58" i="53"/>
  <c r="M54" i="53"/>
  <c r="M50" i="53"/>
  <c r="M46" i="53"/>
  <c r="M19" i="53"/>
  <c r="M15" i="53"/>
  <c r="M26" i="53"/>
  <c r="M32" i="53"/>
  <c r="M24" i="53"/>
  <c r="M20" i="53"/>
  <c r="M16" i="53"/>
  <c r="M28" i="53"/>
  <c r="M34" i="53"/>
  <c r="M30" i="53"/>
  <c r="M22" i="53"/>
  <c r="M18" i="53"/>
  <c r="M14" i="53"/>
  <c r="M29" i="53"/>
  <c r="M25" i="53"/>
  <c r="M21" i="53"/>
  <c r="M17" i="53"/>
  <c r="M33" i="53"/>
  <c r="I45" i="26"/>
  <c r="P45" i="26" s="1"/>
  <c r="I51" i="26"/>
  <c r="P51" i="26" s="1"/>
  <c r="I41" i="26"/>
  <c r="P41" i="26" s="1"/>
  <c r="I43" i="26"/>
  <c r="P43" i="26" s="1"/>
  <c r="I31" i="26"/>
  <c r="P31" i="26" s="1"/>
  <c r="I49" i="26"/>
  <c r="P49" i="26" s="1"/>
  <c r="I47" i="26"/>
  <c r="P47" i="26" s="1"/>
  <c r="I53" i="26"/>
  <c r="P53" i="26" s="1"/>
  <c r="I52" i="26"/>
  <c r="P52" i="26" s="1"/>
  <c r="I48" i="26"/>
  <c r="P48" i="26" s="1"/>
  <c r="I38" i="26"/>
  <c r="P38" i="26" s="1"/>
  <c r="I44" i="26"/>
  <c r="P44" i="26" s="1"/>
  <c r="I50" i="26"/>
  <c r="P50" i="26" s="1"/>
  <c r="I46" i="26"/>
  <c r="P46" i="26" s="1"/>
  <c r="I42" i="26"/>
  <c r="P42" i="26" s="1"/>
  <c r="I54" i="26"/>
  <c r="P54" i="26" s="1"/>
  <c r="I28" i="26"/>
  <c r="P28" i="26" s="1"/>
  <c r="I29" i="26"/>
  <c r="P29" i="26" s="1"/>
  <c r="I30" i="26"/>
  <c r="P30" i="26" s="1"/>
  <c r="P27" i="26"/>
  <c r="M147" i="79" l="1"/>
  <c r="J154" i="79"/>
  <c r="E245" i="64" l="1"/>
  <c r="E244" i="64" l="1"/>
  <c r="E184" i="9"/>
  <c r="E124" i="26"/>
  <c r="E125" i="26"/>
  <c r="E126" i="26"/>
  <c r="E127" i="26"/>
  <c r="E128" i="26"/>
  <c r="G29" i="74"/>
  <c r="H29" i="74"/>
  <c r="I29" i="74"/>
  <c r="J29" i="74"/>
  <c r="K29" i="74"/>
  <c r="L29" i="74"/>
  <c r="M29" i="74"/>
  <c r="N29" i="74"/>
  <c r="O29" i="74"/>
  <c r="P29" i="74"/>
  <c r="Q29" i="74"/>
  <c r="F29" i="74"/>
  <c r="G18" i="74"/>
  <c r="H18" i="74"/>
  <c r="I18" i="74"/>
  <c r="J18" i="74"/>
  <c r="K18" i="74"/>
  <c r="L18" i="74"/>
  <c r="M18" i="74"/>
  <c r="N18" i="74"/>
  <c r="O18" i="74"/>
  <c r="P18" i="74"/>
  <c r="Q18" i="74"/>
  <c r="F18" i="74"/>
  <c r="G99" i="53" l="1"/>
  <c r="F6" i="84"/>
  <c r="F5" i="84"/>
  <c r="R6" i="74"/>
  <c r="B6" i="75" s="1"/>
  <c r="R5" i="74"/>
  <c r="B5" i="75" s="1"/>
  <c r="B6" i="23" l="1"/>
  <c r="F6" i="64"/>
  <c r="C6" i="53"/>
  <c r="B6" i="9"/>
  <c r="D6" i="49"/>
  <c r="F5" i="64"/>
  <c r="B5" i="23"/>
  <c r="D5" i="49"/>
  <c r="C5" i="53"/>
  <c r="B5" i="9"/>
  <c r="F13" i="53" l="1"/>
  <c r="G13" i="53" s="1"/>
  <c r="F35" i="53"/>
  <c r="G35" i="53" s="1"/>
  <c r="F36" i="53"/>
  <c r="F37" i="53"/>
  <c r="G37" i="53" s="1"/>
  <c r="F38" i="53"/>
  <c r="G38" i="53" s="1"/>
  <c r="F39" i="53"/>
  <c r="G39" i="53" s="1"/>
  <c r="F40" i="53"/>
  <c r="G40" i="53" s="1"/>
  <c r="F41" i="53"/>
  <c r="G41" i="53" s="1"/>
  <c r="F42" i="53"/>
  <c r="G42" i="53" s="1"/>
  <c r="F43" i="53"/>
  <c r="G43" i="53" s="1"/>
  <c r="F60" i="53"/>
  <c r="F12" i="53"/>
  <c r="G12" i="53" s="1"/>
  <c r="E9" i="75"/>
  <c r="D9" i="75"/>
  <c r="G32" i="26"/>
  <c r="H32" i="26" s="1"/>
  <c r="G33" i="26"/>
  <c r="H33" i="26" s="1"/>
  <c r="G34" i="26"/>
  <c r="H34" i="26" s="1"/>
  <c r="G35" i="26"/>
  <c r="H35" i="26" s="1"/>
  <c r="G36" i="26"/>
  <c r="H36" i="26" s="1"/>
  <c r="G37" i="26"/>
  <c r="H37" i="26" s="1"/>
  <c r="G39" i="26"/>
  <c r="H39" i="26" s="1"/>
  <c r="G55" i="26"/>
  <c r="I55" i="26" l="1"/>
  <c r="P55" i="26" s="1"/>
  <c r="H55" i="26"/>
  <c r="G60" i="53"/>
  <c r="M60" i="53" s="1"/>
  <c r="G36" i="53"/>
  <c r="M36" i="53" s="1"/>
  <c r="F9" i="75"/>
  <c r="F11" i="75" s="1"/>
  <c r="F13" i="75" s="1"/>
  <c r="M37" i="53"/>
  <c r="M42" i="53"/>
  <c r="M40" i="53"/>
  <c r="M39" i="53"/>
  <c r="I32" i="26"/>
  <c r="I37" i="26"/>
  <c r="P37" i="26" s="1"/>
  <c r="I36" i="26"/>
  <c r="P36" i="26" s="1"/>
  <c r="M43" i="53"/>
  <c r="M35" i="53"/>
  <c r="I39" i="26"/>
  <c r="P39" i="26" s="1"/>
  <c r="I35" i="26"/>
  <c r="P35" i="26" s="1"/>
  <c r="M41" i="53"/>
  <c r="M38" i="53"/>
  <c r="I34" i="26"/>
  <c r="P34" i="26" s="1"/>
  <c r="I33" i="26"/>
  <c r="P33" i="26" s="1"/>
  <c r="G119" i="64"/>
  <c r="G118" i="64"/>
  <c r="G117" i="64"/>
  <c r="G45" i="64"/>
  <c r="G106" i="64"/>
  <c r="G107" i="64"/>
  <c r="G108" i="64"/>
  <c r="G109" i="64"/>
  <c r="G110" i="64"/>
  <c r="G111" i="64"/>
  <c r="G112" i="64"/>
  <c r="G113" i="64"/>
  <c r="G114" i="64"/>
  <c r="G115" i="64"/>
  <c r="G116" i="64"/>
  <c r="G44" i="64"/>
  <c r="F19" i="74"/>
  <c r="G19" i="74" s="1"/>
  <c r="H19" i="74" s="1"/>
  <c r="I19" i="74" s="1"/>
  <c r="J19" i="74" s="1"/>
  <c r="K19" i="74" s="1"/>
  <c r="R38" i="74"/>
  <c r="G35" i="74"/>
  <c r="H35" i="74"/>
  <c r="I35" i="74"/>
  <c r="J35" i="74"/>
  <c r="K35" i="74"/>
  <c r="L35" i="74"/>
  <c r="M35" i="74"/>
  <c r="N35" i="74"/>
  <c r="O35" i="74"/>
  <c r="P35" i="74"/>
  <c r="Q35" i="74"/>
  <c r="F35" i="74"/>
  <c r="L26" i="74"/>
  <c r="P26" i="74"/>
  <c r="R17" i="74"/>
  <c r="R16" i="74"/>
  <c r="O26" i="74"/>
  <c r="N26" i="74"/>
  <c r="H26" i="74"/>
  <c r="J26" i="74"/>
  <c r="F26" i="74"/>
  <c r="F27" i="74" s="1"/>
  <c r="K26" i="74"/>
  <c r="M26" i="74"/>
  <c r="Q26" i="74"/>
  <c r="G26" i="74"/>
  <c r="I26" i="74"/>
  <c r="D189" i="53"/>
  <c r="D188" i="53"/>
  <c r="D187" i="53"/>
  <c r="D193" i="53"/>
  <c r="D192" i="53"/>
  <c r="D191" i="53"/>
  <c r="D190" i="53"/>
  <c r="E129" i="26"/>
  <c r="D13" i="59"/>
  <c r="E13" i="59" s="1"/>
  <c r="F13" i="59" s="1"/>
  <c r="D14" i="59"/>
  <c r="E14" i="59" s="1"/>
  <c r="F14" i="59" s="1"/>
  <c r="D15" i="59"/>
  <c r="D16" i="59"/>
  <c r="E16" i="59" s="1"/>
  <c r="F16" i="59" s="1"/>
  <c r="D17" i="59"/>
  <c r="E17" i="59" s="1"/>
  <c r="F17" i="59" s="1"/>
  <c r="D18" i="59"/>
  <c r="E18" i="59" s="1"/>
  <c r="F18" i="59" s="1"/>
  <c r="D19" i="59"/>
  <c r="E19" i="59" s="1"/>
  <c r="F19" i="59" s="1"/>
  <c r="D20" i="59"/>
  <c r="E20" i="59" s="1"/>
  <c r="F20" i="59" s="1"/>
  <c r="D21" i="59"/>
  <c r="E21" i="59" s="1"/>
  <c r="F21" i="59" s="1"/>
  <c r="D22" i="59"/>
  <c r="E22" i="59" s="1"/>
  <c r="F22" i="59" s="1"/>
  <c r="D23" i="59"/>
  <c r="D24" i="59"/>
  <c r="D25" i="59"/>
  <c r="E25" i="59" s="1"/>
  <c r="F25" i="59" s="1"/>
  <c r="D26" i="59"/>
  <c r="E26" i="59" s="1"/>
  <c r="F26" i="59" s="1"/>
  <c r="D27" i="59"/>
  <c r="E27" i="59" s="1"/>
  <c r="F27" i="59" s="1"/>
  <c r="D28" i="59"/>
  <c r="E28" i="59" s="1"/>
  <c r="F28" i="59" s="1"/>
  <c r="D29" i="59"/>
  <c r="E29" i="59" s="1"/>
  <c r="F29" i="59" s="1"/>
  <c r="D30" i="59"/>
  <c r="E30" i="59" s="1"/>
  <c r="F30" i="59" s="1"/>
  <c r="D31" i="59"/>
  <c r="D32" i="59"/>
  <c r="D33" i="59"/>
  <c r="E33" i="59" s="1"/>
  <c r="F33" i="59" s="1"/>
  <c r="D34" i="59"/>
  <c r="E34" i="59" s="1"/>
  <c r="F34" i="59" s="1"/>
  <c r="D35" i="59"/>
  <c r="E35" i="59" s="1"/>
  <c r="F35" i="59" s="1"/>
  <c r="D36" i="59"/>
  <c r="E36" i="59" s="1"/>
  <c r="F36" i="59" s="1"/>
  <c r="D37" i="59"/>
  <c r="E37" i="59" s="1"/>
  <c r="F37" i="59" s="1"/>
  <c r="D38" i="59"/>
  <c r="E38" i="59" s="1"/>
  <c r="F38" i="59" s="1"/>
  <c r="D39" i="59"/>
  <c r="D40" i="59"/>
  <c r="E40" i="59" s="1"/>
  <c r="F40" i="59" s="1"/>
  <c r="D41" i="59"/>
  <c r="E41" i="59" s="1"/>
  <c r="F41" i="59" s="1"/>
  <c r="D42" i="59"/>
  <c r="E42" i="59" s="1"/>
  <c r="F42" i="59" s="1"/>
  <c r="D43" i="59"/>
  <c r="E43" i="59" s="1"/>
  <c r="F43" i="59" s="1"/>
  <c r="D44" i="59"/>
  <c r="E44" i="59" s="1"/>
  <c r="F44" i="59" s="1"/>
  <c r="D45" i="59"/>
  <c r="E45" i="59" s="1"/>
  <c r="F45" i="59" s="1"/>
  <c r="D46" i="59"/>
  <c r="E46" i="59" s="1"/>
  <c r="F46" i="59" s="1"/>
  <c r="D47" i="59"/>
  <c r="E47" i="59" s="1"/>
  <c r="F47" i="59" s="1"/>
  <c r="D48" i="59"/>
  <c r="E48" i="59" s="1"/>
  <c r="F48" i="59" s="1"/>
  <c r="D49" i="59"/>
  <c r="E49" i="59" s="1"/>
  <c r="F49" i="59" s="1"/>
  <c r="D50" i="59"/>
  <c r="E50" i="59" s="1"/>
  <c r="F50" i="59" s="1"/>
  <c r="D51" i="59"/>
  <c r="E51" i="59" s="1"/>
  <c r="F51" i="59" s="1"/>
  <c r="D52" i="59"/>
  <c r="E52" i="59" s="1"/>
  <c r="F52" i="59" s="1"/>
  <c r="D53" i="59"/>
  <c r="E53" i="59" s="1"/>
  <c r="F53" i="59" s="1"/>
  <c r="D54" i="59"/>
  <c r="E54" i="59" s="1"/>
  <c r="F54" i="59" s="1"/>
  <c r="D55" i="59"/>
  <c r="D56" i="59"/>
  <c r="E56" i="59" s="1"/>
  <c r="F56" i="59" s="1"/>
  <c r="D57" i="59"/>
  <c r="E57" i="59" s="1"/>
  <c r="F57" i="59" s="1"/>
  <c r="D58" i="59"/>
  <c r="E58" i="59" s="1"/>
  <c r="F58" i="59" s="1"/>
  <c r="D59" i="59"/>
  <c r="E59" i="59" s="1"/>
  <c r="F59" i="59" s="1"/>
  <c r="D60" i="59"/>
  <c r="E60" i="59" s="1"/>
  <c r="F60" i="59" s="1"/>
  <c r="D61" i="59"/>
  <c r="E61" i="59" s="1"/>
  <c r="F61" i="59" s="1"/>
  <c r="D62" i="59"/>
  <c r="E62" i="59" s="1"/>
  <c r="F62" i="59" s="1"/>
  <c r="D63" i="59"/>
  <c r="D64" i="59"/>
  <c r="E64" i="59" s="1"/>
  <c r="F64" i="59" s="1"/>
  <c r="D65" i="59"/>
  <c r="E65" i="59" s="1"/>
  <c r="F65" i="59" s="1"/>
  <c r="D66" i="59"/>
  <c r="E66" i="59" s="1"/>
  <c r="F66" i="59" s="1"/>
  <c r="D67" i="59"/>
  <c r="E67" i="59" s="1"/>
  <c r="F67" i="59" s="1"/>
  <c r="D68" i="59"/>
  <c r="E68" i="59" s="1"/>
  <c r="F68" i="59" s="1"/>
  <c r="D69" i="59"/>
  <c r="E69" i="59" s="1"/>
  <c r="F69" i="59" s="1"/>
  <c r="D70" i="59"/>
  <c r="E70" i="59" s="1"/>
  <c r="F70" i="59" s="1"/>
  <c r="D71" i="59"/>
  <c r="E71" i="59" s="1"/>
  <c r="F71" i="59" s="1"/>
  <c r="D72" i="59"/>
  <c r="E72" i="59" s="1"/>
  <c r="F72" i="59" s="1"/>
  <c r="D73" i="59"/>
  <c r="E73" i="59" s="1"/>
  <c r="F73" i="59" s="1"/>
  <c r="D74" i="59"/>
  <c r="E74" i="59" s="1"/>
  <c r="F74" i="59" s="1"/>
  <c r="D75" i="59"/>
  <c r="E75" i="59" s="1"/>
  <c r="F75" i="59" s="1"/>
  <c r="D76" i="59"/>
  <c r="E76" i="59" s="1"/>
  <c r="F76" i="59" s="1"/>
  <c r="D77" i="59"/>
  <c r="E77" i="59" s="1"/>
  <c r="F77" i="59" s="1"/>
  <c r="D78" i="59"/>
  <c r="E78" i="59" s="1"/>
  <c r="F78" i="59" s="1"/>
  <c r="D79" i="59"/>
  <c r="E79" i="59" s="1"/>
  <c r="F79" i="59" s="1"/>
  <c r="D80" i="59"/>
  <c r="E80" i="59" s="1"/>
  <c r="F80" i="59" s="1"/>
  <c r="D81" i="59"/>
  <c r="E81" i="59" s="1"/>
  <c r="F81" i="59" s="1"/>
  <c r="D82" i="59"/>
  <c r="E82" i="59" s="1"/>
  <c r="F82" i="59" s="1"/>
  <c r="D83" i="59"/>
  <c r="E83" i="59" s="1"/>
  <c r="F83" i="59" s="1"/>
  <c r="D84" i="59"/>
  <c r="E84" i="59" s="1"/>
  <c r="F84" i="59" s="1"/>
  <c r="D85" i="59"/>
  <c r="E85" i="59" s="1"/>
  <c r="F85" i="59" s="1"/>
  <c r="D86" i="59"/>
  <c r="E86" i="59" s="1"/>
  <c r="F86" i="59" s="1"/>
  <c r="D87" i="59"/>
  <c r="D88" i="59"/>
  <c r="E88" i="59" s="1"/>
  <c r="F88" i="59" s="1"/>
  <c r="D89" i="59"/>
  <c r="E89" i="59" s="1"/>
  <c r="F89" i="59" s="1"/>
  <c r="D90" i="59"/>
  <c r="E90" i="59" s="1"/>
  <c r="F90" i="59" s="1"/>
  <c r="D91" i="59"/>
  <c r="E91" i="59" s="1"/>
  <c r="F91" i="59" s="1"/>
  <c r="D92" i="59"/>
  <c r="E92" i="59" s="1"/>
  <c r="F92" i="59" s="1"/>
  <c r="D93" i="59"/>
  <c r="E93" i="59" s="1"/>
  <c r="F93" i="59" s="1"/>
  <c r="D94" i="59"/>
  <c r="E94" i="59" s="1"/>
  <c r="F94" i="59" s="1"/>
  <c r="D95" i="59"/>
  <c r="E95" i="59" s="1"/>
  <c r="F95" i="59" s="1"/>
  <c r="D96" i="59"/>
  <c r="E96" i="59" s="1"/>
  <c r="F96" i="59" s="1"/>
  <c r="D97" i="59"/>
  <c r="E97" i="59" s="1"/>
  <c r="F97" i="59" s="1"/>
  <c r="D98" i="59"/>
  <c r="E98" i="59" s="1"/>
  <c r="F98" i="59" s="1"/>
  <c r="D99" i="59"/>
  <c r="E99" i="59" s="1"/>
  <c r="F99" i="59" s="1"/>
  <c r="D100" i="59"/>
  <c r="E100" i="59" s="1"/>
  <c r="F100" i="59" s="1"/>
  <c r="D101" i="59"/>
  <c r="E101" i="59" s="1"/>
  <c r="F101" i="59" s="1"/>
  <c r="D102" i="59"/>
  <c r="E102" i="59" s="1"/>
  <c r="F102" i="59" s="1"/>
  <c r="D103" i="59"/>
  <c r="E103" i="59" s="1"/>
  <c r="F103" i="59" s="1"/>
  <c r="D104" i="59"/>
  <c r="E104" i="59" s="1"/>
  <c r="F104" i="59" s="1"/>
  <c r="D105" i="59"/>
  <c r="E105" i="59" s="1"/>
  <c r="F105" i="59" s="1"/>
  <c r="D106" i="59"/>
  <c r="E106" i="59" s="1"/>
  <c r="F106" i="59" s="1"/>
  <c r="D107" i="59"/>
  <c r="E107" i="59" s="1"/>
  <c r="F107" i="59" s="1"/>
  <c r="D108" i="59"/>
  <c r="E108" i="59" s="1"/>
  <c r="F108" i="59" s="1"/>
  <c r="D109" i="59"/>
  <c r="E109" i="59" s="1"/>
  <c r="F109" i="59" s="1"/>
  <c r="D110" i="59"/>
  <c r="E110" i="59" s="1"/>
  <c r="F110" i="59" s="1"/>
  <c r="D111" i="59"/>
  <c r="E111" i="59" s="1"/>
  <c r="F111" i="59" s="1"/>
  <c r="D112" i="59"/>
  <c r="E112" i="59" s="1"/>
  <c r="F112" i="59" s="1"/>
  <c r="D113" i="59"/>
  <c r="E113" i="59" s="1"/>
  <c r="F113" i="59" s="1"/>
  <c r="D114" i="59"/>
  <c r="E114" i="59" s="1"/>
  <c r="F114" i="59" s="1"/>
  <c r="D115" i="59"/>
  <c r="E115" i="59" s="1"/>
  <c r="F115" i="59" s="1"/>
  <c r="D116" i="59"/>
  <c r="E116" i="59" s="1"/>
  <c r="F116" i="59" s="1"/>
  <c r="D117" i="59"/>
  <c r="E117" i="59" s="1"/>
  <c r="F117" i="59" s="1"/>
  <c r="D118" i="59"/>
  <c r="E118" i="59" s="1"/>
  <c r="F118" i="59" s="1"/>
  <c r="D119" i="59"/>
  <c r="E119" i="59" s="1"/>
  <c r="F119" i="59" s="1"/>
  <c r="D120" i="59"/>
  <c r="E120" i="59" s="1"/>
  <c r="F120" i="59" s="1"/>
  <c r="D12" i="59"/>
  <c r="E12" i="59" s="1"/>
  <c r="F12" i="59" s="1"/>
  <c r="A164" i="53"/>
  <c r="A101" i="26"/>
  <c r="B43" i="39"/>
  <c r="E13" i="65"/>
  <c r="E12" i="65"/>
  <c r="E11" i="65"/>
  <c r="E10" i="65"/>
  <c r="E14" i="65"/>
  <c r="E50" i="23"/>
  <c r="E51" i="23"/>
  <c r="E52" i="23"/>
  <c r="E53" i="23"/>
  <c r="E54" i="23"/>
  <c r="E55" i="23"/>
  <c r="E56" i="23"/>
  <c r="E57" i="23"/>
  <c r="E58" i="23"/>
  <c r="E59" i="23"/>
  <c r="E49" i="23"/>
  <c r="E45" i="65"/>
  <c r="E44" i="65"/>
  <c r="E43" i="65"/>
  <c r="E42" i="65"/>
  <c r="E41" i="65"/>
  <c r="E40" i="65"/>
  <c r="E39" i="65"/>
  <c r="E38" i="65"/>
  <c r="E37" i="65"/>
  <c r="E31" i="65"/>
  <c r="E29" i="65"/>
  <c r="E27" i="65"/>
  <c r="E25" i="65"/>
  <c r="E22" i="65"/>
  <c r="E21" i="65"/>
  <c r="E20" i="65"/>
  <c r="E19" i="65"/>
  <c r="E18" i="65"/>
  <c r="E17" i="65"/>
  <c r="J233" i="64"/>
  <c r="G221" i="64"/>
  <c r="G222" i="64"/>
  <c r="G223" i="64"/>
  <c r="G224" i="64"/>
  <c r="G225" i="64"/>
  <c r="G226" i="64"/>
  <c r="G227" i="64"/>
  <c r="G228" i="64"/>
  <c r="G229" i="64"/>
  <c r="G230" i="64"/>
  <c r="G231" i="64"/>
  <c r="I177" i="64"/>
  <c r="G165" i="64"/>
  <c r="G166" i="64"/>
  <c r="G167" i="64"/>
  <c r="G168" i="64"/>
  <c r="G169" i="64"/>
  <c r="G170" i="64"/>
  <c r="G171" i="64"/>
  <c r="G172" i="64"/>
  <c r="G173" i="64"/>
  <c r="G174" i="64"/>
  <c r="K120" i="64"/>
  <c r="J41" i="64"/>
  <c r="H41" i="64"/>
  <c r="I41" i="64"/>
  <c r="K41" i="64"/>
  <c r="G149" i="53"/>
  <c r="M149" i="53" s="1"/>
  <c r="G148" i="53"/>
  <c r="M148" i="53" s="1"/>
  <c r="M147" i="53"/>
  <c r="G110" i="53"/>
  <c r="G111" i="53"/>
  <c r="M111" i="53" s="1"/>
  <c r="G112" i="53"/>
  <c r="M112" i="53" s="1"/>
  <c r="G113" i="53"/>
  <c r="G114" i="53"/>
  <c r="M114" i="53" s="1"/>
  <c r="G115" i="53"/>
  <c r="M115" i="53" s="1"/>
  <c r="G140" i="53"/>
  <c r="M140" i="53" s="1"/>
  <c r="G141" i="53"/>
  <c r="M141" i="53" s="1"/>
  <c r="G142" i="53"/>
  <c r="M142" i="53" s="1"/>
  <c r="G143" i="53"/>
  <c r="M143" i="53" s="1"/>
  <c r="G144" i="53"/>
  <c r="M144" i="53" s="1"/>
  <c r="G145" i="53"/>
  <c r="M145" i="53" s="1"/>
  <c r="G146" i="53"/>
  <c r="M146" i="53" s="1"/>
  <c r="M93" i="53"/>
  <c r="M92" i="53"/>
  <c r="M91" i="53"/>
  <c r="M90" i="53"/>
  <c r="M65" i="53"/>
  <c r="M94" i="53"/>
  <c r="M96" i="53"/>
  <c r="M97" i="53"/>
  <c r="M98" i="53"/>
  <c r="K61" i="53"/>
  <c r="P77" i="26"/>
  <c r="P78" i="26"/>
  <c r="P79" i="26"/>
  <c r="P80" i="26"/>
  <c r="P81" i="26"/>
  <c r="P82" i="26"/>
  <c r="E26" i="65"/>
  <c r="M95" i="53"/>
  <c r="E34" i="65"/>
  <c r="E30" i="65"/>
  <c r="E33" i="65"/>
  <c r="E32" i="65"/>
  <c r="E28" i="65"/>
  <c r="D53" i="38"/>
  <c r="E53" i="38" s="1"/>
  <c r="E15" i="59"/>
  <c r="F15" i="59" s="1"/>
  <c r="E23" i="59"/>
  <c r="F23" i="59" s="1"/>
  <c r="E24" i="59"/>
  <c r="F24" i="59" s="1"/>
  <c r="E31" i="59"/>
  <c r="F31" i="59" s="1"/>
  <c r="E32" i="59"/>
  <c r="F32" i="59" s="1"/>
  <c r="E39" i="59"/>
  <c r="F39" i="59" s="1"/>
  <c r="E55" i="59"/>
  <c r="F55" i="59" s="1"/>
  <c r="E63" i="59"/>
  <c r="F63" i="59" s="1"/>
  <c r="E87" i="59"/>
  <c r="F87" i="59" s="1"/>
  <c r="J22" i="39"/>
  <c r="I20" i="39"/>
  <c r="H17" i="39"/>
  <c r="E16" i="39"/>
  <c r="G16" i="39"/>
  <c r="F24" i="39"/>
  <c r="F25" i="39" s="1"/>
  <c r="H20" i="39"/>
  <c r="J16" i="39"/>
  <c r="J26" i="39"/>
  <c r="J21" i="39"/>
  <c r="E17" i="39"/>
  <c r="I18" i="39"/>
  <c r="J20" i="39"/>
  <c r="E18" i="39"/>
  <c r="J18" i="39"/>
  <c r="F22" i="39"/>
  <c r="E20" i="39"/>
  <c r="J17" i="39"/>
  <c r="H24" i="39"/>
  <c r="H25" i="39" s="1"/>
  <c r="H16" i="39"/>
  <c r="H18" i="39"/>
  <c r="E24" i="39"/>
  <c r="E25" i="39" s="1"/>
  <c r="E22" i="39"/>
  <c r="F17" i="39"/>
  <c r="D25" i="39"/>
  <c r="D20" i="39"/>
  <c r="D21" i="39"/>
  <c r="F16" i="39"/>
  <c r="D17" i="39"/>
  <c r="D26" i="39"/>
  <c r="F21" i="39"/>
  <c r="F18" i="39"/>
  <c r="D18" i="39"/>
  <c r="I233" i="64"/>
  <c r="K233" i="64"/>
  <c r="H233" i="64"/>
  <c r="G220" i="64"/>
  <c r="G232" i="64"/>
  <c r="G179" i="64"/>
  <c r="J177" i="64"/>
  <c r="K177" i="64"/>
  <c r="G151" i="64"/>
  <c r="G175" i="64"/>
  <c r="G176" i="64"/>
  <c r="G122" i="64"/>
  <c r="I120" i="64"/>
  <c r="J120" i="64"/>
  <c r="H120" i="64"/>
  <c r="E242" i="64"/>
  <c r="E241" i="64"/>
  <c r="A240" i="64"/>
  <c r="A239" i="64"/>
  <c r="A238" i="64"/>
  <c r="A237" i="64"/>
  <c r="A236" i="64"/>
  <c r="D64" i="38"/>
  <c r="E64" i="38" s="1"/>
  <c r="D63" i="38"/>
  <c r="E63" i="38" s="1"/>
  <c r="D62" i="38"/>
  <c r="E62" i="38" s="1"/>
  <c r="D61" i="38"/>
  <c r="E61" i="38" s="1"/>
  <c r="D60" i="38"/>
  <c r="E60" i="38" s="1"/>
  <c r="D59" i="38"/>
  <c r="E59" i="38" s="1"/>
  <c r="D57" i="38"/>
  <c r="E57" i="38" s="1"/>
  <c r="D58" i="38"/>
  <c r="E58" i="38" s="1"/>
  <c r="D56" i="38"/>
  <c r="E56" i="38" s="1"/>
  <c r="D55" i="38"/>
  <c r="E55" i="38" s="1"/>
  <c r="D54" i="38"/>
  <c r="E54" i="38" s="1"/>
  <c r="E185" i="9"/>
  <c r="K157" i="53"/>
  <c r="K158" i="53"/>
  <c r="A166" i="53"/>
  <c r="A165" i="53"/>
  <c r="J99" i="53"/>
  <c r="K99" i="53"/>
  <c r="J61" i="53"/>
  <c r="A105" i="26"/>
  <c r="A104" i="26"/>
  <c r="A103" i="26"/>
  <c r="G109" i="53"/>
  <c r="M109" i="53" s="1"/>
  <c r="G108" i="53"/>
  <c r="M108" i="53" s="1"/>
  <c r="G107" i="53"/>
  <c r="M107" i="53" s="1"/>
  <c r="G105" i="53"/>
  <c r="M105" i="53" s="1"/>
  <c r="A102" i="26"/>
  <c r="P60" i="26"/>
  <c r="L61" i="53"/>
  <c r="B27" i="39"/>
  <c r="L99" i="53"/>
  <c r="P59" i="26"/>
  <c r="E47" i="23"/>
  <c r="E48" i="23"/>
  <c r="E13" i="23"/>
  <c r="I56" i="26" l="1"/>
  <c r="I84" i="26" s="1"/>
  <c r="L17" i="26" s="1"/>
  <c r="P32" i="26"/>
  <c r="M154" i="79"/>
  <c r="J172" i="79"/>
  <c r="J95" i="79"/>
  <c r="J133" i="79" s="1"/>
  <c r="J73" i="79"/>
  <c r="M193" i="79"/>
  <c r="J193" i="79"/>
  <c r="J211" i="79" s="1"/>
  <c r="F27" i="39"/>
  <c r="C27" i="39"/>
  <c r="C28" i="39" s="1"/>
  <c r="C29" i="39" s="1"/>
  <c r="C34" i="39" s="1"/>
  <c r="H26" i="39"/>
  <c r="J24" i="39"/>
  <c r="J25" i="39" s="1"/>
  <c r="G26" i="39"/>
  <c r="G24" i="39"/>
  <c r="G25" i="39" s="1"/>
  <c r="G18" i="39"/>
  <c r="G20" i="39"/>
  <c r="E187" i="9"/>
  <c r="E188" i="9" s="1"/>
  <c r="F20" i="39"/>
  <c r="E21" i="39"/>
  <c r="E26" i="39"/>
  <c r="F26" i="39"/>
  <c r="K100" i="53"/>
  <c r="K156" i="53" s="1"/>
  <c r="K159" i="53" s="1"/>
  <c r="H236" i="64"/>
  <c r="H240" i="64" s="1"/>
  <c r="H21" i="39"/>
  <c r="G233" i="64"/>
  <c r="M110" i="53"/>
  <c r="H106" i="53"/>
  <c r="H27" i="39"/>
  <c r="I17" i="39"/>
  <c r="H22" i="39"/>
  <c r="G27" i="39"/>
  <c r="G21" i="39"/>
  <c r="G17" i="39"/>
  <c r="R35" i="74"/>
  <c r="D27" i="39"/>
  <c r="D28" i="39" s="1"/>
  <c r="D29" i="39" s="1"/>
  <c r="E27" i="39"/>
  <c r="J27" i="39"/>
  <c r="I24" i="39"/>
  <c r="I25" i="39" s="1"/>
  <c r="I26" i="39"/>
  <c r="G120" i="64"/>
  <c r="I27" i="39"/>
  <c r="I21" i="39"/>
  <c r="I16" i="39"/>
  <c r="J100" i="53"/>
  <c r="J156" i="53" s="1"/>
  <c r="J159" i="53" s="1"/>
  <c r="I22" i="39"/>
  <c r="E46" i="65"/>
  <c r="E35" i="65"/>
  <c r="E23" i="65"/>
  <c r="E15" i="65"/>
  <c r="G177" i="64"/>
  <c r="I236" i="64"/>
  <c r="I240" i="64" s="1"/>
  <c r="K236" i="64"/>
  <c r="K240" i="64" s="1"/>
  <c r="J236" i="64"/>
  <c r="J240" i="64" s="1"/>
  <c r="M113" i="53"/>
  <c r="I99" i="53"/>
  <c r="M63" i="53"/>
  <c r="M64" i="53"/>
  <c r="L100" i="53"/>
  <c r="L156" i="53" s="1"/>
  <c r="L159" i="53" s="1"/>
  <c r="G27" i="74"/>
  <c r="H27" i="74" s="1"/>
  <c r="I27" i="74" s="1"/>
  <c r="J27" i="74" s="1"/>
  <c r="K27" i="74" s="1"/>
  <c r="L27" i="74" s="1"/>
  <c r="M27" i="74" s="1"/>
  <c r="N27" i="74" s="1"/>
  <c r="O27" i="74" s="1"/>
  <c r="P27" i="74" s="1"/>
  <c r="Q27" i="74" s="1"/>
  <c r="L19" i="74"/>
  <c r="M19" i="74" s="1"/>
  <c r="N19" i="74" s="1"/>
  <c r="O19" i="74" s="1"/>
  <c r="P19" i="74" s="1"/>
  <c r="Q19" i="74" s="1"/>
  <c r="M13" i="53"/>
  <c r="M12" i="53"/>
  <c r="J25" i="74"/>
  <c r="F25" i="74"/>
  <c r="M25" i="74"/>
  <c r="K25" i="74"/>
  <c r="Q25" i="74"/>
  <c r="I25" i="74"/>
  <c r="P25" i="74"/>
  <c r="H25" i="74"/>
  <c r="F30" i="74"/>
  <c r="G25" i="74"/>
  <c r="N25" i="74"/>
  <c r="O25" i="74"/>
  <c r="D35" i="74"/>
  <c r="L25" i="74"/>
  <c r="P58" i="26"/>
  <c r="G61" i="53"/>
  <c r="G100" i="53" s="1"/>
  <c r="J75" i="79" l="1"/>
  <c r="J76" i="79" s="1"/>
  <c r="M172" i="79"/>
  <c r="M177" i="79" s="1"/>
  <c r="M211" i="79"/>
  <c r="M216" i="79" s="1"/>
  <c r="B120" i="26" s="1"/>
  <c r="M95" i="79"/>
  <c r="G79" i="79"/>
  <c r="G77" i="79"/>
  <c r="J216" i="79"/>
  <c r="G217" i="79"/>
  <c r="G219" i="79"/>
  <c r="G139" i="79"/>
  <c r="J138" i="79"/>
  <c r="G141" i="79"/>
  <c r="J177" i="79"/>
  <c r="G178" i="79"/>
  <c r="G180" i="79"/>
  <c r="E28" i="39"/>
  <c r="E29" i="39" s="1"/>
  <c r="E13" i="39" s="1"/>
  <c r="E34" i="39" s="1"/>
  <c r="F28" i="39"/>
  <c r="F29" i="39" s="1"/>
  <c r="F32" i="39" s="1"/>
  <c r="G236" i="64"/>
  <c r="J28" i="39"/>
  <c r="J29" i="39" s="1"/>
  <c r="J32" i="39" s="1"/>
  <c r="H28" i="39"/>
  <c r="H29" i="39" s="1"/>
  <c r="H13" i="39" s="1"/>
  <c r="H34" i="39" s="1"/>
  <c r="G28" i="39"/>
  <c r="G29" i="39" s="1"/>
  <c r="G32" i="39" s="1"/>
  <c r="C32" i="39"/>
  <c r="G156" i="53"/>
  <c r="K160" i="53"/>
  <c r="M150" i="53"/>
  <c r="H139" i="53"/>
  <c r="H121" i="53"/>
  <c r="H118" i="53"/>
  <c r="H130" i="53"/>
  <c r="H131" i="53"/>
  <c r="H124" i="53"/>
  <c r="H136" i="53"/>
  <c r="H119" i="53"/>
  <c r="H123" i="53"/>
  <c r="H135" i="53"/>
  <c r="H128" i="53"/>
  <c r="H138" i="53"/>
  <c r="H127" i="53"/>
  <c r="H120" i="53"/>
  <c r="H133" i="53"/>
  <c r="H122" i="53"/>
  <c r="H132" i="53"/>
  <c r="H125" i="53"/>
  <c r="H137" i="53"/>
  <c r="H134" i="53"/>
  <c r="H117" i="53"/>
  <c r="H129" i="53"/>
  <c r="H126" i="53"/>
  <c r="H116" i="53"/>
  <c r="D165" i="53"/>
  <c r="H149" i="53"/>
  <c r="H111" i="53"/>
  <c r="K36" i="74"/>
  <c r="N36" i="74"/>
  <c r="I36" i="74"/>
  <c r="H145" i="53"/>
  <c r="H147" i="53"/>
  <c r="H109" i="53"/>
  <c r="D32" i="39"/>
  <c r="D13" i="39"/>
  <c r="D34" i="39" s="1"/>
  <c r="Q36" i="74"/>
  <c r="I28" i="39"/>
  <c r="I29" i="39" s="1"/>
  <c r="L36" i="74"/>
  <c r="M36" i="74"/>
  <c r="R41" i="74"/>
  <c r="H36" i="74"/>
  <c r="H115" i="53"/>
  <c r="O36" i="74"/>
  <c r="P36" i="74"/>
  <c r="J36" i="74"/>
  <c r="L39" i="74"/>
  <c r="K39" i="74"/>
  <c r="M39" i="74"/>
  <c r="N39" i="74"/>
  <c r="G39" i="74"/>
  <c r="O39" i="74"/>
  <c r="H39" i="74"/>
  <c r="P39" i="74"/>
  <c r="I39" i="74"/>
  <c r="Q39" i="74"/>
  <c r="J39" i="74"/>
  <c r="F39" i="74"/>
  <c r="F40" i="74" s="1"/>
  <c r="H144" i="53"/>
  <c r="F36" i="74"/>
  <c r="G36" i="74"/>
  <c r="H143" i="53"/>
  <c r="H105" i="53"/>
  <c r="H108" i="53"/>
  <c r="H107" i="53"/>
  <c r="H141" i="53"/>
  <c r="H110" i="53"/>
  <c r="H114" i="53"/>
  <c r="H112" i="53"/>
  <c r="H146" i="53"/>
  <c r="H148" i="53"/>
  <c r="H142" i="53"/>
  <c r="H140" i="53"/>
  <c r="H113" i="53"/>
  <c r="M99" i="53"/>
  <c r="I61" i="53"/>
  <c r="G30" i="74"/>
  <c r="H30" i="74" s="1"/>
  <c r="I30" i="74" s="1"/>
  <c r="J30" i="74" s="1"/>
  <c r="K30" i="74" s="1"/>
  <c r="L30" i="74" s="1"/>
  <c r="M30" i="74" s="1"/>
  <c r="N30" i="74" s="1"/>
  <c r="O30" i="74" s="1"/>
  <c r="P30" i="74" s="1"/>
  <c r="Q30" i="74" s="1"/>
  <c r="F37" i="74"/>
  <c r="C120" i="26" l="1"/>
  <c r="E101" i="26"/>
  <c r="M133" i="79"/>
  <c r="M138" i="79" s="1"/>
  <c r="L56" i="26"/>
  <c r="H32" i="39"/>
  <c r="E32" i="39"/>
  <c r="F13" i="39"/>
  <c r="F34" i="39" s="1"/>
  <c r="F33" i="39" s="1"/>
  <c r="F42" i="39" s="1"/>
  <c r="J13" i="39"/>
  <c r="J34" i="39" s="1"/>
  <c r="J33" i="39" s="1"/>
  <c r="G13" i="39"/>
  <c r="G34" i="39" s="1"/>
  <c r="G33" i="39" s="1"/>
  <c r="G42" i="39" s="1"/>
  <c r="E33" i="39"/>
  <c r="E41" i="39" s="1"/>
  <c r="D33" i="39"/>
  <c r="D42" i="39" s="1"/>
  <c r="I100" i="53"/>
  <c r="C33" i="39"/>
  <c r="C42" i="39" s="1"/>
  <c r="H80" i="53"/>
  <c r="H84" i="53"/>
  <c r="H72" i="53"/>
  <c r="H68" i="53"/>
  <c r="H76" i="53"/>
  <c r="H88" i="53"/>
  <c r="H86" i="53"/>
  <c r="H69" i="53"/>
  <c r="H78" i="53"/>
  <c r="H71" i="53"/>
  <c r="H75" i="53"/>
  <c r="H67" i="53"/>
  <c r="H82" i="53"/>
  <c r="H85" i="53"/>
  <c r="H79" i="53"/>
  <c r="H70" i="53"/>
  <c r="H83" i="53"/>
  <c r="H89" i="53"/>
  <c r="H81" i="53"/>
  <c r="H87" i="53"/>
  <c r="H73" i="53"/>
  <c r="H74" i="53"/>
  <c r="H77" i="53"/>
  <c r="H66" i="53"/>
  <c r="H44" i="53"/>
  <c r="H46" i="53"/>
  <c r="H55" i="53"/>
  <c r="H57" i="53"/>
  <c r="H47" i="53"/>
  <c r="H53" i="53"/>
  <c r="H59" i="53"/>
  <c r="H49" i="53"/>
  <c r="H48" i="53"/>
  <c r="H54" i="53"/>
  <c r="H52" i="53"/>
  <c r="H51" i="53"/>
  <c r="H45" i="53"/>
  <c r="H58" i="53"/>
  <c r="H56" i="53"/>
  <c r="H50" i="53"/>
  <c r="H21" i="53"/>
  <c r="H22" i="53"/>
  <c r="H28" i="53"/>
  <c r="H19" i="53"/>
  <c r="H33" i="53"/>
  <c r="H24" i="53"/>
  <c r="H15" i="53"/>
  <c r="H20" i="53"/>
  <c r="H31" i="53"/>
  <c r="H25" i="53"/>
  <c r="H26" i="53"/>
  <c r="H17" i="53"/>
  <c r="H16" i="53"/>
  <c r="H14" i="53"/>
  <c r="H34" i="53"/>
  <c r="H18" i="53"/>
  <c r="H32" i="53"/>
  <c r="H29" i="53"/>
  <c r="H27" i="53"/>
  <c r="H30" i="53"/>
  <c r="H23" i="53"/>
  <c r="L82" i="26"/>
  <c r="L81" i="26"/>
  <c r="L65" i="26"/>
  <c r="L69" i="26"/>
  <c r="L61" i="26"/>
  <c r="L73" i="26"/>
  <c r="L75" i="26"/>
  <c r="L64" i="26"/>
  <c r="L76" i="26"/>
  <c r="L63" i="26"/>
  <c r="L67" i="26"/>
  <c r="L70" i="26"/>
  <c r="L72" i="26"/>
  <c r="L74" i="26"/>
  <c r="L71" i="26"/>
  <c r="L66" i="26"/>
  <c r="L62" i="26"/>
  <c r="L68" i="26"/>
  <c r="L43" i="26"/>
  <c r="L41" i="26"/>
  <c r="L40" i="26"/>
  <c r="L48" i="26"/>
  <c r="L52" i="26"/>
  <c r="L54" i="26"/>
  <c r="L45" i="26"/>
  <c r="L47" i="26"/>
  <c r="L50" i="26"/>
  <c r="L53" i="26"/>
  <c r="L44" i="26"/>
  <c r="L51" i="26"/>
  <c r="L46" i="26"/>
  <c r="L49" i="26"/>
  <c r="L42" i="26"/>
  <c r="L38" i="26"/>
  <c r="L29" i="26"/>
  <c r="L30" i="26"/>
  <c r="L31" i="26"/>
  <c r="L27" i="26"/>
  <c r="L28" i="26"/>
  <c r="I13" i="39"/>
  <c r="I34" i="39" s="1"/>
  <c r="I32" i="39"/>
  <c r="H33" i="39"/>
  <c r="E42" i="39"/>
  <c r="G237" i="64"/>
  <c r="F244" i="64"/>
  <c r="F241" i="64"/>
  <c r="G238" i="64"/>
  <c r="H13" i="53"/>
  <c r="H42" i="53"/>
  <c r="H92" i="53"/>
  <c r="H35" i="53"/>
  <c r="H43" i="53"/>
  <c r="H93" i="53"/>
  <c r="H36" i="53"/>
  <c r="H60" i="53"/>
  <c r="H37" i="53"/>
  <c r="H12" i="53"/>
  <c r="H95" i="53"/>
  <c r="H38" i="53"/>
  <c r="H64" i="53"/>
  <c r="H90" i="53"/>
  <c r="H98" i="53"/>
  <c r="H39" i="53"/>
  <c r="H40" i="53"/>
  <c r="H41" i="53"/>
  <c r="H63" i="53"/>
  <c r="H96" i="53"/>
  <c r="H97" i="53"/>
  <c r="H65" i="53"/>
  <c r="H94" i="53"/>
  <c r="H91" i="53"/>
  <c r="I156" i="53"/>
  <c r="I157" i="53" s="1"/>
  <c r="L55" i="26"/>
  <c r="L39" i="26"/>
  <c r="L37" i="26"/>
  <c r="L36" i="26"/>
  <c r="L32" i="26"/>
  <c r="L35" i="26"/>
  <c r="L33" i="26"/>
  <c r="L34" i="26"/>
  <c r="L59" i="26"/>
  <c r="L60" i="26"/>
  <c r="L58" i="26"/>
  <c r="L77" i="26"/>
  <c r="L78" i="26"/>
  <c r="L79" i="26"/>
  <c r="L80" i="26"/>
  <c r="M61" i="53"/>
  <c r="D174" i="53"/>
  <c r="B194" i="53"/>
  <c r="D175" i="53"/>
  <c r="D176" i="53"/>
  <c r="G37" i="74"/>
  <c r="F41" i="74"/>
  <c r="G40" i="74"/>
  <c r="H40" i="74" s="1"/>
  <c r="I40" i="74" s="1"/>
  <c r="J40" i="74" s="1"/>
  <c r="K40" i="74" s="1"/>
  <c r="L40" i="74" s="1"/>
  <c r="M40" i="74" s="1"/>
  <c r="N40" i="74" s="1"/>
  <c r="O40" i="74" s="1"/>
  <c r="P40" i="74" s="1"/>
  <c r="Q40" i="74" s="1"/>
  <c r="M100" i="53"/>
  <c r="D164" i="53"/>
  <c r="D120" i="26" l="1"/>
  <c r="E120" i="26" s="1"/>
  <c r="L95" i="26"/>
  <c r="E65" i="23"/>
  <c r="F43" i="39"/>
  <c r="J43" i="39"/>
  <c r="J41" i="39"/>
  <c r="F41" i="39"/>
  <c r="F44" i="39" s="1"/>
  <c r="J42" i="39"/>
  <c r="D43" i="39"/>
  <c r="D41" i="39"/>
  <c r="G157" i="53"/>
  <c r="G158" i="53" s="1"/>
  <c r="I158" i="53"/>
  <c r="E43" i="39"/>
  <c r="E44" i="39" s="1"/>
  <c r="G41" i="39"/>
  <c r="C41" i="39"/>
  <c r="C43" i="39"/>
  <c r="G43" i="39"/>
  <c r="G239" i="64"/>
  <c r="G240" i="64" s="1"/>
  <c r="E165" i="53"/>
  <c r="L83" i="26"/>
  <c r="L84" i="26" s="1"/>
  <c r="H43" i="39"/>
  <c r="H42" i="39"/>
  <c r="H41" i="39"/>
  <c r="J44" i="39"/>
  <c r="E164" i="53"/>
  <c r="I33" i="39"/>
  <c r="B195" i="53"/>
  <c r="E102" i="26"/>
  <c r="D194" i="53"/>
  <c r="M157" i="53"/>
  <c r="C194" i="53"/>
  <c r="H61" i="53"/>
  <c r="G41" i="74"/>
  <c r="H37" i="74"/>
  <c r="M156" i="53"/>
  <c r="H99" i="53"/>
  <c r="F47" i="23" l="1"/>
  <c r="F52" i="23"/>
  <c r="F50" i="23"/>
  <c r="F51" i="23"/>
  <c r="F53" i="23"/>
  <c r="F56" i="23"/>
  <c r="F54" i="23"/>
  <c r="F57" i="23"/>
  <c r="F35" i="23"/>
  <c r="F59" i="23"/>
  <c r="F49" i="23"/>
  <c r="F21" i="23"/>
  <c r="F48" i="23"/>
  <c r="F58" i="23"/>
  <c r="F13" i="23"/>
  <c r="F55" i="23"/>
  <c r="F43" i="23"/>
  <c r="F20" i="23"/>
  <c r="F24" i="23"/>
  <c r="F14" i="23"/>
  <c r="F18" i="23"/>
  <c r="F27" i="23"/>
  <c r="F37" i="23"/>
  <c r="F41" i="23"/>
  <c r="F16" i="23"/>
  <c r="F40" i="23"/>
  <c r="F34" i="23"/>
  <c r="F38" i="23"/>
  <c r="F28" i="23"/>
  <c r="F15" i="23"/>
  <c r="F23" i="23"/>
  <c r="F44" i="23"/>
  <c r="F42" i="23"/>
  <c r="F32" i="23"/>
  <c r="F29" i="23"/>
  <c r="F22" i="23"/>
  <c r="F31" i="23"/>
  <c r="F25" i="23"/>
  <c r="F19" i="23"/>
  <c r="F46" i="23"/>
  <c r="F26" i="23"/>
  <c r="F30" i="23"/>
  <c r="F33" i="23"/>
  <c r="F17" i="23"/>
  <c r="F39" i="23"/>
  <c r="F36" i="23"/>
  <c r="F45" i="23"/>
  <c r="D44" i="39"/>
  <c r="G44" i="39"/>
  <c r="C44" i="39"/>
  <c r="C195" i="53"/>
  <c r="I159" i="53"/>
  <c r="F178" i="53" s="1"/>
  <c r="D166" i="53"/>
  <c r="M158" i="53"/>
  <c r="G159" i="53"/>
  <c r="H44" i="39"/>
  <c r="I41" i="39"/>
  <c r="I43" i="39"/>
  <c r="I42" i="39"/>
  <c r="F245" i="64"/>
  <c r="F242" i="64"/>
  <c r="F191" i="53"/>
  <c r="E106" i="26"/>
  <c r="D12" i="23"/>
  <c r="E12" i="23" s="1"/>
  <c r="E60" i="23" s="1"/>
  <c r="H100" i="53"/>
  <c r="I37" i="74"/>
  <c r="H41" i="74"/>
  <c r="E167" i="53"/>
  <c r="F12" i="23" l="1"/>
  <c r="F60" i="23" s="1"/>
  <c r="E67" i="23"/>
  <c r="F179" i="53"/>
  <c r="F177" i="53"/>
  <c r="F180" i="53"/>
  <c r="F193" i="53"/>
  <c r="F190" i="53"/>
  <c r="F187" i="53"/>
  <c r="F184" i="53"/>
  <c r="F182" i="53"/>
  <c r="F174" i="53"/>
  <c r="F189" i="53"/>
  <c r="F181" i="53"/>
  <c r="F175" i="53"/>
  <c r="F183" i="53"/>
  <c r="F176" i="53"/>
  <c r="F185" i="53"/>
  <c r="F188" i="53"/>
  <c r="F186" i="53"/>
  <c r="F192" i="53"/>
  <c r="K161" i="53"/>
  <c r="M159" i="53"/>
  <c r="I160" i="53"/>
  <c r="N160" i="53" s="1"/>
  <c r="D195" i="53"/>
  <c r="F166" i="53"/>
  <c r="F164" i="53"/>
  <c r="F165" i="53"/>
  <c r="I44" i="39"/>
  <c r="J37" i="74"/>
  <c r="I41" i="74"/>
  <c r="F217" i="86" l="1"/>
  <c r="E217" i="86"/>
  <c r="C227" i="86" s="1"/>
  <c r="G101" i="26"/>
  <c r="I123" i="26"/>
  <c r="I110" i="26"/>
  <c r="C17" i="86" s="1"/>
  <c r="I124" i="26"/>
  <c r="I122" i="26"/>
  <c r="I120" i="26"/>
  <c r="I118" i="26"/>
  <c r="I119" i="26"/>
  <c r="I117" i="26"/>
  <c r="C148" i="86" s="1"/>
  <c r="I115" i="26"/>
  <c r="C86" i="86" s="1"/>
  <c r="I116" i="26"/>
  <c r="C117" i="86" s="1"/>
  <c r="I127" i="26"/>
  <c r="I129" i="26"/>
  <c r="I128" i="26"/>
  <c r="I126" i="26"/>
  <c r="I125" i="26"/>
  <c r="I121" i="26"/>
  <c r="I111" i="26"/>
  <c r="C57" i="86" s="1"/>
  <c r="E69" i="23"/>
  <c r="F69" i="23" s="1"/>
  <c r="F194" i="53"/>
  <c r="I161" i="53"/>
  <c r="D105" i="26"/>
  <c r="F167" i="53"/>
  <c r="J41" i="74"/>
  <c r="K37" i="74"/>
  <c r="D110" i="86" l="1"/>
  <c r="D102" i="86"/>
  <c r="D113" i="86"/>
  <c r="D104" i="86"/>
  <c r="D115" i="86"/>
  <c r="D89" i="86"/>
  <c r="D100" i="86"/>
  <c r="D91" i="86"/>
  <c r="D96" i="86"/>
  <c r="D88" i="86"/>
  <c r="D103" i="86"/>
  <c r="D97" i="86"/>
  <c r="D98" i="86"/>
  <c r="D90" i="86"/>
  <c r="D112" i="86"/>
  <c r="D106" i="86"/>
  <c r="D107" i="86"/>
  <c r="D101" i="86"/>
  <c r="D109" i="86"/>
  <c r="D114" i="86"/>
  <c r="D95" i="86"/>
  <c r="D116" i="86"/>
  <c r="D108" i="86"/>
  <c r="D94" i="86"/>
  <c r="D92" i="86"/>
  <c r="D153" i="86"/>
  <c r="D171" i="86"/>
  <c r="D150" i="86"/>
  <c r="D177" i="86"/>
  <c r="D152" i="86"/>
  <c r="D154" i="86"/>
  <c r="D162" i="86"/>
  <c r="D175" i="86"/>
  <c r="D151" i="86"/>
  <c r="D170" i="86"/>
  <c r="D174" i="86"/>
  <c r="D163" i="86"/>
  <c r="D157" i="86"/>
  <c r="D164" i="86"/>
  <c r="D168" i="86"/>
  <c r="D156" i="86"/>
  <c r="D165" i="86"/>
  <c r="D178" i="86"/>
  <c r="D166" i="86"/>
  <c r="D176" i="86"/>
  <c r="D169" i="86"/>
  <c r="D158" i="86"/>
  <c r="D159" i="86"/>
  <c r="D172" i="86"/>
  <c r="D160" i="86"/>
  <c r="D85" i="86"/>
  <c r="D79" i="86"/>
  <c r="D69" i="86"/>
  <c r="D61" i="86"/>
  <c r="D71" i="86"/>
  <c r="D63" i="86"/>
  <c r="D77" i="86"/>
  <c r="D73" i="86"/>
  <c r="D67" i="86"/>
  <c r="D60" i="86"/>
  <c r="D70" i="86"/>
  <c r="D82" i="86"/>
  <c r="D62" i="86"/>
  <c r="D72" i="86"/>
  <c r="D81" i="86"/>
  <c r="D68" i="86"/>
  <c r="D83" i="86"/>
  <c r="D76" i="86"/>
  <c r="D84" i="86"/>
  <c r="D78" i="86"/>
  <c r="D66" i="86"/>
  <c r="D140" i="86"/>
  <c r="D125" i="86"/>
  <c r="D127" i="86"/>
  <c r="D133" i="86"/>
  <c r="D141" i="86"/>
  <c r="D126" i="86"/>
  <c r="D134" i="86"/>
  <c r="D119" i="86"/>
  <c r="D146" i="86"/>
  <c r="D131" i="86"/>
  <c r="D139" i="86"/>
  <c r="D147" i="86"/>
  <c r="D132" i="86"/>
  <c r="D129" i="86"/>
  <c r="D120" i="86"/>
  <c r="D143" i="86"/>
  <c r="D144" i="86"/>
  <c r="D137" i="86"/>
  <c r="D123" i="86"/>
  <c r="D135" i="86"/>
  <c r="D128" i="86"/>
  <c r="D121" i="86"/>
  <c r="D122" i="86"/>
  <c r="D145" i="86"/>
  <c r="D138" i="86"/>
  <c r="D36" i="86"/>
  <c r="D32" i="86"/>
  <c r="D47" i="86"/>
  <c r="D21" i="86"/>
  <c r="D28" i="86"/>
  <c r="D23" i="86"/>
  <c r="D35" i="86"/>
  <c r="D30" i="86"/>
  <c r="D38" i="86"/>
  <c r="D24" i="86"/>
  <c r="D53" i="86"/>
  <c r="D46" i="86"/>
  <c r="D43" i="86"/>
  <c r="D29" i="86"/>
  <c r="D44" i="86"/>
  <c r="D56" i="86"/>
  <c r="D41" i="86"/>
  <c r="D42" i="86"/>
  <c r="D20" i="86"/>
  <c r="D55" i="86"/>
  <c r="D52" i="86"/>
  <c r="D22" i="86"/>
  <c r="D50" i="86"/>
  <c r="D37" i="86"/>
  <c r="D49" i="86"/>
  <c r="D31" i="86"/>
  <c r="D48" i="86"/>
  <c r="D25" i="86"/>
  <c r="D54" i="86"/>
  <c r="E227" i="86"/>
  <c r="U221" i="86"/>
  <c r="Q221" i="86"/>
  <c r="AC221" i="86"/>
  <c r="M221" i="86"/>
  <c r="Y221" i="86"/>
  <c r="I221" i="86"/>
  <c r="N221" i="86"/>
  <c r="AD221" i="86"/>
  <c r="S221" i="86"/>
  <c r="L221" i="86"/>
  <c r="AB221" i="86"/>
  <c r="R221" i="86"/>
  <c r="G221" i="86"/>
  <c r="G222" i="86" s="1"/>
  <c r="W221" i="86"/>
  <c r="P221" i="86"/>
  <c r="K221" i="86"/>
  <c r="T221" i="86"/>
  <c r="J221" i="86"/>
  <c r="O221" i="86"/>
  <c r="X221" i="86"/>
  <c r="V221" i="86"/>
  <c r="AA221" i="86"/>
  <c r="Z221" i="86"/>
  <c r="H221" i="86"/>
  <c r="I113" i="26"/>
  <c r="G103" i="26"/>
  <c r="G104" i="26"/>
  <c r="G102" i="26"/>
  <c r="I112" i="26"/>
  <c r="G105" i="26"/>
  <c r="I114" i="26"/>
  <c r="K41" i="74"/>
  <c r="L37" i="74"/>
  <c r="J210" i="86" l="1"/>
  <c r="H222" i="86"/>
  <c r="I222" i="86" s="1"/>
  <c r="J222" i="86" s="1"/>
  <c r="K222" i="86" s="1"/>
  <c r="L222" i="86" s="1"/>
  <c r="M222" i="86" s="1"/>
  <c r="N222" i="86" s="1"/>
  <c r="O222" i="86" s="1"/>
  <c r="P222" i="86" s="1"/>
  <c r="Q222" i="86" s="1"/>
  <c r="R222" i="86" s="1"/>
  <c r="S222" i="86" s="1"/>
  <c r="T222" i="86" s="1"/>
  <c r="U222" i="86" s="1"/>
  <c r="V222" i="86" s="1"/>
  <c r="W222" i="86" s="1"/>
  <c r="X222" i="86" s="1"/>
  <c r="Y222" i="86" s="1"/>
  <c r="Z222" i="86" s="1"/>
  <c r="AA222" i="86" s="1"/>
  <c r="AB222" i="86" s="1"/>
  <c r="AC222" i="86" s="1"/>
  <c r="AD222" i="86" s="1"/>
  <c r="L210" i="86"/>
  <c r="L218" i="86" s="1"/>
  <c r="L217" i="86" s="1"/>
  <c r="X210" i="86"/>
  <c r="X218" i="86" s="1"/>
  <c r="X217" i="86" s="1"/>
  <c r="M210" i="86"/>
  <c r="M218" i="86" s="1"/>
  <c r="M217" i="86" s="1"/>
  <c r="Y210" i="86"/>
  <c r="Y218" i="86" s="1"/>
  <c r="Y217" i="86" s="1"/>
  <c r="Q210" i="86"/>
  <c r="Q218" i="86" s="1"/>
  <c r="Q217" i="86" s="1"/>
  <c r="O210" i="86"/>
  <c r="O218" i="86" s="1"/>
  <c r="O217" i="86" s="1"/>
  <c r="P210" i="86"/>
  <c r="P218" i="86" s="1"/>
  <c r="P217" i="86" s="1"/>
  <c r="W210" i="86"/>
  <c r="W218" i="86" s="1"/>
  <c r="W217" i="86" s="1"/>
  <c r="H210" i="86"/>
  <c r="H218" i="86" s="1"/>
  <c r="H217" i="86" s="1"/>
  <c r="Z210" i="86"/>
  <c r="Z218" i="86" s="1"/>
  <c r="Z217" i="86" s="1"/>
  <c r="R210" i="86"/>
  <c r="R218" i="86" s="1"/>
  <c r="R217" i="86" s="1"/>
  <c r="AC210" i="86"/>
  <c r="AC218" i="86" s="1"/>
  <c r="AC217" i="86" s="1"/>
  <c r="T210" i="86"/>
  <c r="T218" i="86" s="1"/>
  <c r="T217" i="86" s="1"/>
  <c r="K210" i="86"/>
  <c r="K218" i="86" s="1"/>
  <c r="K217" i="86" s="1"/>
  <c r="S210" i="86"/>
  <c r="S218" i="86" s="1"/>
  <c r="S217" i="86" s="1"/>
  <c r="AB210" i="86"/>
  <c r="AB218" i="86" s="1"/>
  <c r="AB217" i="86" s="1"/>
  <c r="G210" i="86"/>
  <c r="N210" i="86"/>
  <c r="N218" i="86" s="1"/>
  <c r="N217" i="86" s="1"/>
  <c r="AA210" i="86"/>
  <c r="AA218" i="86" s="1"/>
  <c r="AA217" i="86" s="1"/>
  <c r="V210" i="86"/>
  <c r="V218" i="86" s="1"/>
  <c r="V217" i="86" s="1"/>
  <c r="U210" i="86"/>
  <c r="U218" i="86" s="1"/>
  <c r="U217" i="86" s="1"/>
  <c r="V228" i="86"/>
  <c r="R228" i="86"/>
  <c r="S228" i="86"/>
  <c r="U231" i="86"/>
  <c r="X231" i="86"/>
  <c r="H231" i="86"/>
  <c r="O231" i="86"/>
  <c r="Z231" i="86"/>
  <c r="J231" i="86"/>
  <c r="T228" i="86"/>
  <c r="Z228" i="86"/>
  <c r="Q228" i="86"/>
  <c r="N228" i="86"/>
  <c r="G228" i="86"/>
  <c r="G229" i="86" s="1"/>
  <c r="W228" i="86"/>
  <c r="Q231" i="86"/>
  <c r="T231" i="86"/>
  <c r="AA231" i="86"/>
  <c r="K231" i="86"/>
  <c r="V231" i="86"/>
  <c r="H228" i="86"/>
  <c r="X228" i="86"/>
  <c r="U228" i="86"/>
  <c r="AD228" i="86"/>
  <c r="O228" i="86"/>
  <c r="AC231" i="86"/>
  <c r="P231" i="86"/>
  <c r="G231" i="86"/>
  <c r="G232" i="86" s="1"/>
  <c r="L228" i="86"/>
  <c r="I228" i="86"/>
  <c r="I231" i="86"/>
  <c r="AA228" i="86"/>
  <c r="Y231" i="86"/>
  <c r="L231" i="86"/>
  <c r="AD231" i="86"/>
  <c r="P228" i="86"/>
  <c r="M228" i="86"/>
  <c r="M231" i="86"/>
  <c r="W231" i="86"/>
  <c r="R231" i="86"/>
  <c r="AB228" i="86"/>
  <c r="Y228" i="86"/>
  <c r="K228" i="86"/>
  <c r="AB231" i="86"/>
  <c r="S231" i="86"/>
  <c r="N231" i="86"/>
  <c r="J228" i="86"/>
  <c r="AC228" i="86"/>
  <c r="AE233" i="86"/>
  <c r="AF234" i="86"/>
  <c r="AD210" i="86"/>
  <c r="AD218" i="86" s="1"/>
  <c r="AD217" i="86" s="1"/>
  <c r="I210" i="86"/>
  <c r="I218" i="86" s="1"/>
  <c r="I217" i="86" s="1"/>
  <c r="I130" i="26"/>
  <c r="G106" i="26"/>
  <c r="L41" i="74"/>
  <c r="M37" i="74"/>
  <c r="J218" i="86" l="1"/>
  <c r="J217" i="86" s="1"/>
  <c r="H232" i="86"/>
  <c r="I232" i="86" s="1"/>
  <c r="J232" i="86" s="1"/>
  <c r="K232" i="86" s="1"/>
  <c r="L232" i="86" s="1"/>
  <c r="M232" i="86" s="1"/>
  <c r="N232" i="86" s="1"/>
  <c r="O232" i="86" s="1"/>
  <c r="P232" i="86" s="1"/>
  <c r="Q232" i="86" s="1"/>
  <c r="R232" i="86" s="1"/>
  <c r="S232" i="86" s="1"/>
  <c r="T232" i="86" s="1"/>
  <c r="U232" i="86" s="1"/>
  <c r="V232" i="86" s="1"/>
  <c r="W232" i="86" s="1"/>
  <c r="X232" i="86" s="1"/>
  <c r="Y232" i="86" s="1"/>
  <c r="Z232" i="86" s="1"/>
  <c r="AA232" i="86" s="1"/>
  <c r="AB232" i="86" s="1"/>
  <c r="AC232" i="86" s="1"/>
  <c r="AD232" i="86" s="1"/>
  <c r="G218" i="86"/>
  <c r="G211" i="86"/>
  <c r="H211" i="86" s="1"/>
  <c r="I211" i="86" s="1"/>
  <c r="G233" i="86"/>
  <c r="H229" i="86"/>
  <c r="N37" i="74"/>
  <c r="M41" i="74"/>
  <c r="J211" i="86" l="1"/>
  <c r="K211" i="86" s="1"/>
  <c r="L211" i="86" s="1"/>
  <c r="M211" i="86" s="1"/>
  <c r="N211" i="86" s="1"/>
  <c r="O211" i="86" s="1"/>
  <c r="P211" i="86" s="1"/>
  <c r="Q211" i="86" s="1"/>
  <c r="R211" i="86" s="1"/>
  <c r="S211" i="86" s="1"/>
  <c r="T211" i="86" s="1"/>
  <c r="U211" i="86" s="1"/>
  <c r="V211" i="86" s="1"/>
  <c r="W211" i="86" s="1"/>
  <c r="X211" i="86" s="1"/>
  <c r="Y211" i="86" s="1"/>
  <c r="Z211" i="86" s="1"/>
  <c r="AA211" i="86" s="1"/>
  <c r="AB211" i="86" s="1"/>
  <c r="AC211" i="86" s="1"/>
  <c r="AD211" i="86" s="1"/>
  <c r="H233" i="86"/>
  <c r="I229" i="86"/>
  <c r="G219" i="86"/>
  <c r="H219" i="86" s="1"/>
  <c r="G217" i="86"/>
  <c r="O37" i="74"/>
  <c r="N41" i="74"/>
  <c r="I219" i="86" l="1"/>
  <c r="J219" i="86" s="1"/>
  <c r="K219" i="86" s="1"/>
  <c r="L219" i="86" s="1"/>
  <c r="M219" i="86" s="1"/>
  <c r="N219" i="86" s="1"/>
  <c r="O219" i="86" s="1"/>
  <c r="P219" i="86" s="1"/>
  <c r="Q219" i="86" s="1"/>
  <c r="R219" i="86" s="1"/>
  <c r="S219" i="86" s="1"/>
  <c r="T219" i="86" s="1"/>
  <c r="U219" i="86" s="1"/>
  <c r="V219" i="86" s="1"/>
  <c r="W219" i="86" s="1"/>
  <c r="X219" i="86" s="1"/>
  <c r="Y219" i="86" s="1"/>
  <c r="Z219" i="86" s="1"/>
  <c r="AA219" i="86" s="1"/>
  <c r="AB219" i="86" s="1"/>
  <c r="AC219" i="86" s="1"/>
  <c r="AD219" i="86" s="1"/>
  <c r="J229" i="86"/>
  <c r="I233" i="86"/>
  <c r="O41" i="74"/>
  <c r="P37" i="74"/>
  <c r="J233" i="86" l="1"/>
  <c r="K229" i="86"/>
  <c r="P41" i="74"/>
  <c r="Q37" i="74"/>
  <c r="Q41" i="74" s="1"/>
  <c r="L229" i="86" l="1"/>
  <c r="K233" i="86"/>
  <c r="M229" i="86" l="1"/>
  <c r="L233" i="86"/>
  <c r="M233" i="86" l="1"/>
  <c r="N229" i="86"/>
  <c r="N233" i="86" l="1"/>
  <c r="O229" i="86"/>
  <c r="O233" i="86" l="1"/>
  <c r="P229" i="86"/>
  <c r="P233" i="86" l="1"/>
  <c r="Q229" i="86"/>
  <c r="Q233" i="86" l="1"/>
  <c r="R229" i="86"/>
  <c r="R233" i="86" l="1"/>
  <c r="S229" i="86"/>
  <c r="T229" i="86" l="1"/>
  <c r="S233" i="86"/>
  <c r="T233" i="86" l="1"/>
  <c r="U229" i="86"/>
  <c r="U233" i="86" l="1"/>
  <c r="V229" i="86"/>
  <c r="V233" i="86" l="1"/>
  <c r="W229" i="86"/>
  <c r="W233" i="86" l="1"/>
  <c r="X229" i="86"/>
  <c r="X233" i="86" l="1"/>
  <c r="Y229" i="86"/>
  <c r="Y233" i="86" l="1"/>
  <c r="Z229" i="86"/>
  <c r="Z233" i="86" l="1"/>
  <c r="AA229" i="86"/>
  <c r="AA233" i="86" l="1"/>
  <c r="AB229" i="86"/>
  <c r="AB233" i="86" l="1"/>
  <c r="AC229" i="86"/>
  <c r="AD229" i="86" l="1"/>
  <c r="AD233" i="86" s="1"/>
  <c r="AC233" i="8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Marcela Buitrago Monsalve</author>
  </authors>
  <commentList>
    <comment ref="E6" authorId="0" shapeId="0" xr:uid="{00000000-0006-0000-0000-000001000000}">
      <text>
        <r>
          <rPr>
            <sz val="9"/>
            <color indexed="81"/>
            <rFont val="Tahoma"/>
            <family val="2"/>
          </rPr>
          <t>Para facilitar el diligenciamiento de los formatos, se evita la protección de hojas, celdas o cualquier tipo de información.
La mayoría de las celdas formuladas no están protegidas, por tanto, se recomienda precaución, con el fin de mantener la fórmula original, no obstante, hay celdas cuyo encabezado esté subrayado en color azul, estás están protegidas en virtud de su formulación, la cual, presenta una especial complejidad.</t>
        </r>
      </text>
    </comment>
    <comment ref="I24" authorId="0" shapeId="0" xr:uid="{00000000-0006-0000-0000-000002000000}">
      <text>
        <r>
          <rPr>
            <sz val="9"/>
            <color indexed="81"/>
            <rFont val="Tahoma"/>
            <family val="2"/>
          </rPr>
          <t xml:space="preserve">Contratos interadministrativos,
Contratos de prestación de servicios profesionales, 
Contratos sin pluralidad de oferentes, 
Entre otros. </t>
        </r>
      </text>
    </comment>
    <comment ref="J24" authorId="0" shapeId="0" xr:uid="{00000000-0006-0000-0000-000003000000}">
      <text>
        <r>
          <rPr>
            <sz val="9"/>
            <color indexed="81"/>
            <rFont val="Tahoma"/>
            <family val="2"/>
          </rPr>
          <t xml:space="preserve">Mínina cuantía, 
Selección abreviada por menor cuantía, 
Licitación pública, 
Concurso de méritos,
Selección abreviada por subasta inversa,
Entre otros.
</t>
        </r>
      </text>
    </comment>
    <comment ref="K24" authorId="0" shapeId="0" xr:uid="{00000000-0006-0000-0000-000004000000}">
      <text>
        <r>
          <rPr>
            <sz val="9"/>
            <color indexed="81"/>
            <rFont val="Tahoma"/>
            <family val="2"/>
          </rPr>
          <t>Convenios solidarios,
Convenios interadministrativos,
Convenios de asociación o administrativos,
Entre otros.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Marcela Buitrago Monsalve</author>
    <author>Usuario invitado</author>
    <author>Marlo Giovanny Florez Mejia</author>
  </authors>
  <commentList>
    <comment ref="A13" authorId="0" shapeId="0" xr:uid="{4935011E-21B0-4390-A7AA-92587ECD1F06}">
      <text>
        <r>
          <rPr>
            <sz val="9"/>
            <color indexed="81"/>
            <rFont val="Tahoma"/>
            <family val="2"/>
          </rPr>
          <t>En caso que el proceso actual se derive de una contratación, considerar la programación física y financiera del proceso inicial para la programación del presente proceso</t>
        </r>
      </text>
    </comment>
    <comment ref="A14" authorId="0" shapeId="0" xr:uid="{EC0964B8-4846-4859-8774-D8C87F149E4B}">
      <text>
        <r>
          <rPr>
            <sz val="9"/>
            <color indexed="81"/>
            <rFont val="Tahoma"/>
            <family val="2"/>
          </rPr>
          <t>Desplegar las celdas ocultas en caso de requerirse</t>
        </r>
      </text>
    </comment>
    <comment ref="C14" authorId="0" shapeId="0" xr:uid="{4E381388-3EFD-45CD-8D23-1C306B735077}">
      <text>
        <r>
          <rPr>
            <sz val="9"/>
            <color indexed="81"/>
            <rFont val="Tahoma"/>
            <family val="2"/>
          </rPr>
          <t xml:space="preserve">% de importancia respecto a cada clasificación
Diligenciar de acuerdo a los recursos que se destinen para la realización de cada subactividad, actividad y alcance, de acuerdo al caso, es decir el % de participación total en el presupuesto
</t>
        </r>
      </text>
    </comment>
    <comment ref="D14" authorId="0" shapeId="0" xr:uid="{09B232C6-3E3E-4250-98ED-11451819BA8E}">
      <text>
        <r>
          <rPr>
            <sz val="9"/>
            <color indexed="81"/>
            <rFont val="Tahoma"/>
            <family val="2"/>
          </rPr>
          <t>% de importancia de cada subactividad respecto a la meta/ producto a obtener</t>
        </r>
      </text>
    </comment>
    <comment ref="A16" authorId="0" shapeId="0" xr:uid="{FCA7DF40-085D-4612-B24F-311F6662A663}">
      <text>
        <r>
          <rPr>
            <sz val="9"/>
            <color indexed="81"/>
            <rFont val="Tahoma"/>
            <family val="2"/>
          </rPr>
          <t>Realizar el análisis a nivel de subactividades, es decir, considerar, el alcance, la actividad y la subactividad, con el fin de tener concordancia con el PGAR.
Si no se requieren algunas de las filas, dejarlas sin diligenciar y ocultar. Verificar que estén en cero (0) antes de ocultar.</t>
        </r>
      </text>
    </comment>
    <comment ref="C16" authorId="1" shapeId="0" xr:uid="{4C285728-D652-4E55-8BFC-2425DE5F2E3E}">
      <text>
        <r>
          <rPr>
            <sz val="10"/>
            <rFont val="Times New Roman"/>
            <family val="1"/>
          </rPr>
          <t>Usuario desconocido:
debe dar 100</t>
        </r>
      </text>
    </comment>
    <comment ref="A17" authorId="0" shapeId="0" xr:uid="{17C71397-FD75-4BE3-AF19-575855D1158A}">
      <text>
        <r>
          <rPr>
            <sz val="9"/>
            <color indexed="81"/>
            <rFont val="Tahoma"/>
            <family val="2"/>
          </rPr>
          <t xml:space="preserve">la suma del % de peso físico de los alcances debe de dar el 100% del producto a obtener.
</t>
        </r>
      </text>
    </comment>
    <comment ref="A18" authorId="0" shapeId="0" xr:uid="{189E1C76-E0B6-48C7-9B21-B34E08B7EBC3}">
      <text>
        <r>
          <rPr>
            <sz val="9"/>
            <color indexed="81"/>
            <rFont val="Tahoma"/>
            <family val="2"/>
          </rPr>
          <t>La suma del % de peso físico de las actividades debe de dar el 100% del alcance.</t>
        </r>
      </text>
    </comment>
    <comment ref="A19" authorId="0" shapeId="0" xr:uid="{00EEDE54-75C7-4F95-87A6-D383E29BB337}">
      <text>
        <r>
          <rPr>
            <sz val="9"/>
            <color indexed="81"/>
            <rFont val="Tahoma"/>
            <family val="2"/>
          </rPr>
          <t xml:space="preserve">
La suma del % de peso físico de las subactividades debe de dar el 100% de la actividad.</t>
        </r>
      </text>
    </comment>
    <comment ref="A20" authorId="0" shapeId="0" xr:uid="{6C7976AC-4AD4-4396-806D-80EDF287F39C}">
      <text>
        <r>
          <rPr>
            <sz val="9"/>
            <color indexed="81"/>
            <rFont val="Tahoma"/>
            <family val="2"/>
          </rPr>
          <t>La suma del % de peso físico de las subactividades debe de dar el 100% de la actividad.</t>
        </r>
      </text>
    </comment>
    <comment ref="A21" authorId="0" shapeId="0" xr:uid="{89399C67-2D91-427D-8945-8CB44BE5A9BA}">
      <text>
        <r>
          <rPr>
            <sz val="9"/>
            <color indexed="81"/>
            <rFont val="Tahoma"/>
            <family val="2"/>
          </rPr>
          <t>La suma del % de peso físico de las subactividades debe de dar el 100% de la actividad.</t>
        </r>
      </text>
    </comment>
    <comment ref="A22" authorId="0" shapeId="0" xr:uid="{AB2B8306-9DB1-491A-A680-9B8558BB6FA4}">
      <text>
        <r>
          <rPr>
            <sz val="9"/>
            <color indexed="81"/>
            <rFont val="Tahoma"/>
            <family val="2"/>
          </rPr>
          <t>La suma del % de peso físico de las subactividades debe de dar el 100% de la actividad.</t>
        </r>
      </text>
    </comment>
    <comment ref="A23" authorId="0" shapeId="0" xr:uid="{96D1FB86-2FC6-4702-A991-8BDE36E7AD66}">
      <text>
        <r>
          <rPr>
            <sz val="9"/>
            <color indexed="81"/>
            <rFont val="Tahoma"/>
            <family val="2"/>
          </rPr>
          <t>La suma del % de peso físico de las subactividades debe de dar el 100% de la actividad.</t>
        </r>
      </text>
    </comment>
    <comment ref="A24" authorId="0" shapeId="0" xr:uid="{28C1A882-6F6D-4F82-9E15-80BD61D5C918}">
      <text>
        <r>
          <rPr>
            <sz val="9"/>
            <color indexed="81"/>
            <rFont val="Tahoma"/>
            <family val="2"/>
          </rPr>
          <t>La suma del % de peso físico de las subactividades debe de dar el 100% de la actividad.</t>
        </r>
      </text>
    </comment>
    <comment ref="A25" authorId="0" shapeId="0" xr:uid="{A9DB5D32-4FDF-4885-9590-83E8813CE323}">
      <text>
        <r>
          <rPr>
            <sz val="9"/>
            <color indexed="81"/>
            <rFont val="Tahoma"/>
            <family val="2"/>
          </rPr>
          <t>La suma del % de peso físico de las subactividades debe de dar el 100% de la actividad.</t>
        </r>
      </text>
    </comment>
    <comment ref="A26" authorId="0" shapeId="0" xr:uid="{9000F4B9-E1A3-4520-87F1-1A5B1A736AAA}">
      <text>
        <r>
          <rPr>
            <sz val="9"/>
            <color indexed="81"/>
            <rFont val="Tahoma"/>
            <family val="2"/>
          </rPr>
          <t xml:space="preserve">
La suma del % de peso físico de las actividades debe de dar el 100% del alcance.</t>
        </r>
      </text>
    </comment>
    <comment ref="A27" authorId="0" shapeId="0" xr:uid="{5618DF20-3418-4B6F-9DBE-EDAFCC30FD1D}">
      <text>
        <r>
          <rPr>
            <sz val="9"/>
            <color indexed="81"/>
            <rFont val="Tahoma"/>
            <family val="2"/>
          </rPr>
          <t xml:space="preserve">
La suma del % de peso físico de las subactividades debe de dar el 100% de la actividad.</t>
        </r>
      </text>
    </comment>
    <comment ref="A28" authorId="0" shapeId="0" xr:uid="{252ABEF5-7BD0-4AE7-8359-2AC3D25E4B60}">
      <text>
        <r>
          <rPr>
            <sz val="9"/>
            <color indexed="81"/>
            <rFont val="Tahoma"/>
            <family val="2"/>
          </rPr>
          <t xml:space="preserve">
La suma del % de peso físico de las subactividades debe de dar el 100% de la actividad.</t>
        </r>
      </text>
    </comment>
    <comment ref="A29" authorId="0" shapeId="0" xr:uid="{902CEB9C-8B6E-4BDD-B6B0-2039FB1D5F3B}">
      <text>
        <r>
          <rPr>
            <sz val="9"/>
            <color indexed="81"/>
            <rFont val="Tahoma"/>
            <family val="2"/>
          </rPr>
          <t>La suma del % de peso físico de las subactividades debe de dar el 100% de la actividad.</t>
        </r>
      </text>
    </comment>
    <comment ref="A30" authorId="0" shapeId="0" xr:uid="{F42DDD9D-F6D0-4E31-9A84-E5F5628288BE}">
      <text>
        <r>
          <rPr>
            <sz val="9"/>
            <color indexed="81"/>
            <rFont val="Tahoma"/>
            <family val="2"/>
          </rPr>
          <t xml:space="preserve">La suma del % de peso físico de las subactividades debe de dar el 100% de la actividad.
</t>
        </r>
      </text>
    </comment>
    <comment ref="A31" authorId="0" shapeId="0" xr:uid="{AA1A1F19-B998-433D-84D9-B46AD6736F22}">
      <text>
        <r>
          <rPr>
            <sz val="9"/>
            <color indexed="81"/>
            <rFont val="Tahoma"/>
            <family val="2"/>
          </rPr>
          <t xml:space="preserve">
La suma del % de peso físico de las subactividades debe de dar el 100% de la actividad.</t>
        </r>
      </text>
    </comment>
    <comment ref="A32" authorId="0" shapeId="0" xr:uid="{430A4FAC-21B6-4545-9AC4-260D3D81D289}">
      <text>
        <r>
          <rPr>
            <sz val="9"/>
            <color indexed="81"/>
            <rFont val="Tahoma"/>
            <family val="2"/>
          </rPr>
          <t xml:space="preserve">
La suma del % de peso físico de las subactividades debe de dar el 100% de la actividad.</t>
        </r>
      </text>
    </comment>
    <comment ref="A33" authorId="0" shapeId="0" xr:uid="{F0697867-9F44-4744-8C55-A45BE19AE8E4}">
      <text>
        <r>
          <rPr>
            <sz val="9"/>
            <color indexed="81"/>
            <rFont val="Tahoma"/>
            <family val="2"/>
          </rPr>
          <t xml:space="preserve">
La suma del % de peso físico de las actividades debe de dar el 100% del alcance.</t>
        </r>
      </text>
    </comment>
    <comment ref="A34" authorId="0" shapeId="0" xr:uid="{CF1E9138-2D25-4CF3-99E6-98F292F9F0D9}">
      <text>
        <r>
          <rPr>
            <sz val="9"/>
            <color indexed="81"/>
            <rFont val="Tahoma"/>
            <family val="2"/>
          </rPr>
          <t xml:space="preserve">
La suma del % de peso físico de las subactividades debe de dar el 100% de la actividad.</t>
        </r>
      </text>
    </comment>
    <comment ref="A35" authorId="0" shapeId="0" xr:uid="{AF68E209-BF6E-42D0-A5BA-32C2A8CB3338}">
      <text>
        <r>
          <rPr>
            <sz val="9"/>
            <color indexed="81"/>
            <rFont val="Tahoma"/>
            <family val="2"/>
          </rPr>
          <t xml:space="preserve">
La suma del % de peso físico de las subactividades debe de dar el 100% de la actividad.</t>
        </r>
      </text>
    </comment>
    <comment ref="A36" authorId="0" shapeId="0" xr:uid="{8CD3A890-3E64-4951-95FD-E1476FB294CF}">
      <text>
        <r>
          <rPr>
            <sz val="9"/>
            <color indexed="81"/>
            <rFont val="Tahoma"/>
            <family val="2"/>
          </rPr>
          <t xml:space="preserve">
La suma del % de peso físico de las subactividades debe de dar el 100% de la actividad.</t>
        </r>
      </text>
    </comment>
    <comment ref="A37" authorId="0" shapeId="0" xr:uid="{A39E525C-7140-4733-AD42-F24F8331DB87}">
      <text>
        <r>
          <rPr>
            <sz val="9"/>
            <color indexed="81"/>
            <rFont val="Tahoma"/>
            <family val="2"/>
          </rPr>
          <t xml:space="preserve">
La suma del % de peso físico de las subactividades debe de dar el 100% de la actividad.</t>
        </r>
      </text>
    </comment>
    <comment ref="A38" authorId="0" shapeId="0" xr:uid="{AA0D1A0D-54AA-4927-A6C3-F3CDF710FAE6}">
      <text>
        <r>
          <rPr>
            <sz val="9"/>
            <color indexed="81"/>
            <rFont val="Tahoma"/>
            <family val="2"/>
          </rPr>
          <t xml:space="preserve">
La suma del % de peso físico de las subactividades debe de dar el 100% de la actividad.</t>
        </r>
      </text>
    </comment>
    <comment ref="A39" authorId="0" shapeId="0" xr:uid="{43D9D53E-A005-4007-A02F-D58FA11AB197}">
      <text>
        <r>
          <rPr>
            <sz val="9"/>
            <color indexed="81"/>
            <rFont val="Tahoma"/>
            <family val="2"/>
          </rPr>
          <t xml:space="preserve">
La suma del % de peso físico de las actividades debe de dar el 100% del alcance.</t>
        </r>
      </text>
    </comment>
    <comment ref="A40" authorId="0" shapeId="0" xr:uid="{8804E503-0F9C-4227-BB36-974E60EBF8F2}">
      <text>
        <r>
          <rPr>
            <sz val="9"/>
            <color indexed="81"/>
            <rFont val="Tahoma"/>
            <family val="2"/>
          </rPr>
          <t xml:space="preserve">
La suma del % de peso físico de las subactividades debe de dar el 100% de la actividad.</t>
        </r>
      </text>
    </comment>
    <comment ref="A41" authorId="0" shapeId="0" xr:uid="{47346C63-BC8F-494C-8976-27CDA27881AF}">
      <text>
        <r>
          <rPr>
            <sz val="9"/>
            <color indexed="81"/>
            <rFont val="Tahoma"/>
            <family val="2"/>
          </rPr>
          <t xml:space="preserve">
La suma del % de peso físico de las subactividades debe de dar el 100% de la actividad.</t>
        </r>
      </text>
    </comment>
    <comment ref="A42" authorId="0" shapeId="0" xr:uid="{124103A2-3EC6-4FA1-B821-10F6CA017B89}">
      <text>
        <r>
          <rPr>
            <sz val="9"/>
            <color indexed="81"/>
            <rFont val="Tahoma"/>
            <family val="2"/>
          </rPr>
          <t xml:space="preserve">
La suma del % de peso físico de las subactividades debe de dar el 100% de la actividad.</t>
        </r>
      </text>
    </comment>
    <comment ref="A43" authorId="0" shapeId="0" xr:uid="{C62FA359-C192-41B9-88BC-0C77F598E656}">
      <text>
        <r>
          <rPr>
            <sz val="9"/>
            <color indexed="81"/>
            <rFont val="Tahoma"/>
            <family val="2"/>
          </rPr>
          <t xml:space="preserve">
La suma del % de peso físico de las subactividades debe de dar el 100% de la actividad.</t>
        </r>
      </text>
    </comment>
    <comment ref="A44" authorId="0" shapeId="0" xr:uid="{8711DF75-0E43-46F1-B86D-8F75D3360C88}">
      <text>
        <r>
          <rPr>
            <sz val="9"/>
            <color indexed="81"/>
            <rFont val="Tahoma"/>
            <family val="2"/>
          </rPr>
          <t xml:space="preserve">
La suma del % de peso físico de las subactividades debe de dar el 100% de la actividad.</t>
        </r>
      </text>
    </comment>
    <comment ref="A45" authorId="0" shapeId="0" xr:uid="{3C0931A2-D186-40ED-AB96-4772DDE090EC}">
      <text>
        <r>
          <rPr>
            <sz val="9"/>
            <color indexed="81"/>
            <rFont val="Tahoma"/>
            <family val="2"/>
          </rPr>
          <t xml:space="preserve">
La suma del % de peso físico de las actividades debe de dar el 100% del alcance.</t>
        </r>
      </text>
    </comment>
    <comment ref="A46" authorId="0" shapeId="0" xr:uid="{DC1E0D59-4BCF-4F4B-AFB6-336E4C2DC345}">
      <text>
        <r>
          <rPr>
            <sz val="9"/>
            <color indexed="81"/>
            <rFont val="Tahoma"/>
            <family val="2"/>
          </rPr>
          <t xml:space="preserve">
La suma del % de peso físico de las subactividades debe de dar el 100% de la actividad.</t>
        </r>
      </text>
    </comment>
    <comment ref="A47" authorId="0" shapeId="0" xr:uid="{C9B574BE-0C18-4688-B4C9-8887219CD20D}">
      <text>
        <r>
          <rPr>
            <sz val="9"/>
            <color indexed="81"/>
            <rFont val="Tahoma"/>
            <family val="2"/>
          </rPr>
          <t xml:space="preserve">
La suma del % de peso físico de las subactividades debe de dar el 100% de la actividad.</t>
        </r>
      </text>
    </comment>
    <comment ref="A48" authorId="0" shapeId="0" xr:uid="{8367C4F1-46E6-4A1D-8EEE-CB1522975A55}">
      <text>
        <r>
          <rPr>
            <sz val="9"/>
            <color indexed="81"/>
            <rFont val="Tahoma"/>
            <family val="2"/>
          </rPr>
          <t xml:space="preserve">
La suma del % de peso físico de las subactividades debe de dar el 100% de la actividad.</t>
        </r>
      </text>
    </comment>
    <comment ref="A49" authorId="0" shapeId="0" xr:uid="{233F7B42-F45F-4C2F-BFBF-5825612E0559}">
      <text>
        <r>
          <rPr>
            <sz val="9"/>
            <color indexed="81"/>
            <rFont val="Tahoma"/>
            <family val="2"/>
          </rPr>
          <t xml:space="preserve">
La suma del % de peso físico de las subactividades debe de dar el 100% de la actividad.</t>
        </r>
      </text>
    </comment>
    <comment ref="A50" authorId="0" shapeId="0" xr:uid="{C45D63AA-24ED-433A-A9F8-0E9CF693AE12}">
      <text>
        <r>
          <rPr>
            <sz val="9"/>
            <color indexed="81"/>
            <rFont val="Tahoma"/>
            <family val="2"/>
          </rPr>
          <t xml:space="preserve">
La suma del % de peso físico de las subactividades debe de dar el 100% de la actividad.</t>
        </r>
      </text>
    </comment>
    <comment ref="A51" authorId="0" shapeId="0" xr:uid="{C2C20517-34FF-4743-A9FF-928A2B232CA3}">
      <text>
        <r>
          <rPr>
            <sz val="9"/>
            <color indexed="81"/>
            <rFont val="Tahoma"/>
            <family val="2"/>
          </rPr>
          <t xml:space="preserve">
La suma del % de peso físico de las actividades debe de dar el 100% del alcance.</t>
        </r>
      </text>
    </comment>
    <comment ref="A52" authorId="0" shapeId="0" xr:uid="{25FCEA4A-CE01-432C-B7A6-4808EFCEFAD3}">
      <text>
        <r>
          <rPr>
            <sz val="9"/>
            <color indexed="81"/>
            <rFont val="Tahoma"/>
            <family val="2"/>
          </rPr>
          <t xml:space="preserve">
La suma del % de peso físico de las subactividades debe de dar el 100% de la actividad.</t>
        </r>
      </text>
    </comment>
    <comment ref="A53" authorId="0" shapeId="0" xr:uid="{C8844398-350C-4493-81F6-0AECB1F1D983}">
      <text>
        <r>
          <rPr>
            <sz val="9"/>
            <color indexed="81"/>
            <rFont val="Tahoma"/>
            <family val="2"/>
          </rPr>
          <t xml:space="preserve">
La suma del % de peso físico de las subactividades debe de dar el 100% de la actividad.</t>
        </r>
      </text>
    </comment>
    <comment ref="A54" authorId="0" shapeId="0" xr:uid="{298509D6-5983-4F8B-86A3-C23380F06C40}">
      <text>
        <r>
          <rPr>
            <sz val="9"/>
            <color indexed="81"/>
            <rFont val="Tahoma"/>
            <family val="2"/>
          </rPr>
          <t xml:space="preserve">
La suma del % de peso físico de las subactividades debe de dar el 100% de la actividad.</t>
        </r>
      </text>
    </comment>
    <comment ref="A55" authorId="0" shapeId="0" xr:uid="{C70C316E-5F0C-4721-85E9-BD17A568448E}">
      <text>
        <r>
          <rPr>
            <sz val="9"/>
            <color indexed="81"/>
            <rFont val="Tahoma"/>
            <family val="2"/>
          </rPr>
          <t xml:space="preserve">
La suma del % de peso físico de las subactividades debe de dar el 100% de la actividad.</t>
        </r>
      </text>
    </comment>
    <comment ref="A56" authorId="0" shapeId="0" xr:uid="{2C544B91-743E-4C10-BA3D-283C7BCB284E}">
      <text>
        <r>
          <rPr>
            <sz val="9"/>
            <color indexed="81"/>
            <rFont val="Tahoma"/>
            <family val="2"/>
          </rPr>
          <t xml:space="preserve">
La suma del % de peso físico de las subactividades debe de dar el 100% de la actividad.</t>
        </r>
      </text>
    </comment>
    <comment ref="A57" authorId="0" shapeId="0" xr:uid="{58C167D5-9CE2-4A94-84F3-E0EAA41E8914}">
      <text>
        <r>
          <rPr>
            <sz val="9"/>
            <color indexed="81"/>
            <rFont val="Tahoma"/>
            <family val="2"/>
          </rPr>
          <t xml:space="preserve">
la suma del % de peso físico de los alcances debe de dar el 100% del producto a obtener.</t>
        </r>
      </text>
    </comment>
    <comment ref="A58" authorId="0" shapeId="0" xr:uid="{2A10AA5F-10CB-4416-9506-7E8290C8F599}">
      <text>
        <r>
          <rPr>
            <sz val="9"/>
            <color indexed="81"/>
            <rFont val="Tahoma"/>
            <family val="2"/>
          </rPr>
          <t xml:space="preserve">
La suma del % de peso físico de las actividades debe de dar el 100% del alcance.</t>
        </r>
      </text>
    </comment>
    <comment ref="A59" authorId="0" shapeId="0" xr:uid="{0966A264-28EB-43DA-A99C-B0496D4205EC}">
      <text>
        <r>
          <rPr>
            <sz val="9"/>
            <color indexed="81"/>
            <rFont val="Tahoma"/>
            <family val="2"/>
          </rPr>
          <t xml:space="preserve">
La suma del % de peso físico de las subactividades debe de dar el 100% de la actividad.</t>
        </r>
      </text>
    </comment>
    <comment ref="A60" authorId="0" shapeId="0" xr:uid="{F966C072-D7C5-4140-B24C-BC53E6093C3D}">
      <text>
        <r>
          <rPr>
            <sz val="9"/>
            <color indexed="81"/>
            <rFont val="Tahoma"/>
            <family val="2"/>
          </rPr>
          <t xml:space="preserve">
La suma del % de peso físico de las subactividades debe de dar el 100% de la actividad.</t>
        </r>
      </text>
    </comment>
    <comment ref="A61" authorId="0" shapeId="0" xr:uid="{92742783-845F-42EC-AB49-F3FC887B1B46}">
      <text>
        <r>
          <rPr>
            <b/>
            <sz val="9"/>
            <color indexed="81"/>
            <rFont val="Tahoma"/>
            <family val="2"/>
          </rPr>
          <t xml:space="preserve">
</t>
        </r>
        <r>
          <rPr>
            <sz val="9"/>
            <color indexed="81"/>
            <rFont val="Tahoma"/>
            <family val="2"/>
          </rPr>
          <t>La suma del % de peso físico de las subactividades debe de dar el 100% de la actividad.</t>
        </r>
      </text>
    </comment>
    <comment ref="A62" authorId="0" shapeId="0" xr:uid="{861FDC5E-D650-4831-B347-4BC2249E657D}">
      <text>
        <r>
          <rPr>
            <sz val="9"/>
            <color indexed="81"/>
            <rFont val="Tahoma"/>
            <family val="2"/>
          </rPr>
          <t xml:space="preserve">
La suma del % de peso físico de las subactividades debe de dar el 100% de la actividad.</t>
        </r>
      </text>
    </comment>
    <comment ref="A63" authorId="0" shapeId="0" xr:uid="{23453B71-E944-44A2-891F-6CF054188810}">
      <text>
        <r>
          <rPr>
            <sz val="9"/>
            <color indexed="81"/>
            <rFont val="Tahoma"/>
            <family val="2"/>
          </rPr>
          <t xml:space="preserve">
La suma del % de peso físico de las subactividades debe de dar el 100% de la actividad.</t>
        </r>
      </text>
    </comment>
    <comment ref="A64" authorId="0" shapeId="0" xr:uid="{E223B74E-B5D4-42BB-AAA4-4C4610D10FF9}">
      <text>
        <r>
          <rPr>
            <sz val="9"/>
            <color indexed="81"/>
            <rFont val="Tahoma"/>
            <family val="2"/>
          </rPr>
          <t xml:space="preserve">
La suma del % de peso físico de las actividades debe de dar el 100% del alcance.</t>
        </r>
      </text>
    </comment>
    <comment ref="A65" authorId="0" shapeId="0" xr:uid="{5BFE4BF9-4463-45AF-877F-D62335E11CE6}">
      <text>
        <r>
          <rPr>
            <sz val="9"/>
            <color indexed="81"/>
            <rFont val="Tahoma"/>
            <family val="2"/>
          </rPr>
          <t xml:space="preserve">
La suma del % de peso físico de las subactividades debe de dar el 100% de la actividad.</t>
        </r>
      </text>
    </comment>
    <comment ref="A66" authorId="0" shapeId="0" xr:uid="{75823776-7C38-4D18-868B-E72E087E974E}">
      <text>
        <r>
          <rPr>
            <sz val="9"/>
            <color indexed="81"/>
            <rFont val="Tahoma"/>
            <family val="2"/>
          </rPr>
          <t xml:space="preserve">
La suma del % de peso físico de las subactividades debe de dar el 100% de la actividad.</t>
        </r>
      </text>
    </comment>
    <comment ref="A67" authorId="0" shapeId="0" xr:uid="{C0836020-A10E-4AEE-8BB5-B6FF1B57BE20}">
      <text>
        <r>
          <rPr>
            <sz val="9"/>
            <color indexed="81"/>
            <rFont val="Tahoma"/>
            <family val="2"/>
          </rPr>
          <t xml:space="preserve">
La suma del % de peso físico de las subactividades debe de dar el 100% de la actividad.</t>
        </r>
      </text>
    </comment>
    <comment ref="A68" authorId="0" shapeId="0" xr:uid="{AF12FB1B-532A-4FA6-AAD1-BDA50D9245B6}">
      <text>
        <r>
          <rPr>
            <sz val="9"/>
            <color indexed="81"/>
            <rFont val="Tahoma"/>
            <family val="2"/>
          </rPr>
          <t xml:space="preserve">
La suma del % de peso físico de las subactividades debe de dar el 100% de la actividad.</t>
        </r>
      </text>
    </comment>
    <comment ref="A69" authorId="0" shapeId="0" xr:uid="{16681BDC-3452-471B-9D0B-E151F8359602}">
      <text>
        <r>
          <rPr>
            <sz val="9"/>
            <color indexed="81"/>
            <rFont val="Tahoma"/>
            <family val="2"/>
          </rPr>
          <t xml:space="preserve">
La suma del % de peso físico de las subactividades debe de dar el 100% de la actividad.</t>
        </r>
      </text>
    </comment>
    <comment ref="A70" authorId="0" shapeId="0" xr:uid="{8F040AD1-50F8-4EE4-AA9D-A97BC87BE241}">
      <text>
        <r>
          <rPr>
            <sz val="9"/>
            <color indexed="81"/>
            <rFont val="Tahoma"/>
            <family val="2"/>
          </rPr>
          <t xml:space="preserve">
La suma del % de peso físico de las subactividades debe de dar el 100% de la actividad.</t>
        </r>
      </text>
    </comment>
    <comment ref="A71" authorId="0" shapeId="0" xr:uid="{CACD1720-F8CF-4199-ABED-4D8F1C3A562B}">
      <text>
        <r>
          <rPr>
            <sz val="9"/>
            <color indexed="81"/>
            <rFont val="Tahoma"/>
            <family val="2"/>
          </rPr>
          <t xml:space="preserve">
La suma del % de peso físico de las subactividades debe de dar el 100% de la actividad.</t>
        </r>
      </text>
    </comment>
    <comment ref="A72" authorId="0" shapeId="0" xr:uid="{789FD2CA-1C1C-44B3-A39D-F31C85365145}">
      <text>
        <r>
          <rPr>
            <sz val="9"/>
            <color indexed="81"/>
            <rFont val="Tahoma"/>
            <family val="2"/>
          </rPr>
          <t xml:space="preserve">
La suma del % de peso físico de las subactividades debe de dar el 100% de la actividad.</t>
        </r>
      </text>
    </comment>
    <comment ref="A73" authorId="0" shapeId="0" xr:uid="{0BE23DEE-8110-4F10-BABB-63465BB7707D}">
      <text>
        <r>
          <rPr>
            <sz val="9"/>
            <color indexed="81"/>
            <rFont val="Tahoma"/>
            <family val="2"/>
          </rPr>
          <t xml:space="preserve">
La suma del % de peso físico de las subactividades debe de dar el 100% de la actividad.</t>
        </r>
      </text>
    </comment>
    <comment ref="A74" authorId="0" shapeId="0" xr:uid="{251987BB-AD05-4235-B1F8-E1E4C43C8706}">
      <text>
        <r>
          <rPr>
            <sz val="9"/>
            <color indexed="81"/>
            <rFont val="Tahoma"/>
            <family val="2"/>
          </rPr>
          <t xml:space="preserve">
La suma del % de peso físico de las actividades debe de dar el 100% del alcance.</t>
        </r>
      </text>
    </comment>
    <comment ref="A75" authorId="0" shapeId="0" xr:uid="{20089399-3874-4C63-ACD5-003A43AB2C56}">
      <text>
        <r>
          <rPr>
            <sz val="9"/>
            <color indexed="81"/>
            <rFont val="Tahoma"/>
            <family val="2"/>
          </rPr>
          <t xml:space="preserve">
La suma del % de peso físico de las subactividades debe de dar el 100% de la actividad.</t>
        </r>
      </text>
    </comment>
    <comment ref="A76" authorId="0" shapeId="0" xr:uid="{9C6CC3C8-615C-4C40-842B-690870F9653E}">
      <text>
        <r>
          <rPr>
            <sz val="9"/>
            <color indexed="81"/>
            <rFont val="Tahoma"/>
            <family val="2"/>
          </rPr>
          <t xml:space="preserve">
La suma del % de peso físico de las subactividades debe de dar el 100% de la actividad.</t>
        </r>
      </text>
    </comment>
    <comment ref="A77" authorId="0" shapeId="0" xr:uid="{D3A29575-2EF2-4B8D-8C9A-7F928C96F282}">
      <text>
        <r>
          <rPr>
            <sz val="9"/>
            <color indexed="81"/>
            <rFont val="Tahoma"/>
            <family val="2"/>
          </rPr>
          <t xml:space="preserve">
La suma del % de peso físico de las subactividades debe de dar el 100% de la actividad.</t>
        </r>
      </text>
    </comment>
    <comment ref="A78" authorId="0" shapeId="0" xr:uid="{0898F53E-581D-4698-99E4-C285E25F117A}">
      <text>
        <r>
          <rPr>
            <sz val="9"/>
            <color indexed="81"/>
            <rFont val="Tahoma"/>
            <family val="2"/>
          </rPr>
          <t xml:space="preserve">
La suma del % de peso físico de las subactividades debe de dar el 100% de la actividad.</t>
        </r>
      </text>
    </comment>
    <comment ref="A79" authorId="0" shapeId="0" xr:uid="{3A727A76-6563-4C68-B493-C70D937EA4B0}">
      <text>
        <r>
          <rPr>
            <sz val="9"/>
            <color indexed="81"/>
            <rFont val="Tahoma"/>
            <family val="2"/>
          </rPr>
          <t xml:space="preserve">
La suma del % de peso físico de las subactividades debe de dar el 100% de la actividad.</t>
        </r>
      </text>
    </comment>
    <comment ref="A80" authorId="0" shapeId="0" xr:uid="{E208C04F-D585-44A6-9F59-289444AB6DAC}">
      <text>
        <r>
          <rPr>
            <sz val="9"/>
            <color indexed="81"/>
            <rFont val="Tahoma"/>
            <family val="2"/>
          </rPr>
          <t xml:space="preserve">
La suma del % de peso físico de las actividades debe de dar el 100% del alcance.</t>
        </r>
      </text>
    </comment>
    <comment ref="A81" authorId="0" shapeId="0" xr:uid="{3249D5D7-B941-4613-A7B5-DB4E7664532E}">
      <text>
        <r>
          <rPr>
            <sz val="9"/>
            <color indexed="81"/>
            <rFont val="Tahoma"/>
            <family val="2"/>
          </rPr>
          <t xml:space="preserve">
La suma del % de peso físico de las subactividades debe de dar el 100% de la actividad.</t>
        </r>
      </text>
    </comment>
    <comment ref="A82" authorId="0" shapeId="0" xr:uid="{7DC584BD-D944-4C25-AA2B-F4A0F6A06532}">
      <text>
        <r>
          <rPr>
            <sz val="9"/>
            <color indexed="81"/>
            <rFont val="Tahoma"/>
            <family val="2"/>
          </rPr>
          <t xml:space="preserve">
La suma del % de peso físico de las subactividades debe de dar el 100% de la actividad.</t>
        </r>
      </text>
    </comment>
    <comment ref="A83" authorId="0" shapeId="0" xr:uid="{EA2FDCA3-10EF-461F-B22F-B8C50DA4C6C7}">
      <text>
        <r>
          <rPr>
            <sz val="9"/>
            <color indexed="81"/>
            <rFont val="Tahoma"/>
            <family val="2"/>
          </rPr>
          <t xml:space="preserve">
La suma del % de peso físico de las subactividades debe de dar el 100% de la actividad.</t>
        </r>
      </text>
    </comment>
    <comment ref="A84" authorId="0" shapeId="0" xr:uid="{196D99A9-0C5C-4C44-93E0-826753EC12C6}">
      <text>
        <r>
          <rPr>
            <sz val="9"/>
            <color indexed="81"/>
            <rFont val="Tahoma"/>
            <family val="2"/>
          </rPr>
          <t xml:space="preserve">
La suma del % de peso físico de las subactividades debe de dar el 100% de la actividad.</t>
        </r>
      </text>
    </comment>
    <comment ref="A85" authorId="0" shapeId="0" xr:uid="{316B2910-5981-49BB-8EB7-341BCF2F48A2}">
      <text>
        <r>
          <rPr>
            <sz val="9"/>
            <color indexed="81"/>
            <rFont val="Tahoma"/>
            <family val="2"/>
          </rPr>
          <t xml:space="preserve">
La suma del % de peso físico de las subactividades debe de dar el 100% de la actividad.</t>
        </r>
      </text>
    </comment>
    <comment ref="A86" authorId="0" shapeId="0" xr:uid="{2DADF30C-62C7-4BF7-B5DA-03198BA4FEC3}">
      <text>
        <r>
          <rPr>
            <sz val="9"/>
            <color indexed="81"/>
            <rFont val="Tahoma"/>
            <family val="2"/>
          </rPr>
          <t xml:space="preserve">
la suma del % de peso físico de los alcances debe de dar el 100% del producto a obtener.</t>
        </r>
      </text>
    </comment>
    <comment ref="A87" authorId="0" shapeId="0" xr:uid="{4442DC02-E74E-4E24-9218-0B97358826F8}">
      <text>
        <r>
          <rPr>
            <sz val="9"/>
            <color indexed="81"/>
            <rFont val="Tahoma"/>
            <family val="2"/>
          </rPr>
          <t xml:space="preserve">
La suma del % de peso físico de las actividades debe de dar el 100% del alcance.</t>
        </r>
      </text>
    </comment>
    <comment ref="A88" authorId="0" shapeId="0" xr:uid="{01CC16A7-8F72-4E87-B7A7-36E59C8ABED1}">
      <text>
        <r>
          <rPr>
            <sz val="9"/>
            <color indexed="81"/>
            <rFont val="Tahoma"/>
            <family val="2"/>
          </rPr>
          <t xml:space="preserve">
La suma del % de peso físico de las subactividades debe de dar el 100% de la actividad.</t>
        </r>
      </text>
    </comment>
    <comment ref="A89" authorId="0" shapeId="0" xr:uid="{C5158881-707D-4AFB-83D3-D722F509BBE5}">
      <text>
        <r>
          <rPr>
            <sz val="9"/>
            <color indexed="81"/>
            <rFont val="Tahoma"/>
            <family val="2"/>
          </rPr>
          <t xml:space="preserve">
La suma del % de peso físico de las subactividades debe de dar el 100% de la actividad.</t>
        </r>
      </text>
    </comment>
    <comment ref="A90" authorId="0" shapeId="0" xr:uid="{100E49D5-C9BF-4E9F-9F19-52173EC0F2B1}">
      <text>
        <r>
          <rPr>
            <sz val="9"/>
            <color indexed="81"/>
            <rFont val="Tahoma"/>
            <family val="2"/>
          </rPr>
          <t xml:space="preserve">
La suma del % de peso físico de las subactividades debe de dar el 100% de la actividad.</t>
        </r>
      </text>
    </comment>
    <comment ref="A91" authorId="0" shapeId="0" xr:uid="{307D88EB-5ADA-46A8-90DF-2A056D4616CE}">
      <text>
        <r>
          <rPr>
            <sz val="9"/>
            <color indexed="81"/>
            <rFont val="Tahoma"/>
            <family val="2"/>
          </rPr>
          <t xml:space="preserve">
La suma del % de peso físico de las subactividades debe de dar el 100% de la actividad.</t>
        </r>
      </text>
    </comment>
    <comment ref="A92" authorId="0" shapeId="0" xr:uid="{A6DC2F86-128C-48CA-A01C-B8E2691C9E9F}">
      <text>
        <r>
          <rPr>
            <sz val="9"/>
            <color indexed="81"/>
            <rFont val="Tahoma"/>
            <family val="2"/>
          </rPr>
          <t xml:space="preserve">
La suma del % de peso físico de las subactividades debe de dar el 100% de la actividad.</t>
        </r>
      </text>
    </comment>
    <comment ref="A93" authorId="0" shapeId="0" xr:uid="{0FC9682C-4060-423F-80DB-6CA521E654B8}">
      <text>
        <r>
          <rPr>
            <sz val="9"/>
            <color indexed="81"/>
            <rFont val="Tahoma"/>
            <family val="2"/>
          </rPr>
          <t xml:space="preserve">
La suma del % de peso físico de las actividades debe de dar el 100% del alcance.</t>
        </r>
      </text>
    </comment>
    <comment ref="A94" authorId="0" shapeId="0" xr:uid="{243708FE-37FB-477B-918A-E04DE73EA303}">
      <text>
        <r>
          <rPr>
            <sz val="9"/>
            <color indexed="81"/>
            <rFont val="Tahoma"/>
            <family val="2"/>
          </rPr>
          <t xml:space="preserve">
La suma del % de peso físico de las subactividades debe de dar el 100% de la actividad.</t>
        </r>
      </text>
    </comment>
    <comment ref="A95" authorId="0" shapeId="0" xr:uid="{A1C23A23-F8AD-45EF-A997-218A190DF957}">
      <text>
        <r>
          <rPr>
            <sz val="9"/>
            <color indexed="81"/>
            <rFont val="Tahoma"/>
            <family val="2"/>
          </rPr>
          <t xml:space="preserve">
La suma del % de peso físico de las subactividades debe de dar el 100% de la actividad.</t>
        </r>
      </text>
    </comment>
    <comment ref="A96" authorId="0" shapeId="0" xr:uid="{D40E2FC3-2EB1-40D8-AC5B-2354C503FED2}">
      <text>
        <r>
          <rPr>
            <sz val="9"/>
            <color indexed="81"/>
            <rFont val="Tahoma"/>
            <family val="2"/>
          </rPr>
          <t xml:space="preserve">
La suma del % de peso físico de las subactividades debe de dar el 100% de la actividad.</t>
        </r>
      </text>
    </comment>
    <comment ref="A97" authorId="0" shapeId="0" xr:uid="{B27F1F04-05CB-4525-9651-E7A12D6106C1}">
      <text>
        <r>
          <rPr>
            <sz val="9"/>
            <color indexed="81"/>
            <rFont val="Tahoma"/>
            <family val="2"/>
          </rPr>
          <t xml:space="preserve">
La suma del % de peso físico de las subactividades debe de dar el 100% de la actividad.</t>
        </r>
      </text>
    </comment>
    <comment ref="A98" authorId="0" shapeId="0" xr:uid="{E9328020-329A-4BF1-BB68-6A1881793795}">
      <text>
        <r>
          <rPr>
            <sz val="9"/>
            <color indexed="81"/>
            <rFont val="Tahoma"/>
            <family val="2"/>
          </rPr>
          <t xml:space="preserve">
La suma del % de peso físico de las subactividades debe de dar el 100% de la actividad.</t>
        </r>
      </text>
    </comment>
    <comment ref="A99" authorId="0" shapeId="0" xr:uid="{81F0F8A1-B1E5-4778-91F3-F0A96806F905}">
      <text>
        <r>
          <rPr>
            <sz val="9"/>
            <color indexed="81"/>
            <rFont val="Tahoma"/>
            <family val="2"/>
          </rPr>
          <t xml:space="preserve">
La suma del % de peso físico de las actividades debe de dar el 100% del alcance.</t>
        </r>
      </text>
    </comment>
    <comment ref="A100" authorId="0" shapeId="0" xr:uid="{5CCAC4AA-3803-42BD-BC0A-00F89E6D2DFA}">
      <text>
        <r>
          <rPr>
            <sz val="9"/>
            <color indexed="81"/>
            <rFont val="Tahoma"/>
            <family val="2"/>
          </rPr>
          <t xml:space="preserve">
La suma del % de peso físico de las subactividades debe de dar el 100% de la actividad.</t>
        </r>
      </text>
    </comment>
    <comment ref="A101" authorId="0" shapeId="0" xr:uid="{35688E00-2627-4E54-A7DA-1B4B70DF502D}">
      <text>
        <r>
          <rPr>
            <sz val="9"/>
            <color indexed="81"/>
            <rFont val="Tahoma"/>
            <family val="2"/>
          </rPr>
          <t xml:space="preserve">
La suma del % de peso físico de las subactividades debe de dar el 100% de la actividad.</t>
        </r>
      </text>
    </comment>
    <comment ref="A102" authorId="0" shapeId="0" xr:uid="{9A53BA80-DB32-4ABD-8511-ED730D053A66}">
      <text>
        <r>
          <rPr>
            <sz val="9"/>
            <color indexed="81"/>
            <rFont val="Tahoma"/>
            <family val="2"/>
          </rPr>
          <t xml:space="preserve">
La suma del % de peso físico de las subactividades debe de dar el 100% de la actividad.</t>
        </r>
      </text>
    </comment>
    <comment ref="A103" authorId="0" shapeId="0" xr:uid="{27910C0D-6FF3-47B9-82EE-3C3B578EC2BD}">
      <text>
        <r>
          <rPr>
            <sz val="9"/>
            <color indexed="81"/>
            <rFont val="Tahoma"/>
            <family val="2"/>
          </rPr>
          <t xml:space="preserve">
La suma del % de peso físico de las subactividades debe de dar el 100% de la actividad.</t>
        </r>
      </text>
    </comment>
    <comment ref="A104" authorId="0" shapeId="0" xr:uid="{1384AC06-08D6-42C1-94FF-00BDE91902E3}">
      <text>
        <r>
          <rPr>
            <sz val="9"/>
            <color indexed="81"/>
            <rFont val="Tahoma"/>
            <family val="2"/>
          </rPr>
          <t xml:space="preserve">
La suma del % de peso físico de las subactividades debe de dar el 100% de la actividad.</t>
        </r>
      </text>
    </comment>
    <comment ref="A105" authorId="0" shapeId="0" xr:uid="{09987E00-660E-4D56-992C-B7F6C077C60E}">
      <text>
        <r>
          <rPr>
            <sz val="9"/>
            <color indexed="81"/>
            <rFont val="Tahoma"/>
            <family val="2"/>
          </rPr>
          <t xml:space="preserve">
La suma del % de peso físico de las actividades debe de dar el 100% del alcance.</t>
        </r>
      </text>
    </comment>
    <comment ref="A106" authorId="0" shapeId="0" xr:uid="{1AB0CF61-FDF0-48E3-9485-78F66C205273}">
      <text>
        <r>
          <rPr>
            <sz val="9"/>
            <color indexed="81"/>
            <rFont val="Tahoma"/>
            <family val="2"/>
          </rPr>
          <t xml:space="preserve">
La suma del % de peso físico de las subactividades debe de dar el 100% de la actividad.</t>
        </r>
      </text>
    </comment>
    <comment ref="A107" authorId="0" shapeId="0" xr:uid="{D45C8F61-7B1B-429F-866C-5883B9464553}">
      <text>
        <r>
          <rPr>
            <sz val="9"/>
            <color indexed="81"/>
            <rFont val="Tahoma"/>
            <family val="2"/>
          </rPr>
          <t xml:space="preserve">
La suma del % de peso físico de las subactividades debe de dar el 100% de la actividad.</t>
        </r>
      </text>
    </comment>
    <comment ref="A108" authorId="0" shapeId="0" xr:uid="{C3FEF703-DA81-4B70-A12E-4C3E8A3ED8B9}">
      <text>
        <r>
          <rPr>
            <sz val="9"/>
            <color indexed="81"/>
            <rFont val="Tahoma"/>
            <family val="2"/>
          </rPr>
          <t xml:space="preserve">
La suma del % de peso físico de las subactividades debe de dar el 100% de la actividad.</t>
        </r>
      </text>
    </comment>
    <comment ref="A109" authorId="0" shapeId="0" xr:uid="{3656C865-5C7A-4349-B907-528636B7248E}">
      <text>
        <r>
          <rPr>
            <sz val="9"/>
            <color indexed="81"/>
            <rFont val="Tahoma"/>
            <family val="2"/>
          </rPr>
          <t xml:space="preserve">
La suma del % de peso físico de las subactividades debe de dar el 100% de la actividad.</t>
        </r>
      </text>
    </comment>
    <comment ref="A110" authorId="0" shapeId="0" xr:uid="{95B41314-415C-47F0-893C-F2DF0213520E}">
      <text>
        <r>
          <rPr>
            <sz val="9"/>
            <color indexed="81"/>
            <rFont val="Tahoma"/>
            <family val="2"/>
          </rPr>
          <t xml:space="preserve">
La suma del % de peso físico de las subactividades debe de dar el 100% de la actividad.</t>
        </r>
      </text>
    </comment>
    <comment ref="A111" authorId="0" shapeId="0" xr:uid="{8BE75C4D-7450-4720-8264-C50F19D7DA78}">
      <text>
        <r>
          <rPr>
            <sz val="9"/>
            <color indexed="81"/>
            <rFont val="Tahoma"/>
            <family val="2"/>
          </rPr>
          <t xml:space="preserve">
La suma del % de peso físico de las actividades debe de dar el 100% del alcance.</t>
        </r>
      </text>
    </comment>
    <comment ref="A112" authorId="0" shapeId="0" xr:uid="{B16F3B66-A5BE-4668-8CBF-302D38A52A4D}">
      <text>
        <r>
          <rPr>
            <sz val="9"/>
            <color indexed="81"/>
            <rFont val="Tahoma"/>
            <family val="2"/>
          </rPr>
          <t xml:space="preserve">
La suma del % de peso físico de las subactividades debe de dar el 100% de la actividad.</t>
        </r>
      </text>
    </comment>
    <comment ref="A113" authorId="0" shapeId="0" xr:uid="{AF8AC49C-4F9D-42C2-80C4-EDEC5AD1C2C5}">
      <text>
        <r>
          <rPr>
            <sz val="9"/>
            <color indexed="81"/>
            <rFont val="Tahoma"/>
            <family val="2"/>
          </rPr>
          <t xml:space="preserve">
La suma del % de peso físico de las subactividades debe de dar el 100% de la actividad.</t>
        </r>
      </text>
    </comment>
    <comment ref="A114" authorId="0" shapeId="0" xr:uid="{521302E4-3E64-4C32-AE72-BDF504D6E1AD}">
      <text>
        <r>
          <rPr>
            <sz val="9"/>
            <color indexed="81"/>
            <rFont val="Tahoma"/>
            <family val="2"/>
          </rPr>
          <t xml:space="preserve">
La suma del % de peso físico de las subactividades debe de dar el 100% de la actividad.</t>
        </r>
      </text>
    </comment>
    <comment ref="A115" authorId="0" shapeId="0" xr:uid="{E9D97496-4F51-426D-B292-75481B113241}">
      <text>
        <r>
          <rPr>
            <sz val="9"/>
            <color indexed="81"/>
            <rFont val="Tahoma"/>
            <family val="2"/>
          </rPr>
          <t xml:space="preserve">
La suma del % de peso físico de las subactividades debe de dar el 100% de la actividad.</t>
        </r>
      </text>
    </comment>
    <comment ref="A116" authorId="0" shapeId="0" xr:uid="{66B51EEE-3769-4796-8CD6-818698216AF8}">
      <text>
        <r>
          <rPr>
            <sz val="9"/>
            <color indexed="81"/>
            <rFont val="Tahoma"/>
            <family val="2"/>
          </rPr>
          <t xml:space="preserve">
La suma del % de peso físico de las subactividades debe de dar el 100% de la actividad.</t>
        </r>
      </text>
    </comment>
    <comment ref="A117" authorId="0" shapeId="0" xr:uid="{FE6F93EE-3835-4C6A-8AB6-92D55C8E5500}">
      <text>
        <r>
          <rPr>
            <sz val="9"/>
            <color indexed="81"/>
            <rFont val="Tahoma"/>
            <family val="2"/>
          </rPr>
          <t xml:space="preserve">
la suma del % de peso físico de los alcances debe de dar el 100% del producto a obtener.</t>
        </r>
      </text>
    </comment>
    <comment ref="A118" authorId="0" shapeId="0" xr:uid="{C8ADD1CE-3A78-4FF3-8567-217859950480}">
      <text>
        <r>
          <rPr>
            <sz val="9"/>
            <color indexed="81"/>
            <rFont val="Tahoma"/>
            <family val="2"/>
          </rPr>
          <t xml:space="preserve">
La suma del % de peso físico de las actividades debe de dar el 100% del alcance.</t>
        </r>
      </text>
    </comment>
    <comment ref="A119" authorId="0" shapeId="0" xr:uid="{8E769768-5CCF-48F4-BBFB-6C24E9D0FC85}">
      <text>
        <r>
          <rPr>
            <sz val="9"/>
            <color indexed="81"/>
            <rFont val="Tahoma"/>
            <family val="2"/>
          </rPr>
          <t xml:space="preserve">
La suma del % de peso físico de las subactividades debe de dar el 100% de la actividad.</t>
        </r>
      </text>
    </comment>
    <comment ref="A120" authorId="0" shapeId="0" xr:uid="{C5BD3222-F3DF-404A-BBD2-30997296623A}">
      <text>
        <r>
          <rPr>
            <sz val="9"/>
            <color indexed="81"/>
            <rFont val="Tahoma"/>
            <family val="2"/>
          </rPr>
          <t xml:space="preserve">
La suma del % de peso físico de las subactividades debe de dar el 100% de la actividad.</t>
        </r>
      </text>
    </comment>
    <comment ref="A121" authorId="0" shapeId="0" xr:uid="{A4825CD8-7BA5-4A15-BFE9-5F01CB08AA98}">
      <text>
        <r>
          <rPr>
            <sz val="9"/>
            <color indexed="81"/>
            <rFont val="Tahoma"/>
            <family val="2"/>
          </rPr>
          <t xml:space="preserve">
La suma del % de peso físico de las subactividades debe de dar el 100% de la actividad.</t>
        </r>
      </text>
    </comment>
    <comment ref="A122" authorId="0" shapeId="0" xr:uid="{7788DC22-5FBC-48D1-8AD5-C6FE1829170C}">
      <text>
        <r>
          <rPr>
            <sz val="9"/>
            <color indexed="81"/>
            <rFont val="Tahoma"/>
            <family val="2"/>
          </rPr>
          <t xml:space="preserve">
La suma del % de peso físico de las subactividades debe de dar el 100% de la actividad.</t>
        </r>
      </text>
    </comment>
    <comment ref="A123" authorId="0" shapeId="0" xr:uid="{1F72C852-4234-4453-AFB3-02A89D8333A6}">
      <text>
        <r>
          <rPr>
            <sz val="9"/>
            <color indexed="81"/>
            <rFont val="Tahoma"/>
            <family val="2"/>
          </rPr>
          <t xml:space="preserve">
La suma del % de peso físico de las subactividades debe de dar el 100% de la actividad.</t>
        </r>
      </text>
    </comment>
    <comment ref="A124" authorId="0" shapeId="0" xr:uid="{32C2A622-43D0-4E06-8193-71E498445F05}">
      <text>
        <r>
          <rPr>
            <sz val="9"/>
            <color indexed="81"/>
            <rFont val="Tahoma"/>
            <family val="2"/>
          </rPr>
          <t xml:space="preserve">
La suma del % de peso físico de las actividades debe de dar el 100% del alcance.</t>
        </r>
      </text>
    </comment>
    <comment ref="A125" authorId="0" shapeId="0" xr:uid="{47848606-AD9F-414E-ADC3-2D32D29F974C}">
      <text>
        <r>
          <rPr>
            <sz val="9"/>
            <color indexed="81"/>
            <rFont val="Tahoma"/>
            <family val="2"/>
          </rPr>
          <t xml:space="preserve">
La suma del % de peso físico de las subactividades debe de dar el 100% de la actividad.</t>
        </r>
      </text>
    </comment>
    <comment ref="A126" authorId="0" shapeId="0" xr:uid="{715123C9-0AF5-436F-95B8-0067AB6A0ABA}">
      <text>
        <r>
          <rPr>
            <sz val="9"/>
            <color indexed="81"/>
            <rFont val="Tahoma"/>
            <family val="2"/>
          </rPr>
          <t xml:space="preserve">
La suma del % de peso físico de las subactividades debe de dar el 100% de la actividad.</t>
        </r>
      </text>
    </comment>
    <comment ref="A127" authorId="0" shapeId="0" xr:uid="{60E3F726-B61D-4387-B59D-B1F7D9F535A6}">
      <text>
        <r>
          <rPr>
            <sz val="9"/>
            <color indexed="81"/>
            <rFont val="Tahoma"/>
            <family val="2"/>
          </rPr>
          <t xml:space="preserve">
La suma del % de peso físico de las subactividades debe de dar el 100% de la actividad.</t>
        </r>
      </text>
    </comment>
    <comment ref="A128" authorId="0" shapeId="0" xr:uid="{EFDC636F-F126-4578-80D3-35F0A409045F}">
      <text>
        <r>
          <rPr>
            <sz val="9"/>
            <color indexed="81"/>
            <rFont val="Tahoma"/>
            <family val="2"/>
          </rPr>
          <t xml:space="preserve">
La suma del % de peso físico de las subactividades debe de dar el 100% de la actividad.</t>
        </r>
      </text>
    </comment>
    <comment ref="A129" authorId="0" shapeId="0" xr:uid="{7D436052-2505-46CE-8975-E07622AF2680}">
      <text>
        <r>
          <rPr>
            <sz val="9"/>
            <color indexed="81"/>
            <rFont val="Tahoma"/>
            <family val="2"/>
          </rPr>
          <t xml:space="preserve">
La suma del % de peso físico de las subactividades debe de dar el 100% de la actividad.</t>
        </r>
      </text>
    </comment>
    <comment ref="A130" authorId="0" shapeId="0" xr:uid="{38442354-D749-4FC4-9EB7-5253F7D16103}">
      <text>
        <r>
          <rPr>
            <sz val="9"/>
            <color indexed="81"/>
            <rFont val="Tahoma"/>
            <family val="2"/>
          </rPr>
          <t xml:space="preserve">
La suma del % de peso físico de las actividades debe de dar el 100% del alcance.</t>
        </r>
      </text>
    </comment>
    <comment ref="A131" authorId="0" shapeId="0" xr:uid="{A0B817F2-1AB1-4732-8B36-98026F1E90F1}">
      <text>
        <r>
          <rPr>
            <sz val="9"/>
            <color indexed="81"/>
            <rFont val="Tahoma"/>
            <family val="2"/>
          </rPr>
          <t xml:space="preserve">
La suma del % de peso físico de las subactividades debe de dar el 100% de la actividad.</t>
        </r>
      </text>
    </comment>
    <comment ref="A132" authorId="0" shapeId="0" xr:uid="{8EEF3327-6B0E-4337-B6C5-E37684323F61}">
      <text>
        <r>
          <rPr>
            <sz val="9"/>
            <color indexed="81"/>
            <rFont val="Tahoma"/>
            <family val="2"/>
          </rPr>
          <t xml:space="preserve">
La suma del % de peso físico de las subactividades debe de dar el 100% de la actividad.</t>
        </r>
      </text>
    </comment>
    <comment ref="A133" authorId="0" shapeId="0" xr:uid="{45F78FDC-C300-43E8-9E34-B61D534DDD16}">
      <text>
        <r>
          <rPr>
            <sz val="9"/>
            <color indexed="81"/>
            <rFont val="Tahoma"/>
            <family val="2"/>
          </rPr>
          <t xml:space="preserve">
La suma del % de peso físico de las subactividades debe de dar el 100% de la actividad.</t>
        </r>
      </text>
    </comment>
    <comment ref="A134" authorId="0" shapeId="0" xr:uid="{D98F8FBD-E13A-4DF0-BC4B-A6A08066991C}">
      <text>
        <r>
          <rPr>
            <sz val="9"/>
            <color indexed="81"/>
            <rFont val="Tahoma"/>
            <family val="2"/>
          </rPr>
          <t xml:space="preserve">
La suma del % de peso físico de las subactividades debe de dar el 100% de la actividad.</t>
        </r>
      </text>
    </comment>
    <comment ref="A135" authorId="0" shapeId="0" xr:uid="{2C8C7515-0FCC-49E4-B408-63A92E9A85EB}">
      <text>
        <r>
          <rPr>
            <sz val="9"/>
            <color indexed="81"/>
            <rFont val="Tahoma"/>
            <family val="2"/>
          </rPr>
          <t xml:space="preserve">
La suma del % de peso físico de las subactividades debe de dar el 100% de la actividad.</t>
        </r>
      </text>
    </comment>
    <comment ref="A136" authorId="0" shapeId="0" xr:uid="{9DAF7DA9-2266-4343-887A-F916A13357AA}">
      <text>
        <r>
          <rPr>
            <sz val="9"/>
            <color indexed="81"/>
            <rFont val="Tahoma"/>
            <family val="2"/>
          </rPr>
          <t xml:space="preserve">
La suma del % de peso físico de las actividades debe de dar el 100% del alcance.</t>
        </r>
      </text>
    </comment>
    <comment ref="A137" authorId="0" shapeId="0" xr:uid="{FC207EED-B2C7-48B5-B5DA-8A2C93A58928}">
      <text>
        <r>
          <rPr>
            <sz val="9"/>
            <color indexed="81"/>
            <rFont val="Tahoma"/>
            <family val="2"/>
          </rPr>
          <t xml:space="preserve">
La suma del % de peso físico de las subactividades debe de dar el 100% de la actividad.</t>
        </r>
      </text>
    </comment>
    <comment ref="A138" authorId="0" shapeId="0" xr:uid="{7D49BFA2-49C9-4DBE-9046-EF6663D03D46}">
      <text>
        <r>
          <rPr>
            <sz val="9"/>
            <color indexed="81"/>
            <rFont val="Tahoma"/>
            <family val="2"/>
          </rPr>
          <t xml:space="preserve">
La suma del % de peso físico de las subactividades debe de dar el 100% de la actividad.</t>
        </r>
      </text>
    </comment>
    <comment ref="A139" authorId="0" shapeId="0" xr:uid="{75C5E8E8-1462-451D-A996-7C267966F517}">
      <text>
        <r>
          <rPr>
            <sz val="9"/>
            <color indexed="81"/>
            <rFont val="Tahoma"/>
            <family val="2"/>
          </rPr>
          <t xml:space="preserve">
La suma del % de peso físico de las subactividades debe de dar el 100% de la actividad.</t>
        </r>
      </text>
    </comment>
    <comment ref="A140" authorId="0" shapeId="0" xr:uid="{2F6B048B-C6DF-42B6-8C58-AF5FD693B421}">
      <text>
        <r>
          <rPr>
            <sz val="9"/>
            <color indexed="81"/>
            <rFont val="Tahoma"/>
            <family val="2"/>
          </rPr>
          <t xml:space="preserve">
La suma del % de peso físico de las subactividades debe de dar el 100% de la actividad.</t>
        </r>
      </text>
    </comment>
    <comment ref="A141" authorId="0" shapeId="0" xr:uid="{4A93A436-7640-4A90-96A0-9BF9B4925C6C}">
      <text>
        <r>
          <rPr>
            <sz val="9"/>
            <color indexed="81"/>
            <rFont val="Tahoma"/>
            <family val="2"/>
          </rPr>
          <t xml:space="preserve">
La suma del % de peso físico de las subactividades debe de dar el 100% de la actividad.</t>
        </r>
      </text>
    </comment>
    <comment ref="A142" authorId="0" shapeId="0" xr:uid="{89EBBFA0-48C1-43EC-9A82-ED745D0FD7ED}">
      <text>
        <r>
          <rPr>
            <sz val="9"/>
            <color indexed="81"/>
            <rFont val="Tahoma"/>
            <family val="2"/>
          </rPr>
          <t xml:space="preserve">
La suma del % de peso físico de las actividades debe de dar el 100% del alcance.</t>
        </r>
      </text>
    </comment>
    <comment ref="A143" authorId="0" shapeId="0" xr:uid="{871C2744-F0F4-47D6-986D-F96031376105}">
      <text>
        <r>
          <rPr>
            <sz val="9"/>
            <color indexed="81"/>
            <rFont val="Tahoma"/>
            <family val="2"/>
          </rPr>
          <t xml:space="preserve">
La suma del % de peso físico de las subactividades debe de dar el 100% de la actividad.</t>
        </r>
      </text>
    </comment>
    <comment ref="A144" authorId="0" shapeId="0" xr:uid="{2BB5E5DF-FBD4-4584-B985-566D2024B4D2}">
      <text>
        <r>
          <rPr>
            <sz val="9"/>
            <color indexed="81"/>
            <rFont val="Tahoma"/>
            <family val="2"/>
          </rPr>
          <t xml:space="preserve">
La suma del % de peso físico de las subactividades debe de dar el 100% de la actividad.</t>
        </r>
      </text>
    </comment>
    <comment ref="A145" authorId="0" shapeId="0" xr:uid="{211FF624-1B9E-4A5D-9BF3-A3F4F56C2B02}">
      <text>
        <r>
          <rPr>
            <sz val="9"/>
            <color indexed="81"/>
            <rFont val="Tahoma"/>
            <family val="2"/>
          </rPr>
          <t xml:space="preserve">
La suma del % de peso físico de las subactividades debe de dar el 100% de la actividad.</t>
        </r>
      </text>
    </comment>
    <comment ref="A146" authorId="0" shapeId="0" xr:uid="{91CB0995-1FCC-4472-AA6A-98B0B32E0BF4}">
      <text>
        <r>
          <rPr>
            <sz val="9"/>
            <color indexed="81"/>
            <rFont val="Tahoma"/>
            <family val="2"/>
          </rPr>
          <t xml:space="preserve">
La suma del % de peso físico de las subactividades debe de dar el 100% de la actividad.</t>
        </r>
      </text>
    </comment>
    <comment ref="A147" authorId="0" shapeId="0" xr:uid="{FA3C1943-C005-4E67-80E8-70AF67579422}">
      <text>
        <r>
          <rPr>
            <sz val="9"/>
            <color indexed="81"/>
            <rFont val="Tahoma"/>
            <family val="2"/>
          </rPr>
          <t xml:space="preserve">
La suma del % de peso físico de las subactividades debe de dar el 100% de la actividad.</t>
        </r>
      </text>
    </comment>
    <comment ref="A148" authorId="0" shapeId="0" xr:uid="{67197704-27D4-45A6-ACB3-E18C78BED75E}">
      <text>
        <r>
          <rPr>
            <sz val="9"/>
            <color indexed="81"/>
            <rFont val="Tahoma"/>
            <family val="2"/>
          </rPr>
          <t xml:space="preserve">
la suma del % de peso físico de los alcances debe de dar el 100% del producto a obtener.</t>
        </r>
      </text>
    </comment>
    <comment ref="A149" authorId="0" shapeId="0" xr:uid="{EA6D2E2F-DDE9-44DD-8CAF-F6E94FF82B1F}">
      <text>
        <r>
          <rPr>
            <sz val="9"/>
            <color indexed="81"/>
            <rFont val="Tahoma"/>
            <family val="2"/>
          </rPr>
          <t xml:space="preserve">
La suma del % de peso físico de las actividades debe de dar el 100% del alcance.</t>
        </r>
      </text>
    </comment>
    <comment ref="A150" authorId="0" shapeId="0" xr:uid="{901D86DE-2F1C-479B-85D3-FBE4EA8AC560}">
      <text>
        <r>
          <rPr>
            <sz val="9"/>
            <color indexed="81"/>
            <rFont val="Tahoma"/>
            <family val="2"/>
          </rPr>
          <t xml:space="preserve">
La suma del % de peso físico de las subactividades debe de dar el 100% de la actividad.</t>
        </r>
      </text>
    </comment>
    <comment ref="A151" authorId="0" shapeId="0" xr:uid="{1E957F89-1A7D-44BE-A964-639BE9253B3D}">
      <text>
        <r>
          <rPr>
            <sz val="9"/>
            <color indexed="81"/>
            <rFont val="Tahoma"/>
            <family val="2"/>
          </rPr>
          <t xml:space="preserve">
La suma del % de peso físico de las subactividades debe de dar el 100% de la actividad.</t>
        </r>
      </text>
    </comment>
    <comment ref="A152" authorId="0" shapeId="0" xr:uid="{3A4F5C0A-E128-4AF3-B5F2-A6BF3BD7382A}">
      <text>
        <r>
          <rPr>
            <sz val="9"/>
            <color indexed="81"/>
            <rFont val="Tahoma"/>
            <family val="2"/>
          </rPr>
          <t xml:space="preserve">
La suma del % de peso físico de las subactividades debe de dar el 100% de la actividad.</t>
        </r>
      </text>
    </comment>
    <comment ref="A153" authorId="0" shapeId="0" xr:uid="{3AD9CE31-8950-4E6D-B4C0-3AC12C84D733}">
      <text>
        <r>
          <rPr>
            <sz val="9"/>
            <color indexed="81"/>
            <rFont val="Tahoma"/>
            <family val="2"/>
          </rPr>
          <t xml:space="preserve">
La suma del % de peso físico de las subactividades debe de dar el 100% de la actividad.</t>
        </r>
      </text>
    </comment>
    <comment ref="A154" authorId="0" shapeId="0" xr:uid="{CD6E60E2-3B83-4583-B6BD-51C5C85F5DF4}">
      <text>
        <r>
          <rPr>
            <sz val="9"/>
            <color indexed="81"/>
            <rFont val="Tahoma"/>
            <family val="2"/>
          </rPr>
          <t xml:space="preserve">
La suma del % de peso físico de las subactividades debe de dar el 100% de la actividad.</t>
        </r>
      </text>
    </comment>
    <comment ref="A155" authorId="0" shapeId="0" xr:uid="{6B1B9EF1-5AE0-497E-81F2-3766A00A8B0A}">
      <text>
        <r>
          <rPr>
            <sz val="9"/>
            <color indexed="81"/>
            <rFont val="Tahoma"/>
            <family val="2"/>
          </rPr>
          <t xml:space="preserve">
La suma del % de peso físico de las actividades debe de dar el 100% del alcance.</t>
        </r>
      </text>
    </comment>
    <comment ref="A156" authorId="0" shapeId="0" xr:uid="{42F55716-0BA1-43F3-9926-8681269D3B57}">
      <text>
        <r>
          <rPr>
            <sz val="9"/>
            <color indexed="81"/>
            <rFont val="Tahoma"/>
            <family val="2"/>
          </rPr>
          <t xml:space="preserve">
La suma del % de peso físico de las subactividades debe de dar el 100% de la actividad.</t>
        </r>
      </text>
    </comment>
    <comment ref="A157" authorId="0" shapeId="0" xr:uid="{E9C9C246-80A5-4056-A5BC-CD8F2FEEA335}">
      <text>
        <r>
          <rPr>
            <sz val="9"/>
            <color indexed="81"/>
            <rFont val="Tahoma"/>
            <family val="2"/>
          </rPr>
          <t xml:space="preserve">
La suma del % de peso físico de las subactividades debe de dar el 100% de la actividad.</t>
        </r>
      </text>
    </comment>
    <comment ref="A158" authorId="0" shapeId="0" xr:uid="{CD825F61-F47C-429E-8360-AB63BC81CE80}">
      <text>
        <r>
          <rPr>
            <sz val="9"/>
            <color indexed="81"/>
            <rFont val="Tahoma"/>
            <family val="2"/>
          </rPr>
          <t xml:space="preserve">
La suma del % de peso físico de las subactividades debe de dar el 100% de la actividad.</t>
        </r>
      </text>
    </comment>
    <comment ref="A159" authorId="0" shapeId="0" xr:uid="{A0101275-8116-49B0-B6A8-87B29114CC51}">
      <text>
        <r>
          <rPr>
            <sz val="9"/>
            <color indexed="81"/>
            <rFont val="Tahoma"/>
            <family val="2"/>
          </rPr>
          <t xml:space="preserve">
La suma del % de peso físico de las subactividades debe de dar el 100% de la actividad.</t>
        </r>
      </text>
    </comment>
    <comment ref="A160" authorId="0" shapeId="0" xr:uid="{3AFFB12F-C903-4B5B-A59D-15CF5E804F11}">
      <text>
        <r>
          <rPr>
            <sz val="9"/>
            <color indexed="81"/>
            <rFont val="Tahoma"/>
            <family val="2"/>
          </rPr>
          <t xml:space="preserve">
La suma del % de peso físico de las subactividades debe de dar el 100% de la actividad.</t>
        </r>
      </text>
    </comment>
    <comment ref="A161" authorId="0" shapeId="0" xr:uid="{7D06E4C7-AE67-4BA8-AA5D-2D999B1E6354}">
      <text>
        <r>
          <rPr>
            <sz val="9"/>
            <color indexed="81"/>
            <rFont val="Tahoma"/>
            <family val="2"/>
          </rPr>
          <t xml:space="preserve">
La suma del % de peso físico de las actividades debe de dar el 100% del alcance.</t>
        </r>
      </text>
    </comment>
    <comment ref="A162" authorId="0" shapeId="0" xr:uid="{0DE0411A-EC4F-419F-83E8-19C973244238}">
      <text>
        <r>
          <rPr>
            <sz val="9"/>
            <color indexed="81"/>
            <rFont val="Tahoma"/>
            <family val="2"/>
          </rPr>
          <t xml:space="preserve">
La suma del % de peso físico de las subactividades debe de dar el 100% de la actividad.</t>
        </r>
      </text>
    </comment>
    <comment ref="A163" authorId="0" shapeId="0" xr:uid="{40073F65-5380-403B-BAC0-41900AA07E5C}">
      <text>
        <r>
          <rPr>
            <sz val="9"/>
            <color indexed="81"/>
            <rFont val="Tahoma"/>
            <family val="2"/>
          </rPr>
          <t xml:space="preserve">
La suma del % de peso físico de las subactividades debe de dar el 100% de la actividad.</t>
        </r>
      </text>
    </comment>
    <comment ref="A164" authorId="0" shapeId="0" xr:uid="{9C156D9F-433E-4CC2-B213-D59CDED33AE6}">
      <text>
        <r>
          <rPr>
            <sz val="9"/>
            <color indexed="81"/>
            <rFont val="Tahoma"/>
            <family val="2"/>
          </rPr>
          <t xml:space="preserve">
La suma del % de peso físico de las subactividades debe de dar el 100% de la actividad.</t>
        </r>
      </text>
    </comment>
    <comment ref="A165" authorId="0" shapeId="0" xr:uid="{C59A9044-9D44-4E7B-973F-DBEF2A9498BC}">
      <text>
        <r>
          <rPr>
            <sz val="9"/>
            <color indexed="81"/>
            <rFont val="Tahoma"/>
            <family val="2"/>
          </rPr>
          <t xml:space="preserve">
La suma del % de peso físico de las subactividades debe de dar el 100% de la actividad.</t>
        </r>
      </text>
    </comment>
    <comment ref="A166" authorId="0" shapeId="0" xr:uid="{1AD0AE0C-700A-4BE4-A0BC-90BEB6D302DB}">
      <text>
        <r>
          <rPr>
            <sz val="9"/>
            <color indexed="81"/>
            <rFont val="Tahoma"/>
            <family val="2"/>
          </rPr>
          <t xml:space="preserve">
La suma del % de peso físico de las subactividades debe de dar el 100% de la actividad.</t>
        </r>
      </text>
    </comment>
    <comment ref="A167" authorId="0" shapeId="0" xr:uid="{9D1D33D7-773C-4547-9A55-19AA59663DE8}">
      <text>
        <r>
          <rPr>
            <sz val="9"/>
            <color indexed="81"/>
            <rFont val="Tahoma"/>
            <family val="2"/>
          </rPr>
          <t xml:space="preserve">
La suma del % de peso físico de las actividades debe de dar el 100% del alcance.</t>
        </r>
      </text>
    </comment>
    <comment ref="A168" authorId="0" shapeId="0" xr:uid="{36A56614-B51E-4F81-817E-2D0123B6DDD0}">
      <text>
        <r>
          <rPr>
            <sz val="9"/>
            <color indexed="81"/>
            <rFont val="Tahoma"/>
            <family val="2"/>
          </rPr>
          <t xml:space="preserve">
La suma del % de peso físico de las subactividades debe de dar el 100% de la actividad.</t>
        </r>
      </text>
    </comment>
    <comment ref="A169" authorId="0" shapeId="0" xr:uid="{800E30A1-2CAE-4297-8E49-C52FA46F6EC9}">
      <text>
        <r>
          <rPr>
            <sz val="9"/>
            <color indexed="81"/>
            <rFont val="Tahoma"/>
            <family val="2"/>
          </rPr>
          <t xml:space="preserve">
La suma del % de peso físico de las subactividades debe de dar el 100% de la actividad.</t>
        </r>
      </text>
    </comment>
    <comment ref="A170" authorId="0" shapeId="0" xr:uid="{D21BA335-3BD9-49CB-831C-CDD2625684F6}">
      <text>
        <r>
          <rPr>
            <sz val="9"/>
            <color indexed="81"/>
            <rFont val="Tahoma"/>
            <family val="2"/>
          </rPr>
          <t xml:space="preserve">
La suma del % de peso físico de las subactividades debe de dar el 100% de la actividad.</t>
        </r>
      </text>
    </comment>
    <comment ref="A171" authorId="0" shapeId="0" xr:uid="{68FC05FF-B1EC-4414-BD16-F8B6D48843DF}">
      <text>
        <r>
          <rPr>
            <sz val="9"/>
            <color indexed="81"/>
            <rFont val="Tahoma"/>
            <family val="2"/>
          </rPr>
          <t xml:space="preserve">
La suma del % de peso físico de las subactividades debe de dar el 100% de la actividad.</t>
        </r>
      </text>
    </comment>
    <comment ref="A172" authorId="0" shapeId="0" xr:uid="{17960C03-18EC-4436-93AB-37470A32AFC3}">
      <text>
        <r>
          <rPr>
            <sz val="9"/>
            <color indexed="81"/>
            <rFont val="Tahoma"/>
            <family val="2"/>
          </rPr>
          <t xml:space="preserve">
La suma del % de peso físico de las subactividades debe de dar el 100% de la actividad.</t>
        </r>
      </text>
    </comment>
    <comment ref="A173" authorId="0" shapeId="0" xr:uid="{6C9437E0-6935-42D2-AA1B-F31A9409DF70}">
      <text>
        <r>
          <rPr>
            <sz val="9"/>
            <color indexed="81"/>
            <rFont val="Tahoma"/>
            <family val="2"/>
          </rPr>
          <t xml:space="preserve">
La suma del % de peso físico de las actividades debe de dar el 100% del alcance.</t>
        </r>
      </text>
    </comment>
    <comment ref="A174" authorId="0" shapeId="0" xr:uid="{ED981070-8504-4D48-B141-E0DB5695DCBF}">
      <text>
        <r>
          <rPr>
            <sz val="9"/>
            <color indexed="81"/>
            <rFont val="Tahoma"/>
            <family val="2"/>
          </rPr>
          <t xml:space="preserve">
La suma del % de peso físico de las subactividades debe de dar el 100% de la actividad.</t>
        </r>
      </text>
    </comment>
    <comment ref="A175" authorId="0" shapeId="0" xr:uid="{3AB18C84-8969-440E-BF61-54CED0C7B51C}">
      <text>
        <r>
          <rPr>
            <sz val="9"/>
            <color indexed="81"/>
            <rFont val="Tahoma"/>
            <family val="2"/>
          </rPr>
          <t xml:space="preserve">
La suma del % de peso físico de las subactividades debe de dar el 100% de la actividad.</t>
        </r>
      </text>
    </comment>
    <comment ref="A176" authorId="0" shapeId="0" xr:uid="{B850200E-8070-4DAB-90E9-8E2AA19F2F67}">
      <text>
        <r>
          <rPr>
            <sz val="9"/>
            <color indexed="81"/>
            <rFont val="Tahoma"/>
            <family val="2"/>
          </rPr>
          <t xml:space="preserve">
La suma del % de peso físico de las subactividades debe de dar el 100% de la actividad.</t>
        </r>
      </text>
    </comment>
    <comment ref="A177" authorId="0" shapeId="0" xr:uid="{E10F37FF-16A3-4BEC-8337-BABB32068FD5}">
      <text>
        <r>
          <rPr>
            <sz val="9"/>
            <color indexed="81"/>
            <rFont val="Tahoma"/>
            <family val="2"/>
          </rPr>
          <t xml:space="preserve">
La suma del % de peso físico de las subactividades debe de dar el 100% de la actividad.</t>
        </r>
      </text>
    </comment>
    <comment ref="A178" authorId="0" shapeId="0" xr:uid="{73184EDA-4D56-4EF4-BB6A-29BDD79A71C7}">
      <text>
        <r>
          <rPr>
            <sz val="9"/>
            <color indexed="81"/>
            <rFont val="Tahoma"/>
            <family val="2"/>
          </rPr>
          <t xml:space="preserve">
La suma del % de peso físico de las subactividades debe de dar el 100% de la actividad.</t>
        </r>
      </text>
    </comment>
    <comment ref="A179" authorId="0" shapeId="0" xr:uid="{6D16AC67-8253-45C8-BC76-CB2233BBFB53}">
      <text>
        <r>
          <rPr>
            <sz val="9"/>
            <color indexed="81"/>
            <rFont val="Tahoma"/>
            <family val="2"/>
          </rPr>
          <t xml:space="preserve">
la suma del % de peso físico de los alcances debe de dar el 100% del producto a obtener.</t>
        </r>
      </text>
    </comment>
    <comment ref="A180" authorId="0" shapeId="0" xr:uid="{F612FD4B-27EA-4F08-96C7-340041B331F7}">
      <text>
        <r>
          <rPr>
            <sz val="9"/>
            <color indexed="81"/>
            <rFont val="Tahoma"/>
            <family val="2"/>
          </rPr>
          <t xml:space="preserve">
La suma del % de peso físico de las actividades debe de dar el 100% del alcance.</t>
        </r>
      </text>
    </comment>
    <comment ref="A181" authorId="0" shapeId="0" xr:uid="{99542700-1C95-41E6-A4DC-D4287A5A94BE}">
      <text>
        <r>
          <rPr>
            <sz val="9"/>
            <color indexed="81"/>
            <rFont val="Tahoma"/>
            <family val="2"/>
          </rPr>
          <t xml:space="preserve">
La suma del % de peso físico de las subactividades debe de dar el 100% de la actividad.</t>
        </r>
      </text>
    </comment>
    <comment ref="A182" authorId="0" shapeId="0" xr:uid="{82E01830-E535-4A02-8D2D-2A77672D36D2}">
      <text>
        <r>
          <rPr>
            <sz val="9"/>
            <color indexed="81"/>
            <rFont val="Tahoma"/>
            <family val="2"/>
          </rPr>
          <t xml:space="preserve">
La suma del % de peso físico de las subactividades debe de dar el 100% de la actividad.</t>
        </r>
      </text>
    </comment>
    <comment ref="A183" authorId="0" shapeId="0" xr:uid="{0AA5CE3C-AC73-4EA1-8960-36DD216EE880}">
      <text>
        <r>
          <rPr>
            <sz val="9"/>
            <color indexed="81"/>
            <rFont val="Tahoma"/>
            <family val="2"/>
          </rPr>
          <t xml:space="preserve">
La suma del % de peso físico de las subactividades debe de dar el 100% de la actividad.</t>
        </r>
      </text>
    </comment>
    <comment ref="A184" authorId="0" shapeId="0" xr:uid="{EE385E3A-1C4D-417A-A06E-F0695FFC81FA}">
      <text>
        <r>
          <rPr>
            <sz val="9"/>
            <color indexed="81"/>
            <rFont val="Tahoma"/>
            <family val="2"/>
          </rPr>
          <t xml:space="preserve">
La suma del % de peso físico de las subactividades debe de dar el 100% de la actividad.</t>
        </r>
      </text>
    </comment>
    <comment ref="A185" authorId="0" shapeId="0" xr:uid="{416B8DFA-F3DB-43EF-A917-A8A097013D3B}">
      <text>
        <r>
          <rPr>
            <sz val="9"/>
            <color indexed="81"/>
            <rFont val="Tahoma"/>
            <family val="2"/>
          </rPr>
          <t xml:space="preserve">
La suma del % de peso físico de las subactividades debe de dar el 100% de la actividad.</t>
        </r>
      </text>
    </comment>
    <comment ref="A186" authorId="0" shapeId="0" xr:uid="{1B84D4FE-E8E5-4C6B-8D03-4A803A021BA2}">
      <text>
        <r>
          <rPr>
            <sz val="9"/>
            <color indexed="81"/>
            <rFont val="Tahoma"/>
            <family val="2"/>
          </rPr>
          <t xml:space="preserve">
La suma del % de peso físico de las actividades debe de dar el 100% del alcance.</t>
        </r>
      </text>
    </comment>
    <comment ref="A187" authorId="0" shapeId="0" xr:uid="{FA642200-5D72-4CE8-A2D8-13C61E2D2FF8}">
      <text>
        <r>
          <rPr>
            <sz val="9"/>
            <color indexed="81"/>
            <rFont val="Tahoma"/>
            <family val="2"/>
          </rPr>
          <t xml:space="preserve">
La suma del % de peso físico de las subactividades debe de dar el 100% de la actividad.</t>
        </r>
      </text>
    </comment>
    <comment ref="A188" authorId="0" shapeId="0" xr:uid="{EFE5D488-F425-4AB1-8889-5EB820A4A4A6}">
      <text>
        <r>
          <rPr>
            <sz val="9"/>
            <color indexed="81"/>
            <rFont val="Tahoma"/>
            <family val="2"/>
          </rPr>
          <t xml:space="preserve">
La suma del % de peso físico de las subactividades debe de dar el 100% de la actividad.</t>
        </r>
      </text>
    </comment>
    <comment ref="A189" authorId="0" shapeId="0" xr:uid="{2EC145C6-8ABF-4EE4-B81A-40DB85E43F36}">
      <text>
        <r>
          <rPr>
            <sz val="9"/>
            <color indexed="81"/>
            <rFont val="Tahoma"/>
            <family val="2"/>
          </rPr>
          <t xml:space="preserve">
La suma del % de peso físico de las subactividades debe de dar el 100% de la actividad.</t>
        </r>
      </text>
    </comment>
    <comment ref="A190" authorId="0" shapeId="0" xr:uid="{9A5A5BCF-7761-496E-8972-BC7C1D104192}">
      <text>
        <r>
          <rPr>
            <sz val="9"/>
            <color indexed="81"/>
            <rFont val="Tahoma"/>
            <family val="2"/>
          </rPr>
          <t xml:space="preserve">
La suma del % de peso físico de las subactividades debe de dar el 100% de la actividad.</t>
        </r>
      </text>
    </comment>
    <comment ref="A191" authorId="0" shapeId="0" xr:uid="{A402211E-387A-4D2A-85AF-9EC511567DF5}">
      <text>
        <r>
          <rPr>
            <sz val="9"/>
            <color indexed="81"/>
            <rFont val="Tahoma"/>
            <family val="2"/>
          </rPr>
          <t xml:space="preserve">
La suma del % de peso físico de las subactividades debe de dar el 100% de la actividad.</t>
        </r>
      </text>
    </comment>
    <comment ref="A192" authorId="0" shapeId="0" xr:uid="{2FFDED5C-F1CE-4C02-B75F-234016100A17}">
      <text>
        <r>
          <rPr>
            <sz val="9"/>
            <color indexed="81"/>
            <rFont val="Tahoma"/>
            <family val="2"/>
          </rPr>
          <t xml:space="preserve">
La suma del % de peso físico de las actividades debe de dar el 100% del alcance.</t>
        </r>
      </text>
    </comment>
    <comment ref="A193" authorId="0" shapeId="0" xr:uid="{FAC4830A-2DA8-4DCE-BC06-E8B499D6EE89}">
      <text>
        <r>
          <rPr>
            <sz val="9"/>
            <color indexed="81"/>
            <rFont val="Tahoma"/>
            <family val="2"/>
          </rPr>
          <t xml:space="preserve">
La suma del % de peso físico de las subactividades debe de dar el 100% de la actividad.</t>
        </r>
      </text>
    </comment>
    <comment ref="A194" authorId="0" shapeId="0" xr:uid="{DDFE579D-2632-41B7-B6FF-0EF5C707203B}">
      <text>
        <r>
          <rPr>
            <sz val="9"/>
            <color indexed="81"/>
            <rFont val="Tahoma"/>
            <family val="2"/>
          </rPr>
          <t xml:space="preserve">
La suma del % de peso físico de las subactividades debe de dar el 100% de la actividad.</t>
        </r>
      </text>
    </comment>
    <comment ref="A195" authorId="0" shapeId="0" xr:uid="{EFE4DC97-B172-4732-98F1-E12EE803BDD6}">
      <text>
        <r>
          <rPr>
            <sz val="9"/>
            <color indexed="81"/>
            <rFont val="Tahoma"/>
            <family val="2"/>
          </rPr>
          <t xml:space="preserve">
La suma del % de peso físico de las subactividades debe de dar el 100% de la actividad.</t>
        </r>
      </text>
    </comment>
    <comment ref="A196" authorId="0" shapeId="0" xr:uid="{439C7DDE-3D64-45C8-BAEB-2AC346693F71}">
      <text>
        <r>
          <rPr>
            <sz val="9"/>
            <color indexed="81"/>
            <rFont val="Tahoma"/>
            <family val="2"/>
          </rPr>
          <t xml:space="preserve">
La suma del % de peso físico de las subactividades debe de dar el 100% de la actividad.</t>
        </r>
      </text>
    </comment>
    <comment ref="A197" authorId="0" shapeId="0" xr:uid="{9992425A-AB51-4FE6-A5F3-50342873E515}">
      <text>
        <r>
          <rPr>
            <sz val="9"/>
            <color indexed="81"/>
            <rFont val="Tahoma"/>
            <family val="2"/>
          </rPr>
          <t xml:space="preserve">
La suma del % de peso físico de las subactividades debe de dar el 100% de la actividad.</t>
        </r>
      </text>
    </comment>
    <comment ref="A198" authorId="0" shapeId="0" xr:uid="{502AEC80-072E-41F7-AE25-E36E9BC967B8}">
      <text>
        <r>
          <rPr>
            <sz val="9"/>
            <color indexed="81"/>
            <rFont val="Tahoma"/>
            <family val="2"/>
          </rPr>
          <t xml:space="preserve">
La suma del % de peso físico de las actividades debe de dar el 100% del alcance.</t>
        </r>
      </text>
    </comment>
    <comment ref="A199" authorId="0" shapeId="0" xr:uid="{3B702081-5B78-4DE5-BD40-56DBC33771BC}">
      <text>
        <r>
          <rPr>
            <sz val="9"/>
            <color indexed="81"/>
            <rFont val="Tahoma"/>
            <family val="2"/>
          </rPr>
          <t xml:space="preserve">
La suma del % de peso físico de las subactividades debe de dar el 100% de la actividad.</t>
        </r>
      </text>
    </comment>
    <comment ref="A200" authorId="0" shapeId="0" xr:uid="{0A5A4716-E928-426A-A59C-4C1F38BE2EFF}">
      <text>
        <r>
          <rPr>
            <sz val="9"/>
            <color indexed="81"/>
            <rFont val="Tahoma"/>
            <family val="2"/>
          </rPr>
          <t xml:space="preserve">
La suma del % de peso físico de las subactividades debe de dar el 100% de la actividad.</t>
        </r>
      </text>
    </comment>
    <comment ref="A201" authorId="0" shapeId="0" xr:uid="{017EB7C9-E495-4B1C-8E04-DD837F3961F6}">
      <text>
        <r>
          <rPr>
            <sz val="9"/>
            <color indexed="81"/>
            <rFont val="Tahoma"/>
            <family val="2"/>
          </rPr>
          <t xml:space="preserve">
La suma del % de peso físico de las subactividades debe de dar el 100% de la actividad.</t>
        </r>
      </text>
    </comment>
    <comment ref="A202" authorId="0" shapeId="0" xr:uid="{D37DEFDC-1A7C-4CE5-B839-22A6094BEAC1}">
      <text>
        <r>
          <rPr>
            <sz val="9"/>
            <color indexed="81"/>
            <rFont val="Tahoma"/>
            <family val="2"/>
          </rPr>
          <t xml:space="preserve">
La suma del % de peso físico de las subactividades debe de dar el 100% de la actividad.</t>
        </r>
      </text>
    </comment>
    <comment ref="A203" authorId="0" shapeId="0" xr:uid="{E31159CE-5FB1-411F-9C04-260610374017}">
      <text>
        <r>
          <rPr>
            <sz val="9"/>
            <color indexed="81"/>
            <rFont val="Tahoma"/>
            <family val="2"/>
          </rPr>
          <t xml:space="preserve">
La suma del % de peso físico de las subactividades debe de dar el 100% de la actividad.</t>
        </r>
      </text>
    </comment>
    <comment ref="A204" authorId="0" shapeId="0" xr:uid="{63E27FB7-0FC5-4AA0-AAA0-29683BD4A3D0}">
      <text>
        <r>
          <rPr>
            <sz val="9"/>
            <color indexed="81"/>
            <rFont val="Tahoma"/>
            <family val="2"/>
          </rPr>
          <t xml:space="preserve">
La suma del % de peso físico de las actividades debe de dar el 100% del alcance.</t>
        </r>
      </text>
    </comment>
    <comment ref="A205" authorId="0" shapeId="0" xr:uid="{9D30549D-F412-49B1-9440-E6A988CBE14C}">
      <text>
        <r>
          <rPr>
            <sz val="9"/>
            <color indexed="81"/>
            <rFont val="Tahoma"/>
            <family val="2"/>
          </rPr>
          <t xml:space="preserve">
La suma del % de peso físico de las subactividades debe de dar el 100% de la actividad.</t>
        </r>
      </text>
    </comment>
    <comment ref="A206" authorId="0" shapeId="0" xr:uid="{BAE88174-D7D4-4078-8DFC-A16F23BD8A9F}">
      <text>
        <r>
          <rPr>
            <sz val="9"/>
            <color indexed="81"/>
            <rFont val="Tahoma"/>
            <family val="2"/>
          </rPr>
          <t xml:space="preserve">
La suma del % de peso físico de las subactividades debe de dar el 100% de la actividad.</t>
        </r>
      </text>
    </comment>
    <comment ref="A207" authorId="0" shapeId="0" xr:uid="{F413B67F-FACC-438D-8ED7-7C16E195E5CC}">
      <text>
        <r>
          <rPr>
            <sz val="9"/>
            <color indexed="81"/>
            <rFont val="Tahoma"/>
            <family val="2"/>
          </rPr>
          <t xml:space="preserve">
La suma del % de peso físico de las subactividades debe de dar el 100% de la actividad.</t>
        </r>
      </text>
    </comment>
    <comment ref="A208" authorId="0" shapeId="0" xr:uid="{77623F8F-5DFB-4F7D-9773-178B1FDAE7E5}">
      <text>
        <r>
          <rPr>
            <sz val="9"/>
            <color indexed="81"/>
            <rFont val="Tahoma"/>
            <family val="2"/>
          </rPr>
          <t xml:space="preserve">
La suma del % de peso físico de las subactividades debe de dar el 100% de la actividad.</t>
        </r>
      </text>
    </comment>
    <comment ref="A209" authorId="0" shapeId="0" xr:uid="{ADEAD1FC-79E5-4BBD-A247-2C7D6887FDE9}">
      <text>
        <r>
          <rPr>
            <sz val="9"/>
            <color indexed="81"/>
            <rFont val="Tahoma"/>
            <family val="2"/>
          </rPr>
          <t xml:space="preserve">
La suma del % de peso físico de las subactividades debe de dar el 100% de la actividad.</t>
        </r>
      </text>
    </comment>
    <comment ref="A210" authorId="0" shapeId="0" xr:uid="{D7101892-1F00-467F-8876-ECA6779F39D4}">
      <text>
        <r>
          <rPr>
            <sz val="9"/>
            <color indexed="81"/>
            <rFont val="Tahoma"/>
            <family val="2"/>
          </rPr>
          <t xml:space="preserve">
Suma de la ejecución de las subactividades en cada período</t>
        </r>
      </text>
    </comment>
    <comment ref="A211" authorId="0" shapeId="0" xr:uid="{046B76E1-8D0A-4E1A-8AAC-325C015B2487}">
      <text>
        <r>
          <rPr>
            <sz val="9"/>
            <color indexed="81"/>
            <rFont val="Tahoma"/>
            <family val="2"/>
          </rPr>
          <t xml:space="preserve">
Suma del total del período anterior + el total del período actual</t>
        </r>
      </text>
    </comment>
    <comment ref="E215" authorId="0" shapeId="0" xr:uid="{75936747-606F-4C31-9E3E-F17E2462BE06}">
      <text>
        <r>
          <rPr>
            <sz val="9"/>
            <color indexed="81"/>
            <rFont val="Tahoma"/>
            <family val="2"/>
          </rPr>
          <t xml:space="preserve">
Valor total incluido los aportes en dinero y en especie, de todos los participantes</t>
        </r>
      </text>
    </comment>
    <comment ref="F215" authorId="0" shapeId="0" xr:uid="{2930A52F-78DD-4EA1-BCE2-8B7D240A739E}">
      <text>
        <r>
          <rPr>
            <sz val="9"/>
            <color indexed="81"/>
            <rFont val="Tahoma"/>
            <family val="2"/>
          </rPr>
          <t xml:space="preserve">
Valor total en dinero aportado por corantioquia</t>
        </r>
      </text>
    </comment>
    <comment ref="F217" authorId="0" shapeId="0" xr:uid="{0F422254-4F67-4EA2-AC48-A4CD0D043614}">
      <text>
        <r>
          <rPr>
            <sz val="9"/>
            <color indexed="81"/>
            <rFont val="Tahoma"/>
            <family val="2"/>
          </rPr>
          <t xml:space="preserve">
Verificar que la suma de los valores desembolsados en cada periodo sea igual al valor total aportado por Corantioquia, y que ello concuerde tanto en excel como en word, considerar que en el word se consignan valores enteros, y puede que en el presente libro se trabaja con valores con decimales, por tanto, por el manejo de decimales puede haber diferencias en pesos entre la suma de los valores parciales y el valor total en el word, verificar muy bien la información y realizar las correcciones necesarias </t>
        </r>
      </text>
    </comment>
    <comment ref="AD217" authorId="0" shapeId="0" xr:uid="{92FC7D72-B5A1-44C4-83CD-790BA2622F6E}">
      <text>
        <r>
          <rPr>
            <sz val="9"/>
            <color indexed="81"/>
            <rFont val="Tahoma"/>
            <family val="2"/>
          </rPr>
          <t xml:space="preserve">Verificar la programación financiera de la presente hoja de excel, con la programación financiera que se plasma en el documento (word) de los estudios previos o del Otrosí, de acuerdo al caso, las cuales deben concordar.
Se recomienda que en el documento word de los estudios previos queden los porcentajes de ejecución física y financiera, y no la expresión de los valores en pesos.
Considerar que en el proceso contractual los asesores jurídicos deben diligenciar la expresión de los valores en pesos en documentos en word, por tanto, se debe verificar que si se pasan los valores del excel al word como números enteros, por factores de decimales, si corresponda al valor del presupuesto total y no queden con pesos por encima o por debajo. </t>
        </r>
      </text>
    </comment>
    <comment ref="E218" authorId="0" shapeId="0" xr:uid="{7816F387-E8DE-4907-9ACA-06848C0B164A}">
      <text>
        <r>
          <rPr>
            <sz val="9"/>
            <color indexed="81"/>
            <rFont val="Tahoma"/>
            <family val="2"/>
          </rPr>
          <t xml:space="preserve">
Peso %:
 Valor aportado por corantioquia en cada periodo / el valor (total) aportado por corantioquia</t>
        </r>
      </text>
    </comment>
    <comment ref="E219" authorId="0" shapeId="0" xr:uid="{FEE5C76C-6990-4670-9752-721604549C6B}">
      <text>
        <r>
          <rPr>
            <sz val="9"/>
            <color indexed="81"/>
            <rFont val="Tahoma"/>
            <family val="2"/>
          </rPr>
          <t xml:space="preserve">
Suma del (%) del período anterior + el (%) del período actual</t>
        </r>
      </text>
    </comment>
    <comment ref="E221" authorId="0" shapeId="0" xr:uid="{15DDF431-AEDE-4B1F-9A69-B5C12F50DC55}">
      <text>
        <r>
          <rPr>
            <sz val="9"/>
            <color indexed="81"/>
            <rFont val="Tahoma"/>
            <family val="2"/>
          </rPr>
          <t xml:space="preserve">
Esta información se compara con los datos disponibles en el PGAR.
Peso %:
 Valor desembolsado por corantioquia en cada periodo / el valor (total) aportado por corantioquia</t>
        </r>
      </text>
    </comment>
    <comment ref="E222" authorId="0" shapeId="0" xr:uid="{2E42A890-CA16-4466-8F64-1F0CD3EF4073}">
      <text>
        <r>
          <rPr>
            <sz val="9"/>
            <color indexed="81"/>
            <rFont val="Tahoma"/>
            <family val="2"/>
          </rPr>
          <t xml:space="preserve">
Esta información se compara con los datos disponibles en el PGAR.
Suma del (%) del período anterior + el (%) del período actual</t>
        </r>
      </text>
    </comment>
    <comment ref="C224" authorId="0" shapeId="0" xr:uid="{C75463E9-A71E-4568-9D93-ED950FAD32F8}">
      <text>
        <r>
          <rPr>
            <sz val="9"/>
            <color indexed="81"/>
            <rFont val="Tahoma"/>
            <family val="2"/>
          </rPr>
          <t xml:space="preserve">
Diligenciar esta información solo en caso de Otrosí de adición de recursos o prórroga </t>
        </r>
      </text>
    </comment>
    <comment ref="E225" authorId="0" shapeId="0" xr:uid="{8DC8FA05-DE37-4099-9B93-3300A0AEFB8D}">
      <text>
        <r>
          <rPr>
            <sz val="9"/>
            <color indexed="81"/>
            <rFont val="Tahoma"/>
            <family val="2"/>
          </rPr>
          <t xml:space="preserve">
Valor aportado por corantioquia (solo en dinero) de manera inicial + las adiciones</t>
        </r>
      </text>
    </comment>
    <comment ref="F227" authorId="0" shapeId="0" xr:uid="{6F03B0F0-B7DF-49F6-819C-8294802DDD8B}">
      <text>
        <r>
          <rPr>
            <sz val="9"/>
            <color indexed="81"/>
            <rFont val="Tahoma"/>
            <family val="2"/>
          </rPr>
          <t xml:space="preserve">
Diligenciar la información de los valores que efectivamente se han desembolsado, de acuerdo con la información en el PGAR</t>
        </r>
      </text>
    </comment>
    <comment ref="F230" authorId="0" shapeId="0" xr:uid="{BD235179-9269-4FB0-8C02-58F12A8CBAF6}">
      <text>
        <r>
          <rPr>
            <sz val="9"/>
            <color indexed="81"/>
            <rFont val="Tahoma"/>
            <family val="2"/>
          </rPr>
          <t xml:space="preserve">
Plasmar la planeación de los valores pendientes de ejecución o desembolso</t>
        </r>
      </text>
    </comment>
    <comment ref="C233" authorId="0" shapeId="0" xr:uid="{E58ECFA5-C7C3-4A1D-ACB5-5BEBA34739C8}">
      <text>
        <r>
          <rPr>
            <sz val="9"/>
            <color indexed="81"/>
            <rFont val="Tahoma"/>
            <family val="2"/>
          </rPr>
          <t xml:space="preserve">
Suma del porcentaje acumulado de los valores ya ejecutados y el porcentaje acumulado de los valores por ejecutar</t>
        </r>
      </text>
    </comment>
    <comment ref="B240" authorId="2" shapeId="0" xr:uid="{58B379D9-C233-4C62-ACE5-384E5AE49375}">
      <text>
        <r>
          <rPr>
            <b/>
            <sz val="9"/>
            <color indexed="81"/>
            <rFont val="Tahoma"/>
            <family val="2"/>
          </rPr>
          <t>Por favor escribir el nombre del Gerente Programa</t>
        </r>
      </text>
    </comment>
    <comment ref="G240" authorId="2" shapeId="0" xr:uid="{4376C5C3-B8D1-4DFD-B98E-B77370C9016E}">
      <text>
        <r>
          <rPr>
            <b/>
            <sz val="9"/>
            <color indexed="81"/>
            <rFont val="Tahoma"/>
            <family val="2"/>
          </rPr>
          <t>Por favor escribir el nombre del Gerente Programa</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Marcela Buitrago Monsalve</author>
  </authors>
  <commentList>
    <comment ref="C14" authorId="0" shapeId="0" xr:uid="{00000000-0006-0000-0200-000001000000}">
      <text>
        <r>
          <rPr>
            <sz val="9"/>
            <color indexed="81"/>
            <rFont val="Tahoma"/>
            <family val="2"/>
          </rPr>
          <t xml:space="preserve">% de importancia respecto a cada clasificación
Diligenciar de acuerdo a los recursos que se destinen para la realización de cada subactividad, actividad y alcance, de acuerdo al caso, es decir el % de participación total en el presupuesto
</t>
        </r>
      </text>
    </comment>
    <comment ref="A16" authorId="0" shapeId="0" xr:uid="{00000000-0006-0000-0200-000002000000}">
      <text>
        <r>
          <rPr>
            <sz val="9"/>
            <color indexed="81"/>
            <rFont val="Tahoma"/>
            <family val="2"/>
          </rPr>
          <t>Realizar el análisis a nivel de subactividades, es decir, considerar, el alcance, la actividad y la subactividad, con el fin de tener concordancia con el PGAR.
Si no se requieren algunas de las filas, dejarlas sin diligenciar y ocultar. Verificar que estén en cero (0) antes de ocultar.</t>
        </r>
      </text>
    </comment>
    <comment ref="A17" authorId="0" shapeId="0" xr:uid="{00000000-0006-0000-0200-000003000000}">
      <text>
        <r>
          <rPr>
            <sz val="9"/>
            <color indexed="81"/>
            <rFont val="Tahoma"/>
            <family val="2"/>
          </rPr>
          <t>la suma del % de peso físico de los alcances debe de dar el 100% del producto a obtener.</t>
        </r>
      </text>
    </comment>
    <comment ref="A18" authorId="0" shapeId="0" xr:uid="{00000000-0006-0000-0200-000004000000}">
      <text>
        <r>
          <rPr>
            <sz val="9"/>
            <color indexed="81"/>
            <rFont val="Tahoma"/>
            <family val="2"/>
          </rPr>
          <t xml:space="preserve">
Suma de la ejecución de las subactividades en cada período</t>
        </r>
      </text>
    </comment>
    <comment ref="A19" authorId="0" shapeId="0" xr:uid="{00000000-0006-0000-0200-000005000000}">
      <text>
        <r>
          <rPr>
            <sz val="9"/>
            <color indexed="81"/>
            <rFont val="Tahoma"/>
            <family val="2"/>
          </rPr>
          <t xml:space="preserve">
Suma del total del período anterior + el total del período actual</t>
        </r>
      </text>
    </comment>
    <comment ref="Q25" authorId="0" shapeId="0" xr:uid="{00000000-0006-0000-0200-000006000000}">
      <text>
        <r>
          <rPr>
            <sz val="9"/>
            <color indexed="81"/>
            <rFont val="Tahoma"/>
            <family val="2"/>
          </rPr>
          <t xml:space="preserve">Verificar la programación financiera de la presente hoja de excel, con la programación financiera que se plasma en el documento (word) de los estudios previos o del Otrosí, de acuerdo al caso, las cuales deben concordar.
Se recomienda que en el documento word de los estudios previos queden los porcentajes de ejecución física y financiera, y no la expresión de los valores en pesos.
Considerar que en el proceso contractual los asesores jurídicos deben diligenciar la expresión de los valores en pesos en documentos en word, por tanto, se debe verificar que si se pasan los valores del excel al word como números enteros, por factores de decimales, si corresponda al valor del presupuesto total y no queden con pesos por encima o por debajo. </t>
        </r>
      </text>
    </comment>
    <comment ref="E26" authorId="0" shapeId="0" xr:uid="{00000000-0006-0000-0200-000007000000}">
      <text>
        <r>
          <rPr>
            <sz val="9"/>
            <color indexed="81"/>
            <rFont val="Tahoma"/>
            <family val="2"/>
          </rPr>
          <t xml:space="preserve">
Peso %:
 Valor aportado por corantioquia en cada periodo / el valor (total) aportado por corantioquia</t>
        </r>
      </text>
    </comment>
    <comment ref="E27" authorId="0" shapeId="0" xr:uid="{00000000-0006-0000-0200-000008000000}">
      <text>
        <r>
          <rPr>
            <sz val="9"/>
            <color indexed="81"/>
            <rFont val="Tahoma"/>
            <family val="2"/>
          </rPr>
          <t xml:space="preserve">
Suma del (%) del período anterior + el (%) del período actual</t>
        </r>
      </text>
    </comment>
    <comment ref="E29" authorId="0" shapeId="0" xr:uid="{00000000-0006-0000-0200-000009000000}">
      <text>
        <r>
          <rPr>
            <sz val="9"/>
            <color indexed="81"/>
            <rFont val="Tahoma"/>
            <family val="2"/>
          </rPr>
          <t xml:space="preserve">
Esta información se compara con los datos disponibles en el PGAR.
Peso %:
 Valor desembolsado por corantioquia en cada periodo / el valor (total) aportado por corantioquia</t>
        </r>
      </text>
    </comment>
    <comment ref="E30" authorId="0" shapeId="0" xr:uid="{00000000-0006-0000-0200-00000A000000}">
      <text>
        <r>
          <rPr>
            <sz val="9"/>
            <color indexed="81"/>
            <rFont val="Tahoma"/>
            <family val="2"/>
          </rPr>
          <t xml:space="preserve">
Esta información se compara con los datos disponibles en el PGAR.
Suma del (%) del período anterior + el (%) del período actual</t>
        </r>
      </text>
    </comment>
    <comment ref="C32" authorId="0" shapeId="0" xr:uid="{00000000-0006-0000-0200-00000B000000}">
      <text>
        <r>
          <rPr>
            <sz val="9"/>
            <color indexed="81"/>
            <rFont val="Tahoma"/>
            <family val="2"/>
          </rPr>
          <t xml:space="preserve">
Diligenciar esta información solo en caso de Otrosí de adición de recursos o prórroga </t>
        </r>
      </text>
    </comment>
    <comment ref="D33" authorId="0" shapeId="0" xr:uid="{00000000-0006-0000-0200-00000C000000}">
      <text>
        <r>
          <rPr>
            <sz val="9"/>
            <color indexed="81"/>
            <rFont val="Tahoma"/>
            <family val="2"/>
          </rPr>
          <t xml:space="preserve">
Valor aportado por corantioquia (solo en dinero) de manera inicial + las adiciones</t>
        </r>
      </text>
    </comment>
    <comment ref="E35" authorId="0" shapeId="0" xr:uid="{00000000-0006-0000-0200-00000D000000}">
      <text>
        <r>
          <rPr>
            <sz val="9"/>
            <color indexed="81"/>
            <rFont val="Tahoma"/>
            <family val="2"/>
          </rPr>
          <t xml:space="preserve">
Diligenciar la información de los valores que efectivamente se han desembolsado, de acuerdo con la información en el PGAR</t>
        </r>
      </text>
    </comment>
    <comment ref="E38" authorId="0" shapeId="0" xr:uid="{00000000-0006-0000-0200-00000E000000}">
      <text>
        <r>
          <rPr>
            <sz val="9"/>
            <color indexed="81"/>
            <rFont val="Tahoma"/>
            <family val="2"/>
          </rPr>
          <t xml:space="preserve">
Plasmar la planeación de los valores pendientes de ejecución o desembolso</t>
        </r>
      </text>
    </comment>
    <comment ref="C41" authorId="0" shapeId="0" xr:uid="{00000000-0006-0000-0200-00000F000000}">
      <text>
        <r>
          <rPr>
            <sz val="9"/>
            <color indexed="81"/>
            <rFont val="Tahoma"/>
            <family val="2"/>
          </rPr>
          <t xml:space="preserve">
Suma del porcentaje acumulado de los valores ya ejecutados y el porcentaje acumulado de los valores por ejecutar</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Marcela Buitrago Monsalve</author>
    <author>OneScreen</author>
    <author>Leidy Johana Arenas Giraldo</author>
    <author>Usuario invitado</author>
    <author>tc={505D1795-877A-46D4-B520-312A45E056EC}</author>
    <author>Usuario</author>
  </authors>
  <commentList>
    <comment ref="A5" authorId="0" shapeId="0" xr:uid="{00000000-0006-0000-0300-000001000000}">
      <text>
        <r>
          <rPr>
            <sz val="9"/>
            <color indexed="81"/>
            <rFont val="Tahoma"/>
            <family val="2"/>
          </rPr>
          <t>La información se alimenta de la hoja 
"PLAN DE EJECUCIÓN FÍSICA Y DE INVERSIONES"</t>
        </r>
      </text>
    </comment>
    <comment ref="A6" authorId="0" shapeId="0" xr:uid="{00000000-0006-0000-0300-000002000000}">
      <text>
        <r>
          <rPr>
            <sz val="9"/>
            <color indexed="81"/>
            <rFont val="Tahoma"/>
            <family val="2"/>
          </rPr>
          <t>La información se alimenta de la hoja 
"PLAN DE EJECUCIÓN FÍSICA Y DE INVERSIONES"</t>
        </r>
      </text>
    </comment>
    <comment ref="M8" authorId="0" shapeId="0" xr:uid="{00000000-0006-0000-0300-000003000000}">
      <text>
        <r>
          <rPr>
            <sz val="9"/>
            <color indexed="81"/>
            <rFont val="Tahoma"/>
            <family val="2"/>
          </rPr>
          <t>Realizar el análisis teniendo en cuenta la clasificación más detallada que le aplique. Es decir, si se presupuesto a nivel de subactividades, aquí se relaciona la información a nivel de subactividades, sin otro tipo de agrupación, lo mismo aplica si se presupuesto a nivel de actividades o alcances.</t>
        </r>
      </text>
    </comment>
    <comment ref="B9" authorId="1" shapeId="0" xr:uid="{00000000-0006-0000-0300-000004000000}">
      <text>
        <r>
          <rPr>
            <sz val="9"/>
            <color indexed="81"/>
            <rFont val="Tahoma"/>
            <family val="2"/>
          </rPr>
          <t xml:space="preserve">
Respecto al ítem</t>
        </r>
      </text>
    </comment>
    <comment ref="C9" authorId="1" shapeId="0" xr:uid="{00000000-0006-0000-0300-000005000000}">
      <text>
        <r>
          <rPr>
            <sz val="9"/>
            <color indexed="81"/>
            <rFont val="Tahoma"/>
            <family val="2"/>
          </rPr>
          <t xml:space="preserve">
(%) de dedicación respecto a la unidad de medida, justificar adecuamente en caso que sea inferior al 100% y no sea aporte en especie</t>
        </r>
      </text>
    </comment>
    <comment ref="E9" authorId="1" shapeId="0" xr:uid="{E9DB6791-C912-438A-991F-98BD57422B88}">
      <text>
        <r>
          <rPr>
            <sz val="9"/>
            <color indexed="81"/>
            <rFont val="Tahoma"/>
            <family val="2"/>
          </rPr>
          <t xml:space="preserve">
Respecto a la unidad de medida</t>
        </r>
      </text>
    </comment>
    <comment ref="L9" authorId="0" shapeId="0" xr:uid="{00000000-0006-0000-0300-000008000000}">
      <text>
        <r>
          <rPr>
            <sz val="9"/>
            <color indexed="81"/>
            <rFont val="Tahoma"/>
            <family val="2"/>
          </rPr>
          <t xml:space="preserve">
(%) Porcentaje de participación respecto al SUBTOTAL PERSONAL</t>
        </r>
      </text>
    </comment>
    <comment ref="B19" authorId="2" shapeId="0" xr:uid="{A06898CD-02ED-4F06-973F-EA68EF7AB5D7}">
      <text>
        <r>
          <rPr>
            <b/>
            <sz val="9"/>
            <color indexed="81"/>
            <rFont val="Tahoma"/>
            <family val="2"/>
          </rPr>
          <t>Leidy Johana Arenas Giraldo:</t>
        </r>
        <r>
          <rPr>
            <sz val="9"/>
            <color indexed="81"/>
            <rFont val="Tahoma"/>
            <family val="2"/>
          </rPr>
          <t xml:space="preserve">
</t>
        </r>
        <r>
          <rPr>
            <b/>
            <u/>
            <sz val="9"/>
            <color indexed="81"/>
            <rFont val="Tahoma"/>
            <family val="2"/>
          </rPr>
          <t xml:space="preserve">Profesional A </t>
        </r>
        <r>
          <rPr>
            <sz val="9"/>
            <color indexed="81"/>
            <rFont val="Tahoma"/>
            <family val="2"/>
          </rPr>
          <t>-Acance 1 y 2</t>
        </r>
      </text>
    </comment>
    <comment ref="B20" authorId="2" shapeId="0" xr:uid="{07043983-0321-4C27-9187-E0CF90AE9763}">
      <text>
        <r>
          <rPr>
            <b/>
            <sz val="9"/>
            <color indexed="81"/>
            <rFont val="Tahoma"/>
            <family val="2"/>
          </rPr>
          <t xml:space="preserve">Leidy Johana Arenas Giraldo: </t>
        </r>
        <r>
          <rPr>
            <b/>
            <u/>
            <sz val="9"/>
            <color indexed="81"/>
            <rFont val="Tahoma"/>
            <family val="2"/>
          </rPr>
          <t>Profesional B-</t>
        </r>
        <r>
          <rPr>
            <sz val="9"/>
            <color indexed="81"/>
            <rFont val="Tahoma"/>
            <family val="2"/>
          </rPr>
          <t>Experto en RESPEL-Alcance 2</t>
        </r>
      </text>
    </comment>
    <comment ref="B21" authorId="2" shapeId="0" xr:uid="{706745EC-14B6-44AD-A24A-F37C54CABC03}">
      <text>
        <r>
          <rPr>
            <b/>
            <sz val="9"/>
            <color indexed="81"/>
            <rFont val="Tahoma"/>
            <family val="2"/>
          </rPr>
          <t xml:space="preserve">Leidy Johana Arenas Giraldo: 
</t>
        </r>
        <r>
          <rPr>
            <b/>
            <u/>
            <sz val="9"/>
            <color indexed="81"/>
            <rFont val="Tahoma"/>
            <family val="2"/>
          </rPr>
          <t>Profesional C</t>
        </r>
        <r>
          <rPr>
            <b/>
            <sz val="9"/>
            <color indexed="81"/>
            <rFont val="Tahoma"/>
            <family val="2"/>
          </rPr>
          <t>-</t>
        </r>
        <r>
          <rPr>
            <sz val="9"/>
            <color indexed="81"/>
            <rFont val="Tahoma"/>
            <family val="2"/>
          </rPr>
          <t>Apoyo a la supervisión-Alcance 1 y 2</t>
        </r>
      </text>
    </comment>
    <comment ref="B22" authorId="2" shapeId="0" xr:uid="{3607527A-167C-4766-81F9-7D67C2EEC3D4}">
      <text>
        <r>
          <rPr>
            <b/>
            <sz val="9"/>
            <color indexed="81"/>
            <rFont val="Tahoma"/>
            <family val="2"/>
          </rPr>
          <t xml:space="preserve">Leidy Johana Arenas Giraldo: </t>
        </r>
        <r>
          <rPr>
            <b/>
            <u/>
            <sz val="9"/>
            <color indexed="81"/>
            <rFont val="Tahoma"/>
            <family val="2"/>
          </rPr>
          <t>Profesionales D</t>
        </r>
        <r>
          <rPr>
            <b/>
            <sz val="9"/>
            <color indexed="81"/>
            <rFont val="Tahoma"/>
            <family val="2"/>
          </rPr>
          <t>-</t>
        </r>
        <r>
          <rPr>
            <sz val="9"/>
            <color indexed="81"/>
            <rFont val="Tahoma"/>
            <family val="2"/>
          </rPr>
          <t>con experiencia en formulación e implementación de PGIRS, acorde a la normatividad vigente</t>
        </r>
      </text>
    </comment>
    <comment ref="B23" authorId="2" shapeId="0" xr:uid="{339FD923-C9A4-401E-968D-F73055F6E1F0}">
      <text>
        <r>
          <rPr>
            <b/>
            <sz val="9"/>
            <color indexed="81"/>
            <rFont val="Tahoma"/>
            <family val="2"/>
          </rPr>
          <t>Leidy Johana Arenas Giraldo:</t>
        </r>
        <r>
          <rPr>
            <sz val="9"/>
            <color indexed="81"/>
            <rFont val="Tahoma"/>
            <family val="2"/>
          </rPr>
          <t xml:space="preserve">
</t>
        </r>
        <r>
          <rPr>
            <b/>
            <u/>
            <sz val="9"/>
            <color indexed="81"/>
            <rFont val="Tahoma"/>
            <family val="2"/>
          </rPr>
          <t>Profesional E-</t>
        </r>
        <r>
          <rPr>
            <sz val="9"/>
            <color indexed="81"/>
            <rFont val="Tahoma"/>
            <family val="2"/>
          </rPr>
          <t xml:space="preserve">Desarrollador para aplicativo cifras de aprovechamiento-Alcance 1, actividad 1,4
</t>
        </r>
      </text>
    </comment>
    <comment ref="B24" authorId="2" shapeId="0" xr:uid="{B73050C0-109E-4D97-B4BF-67143A51A91C}">
      <text>
        <r>
          <rPr>
            <b/>
            <sz val="9"/>
            <color indexed="81"/>
            <rFont val="Tahoma"/>
            <family val="2"/>
          </rPr>
          <t xml:space="preserve">Leidy Johana Arenas:
</t>
        </r>
        <r>
          <rPr>
            <b/>
            <u/>
            <sz val="9"/>
            <color indexed="81"/>
            <rFont val="Tahoma"/>
            <family val="2"/>
          </rPr>
          <t>Profesional F</t>
        </r>
        <r>
          <rPr>
            <b/>
            <sz val="9"/>
            <color indexed="81"/>
            <rFont val="Tahoma"/>
            <family val="2"/>
          </rPr>
          <t>-</t>
        </r>
        <r>
          <rPr>
            <sz val="9"/>
            <color indexed="81"/>
            <rFont val="Tahoma"/>
            <family val="2"/>
          </rPr>
          <t>Social-Alcance  2, estrategia educativa convenio</t>
        </r>
      </text>
    </comment>
    <comment ref="B25" authorId="2" shapeId="0" xr:uid="{76395E4F-98A9-41A6-A4D4-A8ED8742DD18}">
      <text>
        <r>
          <rPr>
            <b/>
            <sz val="9"/>
            <color indexed="81"/>
            <rFont val="Tahoma"/>
            <family val="2"/>
          </rPr>
          <t xml:space="preserve">Leidy Johana Arenas Giraldo: </t>
        </r>
        <r>
          <rPr>
            <b/>
            <u/>
            <sz val="9"/>
            <color indexed="81"/>
            <rFont val="Tahoma"/>
            <family val="2"/>
          </rPr>
          <t>Profesional G</t>
        </r>
        <r>
          <rPr>
            <b/>
            <sz val="9"/>
            <color indexed="81"/>
            <rFont val="Tahoma"/>
            <family val="2"/>
          </rPr>
          <t>-</t>
        </r>
        <r>
          <rPr>
            <sz val="9"/>
            <color indexed="81"/>
            <rFont val="Tahoma"/>
            <family val="2"/>
          </rPr>
          <t>Comunicador, estrategia comunicativa del convenio</t>
        </r>
        <r>
          <rPr>
            <b/>
            <sz val="9"/>
            <color indexed="81"/>
            <rFont val="Tahoma"/>
            <family val="2"/>
          </rPr>
          <t xml:space="preserve">-Alcance 1 y 2 </t>
        </r>
        <r>
          <rPr>
            <sz val="9"/>
            <color indexed="81"/>
            <rFont val="Tahoma"/>
            <family val="2"/>
          </rPr>
          <t>(promover como minimo 2 jornadas posconsumo, fotos, videos de puntos criticos (antes, durante y despues), publicación de 2 casos exitosos de empresas y gestores en reutilización de RESPEL</t>
        </r>
        <r>
          <rPr>
            <sz val="9"/>
            <color indexed="81"/>
            <rFont val="Tahoma"/>
            <family val="2"/>
          </rPr>
          <t xml:space="preserve">
</t>
        </r>
      </text>
    </comment>
    <comment ref="B26" authorId="2" shapeId="0" xr:uid="{C3657337-F7B2-4080-904C-F3E7DB8BF711}">
      <text>
        <r>
          <rPr>
            <b/>
            <sz val="9"/>
            <color indexed="81"/>
            <rFont val="Tahoma"/>
            <family val="2"/>
          </rPr>
          <t xml:space="preserve">Leidy Johana Arenas Giraldo: </t>
        </r>
        <r>
          <rPr>
            <b/>
            <u/>
            <sz val="9"/>
            <color indexed="81"/>
            <rFont val="Tahoma"/>
            <family val="2"/>
          </rPr>
          <t>Profesional H</t>
        </r>
        <r>
          <rPr>
            <b/>
            <sz val="9"/>
            <color indexed="81"/>
            <rFont val="Tahoma"/>
            <family val="2"/>
          </rPr>
          <t>-</t>
        </r>
        <r>
          <rPr>
            <sz val="9"/>
            <color indexed="81"/>
            <rFont val="Tahoma"/>
            <family val="2"/>
          </rPr>
          <t xml:space="preserve">Alcalce 2, </t>
        </r>
        <r>
          <rPr>
            <sz val="9"/>
            <color indexed="81"/>
            <rFont val="Tahoma"/>
            <family val="2"/>
          </rPr>
          <t>reciclatón, visitas RESPEL, verificación entrega de suministros, educación Ambiental, entre otros</t>
        </r>
      </text>
    </comment>
    <comment ref="E87" authorId="1" shapeId="0" xr:uid="{6DBD8656-CFC2-46F4-B395-0453F1D0C6CF}">
      <text>
        <r>
          <rPr>
            <sz val="9"/>
            <color indexed="81"/>
            <rFont val="Tahoma"/>
            <family val="2"/>
          </rPr>
          <t xml:space="preserve">
Respecto a la unidad de medida</t>
        </r>
      </text>
    </comment>
    <comment ref="L87" authorId="0" shapeId="0" xr:uid="{00000000-0006-0000-0300-00000B000000}">
      <text>
        <r>
          <rPr>
            <sz val="9"/>
            <color indexed="81"/>
            <rFont val="Tahoma"/>
            <family val="2"/>
          </rPr>
          <t xml:space="preserve">
(%) Porcentaje de participación respecto al SUBTOTAL COSTOS (diferentes a los costos del personal)</t>
        </r>
      </text>
    </comment>
    <comment ref="H94" authorId="0" shapeId="0" xr:uid="{00000000-0006-0000-0300-00000C000000}">
      <text>
        <r>
          <rPr>
            <sz val="9"/>
            <color indexed="81"/>
            <rFont val="Tahoma"/>
            <family val="2"/>
          </rPr>
          <t xml:space="preserve">
Diligenciar si aplica</t>
        </r>
      </text>
    </comment>
    <comment ref="H95" authorId="0" shapeId="0" xr:uid="{00000000-0006-0000-0300-00000D000000}">
      <text>
        <r>
          <rPr>
            <sz val="9"/>
            <color indexed="81"/>
            <rFont val="Tahoma"/>
            <family val="2"/>
          </rPr>
          <t xml:space="preserve">
Diligenciar si aplica</t>
        </r>
      </text>
    </comment>
    <comment ref="H96" authorId="0" shapeId="0" xr:uid="{00000000-0006-0000-0300-00000E000000}">
      <text>
        <r>
          <rPr>
            <sz val="9"/>
            <color indexed="81"/>
            <rFont val="Tahoma"/>
            <family val="2"/>
          </rPr>
          <t xml:space="preserve">
Diligenciar si aplica</t>
        </r>
      </text>
    </comment>
    <comment ref="L96" authorId="3" shapeId="0" xr:uid="{13363AEA-DE17-4811-A737-D8DB55A9DF41}">
      <text>
        <r>
          <rPr>
            <sz val="10"/>
            <rFont val="Times New Roman"/>
            <family val="1"/>
          </rPr>
          <t>Usuario desconocido:
estoy hay que validarlo porque estan colocando IVA sobre el subtotal y sobre la administracion como si fueran 2 bases separadas dentro del mismo contrato se si el objeto del contrato es la gerencia del proyecto seria estimar que el IVA se calcula al valor de la contraprestacion del servicio es decir sobre la administracion. de ahi tambien la importancia de una propuesta economica.</t>
        </r>
      </text>
    </comment>
    <comment ref="M96" authorId="4" shapeId="0" xr:uid="{505D1795-877A-46D4-B520-312A45E056EC}">
      <text>
        <t>[Comentario encadenado]
Su versión de Excel le permite leer este comentario encadenado; sin embargo, las ediciones que se apliquen se quitarán si el archivo se abre en una versión más reciente de Excel. Más información: https://go.microsoft.com/fwlink/?linkid=870924
Comentario:
    Se restó el IVA correspondiente a los ítems que no lo llevan normativamente.</t>
      </text>
    </comment>
    <comment ref="L97" authorId="0" shapeId="0" xr:uid="{00000000-0006-0000-0300-00000F000000}">
      <text>
        <r>
          <rPr>
            <sz val="9"/>
            <color indexed="81"/>
            <rFont val="Tahoma"/>
            <family val="2"/>
          </rPr>
          <t xml:space="preserve">
Valor expresado en moneda legal colombiana</t>
        </r>
      </text>
    </comment>
    <comment ref="E100" authorId="5" shapeId="0" xr:uid="{00000000-0006-0000-0300-000010000000}">
      <text>
        <r>
          <rPr>
            <sz val="9"/>
            <color indexed="81"/>
            <rFont val="Tahoma"/>
            <family val="2"/>
          </rPr>
          <t xml:space="preserve">
(%) Porcentaje de participación respecto al SUBTOTAL (Antes de AU e IVA)</t>
        </r>
      </text>
    </comment>
    <comment ref="G100" authorId="0" shapeId="0" xr:uid="{00000000-0006-0000-0300-000011000000}">
      <text>
        <r>
          <rPr>
            <sz val="9"/>
            <color indexed="81"/>
            <rFont val="Tahoma"/>
            <family val="2"/>
          </rPr>
          <t xml:space="preserve">
(%) Porcentaje de participación respecto al TOTAL (incluido AU e IVA)</t>
        </r>
      </text>
    </comment>
    <comment ref="A108" authorId="0" shapeId="0" xr:uid="{00000000-0006-0000-0300-000012000000}">
      <text>
        <r>
          <rPr>
            <sz val="9"/>
            <color indexed="81"/>
            <rFont val="Tahoma"/>
            <family val="2"/>
          </rPr>
          <t xml:space="preserve">Realizar el análisis teniendo en cuenta la clasificación más detallada que le aplique. Es decir, si se presupuesto a nivel de subactividades, aquí se relaciona la información a nivel de subactividades, sin otro tipo de agrupación, lo mismo aplica si se presupuesto a nivel de actividades o alcances; este es un insumo primordial para la programación física y financiera del proceso, ya que el porcentaje de peso físico debe concordar con el financiero.
</t>
        </r>
      </text>
    </comment>
    <comment ref="I109" authorId="0" shapeId="0" xr:uid="{00000000-0006-0000-0300-000013000000}">
      <text>
        <r>
          <rPr>
            <sz val="9"/>
            <color indexed="81"/>
            <rFont val="Tahoma"/>
            <family val="2"/>
          </rPr>
          <t xml:space="preserve">
(%) Porcentaje de participación respecto al TOTAL (incluido AU e IVA)</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Marcela Buitrago Monsalve</author>
    <author>OneScreen</author>
  </authors>
  <commentList>
    <comment ref="B5" authorId="0" shapeId="0" xr:uid="{00000000-0006-0000-0400-000001000000}">
      <text>
        <r>
          <rPr>
            <sz val="9"/>
            <color indexed="81"/>
            <rFont val="Tahoma"/>
            <family val="2"/>
          </rPr>
          <t>La información se alimenta de la hoja 
"PLAN DE EJECUCIÓN FÍSICA Y DE INVERSIONES - PRESTACIÓN DE SERVICIOS PERSONALES"</t>
        </r>
      </text>
    </comment>
    <comment ref="B6" authorId="0" shapeId="0" xr:uid="{00000000-0006-0000-0400-000002000000}">
      <text>
        <r>
          <rPr>
            <sz val="9"/>
            <color indexed="81"/>
            <rFont val="Tahoma"/>
            <family val="2"/>
          </rPr>
          <t>La información se alimenta de la hoja 
"PLAN DE EJECUCIÓN FÍSICA Y DE INVERSIONES - PRESTACIÓN DE SERVICIOS PERSONALES"</t>
        </r>
      </text>
    </comment>
    <comment ref="C8" authorId="1" shapeId="0" xr:uid="{00000000-0006-0000-0400-000003000000}">
      <text>
        <r>
          <rPr>
            <sz val="9"/>
            <color indexed="81"/>
            <rFont val="Tahoma"/>
            <family val="2"/>
          </rPr>
          <t xml:space="preserve">
Respecto a la unidad de medida</t>
        </r>
      </text>
    </comment>
    <comment ref="E8" authorId="0" shapeId="0" xr:uid="{00000000-0006-0000-0400-000004000000}">
      <text>
        <r>
          <rPr>
            <sz val="9"/>
            <color indexed="81"/>
            <rFont val="Tahoma"/>
            <family val="2"/>
          </rPr>
          <t xml:space="preserve">
El factor prestacional solo se establece con fines metodológicos para establecer un valor comparativo en caso que el ejecutor del proceso contractual no realice una contratación civil, sino una contratación laboral.
</t>
        </r>
      </text>
    </comment>
    <comment ref="F11" authorId="0" shapeId="0" xr:uid="{00000000-0006-0000-0400-000005000000}">
      <text>
        <r>
          <rPr>
            <sz val="9"/>
            <color indexed="81"/>
            <rFont val="Tahoma"/>
            <family val="2"/>
          </rPr>
          <t xml:space="preserve">
Valor expresado en moneda legal colombiana</t>
        </r>
      </text>
    </comment>
    <comment ref="A12" authorId="0" shapeId="0" xr:uid="{00000000-0006-0000-0400-000006000000}">
      <text>
        <r>
          <rPr>
            <sz val="9"/>
            <color indexed="81"/>
            <rFont val="Tahoma"/>
            <family val="2"/>
          </rPr>
          <t xml:space="preserve">Solo aplica en caso que la persona natural sea responsable de IVA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Marcela Buitrago Monsalve</author>
    <author>OneScreen</author>
    <author>Usuario</author>
  </authors>
  <commentList>
    <comment ref="A5" authorId="0" shapeId="0" xr:uid="{00000000-0006-0000-0500-000001000000}">
      <text>
        <r>
          <rPr>
            <sz val="9"/>
            <color indexed="81"/>
            <rFont val="Tahoma"/>
            <family val="2"/>
          </rPr>
          <t>La información se alimenta de la hoja 
"PLAN DE EJECUCIÓN FÍSICA Y DE INVERSIONES"</t>
        </r>
      </text>
    </comment>
    <comment ref="C5" authorId="0" shapeId="0" xr:uid="{00000000-0006-0000-0500-000002000000}">
      <text>
        <r>
          <rPr>
            <u/>
            <sz val="9"/>
            <color indexed="81"/>
            <rFont val="Tahoma"/>
            <family val="2"/>
          </rPr>
          <t>Convenios solidarios</t>
        </r>
        <r>
          <rPr>
            <sz val="9"/>
            <color indexed="81"/>
            <rFont val="Tahoma"/>
            <family val="2"/>
          </rPr>
          <t xml:space="preserve">: Los suscritos con JAC, Asocomunales y/o grupos étnicos.
</t>
        </r>
        <r>
          <rPr>
            <u/>
            <sz val="9"/>
            <color indexed="81"/>
            <rFont val="Tahoma"/>
            <family val="2"/>
          </rPr>
          <t>Convenios interadministrativos</t>
        </r>
        <r>
          <rPr>
            <sz val="9"/>
            <color indexed="81"/>
            <rFont val="Tahoma"/>
            <family val="2"/>
          </rPr>
          <t xml:space="preserve">: Los suscritos con otras entidades públicas.
</t>
        </r>
        <r>
          <rPr>
            <u/>
            <sz val="9"/>
            <color indexed="81"/>
            <rFont val="Tahoma"/>
            <family val="2"/>
          </rPr>
          <t>Convenios de asociación o administrativos</t>
        </r>
        <r>
          <rPr>
            <sz val="9"/>
            <color indexed="81"/>
            <rFont val="Tahoma"/>
            <family val="2"/>
          </rPr>
          <t xml:space="preserve">: Los suscritos con ESAL (Entidades Sin Ánimo de Lucro).
</t>
        </r>
      </text>
    </comment>
    <comment ref="A6" authorId="0" shapeId="0" xr:uid="{00000000-0006-0000-0500-000003000000}">
      <text>
        <r>
          <rPr>
            <sz val="9"/>
            <color indexed="81"/>
            <rFont val="Tahoma"/>
            <family val="2"/>
          </rPr>
          <t xml:space="preserve">La información se alimenta de la hoja 
"PLAN DE EJECUCIÓN FÍSICA Y DE INVERSIONES"
</t>
        </r>
      </text>
    </comment>
    <comment ref="N8" authorId="0" shapeId="0" xr:uid="{00000000-0006-0000-0500-000004000000}">
      <text>
        <r>
          <rPr>
            <sz val="9"/>
            <color indexed="81"/>
            <rFont val="Tahoma"/>
            <family val="2"/>
          </rPr>
          <t>Realizar el análisis teniendo en cuenta la clasificación más detallada que le aplique. Es decir, si se presupuesto a nivel de subactividades, aquí se relaciona la información a nivel de subactividades, sin otro tipo de agrupación, lo mismo aplica si se presupuesto a nivel de actividades o alcances.</t>
        </r>
      </text>
    </comment>
    <comment ref="B9" authorId="0" shapeId="0" xr:uid="{00000000-0006-0000-0500-000005000000}">
      <text>
        <r>
          <rPr>
            <sz val="9"/>
            <color indexed="81"/>
            <rFont val="Tahoma"/>
            <family val="2"/>
          </rPr>
          <t xml:space="preserve">
Respecto al ítem</t>
        </r>
      </text>
    </comment>
    <comment ref="C9" authorId="1" shapeId="0" xr:uid="{00000000-0006-0000-0500-000006000000}">
      <text>
        <r>
          <rPr>
            <sz val="9"/>
            <color indexed="81"/>
            <rFont val="Tahoma"/>
            <family val="2"/>
          </rPr>
          <t xml:space="preserve">
(%) de dedicación respecto a la unidad de medida, justificar adecuamente en caso que sea inferior al 100% y no sea aporte en especie</t>
        </r>
      </text>
    </comment>
    <comment ref="E9" authorId="0" shapeId="0" xr:uid="{00000000-0006-0000-0500-000007000000}">
      <text>
        <r>
          <rPr>
            <sz val="9"/>
            <color indexed="81"/>
            <rFont val="Tahoma"/>
            <family val="2"/>
          </rPr>
          <t xml:space="preserve">
Respecto a la unidad de medida</t>
        </r>
      </text>
    </comment>
    <comment ref="H9" authorId="0" shapeId="0" xr:uid="{00000000-0006-0000-0500-000009000000}">
      <text>
        <r>
          <rPr>
            <sz val="9"/>
            <color indexed="81"/>
            <rFont val="Tahoma"/>
            <family val="2"/>
          </rPr>
          <t xml:space="preserve">
(%) Porcentaje de participación respecto al SUBTOTAL PERSONAL</t>
        </r>
      </text>
    </comment>
    <comment ref="K9" authorId="0" shapeId="0" xr:uid="{00000000-0006-0000-0500-00000A000000}">
      <text>
        <r>
          <rPr>
            <sz val="9"/>
            <color indexed="81"/>
            <rFont val="Tahoma"/>
            <family val="2"/>
          </rPr>
          <t xml:space="preserve">
Diligenciar el nombre del conveniante.
Incluir columnas a la derecha, en caso de requerirlo.</t>
        </r>
      </text>
    </comment>
    <comment ref="F103" authorId="0" shapeId="0" xr:uid="{00000000-0006-0000-0500-00000B000000}">
      <text>
        <r>
          <rPr>
            <sz val="9"/>
            <color indexed="81"/>
            <rFont val="Tahoma"/>
            <family val="2"/>
          </rPr>
          <t xml:space="preserve">
Los valores unitarios se deben expresar en valores mayores de cero (0)</t>
        </r>
      </text>
    </comment>
    <comment ref="G103" authorId="0" shapeId="0" xr:uid="{00000000-0006-0000-0500-00000C000000}">
      <text>
        <r>
          <rPr>
            <sz val="9"/>
            <color indexed="81"/>
            <rFont val="Tahoma"/>
            <family val="2"/>
          </rPr>
          <t xml:space="preserve">
cantidad X valor unitario</t>
        </r>
      </text>
    </comment>
    <comment ref="H103" authorId="0" shapeId="0" xr:uid="{E87D2657-79A4-468F-892D-8F98F9633275}">
      <text>
        <r>
          <rPr>
            <sz val="9"/>
            <color indexed="81"/>
            <rFont val="Tahoma"/>
            <family val="2"/>
          </rPr>
          <t xml:space="preserve">
(%) Porcentaje de participación respecto al SUBTOTAL COSTOS (diferentes a los costos del personal)</t>
        </r>
      </text>
    </comment>
    <comment ref="K103" authorId="0" shapeId="0" xr:uid="{996A7065-A65D-44AE-AE91-CE6E36BED289}">
      <text>
        <r>
          <rPr>
            <sz val="9"/>
            <color indexed="81"/>
            <rFont val="Tahoma"/>
            <family val="2"/>
          </rPr>
          <t xml:space="preserve">
Diligenciar el nombre del conveniante.
Incluir columnas a la derecha, en caso de requerirlo.</t>
        </r>
      </text>
    </comment>
    <comment ref="K154" authorId="0" shapeId="0" xr:uid="{00000000-0006-0000-0500-00000F000000}">
      <text>
        <r>
          <rPr>
            <sz val="9"/>
            <color indexed="81"/>
            <rFont val="Tahoma"/>
            <family val="2"/>
          </rPr>
          <t xml:space="preserve">
Diligenciar el nombre del conveniante.
Incluir columnas a la derecha, en caso de requerirlo.</t>
        </r>
      </text>
    </comment>
    <comment ref="A157" authorId="0" shapeId="0" xr:uid="{00000000-0006-0000-0500-000010000000}">
      <text>
        <r>
          <rPr>
            <sz val="9"/>
            <color indexed="81"/>
            <rFont val="Tahoma"/>
            <family val="2"/>
          </rPr>
          <t xml:space="preserve">
De quien no ejecuta. 
Se recomienda realizar el análisis respectivo en caso que el conveniante - ejecutor contemple realizar un contrato derivado, con la claridad que en este momento se está planeando la relación del convenio CAR - 3ro conveniante, y en caso de una subcontratación por parte del 3ro conveniante ejecutor, este debe considerar las implicaciones financieras de dicho contrato derivado, y realizar la respectiva planeación del mismo. 
Teniendo en cuenta que nuestra competencia se circunscribe al convenio a celebrar, y la forma de ejecuión del mismo por parte del conveniante ejecutor, sea directamente o por intermedio de un tercero, es discrecional a él. </t>
        </r>
      </text>
    </comment>
    <comment ref="A158" authorId="0" shapeId="0" xr:uid="{00000000-0006-0000-0500-000011000000}">
      <text>
        <r>
          <rPr>
            <b/>
            <sz val="9"/>
            <color indexed="81"/>
            <rFont val="Tahoma"/>
            <family val="2"/>
          </rPr>
          <t xml:space="preserve">
</t>
        </r>
        <r>
          <rPr>
            <sz val="9"/>
            <color indexed="81"/>
            <rFont val="Tahoma"/>
            <family val="2"/>
          </rPr>
          <t xml:space="preserve">Realizar el análisis respectivo en caso que el conveniante - ejecutor vaya a realizar un contrato derivado, con la claridad que en este momento se está planeando la relación del convenio CAR - 3ro conveniante, y en caso de una subcontratación por parte del 3ro conveniante ejecutor, este debe considerar las implicaciones financieras de dicho contrato derivado, y realizar la respectiva planeación del mismo.
Como se está planeando el convenio, el mismo solo lleva gastos de administración u operativos, ahora bien, para efectos de planeación, se puede hacer el análisis del contrato derivado que en vez de gastos de administración puede acarrear AU e IVA, los cuales en caso de que procedan se deberán considerar dentro de los gastos administrativos u operativos del convenio en la proporción que corresponda a los aportes en dinero de la entidad.
Teniendo en cuenta que nuestra competencia se circunscribe al convenio a celebrar, y la forma de ejecución del mismo por parte del conveniante ejecutor, sea directamente o por intermedio de un tercero, es discrecional a él. </t>
        </r>
      </text>
    </comment>
    <comment ref="F158" authorId="0" shapeId="0" xr:uid="{02370795-C3FC-4ED5-967B-977FE341F6B0}">
      <text>
        <r>
          <rPr>
            <sz val="9"/>
            <color indexed="81"/>
            <rFont val="Tahoma"/>
            <family val="2"/>
          </rPr>
          <t xml:space="preserve">
Diligenciar el porcentaje si aplica
Porcentaje que viene del análisis realizado en la hoja gastos de administración</t>
        </r>
      </text>
    </comment>
    <comment ref="G158" authorId="0" shapeId="0" xr:uid="{DE0A0CCE-0DAC-4AF8-B6B2-26B125B306BB}">
      <text>
        <r>
          <rPr>
            <sz val="9"/>
            <color indexed="81"/>
            <rFont val="Tahoma"/>
            <family val="2"/>
          </rPr>
          <t xml:space="preserve">
Porcentaje sobre los aportes en dinero, de quien no ejecuta</t>
        </r>
      </text>
    </comment>
    <comment ref="G159" authorId="0" shapeId="0" xr:uid="{00000000-0006-0000-0500-000014000000}">
      <text>
        <r>
          <rPr>
            <sz val="9"/>
            <color indexed="81"/>
            <rFont val="Tahoma"/>
            <family val="2"/>
          </rPr>
          <t xml:space="preserve">
Valor expresado en moneda legal colombiana</t>
        </r>
      </text>
    </comment>
    <comment ref="E163" authorId="2" shapeId="0" xr:uid="{00000000-0006-0000-0500-000015000000}">
      <text>
        <r>
          <rPr>
            <sz val="9"/>
            <color indexed="81"/>
            <rFont val="Tahoma"/>
            <family val="2"/>
          </rPr>
          <t xml:space="preserve">
(%) Porcentaje de participación respecto al SUBTOTAL </t>
        </r>
      </text>
    </comment>
    <comment ref="F163" authorId="0" shapeId="0" xr:uid="{00000000-0006-0000-0500-000016000000}">
      <text>
        <r>
          <rPr>
            <sz val="9"/>
            <color indexed="81"/>
            <rFont val="Tahoma"/>
            <family val="2"/>
          </rPr>
          <t xml:space="preserve">
(%) Porcentaje de participación respecto al TOTAL </t>
        </r>
      </text>
    </comment>
    <comment ref="A172" authorId="0" shapeId="0" xr:uid="{00000000-0006-0000-0500-000017000000}">
      <text>
        <r>
          <rPr>
            <sz val="9"/>
            <color indexed="81"/>
            <rFont val="Tahoma"/>
            <family val="2"/>
          </rPr>
          <t xml:space="preserve">Realizar el análisis teniendo en cuenta la clasificación más detallada que le aplique. Es decir, si se presupuesto a nivel de subactividades, aquí se relaciona la información a nivel de subactividades, sin otro tipo de agrupación, lo mismo aplica si se presupuesto a nivel de actividades o alcances; este es un insumo primordial para la programación física y financiera del proceso, ya que el porcentaje de peso físico debe concordar con el financiero.
</t>
        </r>
      </text>
    </comment>
    <comment ref="F173" authorId="0" shapeId="0" xr:uid="{00000000-0006-0000-0500-000018000000}">
      <text>
        <r>
          <rPr>
            <sz val="9"/>
            <color indexed="81"/>
            <rFont val="Tahoma"/>
            <family val="2"/>
          </rPr>
          <t xml:space="preserve">
(%) Porcentaje de participación respecto al TOTAL (incluido AU e IVA)</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Marcela Buitrago Monsalve</author>
  </authors>
  <commentList>
    <comment ref="A5" authorId="0" shapeId="0" xr:uid="{00000000-0006-0000-0600-000001000000}">
      <text>
        <r>
          <rPr>
            <sz val="9"/>
            <color indexed="81"/>
            <rFont val="Tahoma"/>
            <family val="2"/>
          </rPr>
          <t>La información se alimenta de la hoja 
"PLAN DE EJECUCIÓN FÍSICA Y DE INVERSIONES"</t>
        </r>
      </text>
    </comment>
    <comment ref="A6" authorId="0" shapeId="0" xr:uid="{00000000-0006-0000-0600-000002000000}">
      <text>
        <r>
          <rPr>
            <sz val="9"/>
            <color indexed="81"/>
            <rFont val="Tahoma"/>
            <family val="2"/>
          </rPr>
          <t>La información se alimenta de la hoja 
"PLAN DE EJECUCIÓN FÍSICA Y DE INVERSIONES"</t>
        </r>
      </text>
    </comment>
    <comment ref="D12" authorId="0" shapeId="0" xr:uid="{00000000-0006-0000-0600-000003000000}">
      <text>
        <r>
          <rPr>
            <sz val="9"/>
            <color indexed="81"/>
            <rFont val="Tahoma"/>
            <family val="2"/>
          </rPr>
          <t xml:space="preserve">
Normalmente este valor se deriva del estudio de mercado</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Marcela Buitrago Monsalve</author>
    <author>OneScreen</author>
  </authors>
  <commentList>
    <comment ref="A5" authorId="0" shapeId="0" xr:uid="{00000000-0006-0000-0700-000001000000}">
      <text>
        <r>
          <rPr>
            <sz val="9"/>
            <color indexed="81"/>
            <rFont val="Tahoma"/>
            <family val="2"/>
          </rPr>
          <t>La información se alimenta de la hoja 
"PLAN DE EJECUCIÓN FÍSICA Y DE INVERSIONES"</t>
        </r>
      </text>
    </comment>
    <comment ref="A6" authorId="0" shapeId="0" xr:uid="{00000000-0006-0000-0700-000002000000}">
      <text>
        <r>
          <rPr>
            <sz val="9"/>
            <color indexed="81"/>
            <rFont val="Tahoma"/>
            <family val="2"/>
          </rPr>
          <t>La información se alimenta de la hoja 
"PLAN DE EJECUCIÓN FÍSICA Y DE INVERSIONES"</t>
        </r>
      </text>
    </comment>
    <comment ref="H12" authorId="0" shapeId="0" xr:uid="{00000000-0006-0000-0700-000003000000}">
      <text>
        <r>
          <rPr>
            <sz val="9"/>
            <color indexed="81"/>
            <rFont val="Tahoma"/>
            <family val="2"/>
          </rPr>
          <t xml:space="preserve">
Diligenciar solo si se trata de un convenio</t>
        </r>
      </text>
    </comment>
    <comment ref="J13" authorId="0" shapeId="0" xr:uid="{00000000-0006-0000-0700-000004000000}">
      <text>
        <r>
          <rPr>
            <sz val="9"/>
            <color indexed="81"/>
            <rFont val="Tahoma"/>
            <family val="2"/>
          </rPr>
          <t xml:space="preserve">
Diligenciar el nombre del conveniante.
Incluir columnas a la derecha, en caso de requerirlo.</t>
        </r>
      </text>
    </comment>
    <comment ref="B14" authorId="1" shapeId="0" xr:uid="{00000000-0006-0000-0700-000005000000}">
      <text>
        <r>
          <rPr>
            <sz val="9"/>
            <color indexed="81"/>
            <rFont val="Tahoma"/>
            <family val="2"/>
          </rPr>
          <t xml:space="preserve">
Respecto al ítem</t>
        </r>
      </text>
    </comment>
    <comment ref="C14" authorId="1" shapeId="0" xr:uid="{00000000-0006-0000-0700-000006000000}">
      <text>
        <r>
          <rPr>
            <sz val="9"/>
            <color indexed="81"/>
            <rFont val="Tahoma"/>
            <family val="2"/>
          </rPr>
          <t xml:space="preserve">
(%) de dedicación respecto a la unidad de medida, justificar adecuamente en caso que sea inferior al 100% y no sea aporte en especie</t>
        </r>
      </text>
    </comment>
    <comment ref="E14" authorId="1" shapeId="0" xr:uid="{00000000-0006-0000-0700-000007000000}">
      <text>
        <r>
          <rPr>
            <sz val="9"/>
            <color indexed="81"/>
            <rFont val="Tahoma"/>
            <family val="2"/>
          </rPr>
          <t xml:space="preserve">
Respecto a la unidad de medida</t>
        </r>
      </text>
    </comment>
    <comment ref="F42" authorId="0" shapeId="0" xr:uid="{00000000-0006-0000-0700-000009000000}">
      <text>
        <r>
          <rPr>
            <sz val="9"/>
            <color indexed="81"/>
            <rFont val="Tahoma"/>
            <family val="2"/>
          </rPr>
          <t xml:space="preserve">
Normalmente este valor se deriva del estudio de mercado</t>
        </r>
      </text>
    </comment>
    <comment ref="A237" authorId="0" shapeId="0" xr:uid="{00000000-0006-0000-0700-00000A000000}">
      <text>
        <r>
          <rPr>
            <sz val="9"/>
            <color indexed="81"/>
            <rFont val="Tahoma"/>
            <family val="2"/>
          </rPr>
          <t xml:space="preserve">
Sobre los aportes en dinero de quien no ejecuta</t>
        </r>
      </text>
    </comment>
    <comment ref="F237" authorId="0" shapeId="0" xr:uid="{00000000-0006-0000-0700-00000B000000}">
      <text>
        <r>
          <rPr>
            <sz val="9"/>
            <color indexed="81"/>
            <rFont val="Tahoma"/>
            <family val="2"/>
          </rPr>
          <t xml:space="preserve">
Diligenciar el porcentaje si aplica</t>
        </r>
      </text>
    </comment>
    <comment ref="A238" authorId="0" shapeId="0" xr:uid="{00000000-0006-0000-0700-00000C000000}">
      <text>
        <r>
          <rPr>
            <sz val="9"/>
            <color indexed="81"/>
            <rFont val="Tahoma"/>
            <family val="2"/>
          </rPr>
          <t xml:space="preserve">
Sobre los aportes en dinero de quien no ejecuta</t>
        </r>
      </text>
    </comment>
    <comment ref="F238" authorId="0" shapeId="0" xr:uid="{00000000-0006-0000-0700-00000D000000}">
      <text>
        <r>
          <rPr>
            <sz val="9"/>
            <color indexed="81"/>
            <rFont val="Tahoma"/>
            <family val="2"/>
          </rPr>
          <t xml:space="preserve">
Diligenciar el porcentaje si aplica</t>
        </r>
      </text>
    </comment>
    <comment ref="A239" authorId="0" shapeId="0" xr:uid="{00000000-0006-0000-0700-00000E000000}">
      <text>
        <r>
          <rPr>
            <sz val="9"/>
            <color indexed="81"/>
            <rFont val="Tahoma"/>
            <family val="2"/>
          </rPr>
          <t xml:space="preserve">
La base gravable del </t>
        </r>
        <r>
          <rPr>
            <b/>
            <u/>
            <sz val="9"/>
            <color indexed="81"/>
            <rFont val="Tahoma"/>
            <family val="2"/>
          </rPr>
          <t>IVA</t>
        </r>
        <r>
          <rPr>
            <sz val="9"/>
            <color indexed="81"/>
            <rFont val="Tahoma"/>
            <family val="2"/>
          </rPr>
          <t xml:space="preserve"> en los contratos de obra si son de</t>
        </r>
        <r>
          <rPr>
            <u/>
            <sz val="9"/>
            <color indexed="81"/>
            <rFont val="Tahoma"/>
            <family val="2"/>
          </rPr>
          <t xml:space="preserve"> </t>
        </r>
        <r>
          <rPr>
            <b/>
            <u/>
            <sz val="9"/>
            <color indexed="81"/>
            <rFont val="Tahoma"/>
            <family val="2"/>
          </rPr>
          <t>construcción</t>
        </r>
        <r>
          <rPr>
            <sz val="9"/>
            <color indexed="81"/>
            <rFont val="Tahoma"/>
            <family val="2"/>
          </rPr>
          <t xml:space="preserve"> son los </t>
        </r>
        <r>
          <rPr>
            <b/>
            <u/>
            <sz val="9"/>
            <color indexed="81"/>
            <rFont val="Tahoma"/>
            <family val="2"/>
          </rPr>
          <t>honorarios</t>
        </r>
        <r>
          <rPr>
            <sz val="9"/>
            <color indexed="81"/>
            <rFont val="Tahoma"/>
            <family val="2"/>
          </rPr>
          <t xml:space="preserve">, o en su defecto la </t>
        </r>
        <r>
          <rPr>
            <b/>
            <u/>
            <sz val="9"/>
            <color indexed="81"/>
            <rFont val="Tahoma"/>
            <family val="2"/>
          </rPr>
          <t>utilidad</t>
        </r>
        <r>
          <rPr>
            <sz val="9"/>
            <color indexed="81"/>
            <rFont val="Tahoma"/>
            <family val="2"/>
          </rPr>
          <t xml:space="preserve"> del contratista (artículo 1.3.1.7.9 del decreto 1625 de 2016)
La base gravable del </t>
        </r>
        <r>
          <rPr>
            <b/>
            <u/>
            <sz val="9"/>
            <color indexed="81"/>
            <rFont val="Tahoma"/>
            <family val="2"/>
          </rPr>
          <t>IVA</t>
        </r>
        <r>
          <rPr>
            <sz val="9"/>
            <color indexed="81"/>
            <rFont val="Tahoma"/>
            <family val="2"/>
          </rPr>
          <t xml:space="preserve"> en los contratos de obra si son de </t>
        </r>
        <r>
          <rPr>
            <b/>
            <u/>
            <sz val="9"/>
            <color indexed="81"/>
            <rFont val="Tahoma"/>
            <family val="2"/>
          </rPr>
          <t>mantenimiento</t>
        </r>
        <r>
          <rPr>
            <sz val="9"/>
            <color indexed="81"/>
            <rFont val="Tahoma"/>
            <family val="2"/>
          </rPr>
          <t xml:space="preserve"> son sobre el </t>
        </r>
        <r>
          <rPr>
            <b/>
            <u/>
            <sz val="9"/>
            <color indexed="81"/>
            <rFont val="Tahoma"/>
            <family val="2"/>
          </rPr>
          <t>total de la operación</t>
        </r>
        <r>
          <rPr>
            <sz val="9"/>
            <color indexed="81"/>
            <rFont val="Tahoma"/>
            <family val="2"/>
          </rPr>
          <t xml:space="preserve">
Los </t>
        </r>
        <r>
          <rPr>
            <b/>
            <u/>
            <sz val="9"/>
            <color indexed="81"/>
            <rFont val="Tahoma"/>
            <family val="2"/>
          </rPr>
          <t>contratos de Obras Públicas</t>
        </r>
        <r>
          <rPr>
            <sz val="9"/>
            <color indexed="81"/>
            <rFont val="Tahoma"/>
            <family val="2"/>
          </rPr>
          <t xml:space="preserve"> que celebren las personas naturales o jurídicas con las </t>
        </r>
        <r>
          <rPr>
            <b/>
            <u/>
            <sz val="9"/>
            <color indexed="81"/>
            <rFont val="Tahoma"/>
            <family val="2"/>
          </rPr>
          <t>Entidades Territoriales y/o Entidades Descentralizadas del Orden Departamental y Municipal estarán excluidos del IVA</t>
        </r>
        <r>
          <rPr>
            <sz val="9"/>
            <color indexed="81"/>
            <rFont val="Tahoma"/>
            <family val="2"/>
          </rPr>
          <t xml:space="preserve"> (artículo 100 de la ley 21 de 1992)</t>
        </r>
      </text>
    </comment>
    <comment ref="F239" authorId="0" shapeId="0" xr:uid="{00000000-0006-0000-0700-00000F000000}">
      <text>
        <r>
          <rPr>
            <sz val="9"/>
            <color indexed="81"/>
            <rFont val="Tahoma"/>
            <family val="2"/>
          </rPr>
          <t xml:space="preserve">
Diligenciar el porcentaje si aplica</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Marcela Buitrago Monsalve</author>
    <author>OneScreen</author>
    <author>tc={43FA0C18-EDE6-478A-ABDA-9ED6E9F027BA}</author>
  </authors>
  <commentList>
    <comment ref="A5" authorId="0" shapeId="0" xr:uid="{4B4B61AF-496A-490D-B7F3-E59E07EE0F08}">
      <text>
        <r>
          <rPr>
            <sz val="9"/>
            <color indexed="81"/>
            <rFont val="Tahoma"/>
            <family val="2"/>
          </rPr>
          <t>La información se alimenta de la hoja 
"PLAN DE EJECUCIÓN FÍSICA Y DE INVERSIONES"</t>
        </r>
      </text>
    </comment>
    <comment ref="A6" authorId="0" shapeId="0" xr:uid="{5345970F-337E-4881-ABA9-5F9EFD460424}">
      <text>
        <r>
          <rPr>
            <sz val="9"/>
            <color indexed="81"/>
            <rFont val="Tahoma"/>
            <family val="2"/>
          </rPr>
          <t>La información se alimenta de la hoja 
"PLAN DE EJECUCIÓN FÍSICA Y DE INVERSIONES"</t>
        </r>
      </text>
    </comment>
    <comment ref="M12" authorId="0" shapeId="0" xr:uid="{A66FD702-477D-46F6-BBFC-E6BEBEA327DE}">
      <text>
        <r>
          <rPr>
            <sz val="9"/>
            <color indexed="81"/>
            <rFont val="Tahoma"/>
            <family val="2"/>
          </rPr>
          <t xml:space="preserve">
Diligenciar solo si se trata de un convenio</t>
        </r>
      </text>
    </comment>
    <comment ref="O13" authorId="0" shapeId="0" xr:uid="{3346FE8B-0A99-4866-B65C-D6C2D32423AF}">
      <text>
        <r>
          <rPr>
            <sz val="9"/>
            <color indexed="81"/>
            <rFont val="Tahoma"/>
            <family val="2"/>
          </rPr>
          <t xml:space="preserve">
Diligenciar el nombre del conveniante.
Incluir columnas a la derecha, en caso de requerirlo.</t>
        </r>
      </text>
    </comment>
    <comment ref="B15" authorId="1" shapeId="0" xr:uid="{1FB1D944-85B2-4608-8832-64B1B66735F5}">
      <text>
        <r>
          <rPr>
            <sz val="9"/>
            <color indexed="81"/>
            <rFont val="Tahoma"/>
            <family val="2"/>
          </rPr>
          <t xml:space="preserve">
Respecto al ítem</t>
        </r>
      </text>
    </comment>
    <comment ref="C15" authorId="1" shapeId="0" xr:uid="{96C4CAD3-BDEA-4863-9627-8634EB257BEE}">
      <text>
        <r>
          <rPr>
            <sz val="9"/>
            <color indexed="81"/>
            <rFont val="Tahoma"/>
            <family val="2"/>
          </rPr>
          <t xml:space="preserve">
(%) de dedicación respecto a la unidad de medida, justificar adecuamente en caso que sea inferior al 100% y no sea aporte en especie</t>
        </r>
      </text>
    </comment>
    <comment ref="E15" authorId="1" shapeId="0" xr:uid="{F28F1ABB-9ABB-4AB2-8550-452813826E93}">
      <text>
        <r>
          <rPr>
            <sz val="9"/>
            <color indexed="81"/>
            <rFont val="Tahoma"/>
            <family val="2"/>
          </rPr>
          <t xml:space="preserve">
Respecto a la unidad de medida</t>
        </r>
      </text>
    </comment>
    <comment ref="E34" authorId="1" shapeId="0" xr:uid="{C313287D-71D6-4872-A756-3951F371E5CE}">
      <text>
        <r>
          <rPr>
            <sz val="9"/>
            <color indexed="81"/>
            <rFont val="Tahoma"/>
            <family val="2"/>
          </rPr>
          <t xml:space="preserve">
Respecto a la unidad de medida</t>
        </r>
      </text>
    </comment>
    <comment ref="A73" authorId="0" shapeId="0" xr:uid="{9E28EA9A-1611-4671-980F-CB59255DF16C}">
      <text>
        <r>
          <rPr>
            <sz val="9"/>
            <color indexed="81"/>
            <rFont val="Tahoma"/>
            <family val="2"/>
          </rPr>
          <t xml:space="preserve">
Sobre los aportes en dinero de quien no ejecuta</t>
        </r>
      </text>
    </comment>
    <comment ref="F73" authorId="0" shapeId="0" xr:uid="{316BCD27-64C1-40FB-A2E0-392CD58D812D}">
      <text>
        <r>
          <rPr>
            <sz val="9"/>
            <color indexed="81"/>
            <rFont val="Tahoma"/>
            <family val="2"/>
          </rPr>
          <t xml:space="preserve">
Diligenciar el porcentaje si aplica</t>
        </r>
      </text>
    </comment>
    <comment ref="A74" authorId="0" shapeId="0" xr:uid="{BCD8CB3A-F57B-4396-A411-2612A0259D30}">
      <text>
        <r>
          <rPr>
            <sz val="9"/>
            <color indexed="81"/>
            <rFont val="Tahoma"/>
            <family val="2"/>
          </rPr>
          <t xml:space="preserve">
Sobre los aportes en dinero de quien no ejecuta</t>
        </r>
      </text>
    </comment>
    <comment ref="F74" authorId="0" shapeId="0" xr:uid="{6E94FB23-B02F-4E12-B770-78C9FD062BDF}">
      <text>
        <r>
          <rPr>
            <sz val="9"/>
            <color indexed="81"/>
            <rFont val="Tahoma"/>
            <family val="2"/>
          </rPr>
          <t xml:space="preserve">
Diligenciar el porcentaje si aplica</t>
        </r>
      </text>
    </comment>
    <comment ref="F75" authorId="0" shapeId="0" xr:uid="{4A62505C-1A78-4453-B72B-8F76940F83C9}">
      <text>
        <r>
          <rPr>
            <sz val="9"/>
            <color indexed="81"/>
            <rFont val="Tahoma"/>
            <family val="2"/>
          </rPr>
          <t xml:space="preserve">
Diligenciar el porcentaje si aplica</t>
        </r>
      </text>
    </comment>
    <comment ref="B82" authorId="1" shapeId="0" xr:uid="{E12BFD05-5419-499A-83C6-71F259F85CB5}">
      <text>
        <r>
          <rPr>
            <sz val="9"/>
            <color indexed="81"/>
            <rFont val="Tahoma"/>
            <family val="2"/>
          </rPr>
          <t xml:space="preserve">
Respecto al ítem</t>
        </r>
      </text>
    </comment>
    <comment ref="C82" authorId="1" shapeId="0" xr:uid="{2B4FD125-9B78-4B4B-9A1D-99EA65CD2367}">
      <text>
        <r>
          <rPr>
            <sz val="9"/>
            <color indexed="81"/>
            <rFont val="Tahoma"/>
            <family val="2"/>
          </rPr>
          <t xml:space="preserve">
(%) de dedicación respecto a la unidad de medida, justificar adecuamente en caso que sea inferior al 100% y no sea aporte en especie</t>
        </r>
      </text>
    </comment>
    <comment ref="E82" authorId="1" shapeId="0" xr:uid="{57A49D65-8964-465C-A79E-11CD2C89DC7B}">
      <text>
        <r>
          <rPr>
            <sz val="9"/>
            <color indexed="81"/>
            <rFont val="Tahoma"/>
            <family val="2"/>
          </rPr>
          <t xml:space="preserve">
Respecto a la unidad de medida</t>
        </r>
      </text>
    </comment>
    <comment ref="G96" authorId="0" shapeId="0" xr:uid="{0AAA4A89-7AF4-4573-8EA1-2D7B751D99E9}">
      <text>
        <r>
          <rPr>
            <sz val="9"/>
            <color indexed="81"/>
            <rFont val="Tahoma"/>
            <family val="2"/>
          </rPr>
          <t xml:space="preserve">
Normalmente este valor se deriva del estudio de mercado</t>
        </r>
      </text>
    </comment>
    <comment ref="A135" authorId="0" shapeId="0" xr:uid="{8DF95971-50D2-4CBC-B151-222B973F8132}">
      <text>
        <r>
          <rPr>
            <sz val="9"/>
            <color indexed="81"/>
            <rFont val="Tahoma"/>
            <family val="2"/>
          </rPr>
          <t xml:space="preserve">
Sobre los aportes en dinero de quien no ejecuta</t>
        </r>
      </text>
    </comment>
    <comment ref="G135" authorId="0" shapeId="0" xr:uid="{232D8E8D-FD95-4903-9877-71F958ECE92C}">
      <text>
        <r>
          <rPr>
            <sz val="9"/>
            <color indexed="81"/>
            <rFont val="Tahoma"/>
            <family val="2"/>
          </rPr>
          <t xml:space="preserve">
Diligenciar el porcentaje si aplica</t>
        </r>
      </text>
    </comment>
    <comment ref="A136" authorId="0" shapeId="0" xr:uid="{71FE29BB-91FD-4724-B493-67EFB5468E66}">
      <text>
        <r>
          <rPr>
            <sz val="9"/>
            <color indexed="81"/>
            <rFont val="Tahoma"/>
            <family val="2"/>
          </rPr>
          <t xml:space="preserve">
Sobre los aportes en dinero de quien no ejecuta</t>
        </r>
      </text>
    </comment>
    <comment ref="G136" authorId="0" shapeId="0" xr:uid="{17F1BDC4-D2F4-40DA-96CB-7CB268678D14}">
      <text>
        <r>
          <rPr>
            <sz val="9"/>
            <color indexed="81"/>
            <rFont val="Tahoma"/>
            <family val="2"/>
          </rPr>
          <t xml:space="preserve">
Diligenciar el porcentaje si aplica</t>
        </r>
      </text>
    </comment>
    <comment ref="G137" authorId="0" shapeId="0" xr:uid="{98C45741-8255-476A-AEC3-9C8F60AC4485}">
      <text>
        <r>
          <rPr>
            <sz val="9"/>
            <color indexed="81"/>
            <rFont val="Tahoma"/>
            <family val="2"/>
          </rPr>
          <t xml:space="preserve">
Diligenciar el porcentaje si aplica</t>
        </r>
      </text>
    </comment>
    <comment ref="B144" authorId="1" shapeId="0" xr:uid="{1BE54197-A7E8-4B96-8C4E-5732628E7132}">
      <text>
        <r>
          <rPr>
            <sz val="9"/>
            <color indexed="81"/>
            <rFont val="Tahoma"/>
            <family val="2"/>
          </rPr>
          <t xml:space="preserve">
Respecto al ítem</t>
        </r>
      </text>
    </comment>
    <comment ref="C144" authorId="1" shapeId="0" xr:uid="{E38A0295-783E-4E2B-AB53-C72B69378CC9}">
      <text>
        <r>
          <rPr>
            <sz val="9"/>
            <color indexed="81"/>
            <rFont val="Tahoma"/>
            <family val="2"/>
          </rPr>
          <t xml:space="preserve">
(%) de dedicación respecto a la unidad de medida, justificar adecuamente en caso que sea inferior al 100% y no sea aporte en especie</t>
        </r>
      </text>
    </comment>
    <comment ref="E144" authorId="1" shapeId="0" xr:uid="{C3FDCFCB-EC48-4F0F-9FE5-68C499F2CD33}">
      <text>
        <r>
          <rPr>
            <sz val="9"/>
            <color indexed="81"/>
            <rFont val="Tahoma"/>
            <family val="2"/>
          </rPr>
          <t xml:space="preserve">
Respecto a la unidad de medida</t>
        </r>
      </text>
    </comment>
    <comment ref="J154" authorId="2" shapeId="0" xr:uid="{43FA0C18-EDE6-478A-ABDA-9ED6E9F027BA}">
      <text>
        <t>[Comentario encadenado]
Su versión de Excel le permite leer este comentario encadenado; sin embargo, las ediciones que se apliquen se quitarán si el archivo se abre en una versión más reciente de Excel. Más información: https://go.microsoft.com/fwlink/?linkid=870924
Comentario:
    Se ajusta</t>
      </text>
    </comment>
    <comment ref="G155" authorId="0" shapeId="0" xr:uid="{2DDADCD1-1C9A-4465-B29F-B5237CBC936D}">
      <text>
        <r>
          <rPr>
            <sz val="9"/>
            <color indexed="81"/>
            <rFont val="Tahoma"/>
            <family val="2"/>
          </rPr>
          <t xml:space="preserve">
Normalmente este valor se deriva del estudio de mercado</t>
        </r>
      </text>
    </comment>
    <comment ref="A174" authorId="0" shapeId="0" xr:uid="{1C210D59-CC00-4BDD-BF42-8E3D90ADB341}">
      <text>
        <r>
          <rPr>
            <sz val="9"/>
            <color indexed="81"/>
            <rFont val="Tahoma"/>
            <family val="2"/>
          </rPr>
          <t xml:space="preserve">
Sobre los aportes en dinero de quien no ejecuta</t>
        </r>
      </text>
    </comment>
    <comment ref="G174" authorId="0" shapeId="0" xr:uid="{BD4A1A15-B814-43DE-B6A1-674D39329E59}">
      <text>
        <r>
          <rPr>
            <sz val="9"/>
            <color indexed="81"/>
            <rFont val="Tahoma"/>
            <family val="2"/>
          </rPr>
          <t xml:space="preserve">
Diligenciar el porcentaje si aplica</t>
        </r>
      </text>
    </comment>
    <comment ref="A175" authorId="0" shapeId="0" xr:uid="{10199A68-BCA7-4DF1-938F-08234508D467}">
      <text>
        <r>
          <rPr>
            <sz val="9"/>
            <color indexed="81"/>
            <rFont val="Tahoma"/>
            <family val="2"/>
          </rPr>
          <t xml:space="preserve">
Sobre los aportes en dinero de quien no ejecuta</t>
        </r>
      </text>
    </comment>
    <comment ref="G175" authorId="0" shapeId="0" xr:uid="{E3A28D85-3957-4B73-89D3-83B97961153D}">
      <text>
        <r>
          <rPr>
            <sz val="9"/>
            <color indexed="81"/>
            <rFont val="Tahoma"/>
            <family val="2"/>
          </rPr>
          <t xml:space="preserve">
Diligenciar el porcentaje si aplica</t>
        </r>
      </text>
    </comment>
    <comment ref="G176" authorId="0" shapeId="0" xr:uid="{CEAF532E-F012-4E12-9C8E-973A69D4F89D}">
      <text>
        <r>
          <rPr>
            <sz val="9"/>
            <color indexed="81"/>
            <rFont val="Tahoma"/>
            <family val="2"/>
          </rPr>
          <t xml:space="preserve">
Diligenciar el porcentaje si aplica</t>
        </r>
      </text>
    </comment>
    <comment ref="B183" authorId="1" shapeId="0" xr:uid="{76873954-A7AD-4860-ADEF-3125D5E4A096}">
      <text>
        <r>
          <rPr>
            <sz val="9"/>
            <color indexed="81"/>
            <rFont val="Tahoma"/>
            <family val="2"/>
          </rPr>
          <t xml:space="preserve">
Respecto al ítem</t>
        </r>
      </text>
    </comment>
    <comment ref="C183" authorId="1" shapeId="0" xr:uid="{BEAABDBE-2182-4889-91C4-F4538F5116F3}">
      <text>
        <r>
          <rPr>
            <sz val="9"/>
            <color indexed="81"/>
            <rFont val="Tahoma"/>
            <family val="2"/>
          </rPr>
          <t xml:space="preserve">
(%) de dedicación respecto a la unidad de medida, justificar adecuamente en caso que sea inferior al 100% y no sea aporte en especie</t>
        </r>
      </text>
    </comment>
    <comment ref="E183" authorId="1" shapeId="0" xr:uid="{A79BADCD-AC3A-4265-A85E-DCE70C9C1175}">
      <text>
        <r>
          <rPr>
            <sz val="9"/>
            <color indexed="81"/>
            <rFont val="Tahoma"/>
            <family val="2"/>
          </rPr>
          <t xml:space="preserve">
Respecto a la unidad de medida</t>
        </r>
      </text>
    </comment>
    <comment ref="G194" authorId="0" shapeId="0" xr:uid="{B781BA6D-3141-4B2D-82E2-8AC7C09E3E4C}">
      <text>
        <r>
          <rPr>
            <sz val="9"/>
            <color indexed="81"/>
            <rFont val="Tahoma"/>
            <family val="2"/>
          </rPr>
          <t xml:space="preserve">
Normalmente este valor se deriva del estudio de mercado</t>
        </r>
      </text>
    </comment>
    <comment ref="A213" authorId="0" shapeId="0" xr:uid="{5D11F087-2C40-42CC-B08E-A505EA7E60C1}">
      <text>
        <r>
          <rPr>
            <sz val="9"/>
            <color indexed="81"/>
            <rFont val="Tahoma"/>
            <family val="2"/>
          </rPr>
          <t xml:space="preserve">
Sobre los aportes en dinero de quien no ejecuta</t>
        </r>
      </text>
    </comment>
    <comment ref="G213" authorId="0" shapeId="0" xr:uid="{67CA37B9-47B6-4C93-AB8C-DB4D653AFE1A}">
      <text>
        <r>
          <rPr>
            <sz val="9"/>
            <color indexed="81"/>
            <rFont val="Tahoma"/>
            <family val="2"/>
          </rPr>
          <t xml:space="preserve">
Diligenciar el porcentaje si aplica</t>
        </r>
      </text>
    </comment>
    <comment ref="A214" authorId="0" shapeId="0" xr:uid="{643D1DC9-38FD-46B1-9019-E02CBE4954DA}">
      <text>
        <r>
          <rPr>
            <sz val="9"/>
            <color indexed="81"/>
            <rFont val="Tahoma"/>
            <family val="2"/>
          </rPr>
          <t xml:space="preserve">
Sobre los aportes en dinero de quien no ejecuta</t>
        </r>
      </text>
    </comment>
    <comment ref="G214" authorId="0" shapeId="0" xr:uid="{5F290C4F-B66F-4C00-8E5E-89A7AE58B21D}">
      <text>
        <r>
          <rPr>
            <sz val="9"/>
            <color indexed="81"/>
            <rFont val="Tahoma"/>
            <family val="2"/>
          </rPr>
          <t xml:space="preserve">
Diligenciar el porcentaje si aplica</t>
        </r>
      </text>
    </comment>
    <comment ref="G215" authorId="0" shapeId="0" xr:uid="{B1DE9372-19B1-40B2-A880-07606AC78ED0}">
      <text>
        <r>
          <rPr>
            <sz val="9"/>
            <color indexed="81"/>
            <rFont val="Tahoma"/>
            <family val="2"/>
          </rPr>
          <t xml:space="preserve">
Diligenciar el porcentaje si aplica</t>
        </r>
      </text>
    </comment>
    <comment ref="B222" authorId="1" shapeId="0" xr:uid="{17933333-FF46-4C5F-B9C3-CAEB1BA6BC40}">
      <text>
        <r>
          <rPr>
            <sz val="9"/>
            <color indexed="81"/>
            <rFont val="Tahoma"/>
            <family val="2"/>
          </rPr>
          <t xml:space="preserve">
Respecto al ítem</t>
        </r>
      </text>
    </comment>
    <comment ref="C222" authorId="1" shapeId="0" xr:uid="{91007A51-B344-4738-A200-62CD0FAF3DCB}">
      <text>
        <r>
          <rPr>
            <sz val="9"/>
            <color indexed="81"/>
            <rFont val="Tahoma"/>
            <family val="2"/>
          </rPr>
          <t xml:space="preserve">
(%) de dedicación respecto a la unidad de medida, justificar adecuamente en caso que sea inferior al 100% y no sea aporte en especie</t>
        </r>
      </text>
    </comment>
    <comment ref="E222" authorId="1" shapeId="0" xr:uid="{EE087F40-F445-497E-AA85-90E80E2ADEF5}">
      <text>
        <r>
          <rPr>
            <sz val="9"/>
            <color indexed="81"/>
            <rFont val="Tahoma"/>
            <family val="2"/>
          </rPr>
          <t xml:space="preserve">
Respecto a la unidad de medida</t>
        </r>
      </text>
    </comment>
    <comment ref="G236" authorId="0" shapeId="0" xr:uid="{4D528611-6D56-4DDC-8264-4E3880C71DF4}">
      <text>
        <r>
          <rPr>
            <sz val="9"/>
            <color indexed="81"/>
            <rFont val="Tahoma"/>
            <family val="2"/>
          </rPr>
          <t xml:space="preserve">
Normalmente este valor se deriva del estudio de mercado</t>
        </r>
      </text>
    </comment>
    <comment ref="A255" authorId="0" shapeId="0" xr:uid="{635F0AEE-4256-4906-B175-1B692946A26B}">
      <text>
        <r>
          <rPr>
            <sz val="9"/>
            <color indexed="81"/>
            <rFont val="Tahoma"/>
            <family val="2"/>
          </rPr>
          <t xml:space="preserve">
Sobre los aportes en dinero de quien no ejecuta</t>
        </r>
      </text>
    </comment>
    <comment ref="G255" authorId="0" shapeId="0" xr:uid="{1A9C69C9-A05F-4474-AC3C-4C010F8264AF}">
      <text>
        <r>
          <rPr>
            <sz val="9"/>
            <color indexed="81"/>
            <rFont val="Tahoma"/>
            <family val="2"/>
          </rPr>
          <t xml:space="preserve">
Diligenciar el porcentaje si aplica</t>
        </r>
      </text>
    </comment>
    <comment ref="A256" authorId="0" shapeId="0" xr:uid="{88C80CE7-A272-47E8-B22A-09EC14446462}">
      <text>
        <r>
          <rPr>
            <sz val="9"/>
            <color indexed="81"/>
            <rFont val="Tahoma"/>
            <family val="2"/>
          </rPr>
          <t xml:space="preserve">
Sobre los aportes en dinero de quien no ejecuta</t>
        </r>
      </text>
    </comment>
    <comment ref="G256" authorId="0" shapeId="0" xr:uid="{0026F67E-9A5D-4762-981F-44C136BF880A}">
      <text>
        <r>
          <rPr>
            <sz val="9"/>
            <color indexed="81"/>
            <rFont val="Tahoma"/>
            <family val="2"/>
          </rPr>
          <t xml:space="preserve">
Diligenciar el porcentaje si aplica</t>
        </r>
      </text>
    </comment>
    <comment ref="G257" authorId="0" shapeId="0" xr:uid="{018CFB6E-FD3C-4967-8101-872364FD50E1}">
      <text>
        <r>
          <rPr>
            <sz val="9"/>
            <color indexed="81"/>
            <rFont val="Tahoma"/>
            <family val="2"/>
          </rPr>
          <t xml:space="preserve">
Diligenciar el porcentaje si aplica</t>
        </r>
      </text>
    </comment>
    <comment ref="B264" authorId="1" shapeId="0" xr:uid="{03FAC48F-8DFF-4E18-AB31-9262A9101EC3}">
      <text>
        <r>
          <rPr>
            <sz val="9"/>
            <color indexed="81"/>
            <rFont val="Tahoma"/>
            <family val="2"/>
          </rPr>
          <t xml:space="preserve">
Respecto al ítem</t>
        </r>
      </text>
    </comment>
    <comment ref="C264" authorId="1" shapeId="0" xr:uid="{D11A700A-8DCA-40D9-A1AA-659AE3B19013}">
      <text>
        <r>
          <rPr>
            <sz val="9"/>
            <color indexed="81"/>
            <rFont val="Tahoma"/>
            <family val="2"/>
          </rPr>
          <t xml:space="preserve">
(%) de dedicación respecto a la unidad de medida, justificar adecuamente en caso que sea inferior al 100% y no sea aporte en especie</t>
        </r>
      </text>
    </comment>
    <comment ref="E264" authorId="1" shapeId="0" xr:uid="{A1C631BE-F1B0-44BD-B79C-1BAF8B582E71}">
      <text>
        <r>
          <rPr>
            <sz val="9"/>
            <color indexed="81"/>
            <rFont val="Tahoma"/>
            <family val="2"/>
          </rPr>
          <t xml:space="preserve">
Respecto a la unidad de medida</t>
        </r>
      </text>
    </comment>
    <comment ref="G278" authorId="0" shapeId="0" xr:uid="{E3FCA00C-968D-4D47-87ED-07B1A1EFC227}">
      <text>
        <r>
          <rPr>
            <sz val="9"/>
            <color indexed="81"/>
            <rFont val="Tahoma"/>
            <family val="2"/>
          </rPr>
          <t xml:space="preserve">
Normalmente este valor se deriva del estudio de mercado</t>
        </r>
      </text>
    </comment>
    <comment ref="A297" authorId="0" shapeId="0" xr:uid="{282FA393-5E36-4B5B-809D-40ACBB39DEE7}">
      <text>
        <r>
          <rPr>
            <sz val="9"/>
            <color indexed="81"/>
            <rFont val="Tahoma"/>
            <family val="2"/>
          </rPr>
          <t xml:space="preserve">
Sobre los aportes en dinero de quien no ejecuta</t>
        </r>
      </text>
    </comment>
    <comment ref="G297" authorId="0" shapeId="0" xr:uid="{9D7CB1E0-068D-4DA1-85D4-F33D69C5F74E}">
      <text>
        <r>
          <rPr>
            <sz val="9"/>
            <color indexed="81"/>
            <rFont val="Tahoma"/>
            <family val="2"/>
          </rPr>
          <t xml:space="preserve">
Diligenciar el porcentaje si aplica</t>
        </r>
      </text>
    </comment>
    <comment ref="A298" authorId="0" shapeId="0" xr:uid="{674857B0-7BC0-402A-96D2-808861FD6ABE}">
      <text>
        <r>
          <rPr>
            <sz val="9"/>
            <color indexed="81"/>
            <rFont val="Tahoma"/>
            <family val="2"/>
          </rPr>
          <t xml:space="preserve">
Sobre los aportes en dinero de quien no ejecuta</t>
        </r>
      </text>
    </comment>
    <comment ref="G298" authorId="0" shapeId="0" xr:uid="{C24B956F-379D-4442-BC02-5563A1C67FBE}">
      <text>
        <r>
          <rPr>
            <sz val="9"/>
            <color indexed="81"/>
            <rFont val="Tahoma"/>
            <family val="2"/>
          </rPr>
          <t xml:space="preserve">
Diligenciar el porcentaje si aplica</t>
        </r>
      </text>
    </comment>
    <comment ref="G299" authorId="0" shapeId="0" xr:uid="{3C5AD771-77A8-4150-B4A5-66D6BB4F5AEF}">
      <text>
        <r>
          <rPr>
            <sz val="9"/>
            <color indexed="81"/>
            <rFont val="Tahoma"/>
            <family val="2"/>
          </rPr>
          <t xml:space="preserve">
Diligenciar el porcentaje si aplica</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Marcela Buitrago Monsalve</author>
    <author>OneScreen</author>
    <author>tc={3999BDCB-A986-47E7-8DFF-F6C1598FFD60}</author>
  </authors>
  <commentList>
    <comment ref="A5" authorId="0" shapeId="0" xr:uid="{F7073416-74C0-4FD7-BC5B-45508CF6CD4B}">
      <text>
        <r>
          <rPr>
            <sz val="9"/>
            <color indexed="81"/>
            <rFont val="Tahoma"/>
            <family val="2"/>
          </rPr>
          <t>La información se alimenta de la hoja 
"PLAN DE EJECUCIÓN FÍSICA Y DE INVERSIONES"</t>
        </r>
      </text>
    </comment>
    <comment ref="A6" authorId="0" shapeId="0" xr:uid="{FA8A77A5-301E-47E3-AE52-3CD4C91D534D}">
      <text>
        <r>
          <rPr>
            <sz val="9"/>
            <color indexed="81"/>
            <rFont val="Tahoma"/>
            <family val="2"/>
          </rPr>
          <t>La información se alimenta de la hoja 
"PLAN DE EJECUCIÓN FÍSICA Y DE INVERSIONES"</t>
        </r>
      </text>
    </comment>
    <comment ref="M12" authorId="0" shapeId="0" xr:uid="{AC2858E4-E08B-49B9-A989-971BDAF15CD2}">
      <text>
        <r>
          <rPr>
            <sz val="9"/>
            <color indexed="81"/>
            <rFont val="Tahoma"/>
            <family val="2"/>
          </rPr>
          <t xml:space="preserve">
Diligenciar solo si se trata de un convenio</t>
        </r>
      </text>
    </comment>
    <comment ref="O13" authorId="0" shapeId="0" xr:uid="{798A7744-471A-4A19-AD6A-4A47444763BA}">
      <text>
        <r>
          <rPr>
            <sz val="9"/>
            <color indexed="81"/>
            <rFont val="Tahoma"/>
            <family val="2"/>
          </rPr>
          <t xml:space="preserve">
Diligenciar el nombre del conveniante.
Incluir columnas a la derecha, en caso de requerirlo.</t>
        </r>
      </text>
    </comment>
    <comment ref="B15" authorId="1" shapeId="0" xr:uid="{95BF39E2-E8D7-4681-A81B-353D4D8AB206}">
      <text>
        <r>
          <rPr>
            <sz val="9"/>
            <color indexed="81"/>
            <rFont val="Tahoma"/>
            <family val="2"/>
          </rPr>
          <t xml:space="preserve">
Respecto al ítem</t>
        </r>
      </text>
    </comment>
    <comment ref="C15" authorId="1" shapeId="0" xr:uid="{ACB27584-B976-4CD6-BAA9-B1A7A0BE14FD}">
      <text>
        <r>
          <rPr>
            <sz val="9"/>
            <color indexed="81"/>
            <rFont val="Tahoma"/>
            <family val="2"/>
          </rPr>
          <t xml:space="preserve">
(%) de dedicación respecto a la unidad de medida, justificar adecuamente en caso que sea inferior al 100% y no sea aporte en especie</t>
        </r>
      </text>
    </comment>
    <comment ref="E15" authorId="1" shapeId="0" xr:uid="{886A22FD-FE58-46F7-96FD-875130D09265}">
      <text>
        <r>
          <rPr>
            <sz val="9"/>
            <color indexed="81"/>
            <rFont val="Tahoma"/>
            <family val="2"/>
          </rPr>
          <t xml:space="preserve">
Respecto a la unidad de medida</t>
        </r>
      </text>
    </comment>
    <comment ref="E34" authorId="1" shapeId="0" xr:uid="{5694D425-9B94-4ADB-AECD-881F39953812}">
      <text>
        <r>
          <rPr>
            <sz val="9"/>
            <color indexed="81"/>
            <rFont val="Tahoma"/>
            <family val="2"/>
          </rPr>
          <t xml:space="preserve">
Respecto a la unidad de medida</t>
        </r>
      </text>
    </comment>
    <comment ref="A58" authorId="0" shapeId="0" xr:uid="{842329AB-A5C2-424C-8DC1-B8AEC69797D2}">
      <text>
        <r>
          <rPr>
            <sz val="9"/>
            <color indexed="81"/>
            <rFont val="Tahoma"/>
            <family val="2"/>
          </rPr>
          <t xml:space="preserve">
Sobre los aportes en dinero de quien no ejecuta</t>
        </r>
      </text>
    </comment>
    <comment ref="F58" authorId="0" shapeId="0" xr:uid="{A1F7DF2B-AC79-45FA-8FC2-2145032A9359}">
      <text>
        <r>
          <rPr>
            <sz val="9"/>
            <color indexed="81"/>
            <rFont val="Tahoma"/>
            <family val="2"/>
          </rPr>
          <t xml:space="preserve">
Diligenciar el porcentaje si aplica</t>
        </r>
      </text>
    </comment>
    <comment ref="A59" authorId="0" shapeId="0" xr:uid="{E0760162-90BF-437E-A063-14DEDBD55562}">
      <text>
        <r>
          <rPr>
            <sz val="9"/>
            <color indexed="81"/>
            <rFont val="Tahoma"/>
            <family val="2"/>
          </rPr>
          <t xml:space="preserve">
Sobre los aportes en dinero de quien no ejecuta</t>
        </r>
      </text>
    </comment>
    <comment ref="F59" authorId="0" shapeId="0" xr:uid="{F6A780CB-6383-4388-9174-0223627C8404}">
      <text>
        <r>
          <rPr>
            <sz val="9"/>
            <color indexed="81"/>
            <rFont val="Tahoma"/>
            <family val="2"/>
          </rPr>
          <t xml:space="preserve">
Diligenciar el porcentaje si aplica</t>
        </r>
      </text>
    </comment>
    <comment ref="F60" authorId="0" shapeId="0" xr:uid="{3D212D37-24B1-4FA5-975B-DA7C3ADA61B2}">
      <text>
        <r>
          <rPr>
            <sz val="9"/>
            <color indexed="81"/>
            <rFont val="Tahoma"/>
            <family val="2"/>
          </rPr>
          <t xml:space="preserve">
Diligenciar el porcentaje si aplica</t>
        </r>
      </text>
    </comment>
    <comment ref="B67" authorId="1" shapeId="0" xr:uid="{2EAB7C35-1775-4A6E-BE84-F80CBDA8B87C}">
      <text>
        <r>
          <rPr>
            <sz val="9"/>
            <color indexed="81"/>
            <rFont val="Tahoma"/>
            <family val="2"/>
          </rPr>
          <t xml:space="preserve">
Respecto al ítem</t>
        </r>
      </text>
    </comment>
    <comment ref="C67" authorId="1" shapeId="0" xr:uid="{E954F4B3-97C9-4F82-8504-F89A1E86FBCA}">
      <text>
        <r>
          <rPr>
            <sz val="9"/>
            <color indexed="81"/>
            <rFont val="Tahoma"/>
            <family val="2"/>
          </rPr>
          <t xml:space="preserve">
(%) de dedicación respecto a la unidad de medida, justificar adecuamente en caso que sea inferior al 100% y no sea aporte en especie</t>
        </r>
      </text>
    </comment>
    <comment ref="E67" authorId="1" shapeId="0" xr:uid="{7C2C9A10-32A6-4ADC-89BE-4F61813D6846}">
      <text>
        <r>
          <rPr>
            <sz val="9"/>
            <color indexed="81"/>
            <rFont val="Tahoma"/>
            <family val="2"/>
          </rPr>
          <t xml:space="preserve">
Respecto a la unidad de medida</t>
        </r>
      </text>
    </comment>
    <comment ref="G81" authorId="0" shapeId="0" xr:uid="{DFBFBE90-21AC-4C1A-B687-6D9D15A464BF}">
      <text>
        <r>
          <rPr>
            <sz val="9"/>
            <color indexed="81"/>
            <rFont val="Tahoma"/>
            <family val="2"/>
          </rPr>
          <t xml:space="preserve">
Normalmente este valor se deriva del estudio de mercado</t>
        </r>
      </text>
    </comment>
    <comment ref="A120" authorId="0" shapeId="0" xr:uid="{A9E842EF-A3E2-456B-857F-66AC058E8236}">
      <text>
        <r>
          <rPr>
            <sz val="9"/>
            <color indexed="81"/>
            <rFont val="Tahoma"/>
            <family val="2"/>
          </rPr>
          <t xml:space="preserve">
Sobre los aportes en dinero de quien no ejecuta</t>
        </r>
      </text>
    </comment>
    <comment ref="G120" authorId="0" shapeId="0" xr:uid="{E000E264-1F50-485D-A3A4-D3E7558A5AD6}">
      <text>
        <r>
          <rPr>
            <sz val="9"/>
            <color indexed="81"/>
            <rFont val="Tahoma"/>
            <family val="2"/>
          </rPr>
          <t xml:space="preserve">
Diligenciar el porcentaje si aplica</t>
        </r>
      </text>
    </comment>
    <comment ref="A121" authorId="0" shapeId="0" xr:uid="{1DB740EC-3948-4D61-8510-98ACB7092B24}">
      <text>
        <r>
          <rPr>
            <sz val="9"/>
            <color indexed="81"/>
            <rFont val="Tahoma"/>
            <family val="2"/>
          </rPr>
          <t xml:space="preserve">
Sobre los aportes en dinero de quien no ejecuta</t>
        </r>
      </text>
    </comment>
    <comment ref="G121" authorId="0" shapeId="0" xr:uid="{B38CF212-2381-4D12-8B66-6529ACBE9FC4}">
      <text>
        <r>
          <rPr>
            <sz val="9"/>
            <color indexed="81"/>
            <rFont val="Tahoma"/>
            <family val="2"/>
          </rPr>
          <t xml:space="preserve">
Diligenciar el porcentaje si aplica</t>
        </r>
      </text>
    </comment>
    <comment ref="G122" authorId="0" shapeId="0" xr:uid="{B011D47B-C1C5-4F32-B47B-62210A0EF3D1}">
      <text>
        <r>
          <rPr>
            <sz val="9"/>
            <color indexed="81"/>
            <rFont val="Tahoma"/>
            <family val="2"/>
          </rPr>
          <t xml:space="preserve">
Diligenciar el porcentaje si aplica</t>
        </r>
      </text>
    </comment>
    <comment ref="B129" authorId="1" shapeId="0" xr:uid="{1C9DC1CA-A594-41A2-A502-697140C3B534}">
      <text>
        <r>
          <rPr>
            <sz val="9"/>
            <color indexed="81"/>
            <rFont val="Tahoma"/>
            <family val="2"/>
          </rPr>
          <t xml:space="preserve">
Respecto al ítem</t>
        </r>
      </text>
    </comment>
    <comment ref="C129" authorId="1" shapeId="0" xr:uid="{58E993D2-3113-42FB-A085-5EA40AE8FCAC}">
      <text>
        <r>
          <rPr>
            <sz val="9"/>
            <color indexed="81"/>
            <rFont val="Tahoma"/>
            <family val="2"/>
          </rPr>
          <t xml:space="preserve">
(%) de dedicación respecto a la unidad de medida, justificar adecuamente en caso que sea inferior al 100% y no sea aporte en especie</t>
        </r>
      </text>
    </comment>
    <comment ref="E129" authorId="1" shapeId="0" xr:uid="{C24F5879-46F7-487B-9314-71266FEE20E8}">
      <text>
        <r>
          <rPr>
            <sz val="9"/>
            <color indexed="81"/>
            <rFont val="Tahoma"/>
            <family val="2"/>
          </rPr>
          <t xml:space="preserve">
Respecto a la unidad de medida</t>
        </r>
      </text>
    </comment>
    <comment ref="J139" authorId="2" shapeId="0" xr:uid="{3999BDCB-A986-47E7-8DFF-F6C1598FFD60}">
      <text>
        <t>[Comentario encadenado]
Su versión de Excel le permite leer este comentario encadenado; sin embargo, las ediciones que se apliquen se quitarán si el archivo se abre en una versión más reciente de Excel. Más información: https://go.microsoft.com/fwlink/?linkid=870924
Comentario:
    Se ajusta</t>
      </text>
    </comment>
    <comment ref="G140" authorId="0" shapeId="0" xr:uid="{3D7B464B-6694-44FC-9E26-A067752D8590}">
      <text>
        <r>
          <rPr>
            <sz val="9"/>
            <color indexed="81"/>
            <rFont val="Tahoma"/>
            <family val="2"/>
          </rPr>
          <t xml:space="preserve">
Normalmente este valor se deriva del estudio de mercado</t>
        </r>
      </text>
    </comment>
    <comment ref="A159" authorId="0" shapeId="0" xr:uid="{5621F3D0-213C-45FB-8B6D-32578D508DB9}">
      <text>
        <r>
          <rPr>
            <sz val="9"/>
            <color indexed="81"/>
            <rFont val="Tahoma"/>
            <family val="2"/>
          </rPr>
          <t xml:space="preserve">
Sobre los aportes en dinero de quien no ejecuta</t>
        </r>
      </text>
    </comment>
    <comment ref="G159" authorId="0" shapeId="0" xr:uid="{ED0AC521-B184-476B-BC64-98425349E015}">
      <text>
        <r>
          <rPr>
            <sz val="9"/>
            <color indexed="81"/>
            <rFont val="Tahoma"/>
            <family val="2"/>
          </rPr>
          <t xml:space="preserve">
Diligenciar el porcentaje si aplica</t>
        </r>
      </text>
    </comment>
    <comment ref="A160" authorId="0" shapeId="0" xr:uid="{7321A733-691B-4B6B-8213-DCE83CD2F5BE}">
      <text>
        <r>
          <rPr>
            <sz val="9"/>
            <color indexed="81"/>
            <rFont val="Tahoma"/>
            <family val="2"/>
          </rPr>
          <t xml:space="preserve">
Sobre los aportes en dinero de quien no ejecuta</t>
        </r>
      </text>
    </comment>
    <comment ref="G160" authorId="0" shapeId="0" xr:uid="{9F691CB1-4FB8-4851-AEDB-7AD202DCBCE7}">
      <text>
        <r>
          <rPr>
            <sz val="9"/>
            <color indexed="81"/>
            <rFont val="Tahoma"/>
            <family val="2"/>
          </rPr>
          <t xml:space="preserve">
Diligenciar el porcentaje si aplica</t>
        </r>
      </text>
    </comment>
    <comment ref="G161" authorId="0" shapeId="0" xr:uid="{669A9AE0-743A-467C-8D1A-022C6510735D}">
      <text>
        <r>
          <rPr>
            <sz val="9"/>
            <color indexed="81"/>
            <rFont val="Tahoma"/>
            <family val="2"/>
          </rPr>
          <t xml:space="preserve">
Diligenciar el porcentaje si aplica</t>
        </r>
      </text>
    </comment>
    <comment ref="B168" authorId="1" shapeId="0" xr:uid="{2A395E6B-56F8-46EA-9ACB-126335FB29E7}">
      <text>
        <r>
          <rPr>
            <sz val="9"/>
            <color indexed="81"/>
            <rFont val="Tahoma"/>
            <family val="2"/>
          </rPr>
          <t xml:space="preserve">
Respecto al ítem</t>
        </r>
      </text>
    </comment>
    <comment ref="C168" authorId="1" shapeId="0" xr:uid="{A55F7ABC-6476-4785-82BB-353242BAB9B2}">
      <text>
        <r>
          <rPr>
            <sz val="9"/>
            <color indexed="81"/>
            <rFont val="Tahoma"/>
            <family val="2"/>
          </rPr>
          <t xml:space="preserve">
(%) de dedicación respecto a la unidad de medida, justificar adecuamente en caso que sea inferior al 100% y no sea aporte en especie</t>
        </r>
      </text>
    </comment>
    <comment ref="E168" authorId="1" shapeId="0" xr:uid="{E82390C2-ADC6-441E-A2CA-51BD398CBD4D}">
      <text>
        <r>
          <rPr>
            <sz val="9"/>
            <color indexed="81"/>
            <rFont val="Tahoma"/>
            <family val="2"/>
          </rPr>
          <t xml:space="preserve">
Respecto a la unidad de medida</t>
        </r>
      </text>
    </comment>
    <comment ref="G179" authorId="0" shapeId="0" xr:uid="{6D30AD78-5963-4DEC-BF68-2CC584253E8F}">
      <text>
        <r>
          <rPr>
            <sz val="9"/>
            <color indexed="81"/>
            <rFont val="Tahoma"/>
            <family val="2"/>
          </rPr>
          <t xml:space="preserve">
Normalmente este valor se deriva del estudio de mercado</t>
        </r>
      </text>
    </comment>
    <comment ref="A198" authorId="0" shapeId="0" xr:uid="{04CBD1A4-19E4-4118-ADD2-4F807D2CDE29}">
      <text>
        <r>
          <rPr>
            <sz val="9"/>
            <color indexed="81"/>
            <rFont val="Tahoma"/>
            <family val="2"/>
          </rPr>
          <t xml:space="preserve">
Sobre los aportes en dinero de quien no ejecuta</t>
        </r>
      </text>
    </comment>
    <comment ref="G198" authorId="0" shapeId="0" xr:uid="{A595914C-23FA-43C9-B8F4-2154D8FEF10E}">
      <text>
        <r>
          <rPr>
            <sz val="9"/>
            <color indexed="81"/>
            <rFont val="Tahoma"/>
            <family val="2"/>
          </rPr>
          <t xml:space="preserve">
Diligenciar el porcentaje si aplica</t>
        </r>
      </text>
    </comment>
    <comment ref="A199" authorId="0" shapeId="0" xr:uid="{792500CA-0377-4D73-AAD1-2F007287D3F4}">
      <text>
        <r>
          <rPr>
            <sz val="9"/>
            <color indexed="81"/>
            <rFont val="Tahoma"/>
            <family val="2"/>
          </rPr>
          <t xml:space="preserve">
Sobre los aportes en dinero de quien no ejecuta</t>
        </r>
      </text>
    </comment>
    <comment ref="G199" authorId="0" shapeId="0" xr:uid="{B6030829-DE1B-47E6-8FA6-47D2CB44BC39}">
      <text>
        <r>
          <rPr>
            <sz val="9"/>
            <color indexed="81"/>
            <rFont val="Tahoma"/>
            <family val="2"/>
          </rPr>
          <t xml:space="preserve">
Diligenciar el porcentaje si aplica</t>
        </r>
      </text>
    </comment>
    <comment ref="G200" authorId="0" shapeId="0" xr:uid="{0457A31E-43B4-47A6-84F6-3BE4F5AA56C3}">
      <text>
        <r>
          <rPr>
            <sz val="9"/>
            <color indexed="81"/>
            <rFont val="Tahoma"/>
            <family val="2"/>
          </rPr>
          <t xml:space="preserve">
Diligenciar el porcentaje si aplica</t>
        </r>
      </text>
    </comment>
    <comment ref="B207" authorId="1" shapeId="0" xr:uid="{09E9C5F1-65B2-4E5A-9ADD-5A5702764C13}">
      <text>
        <r>
          <rPr>
            <sz val="9"/>
            <color indexed="81"/>
            <rFont val="Tahoma"/>
            <family val="2"/>
          </rPr>
          <t xml:space="preserve">
Respecto al ítem</t>
        </r>
      </text>
    </comment>
    <comment ref="C207" authorId="1" shapeId="0" xr:uid="{922FABE7-3CF2-4DF7-B777-D628ADD40E72}">
      <text>
        <r>
          <rPr>
            <sz val="9"/>
            <color indexed="81"/>
            <rFont val="Tahoma"/>
            <family val="2"/>
          </rPr>
          <t xml:space="preserve">
(%) de dedicación respecto a la unidad de medida, justificar adecuamente en caso que sea inferior al 100% y no sea aporte en especie</t>
        </r>
      </text>
    </comment>
    <comment ref="E207" authorId="1" shapeId="0" xr:uid="{31E4C52D-543F-4941-9638-D4B0F3216129}">
      <text>
        <r>
          <rPr>
            <sz val="9"/>
            <color indexed="81"/>
            <rFont val="Tahoma"/>
            <family val="2"/>
          </rPr>
          <t xml:space="preserve">
Respecto a la unidad de medida</t>
        </r>
      </text>
    </comment>
    <comment ref="G221" authorId="0" shapeId="0" xr:uid="{90E7A09F-7722-4C68-AF23-820B3DCBCD7C}">
      <text>
        <r>
          <rPr>
            <sz val="9"/>
            <color indexed="81"/>
            <rFont val="Tahoma"/>
            <family val="2"/>
          </rPr>
          <t xml:space="preserve">
Normalmente este valor se deriva del estudio de mercado</t>
        </r>
      </text>
    </comment>
    <comment ref="A240" authorId="0" shapeId="0" xr:uid="{25F53ED1-4999-4473-B18E-9E0C77B2B680}">
      <text>
        <r>
          <rPr>
            <sz val="9"/>
            <color indexed="81"/>
            <rFont val="Tahoma"/>
            <family val="2"/>
          </rPr>
          <t xml:space="preserve">
Sobre los aportes en dinero de quien no ejecuta</t>
        </r>
      </text>
    </comment>
    <comment ref="G240" authorId="0" shapeId="0" xr:uid="{E592E6D7-BEBF-47EB-8CF1-36E4988934B2}">
      <text>
        <r>
          <rPr>
            <sz val="9"/>
            <color indexed="81"/>
            <rFont val="Tahoma"/>
            <family val="2"/>
          </rPr>
          <t xml:space="preserve">
Diligenciar el porcentaje si aplica</t>
        </r>
      </text>
    </comment>
    <comment ref="A241" authorId="0" shapeId="0" xr:uid="{BBB6C796-5155-4F6D-BDFB-C1683BD15239}">
      <text>
        <r>
          <rPr>
            <sz val="9"/>
            <color indexed="81"/>
            <rFont val="Tahoma"/>
            <family val="2"/>
          </rPr>
          <t xml:space="preserve">
Sobre los aportes en dinero de quien no ejecuta</t>
        </r>
      </text>
    </comment>
    <comment ref="G241" authorId="0" shapeId="0" xr:uid="{6D08BA28-0E82-4CE6-AFE7-5BDB535C6E7F}">
      <text>
        <r>
          <rPr>
            <sz val="9"/>
            <color indexed="81"/>
            <rFont val="Tahoma"/>
            <family val="2"/>
          </rPr>
          <t xml:space="preserve">
Diligenciar el porcentaje si aplica</t>
        </r>
      </text>
    </comment>
    <comment ref="G242" authorId="0" shapeId="0" xr:uid="{1C2EBA2A-B597-4805-9648-47EAB6A12B17}">
      <text>
        <r>
          <rPr>
            <sz val="9"/>
            <color indexed="81"/>
            <rFont val="Tahoma"/>
            <family val="2"/>
          </rPr>
          <t xml:space="preserve">
Diligenciar el porcentaje si aplica</t>
        </r>
      </text>
    </comment>
    <comment ref="B249" authorId="1" shapeId="0" xr:uid="{95B850F2-DD69-491A-B1E1-63F98A826AD6}">
      <text>
        <r>
          <rPr>
            <sz val="9"/>
            <color indexed="81"/>
            <rFont val="Tahoma"/>
            <family val="2"/>
          </rPr>
          <t xml:space="preserve">
Respecto al ítem</t>
        </r>
      </text>
    </comment>
    <comment ref="C249" authorId="1" shapeId="0" xr:uid="{E392BA5B-7F0E-4BCA-8470-44FA72BF4D19}">
      <text>
        <r>
          <rPr>
            <sz val="9"/>
            <color indexed="81"/>
            <rFont val="Tahoma"/>
            <family val="2"/>
          </rPr>
          <t xml:space="preserve">
(%) de dedicación respecto a la unidad de medida, justificar adecuamente en caso que sea inferior al 100% y no sea aporte en especie</t>
        </r>
      </text>
    </comment>
    <comment ref="E249" authorId="1" shapeId="0" xr:uid="{035A4CE9-D98F-42E3-9FCA-E7A6C9F31DB7}">
      <text>
        <r>
          <rPr>
            <sz val="9"/>
            <color indexed="81"/>
            <rFont val="Tahoma"/>
            <family val="2"/>
          </rPr>
          <t xml:space="preserve">
Respecto a la unidad de medida</t>
        </r>
      </text>
    </comment>
    <comment ref="G263" authorId="0" shapeId="0" xr:uid="{107ED4D9-4692-44F9-979A-B8089A0315AC}">
      <text>
        <r>
          <rPr>
            <sz val="9"/>
            <color indexed="81"/>
            <rFont val="Tahoma"/>
            <family val="2"/>
          </rPr>
          <t xml:space="preserve">
Normalmente este valor se deriva del estudio de mercado</t>
        </r>
      </text>
    </comment>
    <comment ref="A282" authorId="0" shapeId="0" xr:uid="{1B94F496-0029-4AB2-9A03-2395EC6C800B}">
      <text>
        <r>
          <rPr>
            <sz val="9"/>
            <color indexed="81"/>
            <rFont val="Tahoma"/>
            <family val="2"/>
          </rPr>
          <t xml:space="preserve">
Sobre los aportes en dinero de quien no ejecuta</t>
        </r>
      </text>
    </comment>
    <comment ref="G282" authorId="0" shapeId="0" xr:uid="{B548BCB9-DA4B-45E4-95DB-BEC282298E5D}">
      <text>
        <r>
          <rPr>
            <sz val="9"/>
            <color indexed="81"/>
            <rFont val="Tahoma"/>
            <family val="2"/>
          </rPr>
          <t xml:space="preserve">
Diligenciar el porcentaje si aplica</t>
        </r>
      </text>
    </comment>
    <comment ref="A283" authorId="0" shapeId="0" xr:uid="{F7E3A296-B946-4320-A422-3DA6F76FBA61}">
      <text>
        <r>
          <rPr>
            <sz val="9"/>
            <color indexed="81"/>
            <rFont val="Tahoma"/>
            <family val="2"/>
          </rPr>
          <t xml:space="preserve">
Sobre los aportes en dinero de quien no ejecuta</t>
        </r>
      </text>
    </comment>
    <comment ref="G283" authorId="0" shapeId="0" xr:uid="{354CC745-CC84-4C2C-A503-69E2B864F8B5}">
      <text>
        <r>
          <rPr>
            <sz val="9"/>
            <color indexed="81"/>
            <rFont val="Tahoma"/>
            <family val="2"/>
          </rPr>
          <t xml:space="preserve">
Diligenciar el porcentaje si aplica</t>
        </r>
      </text>
    </comment>
    <comment ref="G284" authorId="0" shapeId="0" xr:uid="{5623972A-9A80-4BA1-8FE2-FB75102679D0}">
      <text>
        <r>
          <rPr>
            <sz val="9"/>
            <color indexed="81"/>
            <rFont val="Tahoma"/>
            <family val="2"/>
          </rPr>
          <t xml:space="preserve">
Diligenciar el porcentaje si aplica</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Marcela Buitrago Monsalve</author>
    <author>OneScreen</author>
    <author>tc={E741F620-1C8A-4845-A43C-EA3B0FC5ECBD}</author>
    <author>tc={C323B68E-F732-491F-AD07-209DBAACFEC2}</author>
  </authors>
  <commentList>
    <comment ref="A5" authorId="0" shapeId="0" xr:uid="{EB4156E3-807F-4A38-B90C-BD75432D6E55}">
      <text>
        <r>
          <rPr>
            <sz val="9"/>
            <color indexed="81"/>
            <rFont val="Tahoma"/>
            <family val="2"/>
          </rPr>
          <t>La información se alimenta de la hoja 
"PLAN DE EJECUCIÓN FÍSICA Y DE INVERSIONES"</t>
        </r>
      </text>
    </comment>
    <comment ref="A6" authorId="0" shapeId="0" xr:uid="{86F33D95-8FBA-4122-9090-102D53C176E8}">
      <text>
        <r>
          <rPr>
            <sz val="9"/>
            <color indexed="81"/>
            <rFont val="Tahoma"/>
            <family val="2"/>
          </rPr>
          <t>La información se alimenta de la hoja 
"PLAN DE EJECUCIÓN FÍSICA Y DE INVERSIONES"</t>
        </r>
      </text>
    </comment>
    <comment ref="H12" authorId="0" shapeId="0" xr:uid="{506F16F8-B305-4B40-A28F-DF74F3FB5984}">
      <text>
        <r>
          <rPr>
            <sz val="9"/>
            <color indexed="81"/>
            <rFont val="Tahoma"/>
            <family val="2"/>
          </rPr>
          <t xml:space="preserve">
Diligenciar solo si se trata de un convenio</t>
        </r>
      </text>
    </comment>
    <comment ref="J13" authorId="0" shapeId="0" xr:uid="{A7369338-A1F4-48C7-A82F-49EEBA3F4D35}">
      <text>
        <r>
          <rPr>
            <sz val="9"/>
            <color indexed="81"/>
            <rFont val="Tahoma"/>
            <family val="2"/>
          </rPr>
          <t xml:space="preserve">
Diligenciar el nombre del conveniante.
Incluir columnas a la derecha, en caso de requerirlo.</t>
        </r>
      </text>
    </comment>
    <comment ref="B15" authorId="1" shapeId="0" xr:uid="{E5841BE8-760B-4281-97E8-D99568685CDB}">
      <text>
        <r>
          <rPr>
            <sz val="9"/>
            <color indexed="81"/>
            <rFont val="Tahoma"/>
            <family val="2"/>
          </rPr>
          <t xml:space="preserve">
Respecto al ítem</t>
        </r>
      </text>
    </comment>
    <comment ref="C15" authorId="1" shapeId="0" xr:uid="{92089FA9-EB03-4F8F-BBE6-D4143CB2F2FC}">
      <text>
        <r>
          <rPr>
            <sz val="9"/>
            <color indexed="81"/>
            <rFont val="Tahoma"/>
            <family val="2"/>
          </rPr>
          <t xml:space="preserve">
(%) de dedicación respecto a la unidad de medida, justificar adecuamente en caso que sea inferior al 100% y no sea aporte en especie</t>
        </r>
      </text>
    </comment>
    <comment ref="E15" authorId="1" shapeId="0" xr:uid="{3318A199-A623-4B05-9CF3-8AAC6F9C2319}">
      <text>
        <r>
          <rPr>
            <sz val="9"/>
            <color indexed="81"/>
            <rFont val="Tahoma"/>
            <family val="2"/>
          </rPr>
          <t xml:space="preserve">
Respecto a la unidad de medida</t>
        </r>
      </text>
    </comment>
    <comment ref="F35" authorId="0" shapeId="0" xr:uid="{441AA095-8425-492F-8E27-368A3ADD4C46}">
      <text>
        <r>
          <rPr>
            <sz val="9"/>
            <color indexed="81"/>
            <rFont val="Tahoma"/>
            <family val="2"/>
          </rPr>
          <t xml:space="preserve">
Normalmente este valor se deriva del estudio de mercado</t>
        </r>
      </text>
    </comment>
    <comment ref="F42" authorId="2" shapeId="0" xr:uid="{E741F620-1C8A-4845-A43C-EA3B0FC5ECBD}">
      <text>
        <t>[Comentario encadenado]
Su versión de Excel le permite leer este comentario encadenado; sin embargo, las ediciones que se apliquen se quitarán si el archivo se abre en una versión más reciente de Excel. Más información: https://go.microsoft.com/fwlink/?linkid=870924
Comentario:
    Valores exentos de IVA</t>
      </text>
    </comment>
    <comment ref="A74" authorId="0" shapeId="0" xr:uid="{58CD6401-C46D-4443-9EFC-BE932CCBC6A9}">
      <text>
        <r>
          <rPr>
            <sz val="9"/>
            <color indexed="81"/>
            <rFont val="Tahoma"/>
            <family val="2"/>
          </rPr>
          <t xml:space="preserve">
Sobre los aportes en dinero de quien no ejecuta</t>
        </r>
      </text>
    </comment>
    <comment ref="F74" authorId="0" shapeId="0" xr:uid="{5AEACD9F-C268-441D-85D5-ABD11450E86B}">
      <text>
        <r>
          <rPr>
            <sz val="9"/>
            <color indexed="81"/>
            <rFont val="Tahoma"/>
            <family val="2"/>
          </rPr>
          <t xml:space="preserve">
Diligenciar el porcentaje si aplica</t>
        </r>
      </text>
    </comment>
    <comment ref="A75" authorId="0" shapeId="0" xr:uid="{AC63267B-0905-448D-B8C1-59712C6911BF}">
      <text>
        <r>
          <rPr>
            <sz val="9"/>
            <color indexed="81"/>
            <rFont val="Tahoma"/>
            <family val="2"/>
          </rPr>
          <t xml:space="preserve">
Sobre los aportes en dinero de quien no ejecuta</t>
        </r>
      </text>
    </comment>
    <comment ref="F75" authorId="0" shapeId="0" xr:uid="{6D76F566-CBC3-4E52-BBF3-E4E5385453BC}">
      <text>
        <r>
          <rPr>
            <sz val="9"/>
            <color indexed="81"/>
            <rFont val="Tahoma"/>
            <family val="2"/>
          </rPr>
          <t xml:space="preserve">
Diligenciar el porcentaje si aplica</t>
        </r>
      </text>
    </comment>
    <comment ref="F76" authorId="0" shapeId="0" xr:uid="{6026E3CD-257D-4FC8-A8CF-CBF943DB7041}">
      <text>
        <r>
          <rPr>
            <sz val="9"/>
            <color indexed="81"/>
            <rFont val="Tahoma"/>
            <family val="2"/>
          </rPr>
          <t xml:space="preserve">
Diligenciar el porcentaje si aplica</t>
        </r>
      </text>
    </comment>
    <comment ref="B83" authorId="1" shapeId="0" xr:uid="{4E680A96-726E-4844-A1D8-804DFCEE41A0}">
      <text>
        <r>
          <rPr>
            <sz val="9"/>
            <color indexed="81"/>
            <rFont val="Tahoma"/>
            <family val="2"/>
          </rPr>
          <t xml:space="preserve">
Respecto al ítem</t>
        </r>
      </text>
    </comment>
    <comment ref="C83" authorId="1" shapeId="0" xr:uid="{87374C65-F535-48C7-B8C3-3D5807C9B288}">
      <text>
        <r>
          <rPr>
            <sz val="9"/>
            <color indexed="81"/>
            <rFont val="Tahoma"/>
            <family val="2"/>
          </rPr>
          <t xml:space="preserve">
(%) de dedicación respecto a la unidad de medida, justificar adecuamente en caso que sea inferior al 100% y no sea aporte en especie</t>
        </r>
      </text>
    </comment>
    <comment ref="E83" authorId="1" shapeId="0" xr:uid="{E9D1FF79-F689-4DB3-BEFB-CC5C1E9C8402}">
      <text>
        <r>
          <rPr>
            <sz val="9"/>
            <color indexed="81"/>
            <rFont val="Tahoma"/>
            <family val="2"/>
          </rPr>
          <t xml:space="preserve">
Respecto a la unidad de medida</t>
        </r>
      </text>
    </comment>
    <comment ref="F97" authorId="0" shapeId="0" xr:uid="{0FC9A4FD-5BFF-474B-8EAE-9A51A3C9BB90}">
      <text>
        <r>
          <rPr>
            <sz val="9"/>
            <color indexed="81"/>
            <rFont val="Tahoma"/>
            <family val="2"/>
          </rPr>
          <t xml:space="preserve">
Normalmente este valor se deriva del estudio de mercado</t>
        </r>
      </text>
    </comment>
    <comment ref="A136" authorId="0" shapeId="0" xr:uid="{651C07BD-155E-4FEC-946A-58C5124BA422}">
      <text>
        <r>
          <rPr>
            <sz val="9"/>
            <color indexed="81"/>
            <rFont val="Tahoma"/>
            <family val="2"/>
          </rPr>
          <t xml:space="preserve">
Sobre los aportes en dinero de quien no ejecuta</t>
        </r>
      </text>
    </comment>
    <comment ref="F136" authorId="0" shapeId="0" xr:uid="{A3D01B96-D050-4318-9E86-26A498C5F03D}">
      <text>
        <r>
          <rPr>
            <sz val="9"/>
            <color indexed="81"/>
            <rFont val="Tahoma"/>
            <family val="2"/>
          </rPr>
          <t xml:space="preserve">
Diligenciar el porcentaje si aplica</t>
        </r>
      </text>
    </comment>
    <comment ref="A137" authorId="0" shapeId="0" xr:uid="{10E300DB-D6D2-4AA9-BCE5-B17B560B9C32}">
      <text>
        <r>
          <rPr>
            <sz val="9"/>
            <color indexed="81"/>
            <rFont val="Tahoma"/>
            <family val="2"/>
          </rPr>
          <t xml:space="preserve">
Sobre los aportes en dinero de quien no ejecuta</t>
        </r>
      </text>
    </comment>
    <comment ref="F137" authorId="0" shapeId="0" xr:uid="{FA0B3E46-A21F-4078-9149-80606277C07C}">
      <text>
        <r>
          <rPr>
            <sz val="9"/>
            <color indexed="81"/>
            <rFont val="Tahoma"/>
            <family val="2"/>
          </rPr>
          <t xml:space="preserve">
Diligenciar el porcentaje si aplica</t>
        </r>
      </text>
    </comment>
    <comment ref="F138" authorId="0" shapeId="0" xr:uid="{6630D40B-E503-4D3C-B1BE-B945862919AF}">
      <text>
        <r>
          <rPr>
            <sz val="9"/>
            <color indexed="81"/>
            <rFont val="Tahoma"/>
            <family val="2"/>
          </rPr>
          <t xml:space="preserve">
Diligenciar el porcentaje si aplica</t>
        </r>
      </text>
    </comment>
    <comment ref="B145" authorId="1" shapeId="0" xr:uid="{63BEFDF1-F5F4-4D61-9239-9376C2DCB447}">
      <text>
        <r>
          <rPr>
            <sz val="9"/>
            <color indexed="81"/>
            <rFont val="Tahoma"/>
            <family val="2"/>
          </rPr>
          <t xml:space="preserve">
Respecto al ítem</t>
        </r>
      </text>
    </comment>
    <comment ref="C145" authorId="1" shapeId="0" xr:uid="{0BD641A9-B7B9-4DBF-B81F-44B48E9BAF00}">
      <text>
        <r>
          <rPr>
            <sz val="9"/>
            <color indexed="81"/>
            <rFont val="Tahoma"/>
            <family val="2"/>
          </rPr>
          <t xml:space="preserve">
(%) de dedicación respecto a la unidad de medida, justificar adecuamente en caso que sea inferior al 100% y no sea aporte en especie</t>
        </r>
      </text>
    </comment>
    <comment ref="E145" authorId="1" shapeId="0" xr:uid="{EEFED119-66CB-45C8-8CC7-5263CAB839A5}">
      <text>
        <r>
          <rPr>
            <sz val="9"/>
            <color indexed="81"/>
            <rFont val="Tahoma"/>
            <family val="2"/>
          </rPr>
          <t xml:space="preserve">
Respecto a la unidad de medida</t>
        </r>
      </text>
    </comment>
    <comment ref="G155" authorId="3" shapeId="0" xr:uid="{C323B68E-F732-491F-AD07-209DBAACFEC2}">
      <text>
        <t>[Comentario encadenado]
Su versión de Excel le permite leer este comentario encadenado; sin embargo, las ediciones que se apliquen se quitarán si el archivo se abre en una versión más reciente de Excel. Más información: https://go.microsoft.com/fwlink/?linkid=870924
Comentario:
    Se ajusta</t>
      </text>
    </comment>
    <comment ref="F156" authorId="0" shapeId="0" xr:uid="{FDD326A6-6EFC-4EDF-8401-177D05A39843}">
      <text>
        <r>
          <rPr>
            <sz val="9"/>
            <color indexed="81"/>
            <rFont val="Tahoma"/>
            <family val="2"/>
          </rPr>
          <t xml:space="preserve">
Normalmente este valor se deriva del estudio de mercado</t>
        </r>
      </text>
    </comment>
    <comment ref="A175" authorId="0" shapeId="0" xr:uid="{E0384FAC-6F0A-4044-9AC3-8689491E99E2}">
      <text>
        <r>
          <rPr>
            <sz val="9"/>
            <color indexed="81"/>
            <rFont val="Tahoma"/>
            <family val="2"/>
          </rPr>
          <t xml:space="preserve">
Sobre los aportes en dinero de quien no ejecuta</t>
        </r>
      </text>
    </comment>
    <comment ref="F175" authorId="0" shapeId="0" xr:uid="{2B85909B-18FC-4D4E-82CC-59A6ED9308F6}">
      <text>
        <r>
          <rPr>
            <sz val="9"/>
            <color indexed="81"/>
            <rFont val="Tahoma"/>
            <family val="2"/>
          </rPr>
          <t xml:space="preserve">
Diligenciar el porcentaje si aplica</t>
        </r>
      </text>
    </comment>
    <comment ref="A176" authorId="0" shapeId="0" xr:uid="{DDCCF599-DB58-46A4-A93D-9EBF2DF0ACE1}">
      <text>
        <r>
          <rPr>
            <sz val="9"/>
            <color indexed="81"/>
            <rFont val="Tahoma"/>
            <family val="2"/>
          </rPr>
          <t xml:space="preserve">
Sobre los aportes en dinero de quien no ejecuta</t>
        </r>
      </text>
    </comment>
    <comment ref="F176" authorId="0" shapeId="0" xr:uid="{C990C295-23FB-463A-A0C2-A5F6EAFA35BD}">
      <text>
        <r>
          <rPr>
            <sz val="9"/>
            <color indexed="81"/>
            <rFont val="Tahoma"/>
            <family val="2"/>
          </rPr>
          <t xml:space="preserve">
Diligenciar el porcentaje si aplica</t>
        </r>
      </text>
    </comment>
    <comment ref="F177" authorId="0" shapeId="0" xr:uid="{F3660760-DE27-4897-9D9E-E5C9132F9FA3}">
      <text>
        <r>
          <rPr>
            <sz val="9"/>
            <color indexed="81"/>
            <rFont val="Tahoma"/>
            <family val="2"/>
          </rPr>
          <t xml:space="preserve">
Diligenciar el porcentaje si aplica</t>
        </r>
      </text>
    </comment>
    <comment ref="B184" authorId="1" shapeId="0" xr:uid="{91EB40F3-BAA4-4FF6-89F9-4AD7AEDC6641}">
      <text>
        <r>
          <rPr>
            <sz val="9"/>
            <color indexed="81"/>
            <rFont val="Tahoma"/>
            <family val="2"/>
          </rPr>
          <t xml:space="preserve">
Respecto al ítem</t>
        </r>
      </text>
    </comment>
    <comment ref="C184" authorId="1" shapeId="0" xr:uid="{B415994A-7269-4A3D-B347-B571B6D4C580}">
      <text>
        <r>
          <rPr>
            <sz val="9"/>
            <color indexed="81"/>
            <rFont val="Tahoma"/>
            <family val="2"/>
          </rPr>
          <t xml:space="preserve">
(%) de dedicación respecto a la unidad de medida, justificar adecuamente en caso que sea inferior al 100% y no sea aporte en especie</t>
        </r>
      </text>
    </comment>
    <comment ref="E184" authorId="1" shapeId="0" xr:uid="{86381B4B-4F85-43C5-BF0E-D9DE9A6EA73A}">
      <text>
        <r>
          <rPr>
            <sz val="9"/>
            <color indexed="81"/>
            <rFont val="Tahoma"/>
            <family val="2"/>
          </rPr>
          <t xml:space="preserve">
Respecto a la unidad de medida</t>
        </r>
      </text>
    </comment>
    <comment ref="F195" authorId="0" shapeId="0" xr:uid="{D06D7E87-49CB-43B5-8C4B-B0821F03A92D}">
      <text>
        <r>
          <rPr>
            <sz val="9"/>
            <color indexed="81"/>
            <rFont val="Tahoma"/>
            <family val="2"/>
          </rPr>
          <t xml:space="preserve">
Normalmente este valor se deriva del estudio de mercado</t>
        </r>
      </text>
    </comment>
    <comment ref="A214" authorId="0" shapeId="0" xr:uid="{D599DD76-FDB9-4C67-8963-3C559385B4E2}">
      <text>
        <r>
          <rPr>
            <sz val="9"/>
            <color indexed="81"/>
            <rFont val="Tahoma"/>
            <family val="2"/>
          </rPr>
          <t xml:space="preserve">
Sobre los aportes en dinero de quien no ejecuta</t>
        </r>
      </text>
    </comment>
    <comment ref="F214" authorId="0" shapeId="0" xr:uid="{67608AC5-6B44-4589-983C-3238E3606261}">
      <text>
        <r>
          <rPr>
            <sz val="9"/>
            <color indexed="81"/>
            <rFont val="Tahoma"/>
            <family val="2"/>
          </rPr>
          <t xml:space="preserve">
Diligenciar el porcentaje si aplica</t>
        </r>
      </text>
    </comment>
    <comment ref="A215" authorId="0" shapeId="0" xr:uid="{90897B6F-C54D-459B-A8D9-FD8EE379D9B9}">
      <text>
        <r>
          <rPr>
            <sz val="9"/>
            <color indexed="81"/>
            <rFont val="Tahoma"/>
            <family val="2"/>
          </rPr>
          <t xml:space="preserve">
Sobre los aportes en dinero de quien no ejecuta</t>
        </r>
      </text>
    </comment>
    <comment ref="F215" authorId="0" shapeId="0" xr:uid="{BF891272-883F-4849-8992-D8BB3088D9FF}">
      <text>
        <r>
          <rPr>
            <sz val="9"/>
            <color indexed="81"/>
            <rFont val="Tahoma"/>
            <family val="2"/>
          </rPr>
          <t xml:space="preserve">
Diligenciar el porcentaje si aplica</t>
        </r>
      </text>
    </comment>
    <comment ref="F216" authorId="0" shapeId="0" xr:uid="{94C89FCE-B4F8-4D6C-8C9D-B299900C05CE}">
      <text>
        <r>
          <rPr>
            <sz val="9"/>
            <color indexed="81"/>
            <rFont val="Tahoma"/>
            <family val="2"/>
          </rPr>
          <t xml:space="preserve">
Diligenciar el porcentaje si aplica</t>
        </r>
      </text>
    </comment>
    <comment ref="B223" authorId="1" shapeId="0" xr:uid="{837366AA-3835-4EE3-95B4-47ECC9BC0017}">
      <text>
        <r>
          <rPr>
            <sz val="9"/>
            <color indexed="81"/>
            <rFont val="Tahoma"/>
            <family val="2"/>
          </rPr>
          <t xml:space="preserve">
Respecto al ítem</t>
        </r>
      </text>
    </comment>
    <comment ref="C223" authorId="1" shapeId="0" xr:uid="{2C7E353D-0E2B-4913-8A97-D106ED91A300}">
      <text>
        <r>
          <rPr>
            <sz val="9"/>
            <color indexed="81"/>
            <rFont val="Tahoma"/>
            <family val="2"/>
          </rPr>
          <t xml:space="preserve">
(%) de dedicación respecto a la unidad de medida, justificar adecuamente en caso que sea inferior al 100% y no sea aporte en especie</t>
        </r>
      </text>
    </comment>
    <comment ref="E223" authorId="1" shapeId="0" xr:uid="{C2FD84B4-DC98-40DD-8B03-76D026703B7E}">
      <text>
        <r>
          <rPr>
            <sz val="9"/>
            <color indexed="81"/>
            <rFont val="Tahoma"/>
            <family val="2"/>
          </rPr>
          <t xml:space="preserve">
Respecto a la unidad de medida</t>
        </r>
      </text>
    </comment>
    <comment ref="F237" authorId="0" shapeId="0" xr:uid="{2A6EC9F4-7339-4369-A77C-CF05FF2FEC11}">
      <text>
        <r>
          <rPr>
            <sz val="9"/>
            <color indexed="81"/>
            <rFont val="Tahoma"/>
            <family val="2"/>
          </rPr>
          <t xml:space="preserve">
Normalmente este valor se deriva del estudio de mercado</t>
        </r>
      </text>
    </comment>
    <comment ref="A256" authorId="0" shapeId="0" xr:uid="{8A6504BC-723B-4C42-B398-D6E20A6FB4D6}">
      <text>
        <r>
          <rPr>
            <sz val="9"/>
            <color indexed="81"/>
            <rFont val="Tahoma"/>
            <family val="2"/>
          </rPr>
          <t xml:space="preserve">
Sobre los aportes en dinero de quien no ejecuta</t>
        </r>
      </text>
    </comment>
    <comment ref="F256" authorId="0" shapeId="0" xr:uid="{C3C11D49-63AF-4D1B-B422-1398F1AD4BFA}">
      <text>
        <r>
          <rPr>
            <sz val="9"/>
            <color indexed="81"/>
            <rFont val="Tahoma"/>
            <family val="2"/>
          </rPr>
          <t xml:space="preserve">
Diligenciar el porcentaje si aplica</t>
        </r>
      </text>
    </comment>
    <comment ref="A257" authorId="0" shapeId="0" xr:uid="{FC1004D7-6F39-4D44-A8A7-F363BD68EBBB}">
      <text>
        <r>
          <rPr>
            <sz val="9"/>
            <color indexed="81"/>
            <rFont val="Tahoma"/>
            <family val="2"/>
          </rPr>
          <t xml:space="preserve">
Sobre los aportes en dinero de quien no ejecuta</t>
        </r>
      </text>
    </comment>
    <comment ref="F257" authorId="0" shapeId="0" xr:uid="{B3BAD578-D9CD-46A4-815C-4BCCBDAB4EE6}">
      <text>
        <r>
          <rPr>
            <sz val="9"/>
            <color indexed="81"/>
            <rFont val="Tahoma"/>
            <family val="2"/>
          </rPr>
          <t xml:space="preserve">
Diligenciar el porcentaje si aplica</t>
        </r>
      </text>
    </comment>
    <comment ref="F258" authorId="0" shapeId="0" xr:uid="{C4496AE5-C3CC-4E6A-A6F4-F1780607FFE0}">
      <text>
        <r>
          <rPr>
            <sz val="9"/>
            <color indexed="81"/>
            <rFont val="Tahoma"/>
            <family val="2"/>
          </rPr>
          <t xml:space="preserve">
Diligenciar el porcentaje si aplica</t>
        </r>
      </text>
    </comment>
    <comment ref="B265" authorId="1" shapeId="0" xr:uid="{C4F830B3-430E-4A4F-8632-B8B750835423}">
      <text>
        <r>
          <rPr>
            <sz val="9"/>
            <color indexed="81"/>
            <rFont val="Tahoma"/>
            <family val="2"/>
          </rPr>
          <t xml:space="preserve">
Respecto al ítem</t>
        </r>
      </text>
    </comment>
    <comment ref="C265" authorId="1" shapeId="0" xr:uid="{F7F94D5D-A3AA-4ABA-BAE2-99098EA491E2}">
      <text>
        <r>
          <rPr>
            <sz val="9"/>
            <color indexed="81"/>
            <rFont val="Tahoma"/>
            <family val="2"/>
          </rPr>
          <t xml:space="preserve">
(%) de dedicación respecto a la unidad de medida, justificar adecuamente en caso que sea inferior al 100% y no sea aporte en especie</t>
        </r>
      </text>
    </comment>
    <comment ref="E265" authorId="1" shapeId="0" xr:uid="{486D6DB4-DF24-474D-B41D-715FCBB5AE14}">
      <text>
        <r>
          <rPr>
            <sz val="9"/>
            <color indexed="81"/>
            <rFont val="Tahoma"/>
            <family val="2"/>
          </rPr>
          <t xml:space="preserve">
Respecto a la unidad de medida</t>
        </r>
      </text>
    </comment>
    <comment ref="F279" authorId="0" shapeId="0" xr:uid="{AC423526-219A-410D-819D-BE5ED3AF0137}">
      <text>
        <r>
          <rPr>
            <sz val="9"/>
            <color indexed="81"/>
            <rFont val="Tahoma"/>
            <family val="2"/>
          </rPr>
          <t xml:space="preserve">
Normalmente este valor se deriva del estudio de mercado</t>
        </r>
      </text>
    </comment>
    <comment ref="A298" authorId="0" shapeId="0" xr:uid="{3A34B018-CD91-4192-8FD6-28A7F206D87A}">
      <text>
        <r>
          <rPr>
            <sz val="9"/>
            <color indexed="81"/>
            <rFont val="Tahoma"/>
            <family val="2"/>
          </rPr>
          <t xml:space="preserve">
Sobre los aportes en dinero de quien no ejecuta</t>
        </r>
      </text>
    </comment>
    <comment ref="F298" authorId="0" shapeId="0" xr:uid="{D6A2F972-1397-4A20-B1AD-A3F460B74633}">
      <text>
        <r>
          <rPr>
            <sz val="9"/>
            <color indexed="81"/>
            <rFont val="Tahoma"/>
            <family val="2"/>
          </rPr>
          <t xml:space="preserve">
Diligenciar el porcentaje si aplica</t>
        </r>
      </text>
    </comment>
    <comment ref="A299" authorId="0" shapeId="0" xr:uid="{744344A1-95F5-4D18-89B3-1EF79F9FB3D4}">
      <text>
        <r>
          <rPr>
            <sz val="9"/>
            <color indexed="81"/>
            <rFont val="Tahoma"/>
            <family val="2"/>
          </rPr>
          <t xml:space="preserve">
Sobre los aportes en dinero de quien no ejecuta</t>
        </r>
      </text>
    </comment>
    <comment ref="F299" authorId="0" shapeId="0" xr:uid="{A760AF8C-3DD7-4AD1-87DD-113704469AF4}">
      <text>
        <r>
          <rPr>
            <sz val="9"/>
            <color indexed="81"/>
            <rFont val="Tahoma"/>
            <family val="2"/>
          </rPr>
          <t xml:space="preserve">
Diligenciar el porcentaje si aplica</t>
        </r>
      </text>
    </comment>
    <comment ref="F300" authorId="0" shapeId="0" xr:uid="{6B4343AC-929D-4B36-B499-93D1D8E509EA}">
      <text>
        <r>
          <rPr>
            <sz val="9"/>
            <color indexed="81"/>
            <rFont val="Tahoma"/>
            <family val="2"/>
          </rPr>
          <t xml:space="preserve">
Diligenciar el porcentaje si aplica</t>
        </r>
      </text>
    </comment>
  </commentList>
</comments>
</file>

<file path=xl/comments12.xml><?xml version="1.0" encoding="utf-8"?>
<comments xmlns="http://schemas.openxmlformats.org/spreadsheetml/2006/main" xmlns:mc="http://schemas.openxmlformats.org/markup-compatibility/2006" xmlns:xr="http://schemas.microsoft.com/office/spreadsheetml/2014/revision" mc:Ignorable="xr">
  <authors>
    <author>Marcela Buitrago Monsalve</author>
  </authors>
  <commentList>
    <comment ref="A5" authorId="0" shapeId="0" xr:uid="{00000000-0006-0000-0900-000001000000}">
      <text>
        <r>
          <rPr>
            <sz val="9"/>
            <color indexed="81"/>
            <rFont val="Tahoma"/>
            <family val="2"/>
          </rPr>
          <t>La información se alimenta de la hoja 
"PLAN DE EJECUCIÓN FÍSICA Y DE INVERSIONES"</t>
        </r>
      </text>
    </comment>
    <comment ref="A6" authorId="0" shapeId="0" xr:uid="{00000000-0006-0000-0900-000002000000}">
      <text>
        <r>
          <rPr>
            <sz val="9"/>
            <color indexed="81"/>
            <rFont val="Tahoma"/>
            <family val="2"/>
          </rPr>
          <t>La información se alimenta de la hoja 
"PLAN DE EJECUCIÓN FÍSICA Y DE INVERSIONES"</t>
        </r>
      </text>
    </comment>
    <comment ref="U11" authorId="0" shapeId="0" xr:uid="{00000000-0006-0000-0900-000003000000}">
      <text>
        <r>
          <rPr>
            <sz val="9"/>
            <color rgb="FF000000"/>
            <rFont val="Tahoma"/>
            <family val="2"/>
          </rPr>
          <t xml:space="preserve">
</t>
        </r>
        <r>
          <rPr>
            <sz val="9"/>
            <color rgb="FF000000"/>
            <rFont val="Tahoma"/>
            <family val="2"/>
          </rPr>
          <t xml:space="preserve">Valor que se relacionaria como Valor unitario antes de IVA en la memoria de cálculo.
</t>
        </r>
        <r>
          <rPr>
            <sz val="9"/>
            <color rgb="FF000000"/>
            <rFont val="Tahoma"/>
            <family val="2"/>
          </rPr>
          <t xml:space="preserve">
</t>
        </r>
        <r>
          <rPr>
            <sz val="9"/>
            <color rgb="FF000000"/>
            <rFont val="Tahoma"/>
            <family val="2"/>
          </rPr>
          <t xml:space="preserve">Tener en cuenta que el promedio solo se saca con valores superiores a cero pesos ($0)
</t>
        </r>
        <r>
          <rPr>
            <sz val="9"/>
            <color rgb="FF000000"/>
            <rFont val="Tahoma"/>
            <family val="2"/>
          </rPr>
          <t xml:space="preserve">
</t>
        </r>
        <r>
          <rPr>
            <sz val="9"/>
            <color rgb="FF000000"/>
            <rFont val="Tahoma"/>
            <family val="2"/>
          </rPr>
          <t>En caso que los valores de las cotizaciones presenten una desviación significativa se recomienda calcular la mediana</t>
        </r>
      </text>
    </comment>
    <comment ref="W11" authorId="0" shapeId="0" xr:uid="{00000000-0006-0000-0900-000004000000}">
      <text>
        <r>
          <rPr>
            <sz val="9"/>
            <color indexed="81"/>
            <rFont val="Tahoma"/>
            <family val="2"/>
          </rPr>
          <t xml:space="preserve">En caso que los valores de las cotizaciones presenten una desviación significativa se recomienda calcular la mediana y no el promedio, y relacionar dicho valor como Valor unitario antes de IVA en la memoria de cálculo.
Tener en cuenta que la mediana solo se saca con valores superiores a cero pesos ($0), para ello verificar la fórmula
</t>
        </r>
      </text>
    </comment>
  </commentList>
</comments>
</file>

<file path=xl/comments13.xml><?xml version="1.0" encoding="utf-8"?>
<comments xmlns="http://schemas.openxmlformats.org/spreadsheetml/2006/main" xmlns:mc="http://schemas.openxmlformats.org/markup-compatibility/2006" xmlns:xr="http://schemas.microsoft.com/office/spreadsheetml/2014/revision" mc:Ignorable="xr">
  <authors>
    <author>Marcela Buitrago Monsalve</author>
    <author>Usuario</author>
  </authors>
  <commentList>
    <comment ref="A5" authorId="0" shapeId="0" xr:uid="{00000000-0006-0000-0A00-000001000000}">
      <text>
        <r>
          <rPr>
            <sz val="9"/>
            <color indexed="81"/>
            <rFont val="Tahoma"/>
            <family val="2"/>
          </rPr>
          <t>La información se alimenta de la hoja 
"PLAN DE EJECUCIÓN FÍSICA Y DE INVERSIONES"</t>
        </r>
      </text>
    </comment>
    <comment ref="A6" authorId="0" shapeId="0" xr:uid="{00000000-0006-0000-0A00-000002000000}">
      <text>
        <r>
          <rPr>
            <sz val="9"/>
            <color indexed="81"/>
            <rFont val="Tahoma"/>
            <family val="2"/>
          </rPr>
          <t>La información se alimenta de la hoja 
"PLAN DE EJECUCIÓN FÍSICA Y DE INVERSIONES"</t>
        </r>
      </text>
    </comment>
    <comment ref="B8" authorId="1" shapeId="0" xr:uid="{00000000-0006-0000-0A00-000003000000}">
      <text>
        <r>
          <rPr>
            <sz val="9"/>
            <color indexed="81"/>
            <rFont val="Tahoma"/>
            <family val="2"/>
          </rPr>
          <t>Aplica para los aportes en dinero de la corporación. O para los aportes en dinero de la corporación y el conveniante si se va a subcontratar.</t>
        </r>
      </text>
    </comment>
    <comment ref="F11" authorId="0" shapeId="0" xr:uid="{00000000-0006-0000-0A00-000004000000}">
      <text>
        <r>
          <rPr>
            <sz val="9"/>
            <color indexed="81"/>
            <rFont val="Tahoma"/>
            <family val="2"/>
          </rPr>
          <t xml:space="preserve">
(%) Porcentaje de participación respecto a los costos directos del proceso</t>
        </r>
      </text>
    </comment>
    <comment ref="A63" authorId="0" shapeId="0" xr:uid="{00000000-0006-0000-0A00-000005000000}">
      <text>
        <r>
          <rPr>
            <sz val="9"/>
            <color indexed="81"/>
            <rFont val="Tahoma"/>
            <family val="2"/>
          </rPr>
          <t xml:space="preserve">
De quien no ejecuta</t>
        </r>
      </text>
    </comment>
    <comment ref="D64" authorId="0" shapeId="0" xr:uid="{00000000-0006-0000-0A00-000006000000}">
      <text>
        <r>
          <rPr>
            <sz val="9"/>
            <color indexed="81"/>
            <rFont val="Tahoma"/>
            <family val="2"/>
          </rPr>
          <t xml:space="preserve">
Diligenciar el porcentaje si aplica
</t>
        </r>
      </text>
    </comment>
    <comment ref="E64" authorId="0" shapeId="0" xr:uid="{00000000-0006-0000-0A00-000007000000}">
      <text>
        <r>
          <rPr>
            <sz val="9"/>
            <color indexed="81"/>
            <rFont val="Tahoma"/>
            <family val="2"/>
          </rPr>
          <t xml:space="preserve">
Porcentaje sobre los aportes en dinero, de quien no ejecuta</t>
        </r>
      </text>
    </comment>
    <comment ref="D65" authorId="0" shapeId="0" xr:uid="{00000000-0006-0000-0A00-000008000000}">
      <text>
        <r>
          <rPr>
            <sz val="9"/>
            <color indexed="81"/>
            <rFont val="Tahoma"/>
            <family val="2"/>
          </rPr>
          <t xml:space="preserve">
Diligenciar el porcentaje si aplica
</t>
        </r>
      </text>
    </comment>
    <comment ref="D66" authorId="0" shapeId="0" xr:uid="{00000000-0006-0000-0A00-000009000000}">
      <text>
        <r>
          <rPr>
            <sz val="9"/>
            <color indexed="81"/>
            <rFont val="Tahoma"/>
            <family val="2"/>
          </rPr>
          <t xml:space="preserve">
Diligenciar el porcentaje si aplica
</t>
        </r>
      </text>
    </comment>
    <comment ref="E67" authorId="0" shapeId="0" xr:uid="{00000000-0006-0000-0A00-00000A000000}">
      <text>
        <r>
          <rPr>
            <sz val="9"/>
            <color indexed="81"/>
            <rFont val="Tahoma"/>
            <family val="2"/>
          </rPr>
          <t xml:space="preserve">
Valor expresado en moneda legal colombiana</t>
        </r>
      </text>
    </comment>
  </commentList>
</comments>
</file>

<file path=xl/comments14.xml><?xml version="1.0" encoding="utf-8"?>
<comments xmlns="http://schemas.openxmlformats.org/spreadsheetml/2006/main" xmlns:mc="http://schemas.openxmlformats.org/markup-compatibility/2006" xmlns:xr="http://schemas.microsoft.com/office/spreadsheetml/2014/revision" mc:Ignorable="xr">
  <authors>
    <author>Marlo Giovanny Florez Mejia</author>
  </authors>
  <commentList>
    <comment ref="B5" authorId="0" shapeId="0" xr:uid="{8DB1167E-52B9-462F-A7DF-4FBC08E8BC41}">
      <text>
        <r>
          <rPr>
            <b/>
            <sz val="9"/>
            <color indexed="81"/>
            <rFont val="Tahoma"/>
            <family val="2"/>
          </rPr>
          <t>2022</t>
        </r>
      </text>
    </comment>
    <comment ref="B6" authorId="0" shapeId="0" xr:uid="{16777158-2862-4F7B-AC05-7486F3E97D3D}">
      <text>
        <r>
          <rPr>
            <b/>
            <sz val="9"/>
            <color indexed="81"/>
            <rFont val="Tahoma"/>
            <family val="2"/>
          </rPr>
          <t>2025-05-16</t>
        </r>
        <r>
          <rPr>
            <sz val="9"/>
            <color indexed="81"/>
            <rFont val="Tahoma"/>
            <family val="2"/>
          </rPr>
          <t xml:space="preserve">.
Anterior:
</t>
        </r>
        <r>
          <rPr>
            <b/>
            <sz val="9"/>
            <color indexed="81"/>
            <rFont val="Tahoma"/>
            <family val="2"/>
          </rPr>
          <t xml:space="preserve">2024. </t>
        </r>
        <r>
          <rPr>
            <sz val="9"/>
            <color indexed="81"/>
            <rFont val="Tahoma"/>
            <family val="2"/>
          </rPr>
          <t>190-MEM2401-169
Antiguo.</t>
        </r>
        <r>
          <rPr>
            <b/>
            <sz val="9"/>
            <color indexed="81"/>
            <rFont val="Tahoma"/>
            <family val="2"/>
          </rPr>
          <t xml:space="preserve">
190-MEM2201-77</t>
        </r>
        <r>
          <rPr>
            <sz val="9"/>
            <color indexed="81"/>
            <rFont val="Tahoma"/>
            <family val="2"/>
          </rPr>
          <t xml:space="preserve">
</t>
        </r>
      </text>
    </comment>
  </commentList>
</comments>
</file>

<file path=xl/comments15.xml><?xml version="1.0" encoding="utf-8"?>
<comments xmlns="http://schemas.openxmlformats.org/spreadsheetml/2006/main" xmlns:mc="http://schemas.openxmlformats.org/markup-compatibility/2006" xmlns:xr="http://schemas.microsoft.com/office/spreadsheetml/2014/revision" mc:Ignorable="xr">
  <authors>
    <author>Marlo Giovanny Florez Mejia</author>
  </authors>
  <commentList>
    <comment ref="B5" authorId="0" shapeId="0" xr:uid="{814F7285-48E1-4F0B-84D9-1F3821DAE707}">
      <text>
        <r>
          <rPr>
            <b/>
            <sz val="9"/>
            <color indexed="81"/>
            <rFont val="Tahoma"/>
            <family val="2"/>
          </rPr>
          <t>2024</t>
        </r>
        <r>
          <rPr>
            <sz val="9"/>
            <color indexed="81"/>
            <rFont val="Tahoma"/>
            <family val="2"/>
          </rPr>
          <t xml:space="preserve">
</t>
        </r>
      </text>
    </comment>
    <comment ref="B6" authorId="0" shapeId="0" xr:uid="{8E74FFC7-7418-4458-98B4-F8B82A19A973}">
      <text>
        <r>
          <rPr>
            <b/>
            <sz val="9"/>
            <color indexed="81"/>
            <rFont val="Tahoma"/>
            <family val="2"/>
          </rPr>
          <t xml:space="preserve">2025-05-16.
2024. </t>
        </r>
        <r>
          <rPr>
            <sz val="9"/>
            <color indexed="81"/>
            <rFont val="Tahoma"/>
            <family val="2"/>
          </rPr>
          <t>190-MEM2501-14</t>
        </r>
        <r>
          <rPr>
            <b/>
            <sz val="9"/>
            <color indexed="81"/>
            <rFont val="Tahoma"/>
            <family val="2"/>
          </rPr>
          <t xml:space="preserve">
</t>
        </r>
        <r>
          <rPr>
            <sz val="9"/>
            <color indexed="81"/>
            <rFont val="Tahoma"/>
            <family val="2"/>
          </rPr>
          <t xml:space="preserve">Anterior. 
180-MEM2401-182
</t>
        </r>
      </text>
    </comment>
    <comment ref="A9" authorId="0" shapeId="0" xr:uid="{0AD0CAF9-A7FB-47B1-A7AA-DA62A4AB0924}">
      <text>
        <r>
          <rPr>
            <b/>
            <sz val="9"/>
            <color indexed="81"/>
            <rFont val="Tahoma"/>
            <family val="2"/>
          </rPr>
          <t>Bachiller</t>
        </r>
      </text>
    </comment>
    <comment ref="B9" authorId="0" shapeId="0" xr:uid="{A9D2C643-6932-49B8-8409-207096A796A1}">
      <text>
        <r>
          <rPr>
            <b/>
            <sz val="9"/>
            <color indexed="81"/>
            <rFont val="Tahoma"/>
            <family val="2"/>
          </rPr>
          <t>2400000</t>
        </r>
      </text>
    </comment>
    <comment ref="B10" authorId="0" shapeId="0" xr:uid="{B4669CAC-82FF-4A75-9877-113D76A1C43A}">
      <text>
        <r>
          <rPr>
            <b/>
            <sz val="9"/>
            <color indexed="81"/>
            <rFont val="Tahoma"/>
            <family val="2"/>
          </rPr>
          <t>3989000</t>
        </r>
      </text>
    </comment>
    <comment ref="B11" authorId="0" shapeId="0" xr:uid="{444057B9-FF61-4D75-AA0D-CED4A52A231F}">
      <text>
        <r>
          <rPr>
            <b/>
            <sz val="9"/>
            <color indexed="81"/>
            <rFont val="Tahoma"/>
            <family val="2"/>
          </rPr>
          <t>4041000</t>
        </r>
        <r>
          <rPr>
            <sz val="9"/>
            <color indexed="81"/>
            <rFont val="Tahoma"/>
            <family val="2"/>
          </rPr>
          <t xml:space="preserve">
</t>
        </r>
      </text>
    </comment>
    <comment ref="A12" authorId="0" shapeId="0" xr:uid="{E42D2503-93F3-49A8-862C-818311D99445}">
      <text>
        <r>
          <rPr>
            <b/>
            <sz val="9"/>
            <color indexed="81"/>
            <rFont val="Tahoma"/>
            <family val="2"/>
          </rPr>
          <t xml:space="preserve">Tecnólogo con experiencia </t>
        </r>
      </text>
    </comment>
    <comment ref="B12" authorId="0" shapeId="0" xr:uid="{C404BC2E-9139-4336-9DA3-EA4655C6B4DA}">
      <text>
        <r>
          <rPr>
            <b/>
            <sz val="9"/>
            <color indexed="81"/>
            <rFont val="Tahoma"/>
            <family val="2"/>
          </rPr>
          <t>4687000</t>
        </r>
        <r>
          <rPr>
            <sz val="9"/>
            <color indexed="81"/>
            <rFont val="Tahoma"/>
            <family val="2"/>
          </rPr>
          <t xml:space="preserve">
</t>
        </r>
      </text>
    </comment>
    <comment ref="B13" authorId="0" shapeId="0" xr:uid="{3F5E3130-5830-4B9F-B03F-943704F54430}">
      <text>
        <r>
          <rPr>
            <b/>
            <sz val="9"/>
            <color indexed="81"/>
            <rFont val="Tahoma"/>
            <family val="2"/>
          </rPr>
          <t>4996000</t>
        </r>
      </text>
    </comment>
    <comment ref="A14" authorId="0" shapeId="0" xr:uid="{EC48AF0A-9143-40CD-BD73-CBA8CDD3E28F}">
      <text>
        <r>
          <rPr>
            <b/>
            <sz val="9"/>
            <color indexed="81"/>
            <rFont val="Tahoma"/>
            <family val="2"/>
          </rPr>
          <t xml:space="preserve">Profesional con experiencia </t>
        </r>
      </text>
    </comment>
    <comment ref="B14" authorId="0" shapeId="0" xr:uid="{823239B6-836F-47CC-8D3F-F09E562D9A9E}">
      <text>
        <r>
          <rPr>
            <b/>
            <sz val="9"/>
            <color indexed="81"/>
            <rFont val="Tahoma"/>
            <family val="2"/>
          </rPr>
          <t>7347000</t>
        </r>
      </text>
    </comment>
    <comment ref="A15" authorId="0" shapeId="0" xr:uid="{D31F0A52-A9DC-4E71-A40E-366FDEB499B2}">
      <text>
        <r>
          <rPr>
            <b/>
            <sz val="9"/>
            <color indexed="81"/>
            <rFont val="Tahoma"/>
            <family val="2"/>
          </rPr>
          <t>Coordinador de proyecto</t>
        </r>
      </text>
    </comment>
    <comment ref="B15" authorId="0" shapeId="0" xr:uid="{25777A62-3403-4C0A-8117-8EDD4AF6D53D}">
      <text>
        <r>
          <rPr>
            <b/>
            <sz val="9"/>
            <color indexed="81"/>
            <rFont val="Tahoma"/>
            <family val="2"/>
          </rPr>
          <t>8814000</t>
        </r>
      </text>
    </comment>
  </commentList>
</comments>
</file>

<file path=xl/comments16.xml><?xml version="1.0" encoding="utf-8"?>
<comments xmlns="http://schemas.openxmlformats.org/spreadsheetml/2006/main" xmlns:mc="http://schemas.openxmlformats.org/markup-compatibility/2006" xmlns:xr="http://schemas.microsoft.com/office/spreadsheetml/2014/revision" mc:Ignorable="xr">
  <authors>
    <author>Marlo Giovanny Florez Mejia</author>
    <author>Marcela Buitrago Monsalve</author>
  </authors>
  <commentList>
    <comment ref="D6" authorId="0" shapeId="0" xr:uid="{8505BDED-9FBD-4D4F-B262-EB76F8723C96}">
      <text>
        <r>
          <rPr>
            <b/>
            <sz val="9"/>
            <color indexed="81"/>
            <rFont val="Tahoma"/>
            <family val="2"/>
          </rPr>
          <t xml:space="preserve">2023: </t>
        </r>
        <r>
          <rPr>
            <sz val="9"/>
            <color indexed="81"/>
            <rFont val="Tahoma"/>
            <family val="2"/>
          </rPr>
          <t>190-MEM2212-9652, 190-MEM2212-9506</t>
        </r>
        <r>
          <rPr>
            <b/>
            <sz val="9"/>
            <color indexed="81"/>
            <rFont val="Tahoma"/>
            <family val="2"/>
          </rPr>
          <t xml:space="preserve">
2022: </t>
        </r>
        <r>
          <rPr>
            <sz val="9"/>
            <color indexed="81"/>
            <rFont val="Tahoma"/>
            <family val="2"/>
          </rPr>
          <t xml:space="preserve">190-MEM2112-8667
</t>
        </r>
        <r>
          <rPr>
            <b/>
            <sz val="9"/>
            <color indexed="81"/>
            <rFont val="Tahoma"/>
            <family val="2"/>
          </rPr>
          <t xml:space="preserve">2024: </t>
        </r>
        <r>
          <rPr>
            <sz val="9"/>
            <color indexed="81"/>
            <rFont val="Tahoma"/>
            <family val="2"/>
          </rPr>
          <t xml:space="preserve">190-MEM2401-171
</t>
        </r>
        <r>
          <rPr>
            <b/>
            <sz val="9"/>
            <color indexed="81"/>
            <rFont val="Tahoma"/>
            <family val="2"/>
          </rPr>
          <t>2025:</t>
        </r>
        <r>
          <rPr>
            <sz val="9"/>
            <color indexed="81"/>
            <rFont val="Tahoma"/>
            <family val="2"/>
          </rPr>
          <t xml:space="preserve"> 190-MEM2503-2165</t>
        </r>
      </text>
    </comment>
    <comment ref="D7" authorId="0" shapeId="0" xr:uid="{88298A7F-820C-41D1-8DBD-CD2DAEE97AAF}">
      <text>
        <r>
          <rPr>
            <b/>
            <sz val="9"/>
            <color indexed="81"/>
            <rFont val="Tahoma"/>
            <family val="2"/>
          </rPr>
          <t xml:space="preserve">2023: </t>
        </r>
        <r>
          <rPr>
            <sz val="9"/>
            <color indexed="81"/>
            <rFont val="Tahoma"/>
            <family val="2"/>
          </rPr>
          <t>$1.160.000</t>
        </r>
        <r>
          <rPr>
            <b/>
            <sz val="9"/>
            <color indexed="81"/>
            <rFont val="Tahoma"/>
            <family val="2"/>
          </rPr>
          <t xml:space="preserve">
2022: $</t>
        </r>
        <r>
          <rPr>
            <sz val="9"/>
            <color indexed="81"/>
            <rFont val="Tahoma"/>
            <family val="2"/>
          </rPr>
          <t xml:space="preserve">1.000.000
</t>
        </r>
        <r>
          <rPr>
            <b/>
            <sz val="9"/>
            <color indexed="81"/>
            <rFont val="Tahoma"/>
            <family val="2"/>
          </rPr>
          <t xml:space="preserve">2024: </t>
        </r>
        <r>
          <rPr>
            <sz val="9"/>
            <color indexed="81"/>
            <rFont val="Tahoma"/>
            <family val="2"/>
          </rPr>
          <t xml:space="preserve">$1.300.000
</t>
        </r>
        <r>
          <rPr>
            <b/>
            <sz val="9"/>
            <color indexed="81"/>
            <rFont val="Tahoma"/>
            <family val="2"/>
          </rPr>
          <t>2025:</t>
        </r>
        <r>
          <rPr>
            <sz val="9"/>
            <color indexed="81"/>
            <rFont val="Tahoma"/>
            <family val="2"/>
          </rPr>
          <t xml:space="preserve"> $1.423.500</t>
        </r>
      </text>
    </comment>
    <comment ref="D8" authorId="0" shapeId="0" xr:uid="{4E896328-4855-4C7E-90A2-6B59F2C1DB0F}">
      <text>
        <r>
          <rPr>
            <b/>
            <sz val="9"/>
            <color indexed="81"/>
            <rFont val="Tahoma"/>
            <family val="2"/>
          </rPr>
          <t xml:space="preserve">2023: </t>
        </r>
        <r>
          <rPr>
            <sz val="9"/>
            <color indexed="81"/>
            <rFont val="Tahoma"/>
            <family val="2"/>
          </rPr>
          <t>$140.606</t>
        </r>
        <r>
          <rPr>
            <b/>
            <sz val="9"/>
            <color indexed="81"/>
            <rFont val="Tahoma"/>
            <family val="2"/>
          </rPr>
          <t xml:space="preserve">
2022:</t>
        </r>
        <r>
          <rPr>
            <sz val="9"/>
            <color indexed="81"/>
            <rFont val="Tahoma"/>
            <family val="2"/>
          </rPr>
          <t xml:space="preserve"> $117.172
</t>
        </r>
        <r>
          <rPr>
            <b/>
            <sz val="9"/>
            <color indexed="81"/>
            <rFont val="Tahoma"/>
            <family val="2"/>
          </rPr>
          <t>2024:</t>
        </r>
        <r>
          <rPr>
            <sz val="9"/>
            <color indexed="81"/>
            <rFont val="Tahoma"/>
            <family val="2"/>
          </rPr>
          <t xml:space="preserve"> $162.000
</t>
        </r>
        <r>
          <rPr>
            <b/>
            <sz val="9"/>
            <color indexed="81"/>
            <rFont val="Tahoma"/>
            <family val="2"/>
          </rPr>
          <t>2025:</t>
        </r>
        <r>
          <rPr>
            <sz val="9"/>
            <color indexed="81"/>
            <rFont val="Tahoma"/>
            <family val="2"/>
          </rPr>
          <t xml:space="preserve"> $200.000</t>
        </r>
      </text>
    </comment>
    <comment ref="G11" authorId="1" shapeId="0" xr:uid="{00000000-0006-0000-1800-000001000000}">
      <text>
        <r>
          <rPr>
            <sz val="9"/>
            <color indexed="81"/>
            <rFont val="Tahoma"/>
            <family val="2"/>
          </rPr>
          <t xml:space="preserve">
Al auxilio de transporte tiene derecho todo trabajador que tenga un sueldo de hasta dos salarios mínimos mensuales (Ley 15 de 1959).</t>
        </r>
      </text>
    </comment>
    <comment ref="B25" authorId="1" shapeId="0" xr:uid="{00000000-0006-0000-1800-000002000000}">
      <text>
        <r>
          <rPr>
            <b/>
            <sz val="9"/>
            <color indexed="81"/>
            <rFont val="Tahoma"/>
            <family val="2"/>
          </rPr>
          <t>Marcela Buitrago Monsalve:</t>
        </r>
        <r>
          <rPr>
            <sz val="9"/>
            <color indexed="81"/>
            <rFont val="Tahoma"/>
            <family val="2"/>
          </rPr>
          <t xml:space="preserve">
 Sobre cesantías</t>
        </r>
      </text>
    </comment>
  </commentList>
</comments>
</file>

<file path=xl/comments17.xml><?xml version="1.0" encoding="utf-8"?>
<comments xmlns="http://schemas.openxmlformats.org/spreadsheetml/2006/main" xmlns:mc="http://schemas.openxmlformats.org/markup-compatibility/2006" xmlns:xr="http://schemas.microsoft.com/office/spreadsheetml/2014/revision" mc:Ignorable="xr">
  <authors>
    <author>Marcela Buitrago Monsalve</author>
  </authors>
  <commentList>
    <comment ref="A6" authorId="0" shapeId="0" xr:uid="{00000000-0006-0000-1900-000001000000}">
      <text>
        <r>
          <rPr>
            <b/>
            <sz val="9"/>
            <color indexed="81"/>
            <rFont val="Tahoma"/>
            <family val="2"/>
          </rPr>
          <t>Marcela Buitrago Monsalve:</t>
        </r>
        <r>
          <rPr>
            <sz val="9"/>
            <color indexed="81"/>
            <rFont val="Tahoma"/>
            <family val="2"/>
          </rPr>
          <t xml:space="preserve">
Departamento administrativo de la función pública</t>
        </r>
      </text>
    </comment>
    <comment ref="C11" authorId="0" shapeId="0" xr:uid="{00000000-0006-0000-1900-000002000000}">
      <text>
        <r>
          <rPr>
            <sz val="9"/>
            <color indexed="81"/>
            <rFont val="Tahoma"/>
            <family val="2"/>
          </rPr>
          <t xml:space="preserve">
Salario 2023 con aumento del 9,28% 
(acuerdo colectivo inflación + 1,6 puntos
 = 9,28% + 1,6% = 10,88%)  </t>
        </r>
      </text>
    </comment>
    <comment ref="D11" authorId="0" shapeId="0" xr:uid="{00000000-0006-0000-1900-000003000000}">
      <text>
        <r>
          <rPr>
            <sz val="9"/>
            <color indexed="81"/>
            <rFont val="Tahoma"/>
            <family val="2"/>
          </rPr>
          <t xml:space="preserve">
Factor prestacional del 67%</t>
        </r>
      </text>
    </comment>
    <comment ref="E11" authorId="0" shapeId="0" xr:uid="{00000000-0006-0000-1900-000004000000}">
      <text>
        <r>
          <rPr>
            <sz val="9"/>
            <color indexed="81"/>
            <rFont val="Tahoma"/>
            <family val="2"/>
          </rPr>
          <t xml:space="preserve">
Promedio 21 día laborables al mes</t>
        </r>
      </text>
    </comment>
    <comment ref="F11" authorId="0" shapeId="0" xr:uid="{00000000-0006-0000-1900-000005000000}">
      <text>
        <r>
          <rPr>
            <sz val="9"/>
            <color indexed="81"/>
            <rFont val="Tahoma"/>
            <family val="2"/>
          </rPr>
          <t xml:space="preserve">
Promedio 8,8 horas laborables al día</t>
        </r>
      </text>
    </comment>
  </commentList>
</comments>
</file>

<file path=xl/comments18.xml><?xml version="1.0" encoding="utf-8"?>
<comments xmlns="http://schemas.openxmlformats.org/spreadsheetml/2006/main" xmlns:mc="http://schemas.openxmlformats.org/markup-compatibility/2006" xmlns:xr="http://schemas.microsoft.com/office/spreadsheetml/2014/revision" mc:Ignorable="xr">
  <authors>
    <author>Marcela Buitrago Monsalve</author>
  </authors>
  <commentList>
    <comment ref="A6" authorId="0" shapeId="0" xr:uid="{00000000-0006-0000-1A00-000001000000}">
      <text>
        <r>
          <rPr>
            <sz val="9"/>
            <color indexed="81"/>
            <rFont val="Tahoma"/>
            <family val="2"/>
          </rPr>
          <t xml:space="preserve">
Subdirección Participación y Cultura</t>
        </r>
      </text>
    </comment>
    <comment ref="A50" authorId="0" shapeId="0" xr:uid="{00000000-0006-0000-1A00-000002000000}">
      <text>
        <r>
          <rPr>
            <sz val="9"/>
            <color indexed="81"/>
            <rFont val="Tahoma"/>
            <family val="2"/>
          </rPr>
          <t xml:space="preserve">
Inflación anual vigencia anterior certificada por el DANE</t>
        </r>
      </text>
    </comment>
  </commentList>
</comments>
</file>

<file path=xl/comments19.xml><?xml version="1.0" encoding="utf-8"?>
<comments xmlns="http://schemas.openxmlformats.org/spreadsheetml/2006/main" xmlns:mc="http://schemas.openxmlformats.org/markup-compatibility/2006" xmlns:xr="http://schemas.microsoft.com/office/spreadsheetml/2014/revision" mc:Ignorable="xr">
  <authors>
    <author>Marcela Buitrago Monsalve</author>
    <author>Marlo Giovanny Florez Mejia</author>
  </authors>
  <commentList>
    <comment ref="A6" authorId="0" shapeId="0" xr:uid="{00000000-0006-0000-1C00-000001000000}">
      <text>
        <r>
          <rPr>
            <sz val="9"/>
            <color indexed="81"/>
            <rFont val="Tahoma"/>
            <family val="2"/>
          </rPr>
          <t>Dirección general</t>
        </r>
      </text>
    </comment>
    <comment ref="B6" authorId="1" shapeId="0" xr:uid="{7FF97774-B091-465E-81AF-35C461D1A16B}">
      <text>
        <r>
          <rPr>
            <b/>
            <sz val="9"/>
            <color indexed="81"/>
            <rFont val="Tahoma"/>
            <family val="2"/>
          </rPr>
          <t>040-CIR2205-12</t>
        </r>
        <r>
          <rPr>
            <sz val="9"/>
            <color indexed="81"/>
            <rFont val="Tahoma"/>
            <family val="2"/>
          </rPr>
          <t xml:space="preserve">
040-CIR2401-1 </t>
        </r>
      </text>
    </comment>
    <comment ref="B8" authorId="1" shapeId="0" xr:uid="{1103EC54-6C69-4AA9-958A-344D15903D04}">
      <text>
        <r>
          <rPr>
            <b/>
            <sz val="9"/>
            <color indexed="81"/>
            <rFont val="Tahoma"/>
            <family val="2"/>
          </rPr>
          <t>2022:</t>
        </r>
        <r>
          <rPr>
            <sz val="9"/>
            <color indexed="81"/>
            <rFont val="Tahoma"/>
            <family val="2"/>
          </rPr>
          <t xml:space="preserve"> $1.000.000
2023; $ 1.160.000</t>
        </r>
      </text>
    </comment>
    <comment ref="B9" authorId="1" shapeId="0" xr:uid="{49B6A594-8BA1-4340-ADA4-8C3E2007ABEE}">
      <text>
        <r>
          <rPr>
            <b/>
            <sz val="9"/>
            <color indexed="81"/>
            <rFont val="Tahoma"/>
            <family val="2"/>
          </rPr>
          <t>2022:</t>
        </r>
        <r>
          <rPr>
            <sz val="9"/>
            <color indexed="81"/>
            <rFont val="Tahoma"/>
            <family val="2"/>
          </rPr>
          <t xml:space="preserve"> $192.367.938.015
</t>
        </r>
        <r>
          <rPr>
            <b/>
            <sz val="9"/>
            <color indexed="81"/>
            <rFont val="Tahoma"/>
            <family val="2"/>
          </rPr>
          <t>2023</t>
        </r>
        <r>
          <rPr>
            <sz val="9"/>
            <color indexed="81"/>
            <rFont val="Tahoma"/>
            <family val="2"/>
          </rPr>
          <t>;$ 164.026.583.397</t>
        </r>
      </text>
    </comment>
  </commentList>
</comments>
</file>

<file path=xl/comments20.xml><?xml version="1.0" encoding="utf-8"?>
<comments xmlns="http://schemas.openxmlformats.org/spreadsheetml/2006/main" xmlns:mc="http://schemas.openxmlformats.org/markup-compatibility/2006" xmlns:xr="http://schemas.microsoft.com/office/spreadsheetml/2014/revision" mc:Ignorable="xr">
  <authors>
    <author>Usuario</author>
  </authors>
  <commentList>
    <comment ref="C10" authorId="0" shapeId="0" xr:uid="{00000000-0006-0000-1F00-000001000000}">
      <text>
        <r>
          <rPr>
            <sz val="9"/>
            <color indexed="81"/>
            <rFont val="Tahoma"/>
            <family val="2"/>
          </rPr>
          <t xml:space="preserve">
32% - 2020
31% - 2021
30% - 2020</t>
        </r>
      </text>
    </comment>
    <comment ref="C14" authorId="0" shapeId="0" xr:uid="{00000000-0006-0000-1F00-000002000000}">
      <text>
        <r>
          <rPr>
            <sz val="9"/>
            <color indexed="81"/>
            <rFont val="Tahoma"/>
            <family val="2"/>
          </rPr>
          <t xml:space="preserve">
Anotar el porcentaje corrrespondiente:
0,5% - Contrato con valor entre 1 y 2000 SMMLV
1,0% - Contrato con valor entre 2001 y 6000 SMMLV
2,0% - Contrato con valor superior a 6000 SMMLV</t>
        </r>
      </text>
    </comment>
    <comment ref="C17" authorId="0" shapeId="0" xr:uid="{00000000-0006-0000-1F00-000003000000}">
      <text>
        <r>
          <rPr>
            <sz val="9"/>
            <color indexed="81"/>
            <rFont val="Tahoma"/>
            <family val="2"/>
          </rPr>
          <t xml:space="preserve">
32% - 2020
31% - 2021
30% - 2020</t>
        </r>
      </text>
    </comment>
    <comment ref="C21" authorId="0" shapeId="0" xr:uid="{00000000-0006-0000-1F00-000004000000}">
      <text>
        <r>
          <rPr>
            <sz val="9"/>
            <color indexed="81"/>
            <rFont val="Tahoma"/>
            <family val="2"/>
          </rPr>
          <t xml:space="preserve">
Anotar el porcentaje corrrespondiente:
0,5% - Contrato con valor entre 1 y 2000 SMMLV
1,0% - Contrato con valor entre 2001 y 6000 SMMLV
2,0% - Contrato con valor superior a 6000 SMMLV</t>
        </r>
      </text>
    </comment>
    <comment ref="C25" authorId="0" shapeId="0" xr:uid="{00000000-0006-0000-1F00-000005000000}">
      <text>
        <r>
          <rPr>
            <sz val="9"/>
            <color indexed="81"/>
            <rFont val="Tahoma"/>
            <family val="2"/>
          </rPr>
          <t xml:space="preserve">
32% - 2020
31% - 2021
30% - 2020</t>
        </r>
      </text>
    </comment>
    <comment ref="C34" authorId="0" shapeId="0" xr:uid="{00000000-0006-0000-1F00-000006000000}">
      <text>
        <r>
          <rPr>
            <sz val="9"/>
            <color indexed="81"/>
            <rFont val="Tahoma"/>
            <family val="2"/>
          </rPr>
          <t xml:space="preserve">
Aún no se ha adoptado a nivel departamental</t>
        </r>
      </text>
    </comment>
    <comment ref="C37" authorId="0" shapeId="0" xr:uid="{00000000-0006-0000-1F00-000007000000}">
      <text>
        <r>
          <rPr>
            <sz val="9"/>
            <color indexed="81"/>
            <rFont val="Tahoma"/>
            <family val="2"/>
          </rPr>
          <t xml:space="preserve">
32% - 2020
31% - 2021
30% - 2020</t>
        </r>
      </text>
    </comment>
    <comment ref="C41" authorId="0" shapeId="0" xr:uid="{00000000-0006-0000-1F00-000008000000}">
      <text>
        <r>
          <rPr>
            <sz val="9"/>
            <color indexed="81"/>
            <rFont val="Tahoma"/>
            <family val="2"/>
          </rPr>
          <t xml:space="preserve">
Diligenciar, con la tarifa estipulada por la entidad territorial en el acto administrativo (acuerdo) mediante el cual se adoptó la Estampilla en su jurisdicción</t>
        </r>
      </text>
    </comment>
    <comment ref="C42" authorId="0" shapeId="0" xr:uid="{00000000-0006-0000-1F00-000009000000}">
      <text>
        <r>
          <rPr>
            <sz val="9"/>
            <color indexed="81"/>
            <rFont val="Tahoma"/>
            <family val="2"/>
          </rPr>
          <t xml:space="preserve">
Diligenciar, con la tarifa estipulada por la entidad territorial en el acto administrativo (acuerdo) mediante el cual se adoptó la Estampilla en su jurisdicción</t>
        </r>
      </text>
    </comment>
    <comment ref="C43" authorId="0" shapeId="0" xr:uid="{00000000-0006-0000-1F00-00000A000000}">
      <text>
        <r>
          <rPr>
            <sz val="9"/>
            <color indexed="81"/>
            <rFont val="Tahoma"/>
            <family val="2"/>
          </rPr>
          <t xml:space="preserve">
Diligenciar, con la tarifa estipulada por la entidad territorial en el acto administrativo (acuerdo) mediante el cual se adoptó la Estampilla en su jurisdicción</t>
        </r>
      </text>
    </comment>
    <comment ref="C44" authorId="0" shapeId="0" xr:uid="{00000000-0006-0000-1F00-00000B000000}">
      <text>
        <r>
          <rPr>
            <sz val="9"/>
            <color indexed="81"/>
            <rFont val="Tahoma"/>
            <family val="2"/>
          </rPr>
          <t xml:space="preserve">
Diligenciar, con la tarifa estipulada por la entidad territorial en el acto administrativo (acuerdo) mediante el cual se adoptó la Estampilla en su jurisdicción</t>
        </r>
      </text>
    </comment>
    <comment ref="C45" authorId="0" shapeId="0" xr:uid="{00000000-0006-0000-1F00-00000C000000}">
      <text>
        <r>
          <rPr>
            <sz val="9"/>
            <color indexed="81"/>
            <rFont val="Tahoma"/>
            <family val="2"/>
          </rPr>
          <t xml:space="preserve">
Diligenciar, con la tarifa estipulada por la entidad territorial en el acto administrativo (acuerdo) mediante el cual se adoptó la Estampilla en su jurisdicción</t>
        </r>
      </text>
    </comment>
  </commentList>
</comments>
</file>

<file path=xl/python.xml><?xml version="1.0" encoding="utf-8"?>
<python xmlns="http://schemas.microsoft.com/office/spreadsheetml/2023/python">
  <environmentDefinition id="{882DD1B0-6546-4DFA-8A08-902A380B44EA}">
    <initialization>
      <code xml:space="preserve">import numpy as np
import pandas as pd
import matplotlib.pyplot as plt
import seaborn as sns
import statsmodels as sm
import excel
import warnings
warnings.simplefilter('ignore')
excel.set_xl_scalar_conversion(excel.convert_to_scalar)
excel.set_xl_array_conversion(excel.convert_to_dataframe)
</code>
    </initialization>
  </environmentDefinition>
</python>
</file>

<file path=xl/sharedStrings.xml><?xml version="1.0" encoding="utf-8"?>
<sst xmlns="http://schemas.openxmlformats.org/spreadsheetml/2006/main" count="2787" uniqueCount="1336">
  <si>
    <t>SISTEMA DE GESTIÓN INTEGRAL - SGI</t>
  </si>
  <si>
    <t>INSTRUCTIVO - COMPONENTE FINANCIERO EP</t>
  </si>
  <si>
    <t>CÓDIGO: F-PGC-21</t>
  </si>
  <si>
    <t>VERSIÓN: 04</t>
  </si>
  <si>
    <t>Color</t>
  </si>
  <si>
    <t>Hoja</t>
  </si>
  <si>
    <t>Celda</t>
  </si>
  <si>
    <t>Gris</t>
  </si>
  <si>
    <t>Informativa</t>
  </si>
  <si>
    <t>Azul</t>
  </si>
  <si>
    <t>Protegida</t>
  </si>
  <si>
    <t>Vinotinto</t>
  </si>
  <si>
    <t>Formatos</t>
  </si>
  <si>
    <t>Morado</t>
  </si>
  <si>
    <t>Variables</t>
  </si>
  <si>
    <t>Para un mejor diligenciamiento de los formatos y uso de las variables y hojas informativas que se encuentran en este libro, se recomienda, antes de empezar a diligenciar, leer el instructivo, que se encuentra consignado en la presente hoja, igualmente, cada hoja contiene un número significativo de comentarios, los cuales, pretenden ayudar al diligenciamiento, se recomienda leerlos y aplicarlos de manera atenta. 
En caso de requerir apoyo, favor comunicarse con el asesor(a) financiero(a) asignado para el proceso.</t>
  </si>
  <si>
    <t>HOJAS INFORMATIVAS</t>
  </si>
  <si>
    <t>Nombre</t>
  </si>
  <si>
    <t>Descripción</t>
  </si>
  <si>
    <t>Cuantías de contratación (por pluralidad de oferentes)</t>
  </si>
  <si>
    <t>En la hoja se encuentran los valores establecidos anualmente, para identificar dentro de la contratación por pluralidad de oferentes, de acuerdo al valor del presupuesto, si se clasifica dentro de una mínima cuantía, menor cuantía o licitación pública, en los casos que aplique.</t>
  </si>
  <si>
    <t>Documentos de apoyo</t>
  </si>
  <si>
    <t>En la hoja se encuentran listas enunciativas de documentos de apoyo, que pueden presentar interés, al igual, que guíar el accionar en el ámbito general de la contratación pública y específico de la asesoría financiera a la misma.
Se deberá considerar que las listas no son exhaustivas, es decir, no contemplan todos los documentos de cada categoría, al igual, que depende de la actualización constante de la Subdirección Administrativa y Financiera.</t>
  </si>
  <si>
    <t>Impuestos y garantías</t>
  </si>
  <si>
    <t>En la hoja se encuentra una lista enunciativa de los impuestos y las garantías en los que puede incurrir el ejecutor, las cuales dependen de la especificidad del proceso. 
La lista es de carácter informativa en caso que se emitan consultas al respecto.</t>
  </si>
  <si>
    <t>Información anticipos y pagos anticipados</t>
  </si>
  <si>
    <t>En la hoja se encuentra una corta explicación sobre la consideración normativa de los anticipos y pagos anticipados, que tiene como objeto orientar respecto a este tema de frecuente consulta e inquietud; tema sobre el cual, se requiere tener claridad para la estipulación de la ejecución física y financiera de los procesos.</t>
  </si>
  <si>
    <t>Información procesos de obra pública y capacidad residual (K)</t>
  </si>
  <si>
    <t>En la hoja se encuentra una corta explicación sobre los procesos de obra, y el cálculo de la capacidad residual (K) en los casos que se requiera, que tiene como objeto suministrar información de interés general respecto a este tema de frecuente consulta e inquietud; tener en cuenta que este tema es de competencia tanto jurídica como técnica y financiera.</t>
  </si>
  <si>
    <t>Información IVA</t>
  </si>
  <si>
    <t>En la hoja se encuentra una corta explicación sobre las consideraciones respecto al IVA, que tiene como objeto orientar respecto a este tema de frecuente consulta e inquietud.</t>
  </si>
  <si>
    <t>Notas propuesta económica</t>
  </si>
  <si>
    <t>En la hoja se encuentra una lista enunciativa de notas, las cuales deberán ser elegidas de acuerdo a la especificidad del proceso contractual, con el fin de incluirlas en el formato de propuesta económica. 
Las notas tienen como objeto orientar a los oferentes en el diligenciamiento de dicho formato.</t>
  </si>
  <si>
    <t>Requisitos habilitantes capacidad financiera y organizacional</t>
  </si>
  <si>
    <t>En la hoja se encuentran los requisitos de capacidad financiera y organizacional vigentes</t>
  </si>
  <si>
    <t>FORMATOS (PARA DILIGENCIAR)</t>
  </si>
  <si>
    <t>DILIGENCIAR EN CASO DE:</t>
  </si>
  <si>
    <t>Contratos por contratación directa</t>
  </si>
  <si>
    <t>Contratos por pluralidad de oferentes</t>
  </si>
  <si>
    <t>Convenios</t>
  </si>
  <si>
    <t>DILIGENCIAR PARA EVALUACIÓN POR PARTE DEL COMITÉ DE CONTRATACIÓN (Asesor técnico)</t>
  </si>
  <si>
    <r>
      <t xml:space="preserve">Se recomienda que el asesor técnico para la planeación financiera del proceso contractual, empiece con el diligenciamiento paralelo de la memoria de cálculo con su debido estudio de mercado, para seguir con la estipulación de los gastos de administración, si aplican. En un segundo momento, se recomienda diligenciar, el presupuesto de acuerdo a la modalidad del proceso, y el plan de ejecución física y de inversiones. El técnico podrá anexar al presente libro las hojas que considere necesarias con el fin de suportar la estimación de los valores.
</t>
    </r>
    <r>
      <rPr>
        <b/>
        <sz val="10"/>
        <rFont val="Arial"/>
        <family val="2"/>
      </rPr>
      <t>NOTA:</t>
    </r>
    <r>
      <rPr>
        <sz val="10"/>
        <rFont val="Arial"/>
        <family val="2"/>
      </rPr>
      <t xml:space="preserve"> Se recomienda iniciar escribiendo en el formato del Plan de ejecución los datos básicos de modalidad de contratación y objeto a contratar, ya que está información alimenta a las demás hojas.</t>
    </r>
  </si>
  <si>
    <t>Plan de ejecución física y de inversiones</t>
  </si>
  <si>
    <t>Diligenciar la programación física y financiera del proceso, tanto en la étapa inicial, como en el caso de solicitud de Otrosí de adición de recursos o prórroga, o cuando el Otrosí de modificación implique cambios en el presupuesto.</t>
  </si>
  <si>
    <t>X</t>
  </si>
  <si>
    <t>Plan de ejecución física y de inversiones - Prestación de Servicios Personales</t>
  </si>
  <si>
    <t>Diligenciar exclusivamente para los contratos de Prestación de Servicios Personales que suscribe la Corporación con una persona natural. Este formato simplificado permite la programación física y financiera del proceso, tanto en la étapa inicial, como en el caso de solicitud de Otrosí de adición de recursos o prórroga, o cuando el Otrosí de modificación implique cambios en el presupuesto.</t>
  </si>
  <si>
    <t>Presupuesto - Modalidad contrato</t>
  </si>
  <si>
    <t>Diligenciar en caso que el proceso se tipifique dentro de las modalidades de contratos. El presupuesto es un documento donde se plasman los recursos económicos requeridos para llevar a cabo de manera exitosa el proceso contractual.</t>
  </si>
  <si>
    <t>Presupuesto - Modalidad contrato - Prestación de Servicios Personales</t>
  </si>
  <si>
    <t>Diligenciar exclusivamente para los contratos de Prestación de Servicios Personales que suscribe la Corporación con una persona natural. En este formato simplificado se plasma el presupuesto, donde se relacionan los recursos económicos requeridos para llevar a cabo de manera exitosa el proceso contractual.</t>
  </si>
  <si>
    <t>Presupuesto - Modalidad convenio</t>
  </si>
  <si>
    <t>Diligenciar en caso que el proceso se tipifique dentro de las modalidades de convenios. El presupuesto es un documento donde se plasman los recursos económicos requeridos para llevar a cabo de manera exitosa el proceso contractual.</t>
  </si>
  <si>
    <t>Memoria de cálculo - Opción 1</t>
  </si>
  <si>
    <r>
      <t xml:space="preserve">Diligenciar de acuerdo a las características del proceso, alcance y/o actividad. La memoria de cálculo es un documento descriptivo donde se refleja de manera exhaustiva y detallada, todos y cada uno de los elementos que intervienen en el proceso, alcance y/o actividad que se está valorando. 
Esta memoria de cálculo es útil para la compra de productos terminados, bienes con características homogéneas, o bienes y servicios que se valoren a todo costo, entre otras opciones, por ejemplo: compra de equipos o insumos.
</t>
    </r>
    <r>
      <rPr>
        <b/>
        <sz val="10"/>
        <rFont val="Arial"/>
        <family val="2"/>
      </rPr>
      <t>Nota: Tener en cuenta que para valorar una variable o ítem se utiliza una sola memoria de cálculo y no las tres opciones, por ejemplo, si se quiere valorar la adquisición de 1 equipo de cómputo, dicha adquisición se deja consignada en solo una de las memorias de cálculo, no se tiene que utilizar las tres opciones para este mismo ítem.</t>
    </r>
  </si>
  <si>
    <t>Se seleccionará el formato de memoria de cálculo que mejor se adapte a las características del proceso, alcance y/o actividad a valorar.</t>
  </si>
  <si>
    <t>Memoria de cálculo - Opción 2</t>
  </si>
  <si>
    <r>
      <t xml:space="preserve">Diligenciar de acuerdo a las características del proceso, alcance y/o actividad. La memoria de cálculo es un documento descriptivo donde se refleja de manera exhaustiva y detallada, todos y cada uno de los elementos que intervienen en el proceso, alcance y/o actividad que se está valorando. 
Esta memoria de cálculo es útil para los procesos de obra.
</t>
    </r>
    <r>
      <rPr>
        <b/>
        <sz val="10"/>
        <rFont val="Arial"/>
        <family val="2"/>
      </rPr>
      <t>Nota: Tener en cuenta que para valorar una variable o ítem se utiliza una sola memoria de cálculo y no las tres opciones, por ejemplo, si se quiere valorar la adquisición de 1 equipo de cómputo, dicha adquisición se deja consignada en solo una de las memorias de cálculo, no se tiene que utilizar las tres opciones para este mismo ítem.</t>
    </r>
  </si>
  <si>
    <t>Memoria de cálculo - Opción 3</t>
  </si>
  <si>
    <r>
      <t xml:space="preserve">Diligenciar de acuerdo a las características del proceso, alcance y/o actividad. La memoria de cálculo es un documento descriptivo donde se refleja de manera exhaustiva y detallada, todos y cada uno de los elementos que intervienen en el proceso, alcance y/o actividad que se está valorando. 
Esta memoria de cálculo es útil para procesos que requieran detallar todos los elementos del costo, por ejemplo, realización de talleres, donde se debe considerar los materiales, los refrigerios, alquiler de equipos, entre otros.
</t>
    </r>
    <r>
      <rPr>
        <b/>
        <sz val="10"/>
        <rFont val="Arial"/>
        <family val="2"/>
      </rPr>
      <t>Nota: Tener en cuenta que para valorar una variable o ítem se utiliza una sola memoria de cálculo y no las tres opciones, por ejemplo, si se quiere valorar la adquisición de 1 equipo de cómputo, dicha adquisición se deja consignada en solo una de las memorias de cálculo, no se tiene que utilizar las tres opciones para este mismo ítem.</t>
    </r>
  </si>
  <si>
    <t>Estudio de mercado</t>
  </si>
  <si>
    <t>Un estudio de mercado es el proceso mediante el cual, se recoge y análiza información que sirve para identificar las características, valores y condiciones del bien o servicio a adquirir, con el fin de obtenerlos acuerdo a las estipulaciones del mercado, bajo el principio de plena competencia. 
En la corporación el estudio de mercado se realiza mediante la identificación de valores por medio de cotizaciones debidamente radicadas, valores históricos de los bienes y servicios de interés, recolección de información de sitios de internet soportados con los debidos pantallazos, y demás información de diferentes fuentes con sus correspondientes medios de verificación. El estudio de mercado no se puede confundir con el estudio de sector, este último, requerido solo para algunos procesos contractuales.
En el estudio de mercado, pueden hacer parte, debidamente soportados o en todo caso que permita realizar la trazabilidad, los valores establecidos en otros procesos contractuales para los mismos bienes y servicios, de la misma vigencia o de anteriores vigencias, en caso de utilizar valores de vigencias anteriores se deberá realizar la respectiva actualización con la inflación anual de la o las vigencias pasadas.</t>
  </si>
  <si>
    <t>Determinación de gastos de administración</t>
  </si>
  <si>
    <t>Diligenciar para determinar el porcentaje de los gastos de administración o administración del proceso, de acuerdo a las características del mismo, considerando no tener duplicidad en ítems ya contemplados en el presupuesto general del proceso.</t>
  </si>
  <si>
    <t>Identificación de bienes nacionales relevantes</t>
  </si>
  <si>
    <t xml:space="preserve">Diligenciar para identificar los bienes nacionales relevantes en los procesos que apliquen. </t>
  </si>
  <si>
    <t>DILIGENCIAR COMO PARTE DE LOS DOCUMENTOS A SUBIR A LA PLATAFORMA SECOP (Asesor financiero)</t>
  </si>
  <si>
    <t>Propuesta económica - Opción 1</t>
  </si>
  <si>
    <t>Diligenciar con el objeto de suministrarle a los oferentes la estructura y condiciones de la presentación de las respectivas propuestas económicas, se recomienda su uso para procesos que se hayan planeado en el formato memoria de cálculo - opción 1.</t>
  </si>
  <si>
    <t>Propuesta económica - Opción 2</t>
  </si>
  <si>
    <t>Diligenciar con el objeto de suministrarle a los oferentes la estructura y condiciones de la presentación de las respectivas propuestas económicas, se recomienda su uso para procesos que se hayan planeado en el formato memoria de cálculo - opción 2.</t>
  </si>
  <si>
    <t>Propuesta económica - Opción 3</t>
  </si>
  <si>
    <t>Diligenciar con el objeto de suministrarle a los oferentes la estructura y condiciones de la presentación de las respectivas propuestas económicas, se recomienda su uso para procesos que se hayan planeado en el formato memoria de cálculo - opción 3.</t>
  </si>
  <si>
    <t>Estimación PAB comparación absoluta</t>
  </si>
  <si>
    <t>Diligenciar con el objeto realizar el acta del Precio Artificialmente Bajo (PAB). La cual, se elabora paralelamente con el formato de propuesta económica para el proceso.</t>
  </si>
  <si>
    <t>DILIGENCIAR PARA EVALUACIÓN FINANCIERA DE OFERENTES (Asesor financiero)</t>
  </si>
  <si>
    <t>Verificación de requisitos habilitantes de los proponentes sobre capacidad financiera y organizacional</t>
  </si>
  <si>
    <t>Diligenciar con el fin de consignar la verificación de los requisitos habilitantes de los proponentes, sobre capacidad financiera y organizacional, en los casos que apliquen.</t>
  </si>
  <si>
    <t>Estimación PAB comparación relativa</t>
  </si>
  <si>
    <t>Diligenciar solamente en el caso que sea necesario aplicar la metodología de comparación relativa, es decir, cuando se hayan presentado más de 5 ofertas, con el fin de evaluar los PAB de los oferentes.</t>
  </si>
  <si>
    <t>DILIGENCIAR EN CASO DE PROCESOS DE SELECCIÓN ABREVIADA POR SUBASTA INVERSA (Asesor financiero)</t>
  </si>
  <si>
    <t>Subasta inversa - Análisis de habilitados</t>
  </si>
  <si>
    <t>Diligenciar (de manera física o virtual) en caso de realizarse una subasta inversa</t>
  </si>
  <si>
    <t>Subasta inversa presencial - Análisis de lances</t>
  </si>
  <si>
    <t>Diligenciar (de manera física o virtual) en caso de realizarse una subasta inversa presencial</t>
  </si>
  <si>
    <t>Subasta inversa presencial - Lances de precios</t>
  </si>
  <si>
    <t>Imprimir para diligenciar de manera física por parte de los oferentes, en caso de realizarse una subasta inversa presencial</t>
  </si>
  <si>
    <t>Subasta inversa presencial - Declinación de lances</t>
  </si>
  <si>
    <t>VARIABLES (ESTIPULACIÓN DE VALORES DE CARÁCTER CORPORATIVO)</t>
  </si>
  <si>
    <t>Valores de gastos de desplazamiento y manutención</t>
  </si>
  <si>
    <t>Determinación de los valores de los gastos de desplazamiento (transporte) y manutención (alimentación y/o alojamiento) a reconocer en las comisiones que se requieran realizar en la ejecución del proceso contractual.</t>
  </si>
  <si>
    <t>Valores de honorarios (prestadores de servicios)</t>
  </si>
  <si>
    <t>Determinación de los valores para el reconocimiento de los honorarios a pagar en el caso de vinculación por contrato de prestación de servicios personales (contrato civil).</t>
  </si>
  <si>
    <t>Valores de jornales</t>
  </si>
  <si>
    <t>Determinación de los valores para el reconocimiento del pago, cuando el mismo se realiza de manera diaria al trabajador.</t>
  </si>
  <si>
    <t>Valores de salarios</t>
  </si>
  <si>
    <t>Determinación de los valores de los salarios percibidos por el personal con vinculación laboral a la corporación, estos valores se utilizan únicamente para cuantificar el aporte en especie corporativo de su personal, en los casos que aplique.</t>
  </si>
  <si>
    <t>Valores de alimentación</t>
  </si>
  <si>
    <t>Determinación de los valores a reconocer por el suministro de alimentación, tales como refrigerios y almuerzos, entre otros.</t>
  </si>
  <si>
    <t>Valores de distintivos corporativos</t>
  </si>
  <si>
    <t xml:space="preserve">Determinación de los valores a reconocer por el suministro de distintivos corporativos, tales como gorras, pavas, camisetas, chalecos, entre otros. </t>
  </si>
  <si>
    <r>
      <rPr>
        <b/>
        <u/>
        <sz val="10"/>
        <rFont val="Arial"/>
        <family val="2"/>
      </rPr>
      <t>Nota 1</t>
    </r>
    <r>
      <rPr>
        <sz val="10"/>
        <rFont val="Arial"/>
        <family val="2"/>
      </rPr>
      <t>: El presente libro en excel contiene los formatos y variables de frecuente y general uso para la planeación financiera de los procesos contractuales de la entidad, los mismos se diligenciarán y utilizarán de acuerdo a la especificidad del proceso, el diligenciamiento es de responsabilidad del técnico del proceso (a excepción de los formatos donde expresamente se señale que el diligenciamiento es por el asesor financiero), el cual, tendrá acompañamiento por parte del respectivo asesor financiero del proceso. 
En caso de no requerir una o varias hojas del presente libro, favor ocultarlas (no eliminarlas).</t>
    </r>
  </si>
  <si>
    <r>
      <rPr>
        <b/>
        <u/>
        <sz val="10"/>
        <rFont val="Arial"/>
        <family val="2"/>
      </rPr>
      <t>Nota 2</t>
    </r>
    <r>
      <rPr>
        <sz val="10"/>
        <rFont val="Arial"/>
        <family val="2"/>
      </rPr>
      <t xml:space="preserve">: En los contratos por pluralidad de oferentes al momento de subir el presente libro a la plataforma SECOP, el asesor jurídico y el asesor técnico deberán coordinar con el asesor financiero las hojas del presente libro a publicar y su debida protección, considerando que se recomienda dejar visibles las hojas que hayan sido diligenciadas o se hayan utilizado para el diligenciamiento del presupuesto y el soporte de las estimaciones del mismo, en los casos que se puedan, lo que implica que las demás hojas se deben ocultar, y el libro proteger, con el fin de evitar confusiones innecesarias a los posibles oferentes. 
Así mismo, con el fin de proporcionarles claridades a las oferentes, se publicará la hoja de propuesta económica que estos deben diligenciar aparte del libro con las hojas de la planeación del proceso, y se debe ocultar la hoja de la estimación del PAB por comparación absoluta.
</t>
    </r>
    <r>
      <rPr>
        <b/>
        <u/>
        <sz val="10"/>
        <rFont val="Arial"/>
        <family val="2"/>
      </rPr>
      <t>En todo caso, para la publicación de la información, se debe considerar lo dispuesto en el Decreto 1510 de 2013 artículos 19 y 20.</t>
    </r>
  </si>
  <si>
    <r>
      <rPr>
        <b/>
        <u/>
        <sz val="10"/>
        <rFont val="Arial"/>
        <family val="2"/>
      </rPr>
      <t>Nota 3</t>
    </r>
    <r>
      <rPr>
        <sz val="10"/>
        <rFont val="Arial"/>
        <family val="2"/>
      </rPr>
      <t xml:space="preserve">: La actualización del presente libro es responsabilidad de la Subdirección Administrativa y Financiera, quien actualizará los formatos en caso de alguna novedad, y actualizará las variables a inicio de cada año con la expedición del respectivo memorando, en caso de las variables que se actualicen por parte de otras dependencias, por ejemplo, costos de alimentación por parte de la Subdirección de Cultura y Participación, o Distintivos por parte de la Subdirección de Comunicaciones, la Subdirección Administrativa y Financiera actualizará la variable posterior a que la subdirección encargada emita el memorando, para estos casos, si hay cambio de vigencia (de un año a otro), se utilizará el valor que actualmente esté establecido por memorando, actualizado con la inflación anual de la o las vigencias pasadas, cifra a expresar redondeada a la centena más cercana. </t>
    </r>
  </si>
  <si>
    <t>Instructivo</t>
  </si>
  <si>
    <t>COMPONENTE FINANCIERO  EP - PLAN DE EJECUCIÓN FÍSICA Y DE INVERSIONES</t>
  </si>
  <si>
    <t>MODALIDAD DE CONTRATACIÓN:</t>
  </si>
  <si>
    <t>Contrato Interadministrativo</t>
  </si>
  <si>
    <t>OBJETO A CONTRATAR:</t>
  </si>
  <si>
    <t>CONTRATISTA/CONVENIANTE:</t>
  </si>
  <si>
    <t>NOMBRE DEL TÉCNICO (A):</t>
  </si>
  <si>
    <t xml:space="preserve">DURACIÓN Y/O PLAZO DEL CONTRATO (MESES):  </t>
  </si>
  <si>
    <t xml:space="preserve">PERIODO DE PROGRAMACIÓN Y SEGUIMIENTO:  </t>
  </si>
  <si>
    <t>Mensual</t>
  </si>
  <si>
    <t>PROGRAMACIÓN FÍSICA</t>
  </si>
  <si>
    <t>% de importancia</t>
  </si>
  <si>
    <t>% de importancia subactividades</t>
  </si>
  <si>
    <t>Unidad de medida</t>
  </si>
  <si>
    <t xml:space="preserve">Cantidad Programada  </t>
  </si>
  <si>
    <t xml:space="preserve">Distribución física </t>
  </si>
  <si>
    <t>Período 1</t>
  </si>
  <si>
    <t>Período 2</t>
  </si>
  <si>
    <t>Período 3</t>
  </si>
  <si>
    <t>Período 4</t>
  </si>
  <si>
    <t>Período 5</t>
  </si>
  <si>
    <t>Período 6</t>
  </si>
  <si>
    <t>Período 7</t>
  </si>
  <si>
    <t>Período 8</t>
  </si>
  <si>
    <t>Período 9</t>
  </si>
  <si>
    <t>Período 10</t>
  </si>
  <si>
    <t>Período 11</t>
  </si>
  <si>
    <t>Período 12</t>
  </si>
  <si>
    <t>Período 13</t>
  </si>
  <si>
    <t>Período 14</t>
  </si>
  <si>
    <t>Período 15</t>
  </si>
  <si>
    <t>Período 16</t>
  </si>
  <si>
    <t>Período 17</t>
  </si>
  <si>
    <t>Período 18</t>
  </si>
  <si>
    <t>Período 19</t>
  </si>
  <si>
    <t>Período 20</t>
  </si>
  <si>
    <t>Período 21</t>
  </si>
  <si>
    <t>Período 22</t>
  </si>
  <si>
    <t>Período 23</t>
  </si>
  <si>
    <t>Período 24</t>
  </si>
  <si>
    <t>META/
PRODUCTO A OBTENER:</t>
  </si>
  <si>
    <t>Alcance 1</t>
  </si>
  <si>
    <t>Actividad 1.1</t>
  </si>
  <si>
    <t>Subactividad 1.1.1</t>
  </si>
  <si>
    <t>Documentos</t>
  </si>
  <si>
    <t>Subactividad 1.1.2</t>
  </si>
  <si>
    <t>Subactividad 1.1.3</t>
  </si>
  <si>
    <t>Subactividad 1.1.4</t>
  </si>
  <si>
    <t>Subactividad 1.1.5</t>
  </si>
  <si>
    <t>Subactividad 1.1.6</t>
  </si>
  <si>
    <t>Subactividad 1.1.7</t>
  </si>
  <si>
    <t>Actividad 1.2</t>
  </si>
  <si>
    <t>Subactividad 1.2.1</t>
  </si>
  <si>
    <t>Subactividad 1.2.2</t>
  </si>
  <si>
    <t>Subactividad 1.2.3</t>
  </si>
  <si>
    <t>Subactividad 1.2.4</t>
  </si>
  <si>
    <t>Subactividad 1.2.5</t>
  </si>
  <si>
    <t>Subactividad 1.2.6</t>
  </si>
  <si>
    <t>Actividad 1.3</t>
  </si>
  <si>
    <t>Subactividad 1.3.1</t>
  </si>
  <si>
    <t>Subactividad 1.3.2</t>
  </si>
  <si>
    <t>Subactividad 1.3.3</t>
  </si>
  <si>
    <t>Subactividad 1.3.4</t>
  </si>
  <si>
    <t>Subactividad 1.3.5</t>
  </si>
  <si>
    <t>Actividad 1.4</t>
  </si>
  <si>
    <t>Subactividad 1.4.1</t>
  </si>
  <si>
    <t>Subactividad 1.4.2</t>
  </si>
  <si>
    <t>Subactividad 1.4.3</t>
  </si>
  <si>
    <t>Subactividad 1.4.4</t>
  </si>
  <si>
    <t>Subactividad 1.4.5</t>
  </si>
  <si>
    <t>Actividad 1.5</t>
  </si>
  <si>
    <t>Subactividad 1.5.1</t>
  </si>
  <si>
    <t>Subactividad 1.5.2</t>
  </si>
  <si>
    <t>Subactividad 1.5.3</t>
  </si>
  <si>
    <t>Subactividad 1.5.4</t>
  </si>
  <si>
    <t>Subactividad 1.5.5</t>
  </si>
  <si>
    <t>Actividad 1.6</t>
  </si>
  <si>
    <t>Subactividad 1.6.1</t>
  </si>
  <si>
    <t>Subactividad 1.6.2</t>
  </si>
  <si>
    <t>Subactividad 1.6.3</t>
  </si>
  <si>
    <t>Subactividad 1.6.4</t>
  </si>
  <si>
    <t>Subactividad 1.6.5</t>
  </si>
  <si>
    <t>Alcance 2</t>
  </si>
  <si>
    <t>Actividad 2.1</t>
  </si>
  <si>
    <t>Subactividad 2.1.1</t>
  </si>
  <si>
    <t>Subactividad 2.1.2</t>
  </si>
  <si>
    <t>Subactividad 2.1.3</t>
  </si>
  <si>
    <t>Subactividad 2.1.4</t>
  </si>
  <si>
    <t>Subactividad 2.1.5</t>
  </si>
  <si>
    <t>Actividad 2.2</t>
  </si>
  <si>
    <t>Subactividad 2.2.1</t>
  </si>
  <si>
    <t>Subactividad 2.2.2</t>
  </si>
  <si>
    <t>Subactividad 2.2.3</t>
  </si>
  <si>
    <t>Subactividad 2.2.4</t>
  </si>
  <si>
    <t>Subactividad 2.2.5</t>
  </si>
  <si>
    <t>Actividad 2.3</t>
  </si>
  <si>
    <t>Subactividad 2.3.1</t>
  </si>
  <si>
    <t>Subactividad 2.3.2</t>
  </si>
  <si>
    <t>Subactividad 2.3.3</t>
  </si>
  <si>
    <t>Subactividad 2.3.4</t>
  </si>
  <si>
    <t>Subactividad 2.3.5</t>
  </si>
  <si>
    <t>Subactividad 2.4.2</t>
  </si>
  <si>
    <t>Subactividad 2.4.3</t>
  </si>
  <si>
    <t>Subactividad 2.4.4</t>
  </si>
  <si>
    <t>Subactividad 2.4.5</t>
  </si>
  <si>
    <t>Actividad 2.5</t>
  </si>
  <si>
    <t>Subactividad 2.5.1</t>
  </si>
  <si>
    <t>Subactividad 2.5.2</t>
  </si>
  <si>
    <t>Subactividad 2.5.3</t>
  </si>
  <si>
    <t>Subactividad 2.5.4</t>
  </si>
  <si>
    <t>Subactividad 2.5.5</t>
  </si>
  <si>
    <t>Alcance 3</t>
  </si>
  <si>
    <t>Actividad 3.1</t>
  </si>
  <si>
    <t>Subactividad 3.1.1</t>
  </si>
  <si>
    <t>Subactividad 3.1.2</t>
  </si>
  <si>
    <t>Subactividad 3.1.3</t>
  </si>
  <si>
    <t>Subactividad 3.1.4</t>
  </si>
  <si>
    <t>Subactividad 3.1.5</t>
  </si>
  <si>
    <t>Actividad 3.2</t>
  </si>
  <si>
    <t>Subactividad 3.2.1</t>
  </si>
  <si>
    <t>Subactividad 3.2.2</t>
  </si>
  <si>
    <t>Subactividad 3.2.3</t>
  </si>
  <si>
    <t>Subactividad 3.2.4</t>
  </si>
  <si>
    <t>Subactividad 3.2.5</t>
  </si>
  <si>
    <t>Actividad 3.3</t>
  </si>
  <si>
    <t>Subactividad 3.3.1</t>
  </si>
  <si>
    <t>Subactividad 3.3.2</t>
  </si>
  <si>
    <t>Subactividad 3.3.3</t>
  </si>
  <si>
    <t>Subactividad 3.3.4</t>
  </si>
  <si>
    <t>Subactividad 3.3.5</t>
  </si>
  <si>
    <t>Actividad 3.4</t>
  </si>
  <si>
    <t>Subactividad 3.4.1</t>
  </si>
  <si>
    <t>Subactividad 3.4.2</t>
  </si>
  <si>
    <t>Subactividad 3.4.3</t>
  </si>
  <si>
    <t>Subactividad 3.4.4</t>
  </si>
  <si>
    <t>Subactividad 3.4.5</t>
  </si>
  <si>
    <t>Actividad 3.5</t>
  </si>
  <si>
    <t>Subactividad 3.5.1</t>
  </si>
  <si>
    <t>Subactividad 3.5.2</t>
  </si>
  <si>
    <t>Subactividad 3.5.3</t>
  </si>
  <si>
    <t>Subactividad 3.5.4</t>
  </si>
  <si>
    <t>Subactividad 3.5.5</t>
  </si>
  <si>
    <t>Alcance 4</t>
  </si>
  <si>
    <t>Actividad 4.1</t>
  </si>
  <si>
    <t>Subactividad 4.1.1</t>
  </si>
  <si>
    <t>Subactividad 4.1.2</t>
  </si>
  <si>
    <t>Subactividad 4.1.3</t>
  </si>
  <si>
    <t>Subactividad 4.1.4</t>
  </si>
  <si>
    <t>Subactividad 4.1.5</t>
  </si>
  <si>
    <t>Actividad 4.2</t>
  </si>
  <si>
    <t>Subactividad 4.2.1</t>
  </si>
  <si>
    <t>Subactividad 4.2.2</t>
  </si>
  <si>
    <t>Subactividad 4.2.3</t>
  </si>
  <si>
    <t>Subactividad 4.2.4</t>
  </si>
  <si>
    <t>Subactividad 4.2.5</t>
  </si>
  <si>
    <t>Actividad 4.3</t>
  </si>
  <si>
    <t>Subactividad 4.3.1</t>
  </si>
  <si>
    <t>Subactividad 4.3.2</t>
  </si>
  <si>
    <t>Subactividad 4.3.3</t>
  </si>
  <si>
    <t>Subactividad 4.3.4</t>
  </si>
  <si>
    <t>Subactividad 4.3.5</t>
  </si>
  <si>
    <t>Actividad 4.4</t>
  </si>
  <si>
    <t>Subactividad 4.4.1</t>
  </si>
  <si>
    <t>Subactividad 4.4.2</t>
  </si>
  <si>
    <t>Subactividad 4.4.3</t>
  </si>
  <si>
    <t>Subactividad 4.4.4</t>
  </si>
  <si>
    <t>Subactividad 4.4.5</t>
  </si>
  <si>
    <t>Actividad 4.5</t>
  </si>
  <si>
    <t>Subactividad 4.5.1</t>
  </si>
  <si>
    <t>Subactividad 4.5.2</t>
  </si>
  <si>
    <t>Subactividad 4.5.3</t>
  </si>
  <si>
    <t>Subactividad 4.5.4</t>
  </si>
  <si>
    <t>Subactividad 4.5.5</t>
  </si>
  <si>
    <t>Alcance 5</t>
  </si>
  <si>
    <t>Actividad 5.1</t>
  </si>
  <si>
    <t>Subactividad 5.1.1</t>
  </si>
  <si>
    <t>Subactividad 5.1.2</t>
  </si>
  <si>
    <t>Subactividad 5.1.3</t>
  </si>
  <si>
    <t>Subactividad 5.1.4</t>
  </si>
  <si>
    <t>Subactividad 5.1.5</t>
  </si>
  <si>
    <t>Actividad 5.2</t>
  </si>
  <si>
    <t>Subactividad 5.2.1</t>
  </si>
  <si>
    <t>Subactividad 5.2.2</t>
  </si>
  <si>
    <t>Subactividad 5.2.3</t>
  </si>
  <si>
    <t>Subactividad 5.2.4</t>
  </si>
  <si>
    <t>Subactividad 5.2.5</t>
  </si>
  <si>
    <t>Actividad 5.3</t>
  </si>
  <si>
    <t>Subactividad 5.3.1</t>
  </si>
  <si>
    <t>Subactividad 5.3.2</t>
  </si>
  <si>
    <t>Subactividad 5.3.3</t>
  </si>
  <si>
    <t>Subactividad 5.3.4</t>
  </si>
  <si>
    <t>Subactividad 5.3.5</t>
  </si>
  <si>
    <t>Actividad 5.4</t>
  </si>
  <si>
    <t>Subactividad 5.4.1</t>
  </si>
  <si>
    <t>Subactividad 5.4.2</t>
  </si>
  <si>
    <t>Subactividad 5.4.3</t>
  </si>
  <si>
    <t>Subactividad 5.4.4</t>
  </si>
  <si>
    <t>Subactividad 5.4.5</t>
  </si>
  <si>
    <t>Actividad 5.5</t>
  </si>
  <si>
    <t>Subactividad 5.5.1</t>
  </si>
  <si>
    <t>Subactividad 5.5.2</t>
  </si>
  <si>
    <t>Subactividad 5.5.3</t>
  </si>
  <si>
    <t>Subactividad 5.5.4</t>
  </si>
  <si>
    <t>Subactividad 5.5.5</t>
  </si>
  <si>
    <t>Alcance 6</t>
  </si>
  <si>
    <t>Actividad 6.1</t>
  </si>
  <si>
    <t>Subactividad 6.1.1</t>
  </si>
  <si>
    <t>Subactividad 6.1.2</t>
  </si>
  <si>
    <t>Subactividad 6.1.3</t>
  </si>
  <si>
    <t>Subactividad 6.1.4</t>
  </si>
  <si>
    <t>Subactividad 6.1.5</t>
  </si>
  <si>
    <t>Actividad 6.2</t>
  </si>
  <si>
    <t>Subactividad 6.2.1</t>
  </si>
  <si>
    <t>Subactividad 6.2.2</t>
  </si>
  <si>
    <t>Subactividad 6.2.3</t>
  </si>
  <si>
    <t>Subactividad 6.2.4</t>
  </si>
  <si>
    <t>Subactividad 6.2.5</t>
  </si>
  <si>
    <t>Actividad 6.3</t>
  </si>
  <si>
    <t>Subactividad 6.3.1</t>
  </si>
  <si>
    <t>Subactividad 6.3.2</t>
  </si>
  <si>
    <t>Subactividad 6.3.3</t>
  </si>
  <si>
    <t>Subactividad 6.3.4</t>
  </si>
  <si>
    <t>Subactividad 6.3.5</t>
  </si>
  <si>
    <t>Actividad 6.4</t>
  </si>
  <si>
    <t>Subactividad 6.4.1</t>
  </si>
  <si>
    <t>Subactividad 6.4.2</t>
  </si>
  <si>
    <t>Subactividad 6.4.3</t>
  </si>
  <si>
    <t>Subactividad 6.4.4</t>
  </si>
  <si>
    <t>Subactividad 6.4.5</t>
  </si>
  <si>
    <t>Actividad 6.5</t>
  </si>
  <si>
    <t>Subactividad 6.5.1</t>
  </si>
  <si>
    <t>Subactividad 6.5.2</t>
  </si>
  <si>
    <t>Subactividad 6.5.3</t>
  </si>
  <si>
    <t>Subactividad 6.5.4</t>
  </si>
  <si>
    <t>Subactividad 6.5.5</t>
  </si>
  <si>
    <t xml:space="preserve">TOTAL </t>
  </si>
  <si>
    <t>ACUMULADO</t>
  </si>
  <si>
    <t xml:space="preserve">La programación financiera debe ser coherente con la programación física, todo pago que no sea soportado en la ejecución física efectiva y certificada es un anticipo o pago anticipado, de acuerdo al caso; para tener más información sobre anticipos y pagos anticipados remitirse a la hoja </t>
  </si>
  <si>
    <t>Información anticipos</t>
  </si>
  <si>
    <t>PROGRAMACIÓN FINANCIERA INICIAL</t>
  </si>
  <si>
    <t>Valor del contrato o convenio</t>
  </si>
  <si>
    <t>Valor aportado por Corantioquia</t>
  </si>
  <si>
    <t>Distribución de recursos del valor aportado por Corantioquia</t>
  </si>
  <si>
    <t>Porcentaje (%)</t>
  </si>
  <si>
    <t>Porcentaje Acumulado (%)</t>
  </si>
  <si>
    <t>Diligenciar esta información solo en caso de solicitud de Otrosí de adición de recursos o prórroga, o cuando el Otrosí de modificación implique cambios en el presupuesto.</t>
  </si>
  <si>
    <t>Valores ya ejecutados</t>
  </si>
  <si>
    <t>Porcentaje (%) PGAR</t>
  </si>
  <si>
    <t>Porcentaje Acumulado (%) PGAR</t>
  </si>
  <si>
    <t xml:space="preserve">PROGRAMACIÓN FINANCIERA EN CASO DE ADICIÓN DE RECURSOS O PRÓRROGA </t>
  </si>
  <si>
    <t>Valor total del contrato o convenio (incluida la adición)</t>
  </si>
  <si>
    <t>Valor de la adición aportado por Corantioquia</t>
  </si>
  <si>
    <t>Valor total aportado por Corantioquia  (incluida la adición)</t>
  </si>
  <si>
    <t>Total Valores</t>
  </si>
  <si>
    <t>Valores por ejecutar</t>
  </si>
  <si>
    <t>PORCENTAJE ACUMULADO (%) TOTAL</t>
  </si>
  <si>
    <t>LUISA FERNANDA GÓMEZ VILLEGAS</t>
  </si>
  <si>
    <t>JHOANNA PAOLA RESTREPO COJO</t>
  </si>
  <si>
    <t>GERENTE PROGRAMA</t>
  </si>
  <si>
    <t>COORDINADOR GIT</t>
  </si>
  <si>
    <t>COMPONENTE FINANCIERO EP - PRESTACIÓN DE SERVICIOS PERSONALES</t>
  </si>
  <si>
    <t>Presupuesto - modalidad contrato - prestación de servicios personales</t>
  </si>
  <si>
    <t>CONTRATISTA:</t>
  </si>
  <si>
    <t>NOMBRE SUPERVISOR O INTERVENTOR:</t>
  </si>
  <si>
    <t>Meses</t>
  </si>
  <si>
    <t xml:space="preserve">Valor del contrato </t>
  </si>
  <si>
    <t xml:space="preserve">Valor de la adición </t>
  </si>
  <si>
    <t>Valor total del contrato (incluida la adición)</t>
  </si>
  <si>
    <t>PRESUPUESTO - MODALIDAD CONTRATO</t>
  </si>
  <si>
    <t>COSTOS DE PERSONAL</t>
  </si>
  <si>
    <t>Recursos por alcance, actividad o subactividad</t>
  </si>
  <si>
    <t>Ítem</t>
  </si>
  <si>
    <t>Cantidad personal</t>
  </si>
  <si>
    <t>(%) Dedicación</t>
  </si>
  <si>
    <t>Cantidad</t>
  </si>
  <si>
    <t>Valor unitario base</t>
  </si>
  <si>
    <t>Valor total</t>
  </si>
  <si>
    <t>(%) PP</t>
  </si>
  <si>
    <t>Mano de Obra Calificada</t>
  </si>
  <si>
    <t xml:space="preserve">Profesional especializado con experiencia </t>
  </si>
  <si>
    <t>Asesor o coordinador</t>
  </si>
  <si>
    <t>PROFESIONAL E</t>
  </si>
  <si>
    <t>Subtotal Mano de Obra calificada</t>
  </si>
  <si>
    <t>PROYECCIÓN COSTOS DE PERSONAL - VIGENCIAS FUTURAS</t>
  </si>
  <si>
    <t>Mano de Obra No Calificada</t>
  </si>
  <si>
    <t>Subtotal Mano de Obra no Calificada</t>
  </si>
  <si>
    <t>SUBTOTAL PERSONAL (Mano de Obra Calificada + Mano de Obra no Calificada)</t>
  </si>
  <si>
    <t>COSTOS (Diferentes a los costos del personal)</t>
  </si>
  <si>
    <t>Valor unitario</t>
  </si>
  <si>
    <t>SUBTOTAL COSTOS (Diferentes a los costos del personal)</t>
  </si>
  <si>
    <t>SUBTOTAL (antes de AU e IVA)</t>
  </si>
  <si>
    <t>Administración</t>
  </si>
  <si>
    <t>Gastos de administración</t>
  </si>
  <si>
    <t>Utilidad</t>
  </si>
  <si>
    <t>IVA</t>
  </si>
  <si>
    <t>Info IVA</t>
  </si>
  <si>
    <t>TOTAL (incluido AU e IVA)</t>
  </si>
  <si>
    <t>RESUMEN POR CONCEPTO</t>
  </si>
  <si>
    <t>(%) PP (SUBTOTAL)</t>
  </si>
  <si>
    <t>(%) PP (TOTAL)</t>
  </si>
  <si>
    <t>NA</t>
  </si>
  <si>
    <t>RESUMEN POR ALCANCES, ACTIVIDADES O SUBACTIVIDADES</t>
  </si>
  <si>
    <t>Alcance, actividad o subactividad</t>
  </si>
  <si>
    <t>Subtotal (Costos de personal y diferentes de personal)</t>
  </si>
  <si>
    <t>Costos de administración Y/O utilidad si aplican</t>
  </si>
  <si>
    <t>IVA (Si aplica)</t>
  </si>
  <si>
    <t>TOTAL</t>
  </si>
  <si>
    <t>¿Es alcance de obra? (Si, No)</t>
  </si>
  <si>
    <t>Total</t>
  </si>
  <si>
    <t>PRESUPUESTO - MODALIDAD CONTRATO - PRESTACIÓN DE SERVICIOS PERSONALES</t>
  </si>
  <si>
    <t>Plan de ejecución física y de inversiones - prestación de servicios personales</t>
  </si>
  <si>
    <t>Factor prestacional</t>
  </si>
  <si>
    <t>Mes</t>
  </si>
  <si>
    <t>Tabla de honorarios</t>
  </si>
  <si>
    <t>SUBTOTAL</t>
  </si>
  <si>
    <t>Solo aplica en caso que la persona natural sea responsable de IVA</t>
  </si>
  <si>
    <t>PRESUPUESTO - MODALIDAD CONVENIO</t>
  </si>
  <si>
    <t>FUENTES DE COFINANCIACIÓN</t>
  </si>
  <si>
    <t>Recursos en dinero de CORANTIOQUIA por alcance, actividad o subactividad</t>
  </si>
  <si>
    <t>CORANTIOQUIA</t>
  </si>
  <si>
    <t xml:space="preserve">Entidad 1: </t>
  </si>
  <si>
    <t>DINERO</t>
  </si>
  <si>
    <t>ESPECIE</t>
  </si>
  <si>
    <t>Entidad 1:</t>
  </si>
  <si>
    <t>SUBTOTAL (antes de administración)</t>
  </si>
  <si>
    <t>TOTAL APORTES EN DINERO (antes de administración)</t>
  </si>
  <si>
    <t>Gastos de administración u operativos</t>
  </si>
  <si>
    <t>TOTAL (incluido administración)</t>
  </si>
  <si>
    <t>%</t>
  </si>
  <si>
    <t xml:space="preserve">Realizar el análisis respectivo en caso que el conveniante - ejecutor vaya a realizar un contrato derivado, con la claridad que en este momento se está planeando la relación del convenio CAR - 3ro conveniante, y en caso de una subcontratación por parte del 3ro conveniante ejecutor, este debe considerar las implicaciones financieras de dicho contrato derivado, y realizar la respectiva planeación del mismo.
Como se está planeando el convenio, el mismo solo lleva gastos de administración u operativos, ahora bien, para efectos de planeación, se puede hacer el análisis del contrato derivado que en vez de gastos de administración puede acarrear AU e IVA, los cuales en caso de que procedan se deberán considerar dentro de los gastos administrativos u operativos del convenio en la proporción que corresponda a los aportes en dinero de la entidad.
Teniendo en cuenta que nuestra competencia se circunscribe al convenio a celebrar, y la forma de ejecución del mismo por parte del conveniante ejecutor, sea directamente o por intermedio de un tercero, es discrecional a él. </t>
  </si>
  <si>
    <t>Ir a estimar gastos de administración</t>
  </si>
  <si>
    <t>RESUMEN POR ALCANCES, ACTIVIDADES O SUBACTIVIDADES - RECURSOS EN DINERO CORANTIOQUIA</t>
  </si>
  <si>
    <t>Subtotal en dinero (Costos de personal y diferentes de personal)</t>
  </si>
  <si>
    <t>Costos de administración u operativos, si aplica</t>
  </si>
  <si>
    <t>MEMORIA DE CÁLCULO - OPCIÓN 1</t>
  </si>
  <si>
    <t>PROCESO/ ALCANCE / ACTIVIDAD:</t>
  </si>
  <si>
    <t>UNIDAD DE MEDIDA PARA EL PRECIO UNITARIO:</t>
  </si>
  <si>
    <t>ESPECIFICACIÓN TÉCNICA PARA EL PRECIO UNITARIO:</t>
  </si>
  <si>
    <t xml:space="preserve">Valor unitario </t>
  </si>
  <si>
    <t xml:space="preserve">Valor total </t>
  </si>
  <si>
    <t>SUBTOTAL (antes de IVA)</t>
  </si>
  <si>
    <t>TOTAL (incluido IVA)</t>
  </si>
  <si>
    <t>MEMORIA DE CÁLCULO - OPCIÓN 2</t>
  </si>
  <si>
    <t>DISCRIMINACIÓN DE COSTOS</t>
  </si>
  <si>
    <t>SUBTOTAL COSTOS DE PERSONAL</t>
  </si>
  <si>
    <t xml:space="preserve">Valor total oferente </t>
  </si>
  <si>
    <t>COSTOS DE MATERIALES Y SUMINISTROS</t>
  </si>
  <si>
    <t>SUBTOTAL COSTOS DE MATERIALES Y SUMINISTROS</t>
  </si>
  <si>
    <t>COSTOS DE MAQUINARIA Y EQUIPO</t>
  </si>
  <si>
    <t>SUBTOTAL COSTOS DE MAQUINARIA Y EQUIPO</t>
  </si>
  <si>
    <t>OTROS COSTOS</t>
  </si>
  <si>
    <t>SUBTOTAL OTROS COSTOS</t>
  </si>
  <si>
    <t>¿ES UN CONTRATO O REQUIERE CONTRATO DERIVADO?</t>
  </si>
  <si>
    <t>No</t>
  </si>
  <si>
    <t>Unidades</t>
  </si>
  <si>
    <t>Observaciones:</t>
  </si>
  <si>
    <t>MEMORIA DE CÁLCULO - OPCIÓN 3</t>
  </si>
  <si>
    <t>OTROS COSTOS (Diferentes a los costos de personal)</t>
  </si>
  <si>
    <t>SUBTOTAL ACTIVIDAD</t>
  </si>
  <si>
    <t>Costo unitario (antes de administración, utilidad e IVA si aplican)</t>
  </si>
  <si>
    <t>Costo unitario sin MO (antes de administración, utilidad e IVA si aplican)</t>
  </si>
  <si>
    <r>
      <rPr>
        <b/>
        <sz val="10"/>
        <rFont val="Arial"/>
        <family val="2"/>
      </rPr>
      <t>Descripción</t>
    </r>
    <r>
      <rPr>
        <sz val="10"/>
        <rFont val="Arial"/>
        <family val="2"/>
      </rPr>
      <t>:</t>
    </r>
  </si>
  <si>
    <t>Costo unitario sin MO  (antes de administración, utilidad e IVA si aplican)</t>
  </si>
  <si>
    <t>ACTIVIDAD 5</t>
  </si>
  <si>
    <t>ACTIVIDAD 6</t>
  </si>
  <si>
    <t>PROYECCIÓN COSTOS DE PERSONAL , VIGENCIAS FUTURAS</t>
  </si>
  <si>
    <t>Viaje</t>
  </si>
  <si>
    <t>Unidad</t>
  </si>
  <si>
    <t>ESTUDIO DE MERCADO</t>
  </si>
  <si>
    <t>NÚMERO DE RADICADO:</t>
  </si>
  <si>
    <t>PROVEEDOR:</t>
  </si>
  <si>
    <t>Valor unitario antes de IVA</t>
  </si>
  <si>
    <t>PROMEDIO
Valor unitario antes de IVA</t>
  </si>
  <si>
    <t>MEDIANA 
Valor unitario antes de IVA</t>
  </si>
  <si>
    <t>NOTA: A la hora de solicitar la cotización se deberá considerar que la misma esté expresada en los términos y unidades del presupuesto, igualmente, que en la medida de lo posible se encuentre en pesos colombianos, en caso de usar otra moneda explicitar la tasa de cambio utilizada, y la fecha y fuente de consulta de la misma.</t>
  </si>
  <si>
    <t>DETERMINACIÓN DE GASTOS DE ADMINISTRACIÓN</t>
  </si>
  <si>
    <t>COSTOS DIRECTOS EN DINERO NO EJECUTOR</t>
  </si>
  <si>
    <t>MESES</t>
  </si>
  <si>
    <t>GASTOS DE ADMINISTRACIÓN</t>
  </si>
  <si>
    <t>TOTAL GASTOS DE ADMINISTRACIÓN</t>
  </si>
  <si>
    <t>En caso de convenios, si el conveniante ejecutor va a realizar un contrato derivado, considerar para el análisis:</t>
  </si>
  <si>
    <t>TOTAL APORTES EN DINERO NO EJECUTOR (antes de AU e IVA)</t>
  </si>
  <si>
    <t>TOTAL Porcentaje de gastos de administración a reconocer por análisis de contrato derivado (Sobre los costos directos en dinero del no ejecutor)</t>
  </si>
  <si>
    <t>VALORES DE GASTOS DE DESPLAZAMIENTO Y MANUTENCIÓN</t>
  </si>
  <si>
    <t>AÑO VIGENTE:</t>
  </si>
  <si>
    <t>MEMORANDO:</t>
  </si>
  <si>
    <t>190-MEM2505-3559</t>
  </si>
  <si>
    <t>Cuatro N.1 Gastos de desplazamiento y manutención por municipio</t>
  </si>
  <si>
    <t>Municipio</t>
  </si>
  <si>
    <t xml:space="preserve">Valor total desplazamiento </t>
  </si>
  <si>
    <t>Valor total desplazamiento y manutención más de 4 horas sin pernocta</t>
  </si>
  <si>
    <t>Valor total desplazamiento y manutención con (1) una pernocta*</t>
  </si>
  <si>
    <t>Amaga</t>
  </si>
  <si>
    <t>Amalfi</t>
  </si>
  <si>
    <t>Andes</t>
  </si>
  <si>
    <t>Angelópolis</t>
  </si>
  <si>
    <t>Angostura</t>
  </si>
  <si>
    <t>Anorí</t>
  </si>
  <si>
    <t>Anzá</t>
  </si>
  <si>
    <t>Armenia mantequilla</t>
  </si>
  <si>
    <t>Barbosa</t>
  </si>
  <si>
    <t>N/A</t>
  </si>
  <si>
    <t>Bello</t>
  </si>
  <si>
    <t>Belmira</t>
  </si>
  <si>
    <t>Betania</t>
  </si>
  <si>
    <t>Betulia</t>
  </si>
  <si>
    <t>Briceño</t>
  </si>
  <si>
    <t>Buriticá</t>
  </si>
  <si>
    <t>Cáceres</t>
  </si>
  <si>
    <t>Caicedo</t>
  </si>
  <si>
    <t>Caldas</t>
  </si>
  <si>
    <t>Campamento</t>
  </si>
  <si>
    <t>Caracolí</t>
  </si>
  <si>
    <t>Caramanta</t>
  </si>
  <si>
    <t>Carolina del Príncipe</t>
  </si>
  <si>
    <t>Caucasia</t>
  </si>
  <si>
    <t>Cisneros</t>
  </si>
  <si>
    <t>Ciudad Bolívar</t>
  </si>
  <si>
    <t>Concordia</t>
  </si>
  <si>
    <t>Copacabana</t>
  </si>
  <si>
    <t>Don Matías</t>
  </si>
  <si>
    <t>Ebéjico</t>
  </si>
  <si>
    <t>El Bagre</t>
  </si>
  <si>
    <t>Entrerríos</t>
  </si>
  <si>
    <t>Envigado</t>
  </si>
  <si>
    <t>Fredonia</t>
  </si>
  <si>
    <t>Girardota</t>
  </si>
  <si>
    <t>Gómez Plata</t>
  </si>
  <si>
    <t>Guadalupe</t>
  </si>
  <si>
    <t>Heliconia</t>
  </si>
  <si>
    <t>Hispania</t>
  </si>
  <si>
    <t>Itagüí</t>
  </si>
  <si>
    <t>Ituango</t>
  </si>
  <si>
    <t>Jardín</t>
  </si>
  <si>
    <t>Jericó</t>
  </si>
  <si>
    <t>La Estrella</t>
  </si>
  <si>
    <t>La Pintada</t>
  </si>
  <si>
    <t>Liborina</t>
  </si>
  <si>
    <t>Maceo</t>
  </si>
  <si>
    <t>Medellín</t>
  </si>
  <si>
    <t>Montebello</t>
  </si>
  <si>
    <t>Nechí</t>
  </si>
  <si>
    <t>Olaya</t>
  </si>
  <si>
    <t>Pueblo Rico</t>
  </si>
  <si>
    <t>Puerto Berrío</t>
  </si>
  <si>
    <t>Puerto Nare</t>
  </si>
  <si>
    <t>Remedios</t>
  </si>
  <si>
    <t>Sabanalarga</t>
  </si>
  <si>
    <t>Sabaneta</t>
  </si>
  <si>
    <t>Salgar</t>
  </si>
  <si>
    <t>San Andrés de Cuerquia</t>
  </si>
  <si>
    <t>San Jerónimo</t>
  </si>
  <si>
    <t>San José de la Montaña</t>
  </si>
  <si>
    <t>San Pedro de los Milagros</t>
  </si>
  <si>
    <t>Santa Bárbara</t>
  </si>
  <si>
    <t>Santa Fe de Antioquia</t>
  </si>
  <si>
    <t>Santa Rosa de Osos</t>
  </si>
  <si>
    <t>Segovia</t>
  </si>
  <si>
    <t>Sopetrán</t>
  </si>
  <si>
    <t>Támesis</t>
  </si>
  <si>
    <t>Tarazá</t>
  </si>
  <si>
    <t>Tarso</t>
  </si>
  <si>
    <t>Titiribí</t>
  </si>
  <si>
    <t>Toledo</t>
  </si>
  <si>
    <t>Valdivia</t>
  </si>
  <si>
    <t>Valparaíso</t>
  </si>
  <si>
    <t>Vegachí</t>
  </si>
  <si>
    <t>Venecia</t>
  </si>
  <si>
    <t>Yalí</t>
  </si>
  <si>
    <t>Yarumal</t>
  </si>
  <si>
    <t>Yolombó</t>
  </si>
  <si>
    <t>Yondó</t>
  </si>
  <si>
    <t>Zaragoza</t>
  </si>
  <si>
    <t>* Por cada día de pernocta adicional se reconocerán $133.000.</t>
  </si>
  <si>
    <t>** El valor para reconocer por más de 4 horas sin pernocta corresponde a $67.000 y por cada pernocta $133.000. En los casos de los municipios del Área Metropolitana del Valle de Aburrá, se reconocerán $33.000 por manutención más los gastos de desplazamiento, de acuerdo con la tabla N°1; se aclara que en estos municipios está prohibido la pernocta.</t>
  </si>
  <si>
    <t xml:space="preserve">Tabla N.2 Gastos de desplazamiento y manutención por Territorial </t>
  </si>
  <si>
    <t>Territorial</t>
  </si>
  <si>
    <t xml:space="preserve">Promedio Valor total desplazamiento </t>
  </si>
  <si>
    <t>Valor total desplazamiento y manutención con (1) pernocta*</t>
  </si>
  <si>
    <t>Aburrá  Norte</t>
  </si>
  <si>
    <t>Aburrá Sur</t>
  </si>
  <si>
    <t>Cartama</t>
  </si>
  <si>
    <t>Citará</t>
  </si>
  <si>
    <t>Hevéxicos</t>
  </si>
  <si>
    <t>Panzenú</t>
  </si>
  <si>
    <t>Tahamíes</t>
  </si>
  <si>
    <t>Zenufaná</t>
  </si>
  <si>
    <t>** El valor para reconocer por más de 4 horas sin pernocta corresponde a $67.000 y por cada pernocta $133.000. En los casos de los municipios del Área Metropolitana del Valle de Aburrá, se reconocerán $33.000 por manutención más los gastos de desplazamiento; se aclara que en estos municipios está prohibido la pernocta.</t>
  </si>
  <si>
    <r>
      <t xml:space="preserve">*** Para la Oficina Territorial Aburra Sur, el valor promedio total desplazamiento y manutención con (1) pernocta, </t>
    </r>
    <r>
      <rPr>
        <b/>
        <u/>
        <sz val="8"/>
        <color theme="1"/>
        <rFont val="Arial"/>
        <family val="2"/>
      </rPr>
      <t>solo</t>
    </r>
    <r>
      <rPr>
        <sz val="8"/>
        <color theme="1"/>
        <rFont val="Arial"/>
        <family val="2"/>
      </rPr>
      <t xml:space="preserve"> aplica para los municipios que siendo de esa jurisdicción no pertenecen al Área Metropolitana del Valle de Aburrá. </t>
    </r>
  </si>
  <si>
    <t>*** En los municipios que se encuentren ubicados en el Área Metropolitana del Valle de Aburrá, no se autoriza a pernoctar.</t>
  </si>
  <si>
    <t>Cuatro N.3 Gastos de desplazamiento y manutención general</t>
  </si>
  <si>
    <t>* Por cada día de pernocta adicional se reconocerán $120.000.</t>
  </si>
  <si>
    <t>** En caso de reconocer solo gastos de manutención, se contemplará $60.000 por más de 4 horas sin pernocta y $120.000 por cada pernocta. En los casos de los municipios de Medellín, Bello, Itagüí, Sabaneta y Envigado, se reconocerá el 50% del valor de la manutención correspondiente a $30.000.</t>
  </si>
  <si>
    <t>Se sugiere un valor de $30.000 para el trasporte entre municipios basado en el promedio valor de un solo tramo de Medellín al promedio de los municipios.</t>
  </si>
  <si>
    <t>VALORES DE HONORARIOS (PRESTADORES DE SERVICIOS)</t>
  </si>
  <si>
    <t>190-MEM2501-139</t>
  </si>
  <si>
    <t xml:space="preserve">Nivel Académico Requerido </t>
  </si>
  <si>
    <t xml:space="preserve">Valor mes Honorarios </t>
  </si>
  <si>
    <t>Asistencial</t>
  </si>
  <si>
    <t xml:space="preserve">Técnico </t>
  </si>
  <si>
    <t xml:space="preserve">Tecnólogo sin experiencia </t>
  </si>
  <si>
    <t xml:space="preserve">Tecnólogo </t>
  </si>
  <si>
    <t>Profesional</t>
  </si>
  <si>
    <t>Nota</t>
  </si>
  <si>
    <t>El presente valor de los honorarios es el reconocido por la Corporación para la ejecución de sus contratos o convenios, cualquier cambio por parte del ejecutor en la modalidad de contratación de prestación de servicios a laboral será bajo cuenta y riesgo del este último y no podrá trasladar o solidarizar a la Corporación con la carga o gastos adicionales en los cuales incurra.</t>
  </si>
  <si>
    <t>VALORES DE JORNALES</t>
  </si>
  <si>
    <t>190-MEM2503-2165</t>
  </si>
  <si>
    <t>SMMLVC:</t>
  </si>
  <si>
    <t>AUX TRANSPORTE MENSUAL:</t>
  </si>
  <si>
    <t>DETERMINACIÓN DEL VALOR DEL JORNAL POR BASE</t>
  </si>
  <si>
    <t>Salario base en SMMLV</t>
  </si>
  <si>
    <t>Salario base expresión monetaria</t>
  </si>
  <si>
    <t>Total jornal diario a reconocer</t>
  </si>
  <si>
    <t>Porcentaje</t>
  </si>
  <si>
    <t>Valor</t>
  </si>
  <si>
    <t>Seguridad Social</t>
  </si>
  <si>
    <t>Salud (EPS) - Empleador</t>
  </si>
  <si>
    <t>Pensión - Empleador</t>
  </si>
  <si>
    <t>ARL - Riesgo V</t>
  </si>
  <si>
    <t>Parafiscales</t>
  </si>
  <si>
    <t>Caja de compensación</t>
  </si>
  <si>
    <t xml:space="preserve">ICBF </t>
  </si>
  <si>
    <t>Sena</t>
  </si>
  <si>
    <t>Prestaciones sociales</t>
  </si>
  <si>
    <t>Cesantías</t>
  </si>
  <si>
    <t>Intereses de cesantías</t>
  </si>
  <si>
    <t>Prima de servicios</t>
  </si>
  <si>
    <t>Vacaciones</t>
  </si>
  <si>
    <t>Valor mensual prestaciones</t>
  </si>
  <si>
    <t>Total valor mensual</t>
  </si>
  <si>
    <t>CÁLCULO DEL FACTOR PRESTACIONAL (Para efectos de planeación)</t>
  </si>
  <si>
    <t>% factor prestacional</t>
  </si>
  <si>
    <t>Jornal sin FP</t>
  </si>
  <si>
    <t>Jornal con FP</t>
  </si>
  <si>
    <t>Notas:</t>
  </si>
  <si>
    <t>Código Sustantivo del Trabajo Artículo 133. Jornal y sueldo: “Se denomina jornal el salario estipulado por días, y sueldo el estipulado por períodos mayores.”</t>
  </si>
  <si>
    <t>Independientemente la forma de pago pactada con el trabajador, en ningún caso el trabajador puede devengar un salario inferior al salario mínimo legal establecido, teniendo en cuenta también que los aportes a seguridad social y las acreencias laborales se siguen causando ya que las formas de pago no infieren en el desconocimiento de los derechos ciertos e indiscutibles de los trabajadores.</t>
  </si>
  <si>
    <t>Pago SS por cada jornal a cargo del trabajador</t>
  </si>
  <si>
    <t>Salud</t>
  </si>
  <si>
    <t>Pensión</t>
  </si>
  <si>
    <t>ARL</t>
  </si>
  <si>
    <t>Pago a entidades SS</t>
  </si>
  <si>
    <t>VALORES DE SALARIOS</t>
  </si>
  <si>
    <t>DECRETO NACIONAL:</t>
  </si>
  <si>
    <t xml:space="preserve">905 del 02/08/2023. </t>
  </si>
  <si>
    <t>Salarios percibidos por el personal con vinculación laboral en la corporación, estos valores se utilizan únicamente para cuantificar el aporte en especie corporativo de su personal, en los casos que aplique.</t>
  </si>
  <si>
    <t xml:space="preserve">SALARIOS PERSONAL VINCULADO LABORALMENTE A LA CORPORACIÓN </t>
  </si>
  <si>
    <t xml:space="preserve">Cargo </t>
  </si>
  <si>
    <t>Salario mensual 2023</t>
  </si>
  <si>
    <t>Proyección Salario mensual 2024</t>
  </si>
  <si>
    <t>Salario mensual con factor prestacional</t>
  </si>
  <si>
    <t>Salario diario con factor prestacional</t>
  </si>
  <si>
    <t>Salario por hora con factor prestacional</t>
  </si>
  <si>
    <t>Asistencial 5</t>
  </si>
  <si>
    <t>Asistencial 6</t>
  </si>
  <si>
    <t>Asistencial 7</t>
  </si>
  <si>
    <t>Asistencial 8</t>
  </si>
  <si>
    <t>Asistencial 9</t>
  </si>
  <si>
    <t>Asistencial 10</t>
  </si>
  <si>
    <t>Asistencial 11</t>
  </si>
  <si>
    <t>Asistencial 12</t>
  </si>
  <si>
    <t>Asistencial 13</t>
  </si>
  <si>
    <t>Asistencial 14</t>
  </si>
  <si>
    <t>Asistencial 15</t>
  </si>
  <si>
    <t>Asistencial 16</t>
  </si>
  <si>
    <t>Asistencial 17</t>
  </si>
  <si>
    <t>Asistencial 18</t>
  </si>
  <si>
    <t>Asistencial 19</t>
  </si>
  <si>
    <t>Asistencial 20</t>
  </si>
  <si>
    <t>Asistencial 21</t>
  </si>
  <si>
    <t>Asistencial 22</t>
  </si>
  <si>
    <t>Asistencial 23</t>
  </si>
  <si>
    <t>Asistencial 24</t>
  </si>
  <si>
    <t>Asistencial 25</t>
  </si>
  <si>
    <t>Asistencial 26</t>
  </si>
  <si>
    <t>Técnico 2</t>
  </si>
  <si>
    <t>Técnico 3</t>
  </si>
  <si>
    <t>Técnico 4</t>
  </si>
  <si>
    <t>Técnico 5</t>
  </si>
  <si>
    <t>Técnico 6</t>
  </si>
  <si>
    <t>Técnico 7</t>
  </si>
  <si>
    <t>Técnico 8</t>
  </si>
  <si>
    <t>Técnico 9</t>
  </si>
  <si>
    <t>Técnico 10</t>
  </si>
  <si>
    <t>Técnico 11</t>
  </si>
  <si>
    <t>Técnico 12</t>
  </si>
  <si>
    <t>Técnico 13</t>
  </si>
  <si>
    <t>Técnico 14</t>
  </si>
  <si>
    <t>Técnico 15</t>
  </si>
  <si>
    <t>Técnico 16</t>
  </si>
  <si>
    <t>Técnico 17</t>
  </si>
  <si>
    <t>Técnico 18</t>
  </si>
  <si>
    <t>Profesional 1</t>
  </si>
  <si>
    <t>Profesional 2</t>
  </si>
  <si>
    <t>Profesional 3</t>
  </si>
  <si>
    <t>Profesional 4</t>
  </si>
  <si>
    <t>Profesional 5</t>
  </si>
  <si>
    <t>Profesional 6</t>
  </si>
  <si>
    <t>Profesional 7</t>
  </si>
  <si>
    <t>Profesional 8</t>
  </si>
  <si>
    <t>Profesional 9</t>
  </si>
  <si>
    <t>Profesional 10</t>
  </si>
  <si>
    <t>Profesional 11</t>
  </si>
  <si>
    <t>Profesional 12</t>
  </si>
  <si>
    <t>Profesional 13</t>
  </si>
  <si>
    <t>Profesional 14</t>
  </si>
  <si>
    <t>Profesional 15</t>
  </si>
  <si>
    <t>Profesional 16</t>
  </si>
  <si>
    <t>Profesional 17</t>
  </si>
  <si>
    <t>Profesional 18</t>
  </si>
  <si>
    <t>Profesional 19</t>
  </si>
  <si>
    <t>Profesional 20</t>
  </si>
  <si>
    <t>Profesional 21</t>
  </si>
  <si>
    <t>Profesional 22</t>
  </si>
  <si>
    <t>Profesional 23</t>
  </si>
  <si>
    <t>Profesional 24</t>
  </si>
  <si>
    <t>Asesor 1</t>
  </si>
  <si>
    <t>Asesor 2</t>
  </si>
  <si>
    <t>Asesor 3</t>
  </si>
  <si>
    <t>Asesor 4</t>
  </si>
  <si>
    <t>Asesor 5</t>
  </si>
  <si>
    <t>Asesor 6</t>
  </si>
  <si>
    <t>Asesor 7</t>
  </si>
  <si>
    <t>Asesor 8</t>
  </si>
  <si>
    <t>Asesor 9</t>
  </si>
  <si>
    <t>Asesor 10</t>
  </si>
  <si>
    <t>Asesor 11</t>
  </si>
  <si>
    <t>Asesor 12</t>
  </si>
  <si>
    <t>Asesor 13</t>
  </si>
  <si>
    <t>Asesor 14</t>
  </si>
  <si>
    <t>Asesor 15</t>
  </si>
  <si>
    <t>Asesor 16</t>
  </si>
  <si>
    <t>Asesor 17</t>
  </si>
  <si>
    <t>Asesor 18</t>
  </si>
  <si>
    <t>Directivo 1</t>
  </si>
  <si>
    <t>Directivo 2</t>
  </si>
  <si>
    <t>Directivo 3</t>
  </si>
  <si>
    <t>Directivo 4</t>
  </si>
  <si>
    <t>Directivo 5</t>
  </si>
  <si>
    <t>Directivo 6</t>
  </si>
  <si>
    <t>Directivo 7</t>
  </si>
  <si>
    <t>Directivo 8</t>
  </si>
  <si>
    <t>Directivo 9</t>
  </si>
  <si>
    <t>Directivo 10</t>
  </si>
  <si>
    <t>Directivo 11</t>
  </si>
  <si>
    <t>Directivo 12</t>
  </si>
  <si>
    <t>Directivo 13</t>
  </si>
  <si>
    <t>Directivo 14</t>
  </si>
  <si>
    <t>Directivo 15</t>
  </si>
  <si>
    <t>Directivo 16</t>
  </si>
  <si>
    <t>Directivo 17</t>
  </si>
  <si>
    <t>Directivo 18</t>
  </si>
  <si>
    <t>Directivo 19</t>
  </si>
  <si>
    <t>Directivo 20</t>
  </si>
  <si>
    <t>Directivo 21</t>
  </si>
  <si>
    <t>Directivo 22</t>
  </si>
  <si>
    <t>Directivo 23</t>
  </si>
  <si>
    <t>Directivo 24</t>
  </si>
  <si>
    <t>Directivo 25</t>
  </si>
  <si>
    <t>Directivo 26</t>
  </si>
  <si>
    <t>Directivo 27</t>
  </si>
  <si>
    <t>Directivo 28</t>
  </si>
  <si>
    <t>VALORES DE ALIMENTACIÓN</t>
  </si>
  <si>
    <t>140-MEM2010-6732</t>
  </si>
  <si>
    <t>Relación de costos a considerar en actividades comunitarias de convenios, contratos o actividades propias  y acogernos al: GU-FAF-03-Lineamientos Suministro Alimentacion Logistica Eventos</t>
  </si>
  <si>
    <t>DESAYUNO SERVIDO EN VAJILLA CUANDO SON EVENTOS QUE LA LAS PERSONAS LLEGAN DESDE TEMPRANO A UN EVENTO DE MAS DE SEIS HORAS</t>
  </si>
  <si>
    <t>COSTO</t>
  </si>
  <si>
    <t xml:space="preserve">OBSERVACIONES </t>
  </si>
  <si>
    <t>Arroz</t>
  </si>
  <si>
    <t>$ 10.000 a $12.000</t>
  </si>
  <si>
    <t>El valor depende de la zona, el Bajo Cauca, Magadalena Medio y Nordeste minero son mas costosos que otras zonas</t>
  </si>
  <si>
    <t xml:space="preserve">Huevo revuelto o Chorizo o Salchichas </t>
  </si>
  <si>
    <t>Queso en bajo Cauca y Magdalena Medio  o quesito en otras zonas</t>
  </si>
  <si>
    <t xml:space="preserve">Platano o Yuca en Bajo Cauca, Nordeste minero y Magdalena Medios o Tajadas en otras zonas </t>
  </si>
  <si>
    <t>Arepa</t>
  </si>
  <si>
    <t>Mantequilla o Suero en Bajo Cauca</t>
  </si>
  <si>
    <t>ALMUERZO O COMIDA SERVIDO EN VAJILLA RETORNABLE</t>
  </si>
  <si>
    <t>Sopa o crema: Un plato sopero</t>
  </si>
  <si>
    <t>$ 15.000 a $18.000</t>
  </si>
  <si>
    <t>Arroz: 150 gramos</t>
  </si>
  <si>
    <t>Acompañante: 80 gramos</t>
  </si>
  <si>
    <t>Proteico o carne en cocido: 100 gramos, en el caso de atender comunidades indigenas o afrocolombianas si se ofrece pescado debe ser entero frito o sudado nunca filete y si es pollo o gallina una presa nunca filete de pechuga.</t>
  </si>
  <si>
    <t>Verdura o ensalada: 80 gramos</t>
  </si>
  <si>
    <t>Arepa: 30 gramos</t>
  </si>
  <si>
    <t>Jugo de Fruta Natural: un Vaso de 12 onzas</t>
  </si>
  <si>
    <t>Postre: 30  gramos</t>
  </si>
  <si>
    <t xml:space="preserve">ALMUERZO TIPO FIAMBRE  ENVUELTO EN HOJA Y AMARRADO CON CABUYA NATURAL  cuando hay recorridos </t>
  </si>
  <si>
    <t>Cereal: Arroz Blanco</t>
  </si>
  <si>
    <t>Acompañante: Maduro, yuca y papa cocido o frito</t>
  </si>
  <si>
    <t>Proteico: Carne sofrita y Huevo cocido ó Chorizo, huevo y Chicharron</t>
  </si>
  <si>
    <t>Jugo de Fruta Natural: Jugo de mango, mora o tomate de árbol o guayaba o guandolo.</t>
  </si>
  <si>
    <t>Fruta de Mano: Banano criollo,  Banano Bocadillo o Murrapo, Mandarina, Pera o Manzana</t>
  </si>
  <si>
    <t>Postre: Pastel de guayaba o arequipe</t>
  </si>
  <si>
    <t xml:space="preserve">REFRIGERIO CUANDO LA ACTIVIDAD DURA HASTA CUATRO HORAS  Y NO SE DA ALMUERZO </t>
  </si>
  <si>
    <t>Bebida: Jugo de fruta natural (mango, guayaba, mora o tomate de árbol)</t>
  </si>
  <si>
    <t>$ 8.000</t>
  </si>
  <si>
    <t>Acompañante: Emparedado de Pan, Jamón, carnes frias, queso , lechuga y tomate</t>
  </si>
  <si>
    <t>Fruta Manzana o Pera</t>
  </si>
  <si>
    <t>Postre o chocolatina mediana</t>
  </si>
  <si>
    <t>REFRIGERIO EN LA MAÑANA CUANDO HAY DESAYUNO se recomienda fruta</t>
  </si>
  <si>
    <t xml:space="preserve">Fruta: mango, piña, papaya o melón en porción </t>
  </si>
  <si>
    <t>REFRIGERIO EN LA TARDE</t>
  </si>
  <si>
    <t xml:space="preserve">Torta con Helado, Salpicón sin sandia y con helado, Yogur con cereal, Porción de Helado </t>
  </si>
  <si>
    <t>REFRIGERIO  DE LA MAÑANA  O CUANDO LA ACTIVIDAD ES DE TODO EL DIA Y SE INCLUYEN DOS REFRIGERIOS</t>
  </si>
  <si>
    <t>Bebida: café con leche o chocolate UNA PORCION GRANDE = Taza</t>
  </si>
  <si>
    <t>$5.000 a $8.000</t>
  </si>
  <si>
    <t xml:space="preserve">Acompañanate: en la mañana o en la tarde segun los climas: Arepa GRANDE  con quesito de 60 gramos, Empanadas grandes, Pastel de Pollo grande, Arepa de Huevo,  Buñuelo dos unidades, Pandequeso dos unidades, en la tarde se puede ofrecer arroz con leche y quesito o mazamorra con bocadillo en taza grande, PORCIONES GRANDES </t>
  </si>
  <si>
    <t xml:space="preserve">Para el caso de atencion de eventos con Niñas y Niños se puede ofrecer </t>
  </si>
  <si>
    <t xml:space="preserve">PREPARACIONES PROPUESTAS </t>
  </si>
  <si>
    <t xml:space="preserve">• Bebida: jugo de fruta natural, bebida con leche o bebida achocolatada.
• Acompañante: Emparedado de jamón y queso.
• Arroz con leche, quesito
• Colada de avena y galletas con Mantequilla.
• Ensalada de frutas con leche condensada
• Salpicón con helado
• Yogurt, banano y cereal 
• Chocolate con leche y pandequeso, buñuelos o empanadas
• Malteada con torta
• Pastel de Guayaba o arequipe con un vaso con leche. 
• Jugo de fruta natural con un perro pequeño o un pan salchicha
• Palito de queso con bebida achocolatada.
• Natilla con buñuelos.
</t>
  </si>
  <si>
    <t>con este dinero alcanza para preparar refrigerios para 15 niños, tal como se describe en el listado</t>
  </si>
  <si>
    <t>ACTUALIZACIÓN DE VALORES</t>
  </si>
  <si>
    <t>Inflación</t>
  </si>
  <si>
    <t>Año</t>
  </si>
  <si>
    <t xml:space="preserve">Valor </t>
  </si>
  <si>
    <t>DESAYUNO SERVIDO EN VAJILLA - Límite inferior</t>
  </si>
  <si>
    <t>DESAYUNO SERVIDO EN VAJILLA - Límite superior</t>
  </si>
  <si>
    <t>ALMUERZO O COMIDA SERVIDO EN VAJILLA RETORNABLE - Límite inferior</t>
  </si>
  <si>
    <t>ALMUERZO O COMIDA SERVIDO EN VAJILLA RETORNABLE - Límite superior</t>
  </si>
  <si>
    <t>ALMUERZO TIPO FIAMBRE  - Límite inferior</t>
  </si>
  <si>
    <t>ALMUERZO TIPO FIAMBRE  - Límite superior</t>
  </si>
  <si>
    <t>REFRIGERIO  DE LA MAÑANA  O CUANDO LA ACTIVIDAD ES DE TODO EL DIA Y SE INCLUYEN DOS REFRIGERIOS - Límite inferior</t>
  </si>
  <si>
    <t>REFRIGERIO  DE LA MAÑANA  O CUANDO LA ACTIVIDAD ES DE TODO EL DIA Y SE INCLUYEN DOS REFRIGERIOS - Límite superior</t>
  </si>
  <si>
    <t>PREPARACIONES PROPUESTAS  (15 niños)</t>
  </si>
  <si>
    <r>
      <rPr>
        <b/>
        <u/>
        <sz val="10"/>
        <rFont val="Arial"/>
        <family val="2"/>
      </rPr>
      <t>Nota</t>
    </r>
    <r>
      <rPr>
        <sz val="10"/>
        <rFont val="Arial"/>
        <family val="2"/>
      </rPr>
      <t xml:space="preserve">: En caso de las variables que se actualicen por parte de otras dependencias, la Subdirección Administrativa y Financiera actualizará la variable posterior a que la subdirección encargada emita el memorando, para estos casos, si hay cambio de vigencia (de un año a otro), se utilizará el valor que actualmente este establecido por memorando, actualizado con la inflación anual de la vigencia pasada, y redondeado a la centena más cercana. </t>
    </r>
  </si>
  <si>
    <t>VALORES DE DISTINTIVOS CORPORATIVOS</t>
  </si>
  <si>
    <t>MEMORANDO  SUBDIRECCIÓN DE COMUNICACIONES:</t>
  </si>
  <si>
    <t>040OC-MEM2204-3298</t>
  </si>
  <si>
    <t>ÍTEM</t>
  </si>
  <si>
    <t>VALOR 
(IVA incluido)</t>
  </si>
  <si>
    <t>Camisa tipo polo, color agua marina, con dos logos</t>
  </si>
  <si>
    <t>Gorra color beige con dos logos</t>
  </si>
  <si>
    <t>Pava con protector de cuello y ojales plásticos color beige, con dos logos</t>
  </si>
  <si>
    <t>Camibuso color gris o azul oscuro en tela fresca liviana con dos logos</t>
  </si>
  <si>
    <t>Camisa blanca manga larga con dos logos</t>
  </si>
  <si>
    <t>Chaleco color beige con 4 bolsillos y cinta reflectiva</t>
  </si>
  <si>
    <r>
      <rPr>
        <b/>
        <u/>
        <sz val="10"/>
        <color theme="1"/>
        <rFont val="Arial"/>
        <family val="2"/>
      </rPr>
      <t>Nota:</t>
    </r>
    <r>
      <rPr>
        <sz val="10"/>
        <color theme="1"/>
        <rFont val="Arial"/>
        <family val="2"/>
      </rPr>
      <t xml:space="preserve"> Es importante tener en cuenta que estos valores pueden variar por diferentes razones: número de logos, si éstos son estampados o impresos, tipos de tela, cantidad de prendas, por lo anterior se debe tomar el precio antes mencionado, como una referencia de valores aproximados. </t>
    </r>
  </si>
  <si>
    <t>CUANTÍAS PARA CONTRATAR</t>
  </si>
  <si>
    <t>CIRCULAR:</t>
  </si>
  <si>
    <t>190-ACT2312-7519</t>
  </si>
  <si>
    <t>SMMLVC</t>
  </si>
  <si>
    <t>Presupuesto corporativo</t>
  </si>
  <si>
    <t>De conformidad con el literal b, artículo 2 de la Ley 1150 de 2007 adicionado por el artículo 274 de la Ley 1450 de 2011, en consonancia con lo dispuesto en el artículo 2.2.1.2.1.5.2 del Decreto 1082 de 2015; las cuantías para los diferentes procesos de selección que debe adelantar la Corporación quedarán de la siguiente manera:</t>
  </si>
  <si>
    <t>Modalidad</t>
  </si>
  <si>
    <t>Límite inferior</t>
  </si>
  <si>
    <t>Mínima cuantía</t>
  </si>
  <si>
    <t>Menor cuantía</t>
  </si>
  <si>
    <t>Licitación pública</t>
  </si>
  <si>
    <t>En adelante</t>
  </si>
  <si>
    <t>DOCUMENTOS DE APOYO</t>
  </si>
  <si>
    <t xml:space="preserve">CÓDIGO: F-PGC-21 </t>
  </si>
  <si>
    <t>NORMATIVIDAD</t>
  </si>
  <si>
    <t>Norma</t>
  </si>
  <si>
    <t>Fecha</t>
  </si>
  <si>
    <t>Título</t>
  </si>
  <si>
    <t>Ley 80 de 1993</t>
  </si>
  <si>
    <t>Por la cual se expide el Estatuto General de Contratación de la Administración Pública</t>
  </si>
  <si>
    <t>Ley 816 de 2003</t>
  </si>
  <si>
    <t>Por medio de la cual se apoya a la industria nacional a través de la contratación pública</t>
  </si>
  <si>
    <t>Ley 905 de 2004</t>
  </si>
  <si>
    <t>Por medio de la cual se modifica la Ley 590 de 2000 sobre promoción del desarrollo de la micro, pequeña y mediana empresa colombiana y se dictan otras disposiciones</t>
  </si>
  <si>
    <t>Ley 1106 de 2006</t>
  </si>
  <si>
    <t>Por medio de la cual se prorroga la vigencia de la Ley 418 de 1997 prorrogada y modificada por las Leyes 548 de 1999 y 782 de 2002 y se modifican algunas de sus disposiciones.</t>
  </si>
  <si>
    <t>Ley 1150 de 2007</t>
  </si>
  <si>
    <t>Por medio de la cual se introducen medidas para la eficiencia y la transparencia en la Ley 80 de 1993 y se dictan otras disposiciones generales sobre la contratación con Recursos Públicos</t>
  </si>
  <si>
    <t>Ley 1697 de 2013</t>
  </si>
  <si>
    <t>Por la cual se crea la estampilla Pro Universidad Nacional de Colombia y demás universidades estatales de Colombia.</t>
  </si>
  <si>
    <t>Ley 2022 de 2020</t>
  </si>
  <si>
    <t>Por la cual modifica el artículo 4 de la ley 1882 de 2018 y se dictan otras disposiciones</t>
  </si>
  <si>
    <t>Decreto 4170 de 2011</t>
  </si>
  <si>
    <t>Por el cual se crea la Agencia Nacional de Contratación Pública –Colombia Compra Eficiente–, se determinan sus objetivos y estructura.</t>
  </si>
  <si>
    <t>Decreto 1510 de 2013</t>
  </si>
  <si>
    <t>Por el cual se reglamenta el sistema de compras y contratación pública.</t>
  </si>
  <si>
    <t>Decreto1082 de 2015</t>
  </si>
  <si>
    <t>Por medio del cual se expide el decreto único reglamentario del sector administrativo de planeación nacional</t>
  </si>
  <si>
    <t>Decreto 310 de 2021</t>
  </si>
  <si>
    <t>Por el cual se reglamenta el artículo 41 de la Ley 1955 de 2019, sobre las condiciones para implementar la obligatoriedad y aplicación de los Acuerdos Marco de Precios y se modifican los artículos 2.2.1.2.1.2.7. Y 2.2.1.2.1.2.12. del Decreto 1082 de 2015, Único Reglamentario del Sector Administrativo de Planeación Nacional</t>
  </si>
  <si>
    <t>Decreto 399 de 2021</t>
  </si>
  <si>
    <t>Por el cual se modifican los artículos 2.2.1.1.2.1.1., 2.2.1.2.1.3.2. Y 2.2.1.2.3.1.14., Y se adicionan unos parágrafos transitorios a los artículos 2.2.1.1.1.5.2., 2.2.1.1.1.5.6. Y 2.2.1.1.1.6.2. del Decreto 1082 de 2015, Único Reglamentario del Sector Administrativo de Planeación Nacional</t>
  </si>
  <si>
    <t>Decreto 579 de 2021</t>
  </si>
  <si>
    <t>Por el cual se sustituyen los parágrafos transitorios del artículo 2.2.1.1.1.5.2., el parágrafo transitorio 1 del artículo 2.2.1.1.1.5.6., así como el parágrafo transitorio del artículo 2.2.1.1.1.6.2. del Decreto 1082 de 2015, Único Reglamentario del Sector Administrativo de Planeación Nacional, para que los proponentes acrediten el mejor indicador financiero y organizacional de los últimos 3 años, con el fin de contribuir a la reactivación económica</t>
  </si>
  <si>
    <t>Decreto 680 de 2021</t>
  </si>
  <si>
    <t>Por el cual se modifica parcialmente el artículo 2.2.1.1.1.3.1. y se adiciona el artículo 2.2.1.2.4.2.9. al Decreto 1082 de 2015, Único Reglamentario del Sector Administrativo de Planeación Nacional, en relación con la regla de origen de servicios en el Sistema de Compra Pública</t>
  </si>
  <si>
    <t>Decreto 1279 de 2021</t>
  </si>
  <si>
    <t xml:space="preserve">Por el cual se reglamenta el artículo 6 de la Ley 1920 de 2018 y se adicionan unos artículos a la Subsección 2 de la Sección 4 del Capítulo 2 del Título 1 de la Parte 2 del Libro 2 del Decreto 1082 de 2015, Único Reglamentario del Sector Administrativo de Planeación Nacional </t>
  </si>
  <si>
    <t>Decreto 1860 de 2021</t>
  </si>
  <si>
    <t>Por el cual se modifica y adiciona el Decreto 1082 de 2015, Único Reglamentario del Sector Administrativo de Planeación Nacional, con el fin reglamentar los artículos 30,31,32,34 y 35 de la Ley 2069 de 2020, en lo relativo al sistema de compras públicas y se dictan otras disposiciones</t>
  </si>
  <si>
    <t>Decreto 442 de 2022</t>
  </si>
  <si>
    <t>Por el cual se modifica el Decreto 1082 de 2015, Único Reglamentario del Sector Administrativo de Planeación Nacional, con el fin de reglamentar el artículo 36 de la Ley 2069 de 2020 en lo relativo a la promoción de las compras públicas de tecnología e innovación</t>
  </si>
  <si>
    <t>GUÍAS Y MANUALES  (Colombia Compra Eficiente)</t>
  </si>
  <si>
    <t>Ruta</t>
  </si>
  <si>
    <t xml:space="preserve">Guía para Determinar y Verificar la Capacidad Residual del Proponente en los Procesos de Contratación de Obra Pública </t>
  </si>
  <si>
    <t>https://colombiacompra.gov.co/manuales-guias-y-pliegos-tipo/manuales-y-guias/guia-para-determinar-y-verificar-la-capacidad</t>
  </si>
  <si>
    <t>Guía para el manejo de ofertas artificialmente bajas en Procesos de Contratación</t>
  </si>
  <si>
    <t>https://colombiacompra.gov.co/manuales-guias-y-pliegos-tipo/manuales-y-guias/guia-para-el-manejo-de-ofertas-artificialmente-bajas</t>
  </si>
  <si>
    <t>Guía para la contratación con entidades privadas sin ánimo de lucro y de reconocida idoneidad</t>
  </si>
  <si>
    <t>https://colombiacompra.gov.co/sites/cce_public/files/cce_documents/cce_guia_esal.pdf</t>
  </si>
  <si>
    <t>Guía para la Elaboración de Estudios de Sector</t>
  </si>
  <si>
    <t>https://www.colombiacompra.gov.co/manuales-guias-y-pliegos-tipo/manuales-y-guias/guia-para-la-elaboracion-de-estudios-de-sector</t>
  </si>
  <si>
    <t>Manual para determinar y verificar los requisitos habilitantes en los Procesos de Contratación</t>
  </si>
  <si>
    <t>https://colombiacompra.gov.co/manuales-guias-y-pliegos-tipo/manuales-y-guias/manual-para-determinar-y-verificar-los-requisitos</t>
  </si>
  <si>
    <t>Para acceder a todos los manuales, guías y documentos tipo de Colombia Compra Eficiente, acceder a la ruta: https://colombiacompra.gov.co/manuales-guias-y-pliegos-tipo/manuales-y-guias</t>
  </si>
  <si>
    <t>CONCEPTOS</t>
  </si>
  <si>
    <t>Entidad</t>
  </si>
  <si>
    <t>Tema</t>
  </si>
  <si>
    <t>Colombia Compra Eficiente</t>
  </si>
  <si>
    <t>Trabajos materiales sobre bienes inmuebles (inmuebles por adhesión) como obra pública</t>
  </si>
  <si>
    <t>Consejo de Estado</t>
  </si>
  <si>
    <t>Los contratos de prestación de servicios de mantenimiento por arreglos locativos sobre bienes inmuebles son contratos de obra</t>
  </si>
  <si>
    <t>Contraloría general de Medellín</t>
  </si>
  <si>
    <t>Posición respecto el reconocimiento y pago de los recursos establecidos como imprevistos (I) y Administración (A)</t>
  </si>
  <si>
    <t>DIAN</t>
  </si>
  <si>
    <t>Obligación de expedir factura de venta en convenios</t>
  </si>
  <si>
    <t>DIRECTRICES INTERNAS</t>
  </si>
  <si>
    <t>Radicado</t>
  </si>
  <si>
    <t>Resolución 1202 - 16601</t>
  </si>
  <si>
    <t>Procedimiento interno para la conformación de los comités asesores y evaluadores</t>
  </si>
  <si>
    <t>MN-FAF-01</t>
  </si>
  <si>
    <t>V 17  - 09/2018</t>
  </si>
  <si>
    <t>Manual de contratación</t>
  </si>
  <si>
    <t>180-MEM1902-1392</t>
  </si>
  <si>
    <t>Lineamientos en materia de supervisión e interventoría de contratos tipo bolsa</t>
  </si>
  <si>
    <t>180-MEM1905-4400</t>
  </si>
  <si>
    <t>Obligaciones a tener en cuenta en los convenios suscritos por la corporación (apertura de cuenta de ahorros y reintegro de rendimientos financieros)</t>
  </si>
  <si>
    <t>180-MEM2102-888</t>
  </si>
  <si>
    <t>Conocimiento y aplicación de normas que modifican actuaciones en materia de contratación estatal</t>
  </si>
  <si>
    <t>180-MEM2104-2897</t>
  </si>
  <si>
    <t>Socialización concepto C-150 de 2021 - Contratación directa</t>
  </si>
  <si>
    <t>180-MEM2110-7038</t>
  </si>
  <si>
    <t>Reconocimiento de viáticos en los contratos de prestación de servicios con personas naturales</t>
  </si>
  <si>
    <t>INFORMACIÓN PROCESOS DE OBRA PÚBLICA Y CAPACIDAD RESIDUAL (K)</t>
  </si>
  <si>
    <t>¿Qué son los contratos de obra?</t>
  </si>
  <si>
    <r>
      <t xml:space="preserve">El artículo 32 de la Ley 80 de 1993, establece, "Son contratos estatales todos los actos jurídicos generadores de obligaciones que celebren las entidades a que se refiere el presente estatuto, previstos en el derecho privado o en disposiciones especiales, o derivados del ejercicio de la autonomía de la voluntad, así como los que, a título enunciativo, se definen a continuación:
</t>
    </r>
    <r>
      <rPr>
        <b/>
        <sz val="10"/>
        <color theme="1"/>
        <rFont val="Arial"/>
        <family val="2"/>
      </rPr>
      <t>1°. Contrato de Obra</t>
    </r>
    <r>
      <rPr>
        <sz val="10"/>
        <color theme="1"/>
        <rFont val="Arial"/>
        <family val="2"/>
      </rPr>
      <t>. Son contratos de obra los que celebren las entidades estatales para la construcción, mantenimiento, instalación y, en general, para la realización de cualquier otro trabajo material sobre bienes inmuebles, cualquiera que sea la modalidad de ejecución y apoyo. 
En los contratos de obra que hayan sido celebrados como resultado de un proceso de licitación o públicos, la interventoría deberá ser contratada con una persona independiente de la entidad contratante y del contratista, quien responderá por los hechos y omisiones que le fueren imputables en los términos previstos en el artículo 53 del presente estatuto".</t>
    </r>
  </si>
  <si>
    <t>Fuente: Ley 80 de 1993</t>
  </si>
  <si>
    <t>¿Sobre qué tipos de bienes inmuebles aplican los contratos de obra pública?</t>
  </si>
  <si>
    <t>Los contratos de obra pública aplican sobre los siguientes tipos de bienes inmuebles,</t>
  </si>
  <si>
    <r>
      <rPr>
        <b/>
        <sz val="10"/>
        <color theme="1"/>
        <rFont val="Arial"/>
        <family val="2"/>
      </rPr>
      <t>Inmuebles por naturaleza</t>
    </r>
    <r>
      <rPr>
        <sz val="10"/>
        <color theme="1"/>
        <rFont val="Arial"/>
        <family val="2"/>
      </rPr>
      <t xml:space="preserve">. Inmuebles o fincas o bienes raíces son las cosas que no pueden transportarse de un lugar a otro; como las tierras y minas, y las que adhieren permanentemente a ellas, como los edificios, los árboles, las casas y veredas se llaman predios o fundos.(Art. 656 Código civil)
</t>
    </r>
  </si>
  <si>
    <r>
      <rPr>
        <b/>
        <sz val="10"/>
        <color theme="1"/>
        <rFont val="Arial"/>
        <family val="2"/>
      </rPr>
      <t>Inmuebles por adhesión</t>
    </r>
    <r>
      <rPr>
        <sz val="10"/>
        <color theme="1"/>
        <rFont val="Arial"/>
        <family val="2"/>
      </rPr>
      <t xml:space="preserve">. Las plantas son inmuebles, mientras adhieren al suelo por sus raíces, a menos que estén en macetas o cajones que puedan transportarse de un lugar a otro. (Art. 657 Código civil)
</t>
    </r>
  </si>
  <si>
    <r>
      <rPr>
        <b/>
        <sz val="10"/>
        <color theme="1"/>
        <rFont val="Arial"/>
        <family val="2"/>
      </rPr>
      <t>Inmuebles por destinación</t>
    </r>
    <r>
      <rPr>
        <sz val="10"/>
        <color theme="1"/>
        <rFont val="Arial"/>
        <family val="2"/>
      </rPr>
      <t xml:space="preserve">. Se reputan inmuebles, aunque por su naturaleza no lo sean, las cosas que están permanentemente destinadas al uso, cultivo y beneficio de un inmueble, sin embargo, de que puedan separarse sin detrimento. Tales son, por ejemplo: Las losas de un pavimento, Los tubos de las cañerías, Los utensilios de labranza o minería, y los animales actualmente destinados al cultivo o beneficio de una finca, con tal que hayan sido puestos en ella por el dueño de la finca, Los abonos existentes en ella y destinados por el dueño de la finca a mejorarla, Las prensas, calderas, cubas, alambiques, toneles y máquinas que forman parte de un establecimiento industrial adherente al suelo y pertenecen al dueño de éste, Los animales que se guardan en conejeras, pajareras, estanques, colmenas y cualesquiera otros vivares, con tal que estos adhieran al suelo, o sean parte del suelo mismo o de un edificio. (Art. 658 Código civil)
</t>
    </r>
  </si>
  <si>
    <t>¿La reforestación y el mantenimiento de plantaciones se consideran obra pública?</t>
  </si>
  <si>
    <t xml:space="preserve">El concepto de Colombia Compra Eficiente C-225 de 2020 con Radicado No: 2202013000002653, aclara en su parte motiva que la reforestación y el mantenimiento de plantaciones se consideran de obra pública por lo que una vez se siembran plantaciones, esto constituye un trabajo material sobre bien inmueble y una vez se tenga la siembra, adquiere la categoria de inmuebles por adhesion, esto según el artículo 656 y 657 del código civil. </t>
  </si>
  <si>
    <t xml:space="preserve">Fuente: 180-MEM2106-3887 </t>
  </si>
  <si>
    <t>¿Qué contribuciones especiales se dan en los contratos de obra pública?</t>
  </si>
  <si>
    <t>La contribución de los contratos de obra pública o concesión de obra pública y otras concesiones, regulada por el artículo 6° de la Ley 1106 de 2006.</t>
  </si>
  <si>
    <t>La estampilla Pro Universidad Nacional de Colombia y demás universidades estatales de Colombia, establecida en la Ley 1697 de 2013.</t>
  </si>
  <si>
    <t>¿En qué consiste la contribución de los contratos de obra pública o concesión de obra pública y otras concesiones?</t>
  </si>
  <si>
    <t>La Ley 1106 de 2006 en su artículo 6° postula, "Todas las personas naturales o jurídicas que suscriban contratos de obra pública, con entidades de derecho público o celebren contratos de adición al valor de los existentes deberán pagar a favor de la Nación, Departamento o Municipio, según el nivel al cual pertenezca la entidad pública contratante una contribución equivalente al cinco por ciento (5%) del valor total del correspondiente contrato o de la respectiva adición".</t>
  </si>
  <si>
    <t>¿En qué consiste la estampilla Pro Universidad Nacional de Colombia y demás universidades estatales de Colombia?</t>
  </si>
  <si>
    <r>
      <t xml:space="preserve">La Ley 1697 de 2013 postula,
</t>
    </r>
    <r>
      <rPr>
        <b/>
        <sz val="10"/>
        <color theme="1"/>
        <rFont val="Arial"/>
        <family val="2"/>
      </rPr>
      <t>Artículo  5°. Hecho generador</t>
    </r>
    <r>
      <rPr>
        <sz val="10"/>
        <color theme="1"/>
        <rFont val="Arial"/>
        <family val="2"/>
      </rPr>
      <t>. Está constituido por todo contrato de obra que suscriban las entidades del orden nacional, definidas por el artículo 2° de la Ley 80 de 1993, en cualquier lugar del territorio en donde se ejecute la obra, sus adiciones en dinero y en cualquiera que sea la modalidad de pago del precio del contrato. En tal caso, el hecho generador se extiende a los contratos conexos al de obra, esto es: diseño, operación, mantenimiento o interventoría y demás definidos en la Ley 80 de 1993, artículo 32 numeral 2.</t>
    </r>
  </si>
  <si>
    <r>
      <rPr>
        <b/>
        <sz val="10"/>
        <color theme="1"/>
        <rFont val="Arial"/>
        <family val="2"/>
      </rPr>
      <t>Artículo 6°. Sujeto pasivo</t>
    </r>
    <r>
      <rPr>
        <sz val="10"/>
        <color theme="1"/>
        <rFont val="Arial"/>
        <family val="2"/>
      </rPr>
      <t>. El tributo estará a cargo de la persona natural, jurídica, consorcio o unión temporal que funja como contratista en los negocios jurídicos a que se refiere el artículo anterior.</t>
    </r>
  </si>
  <si>
    <r>
      <rPr>
        <b/>
        <sz val="10"/>
        <color theme="1"/>
        <rFont val="Arial"/>
        <family val="2"/>
      </rPr>
      <t>Artículo 8°. Base gravable y tarifa.</t>
    </r>
    <r>
      <rPr>
        <sz val="10"/>
        <color theme="1"/>
        <rFont val="Arial"/>
        <family val="2"/>
      </rPr>
      <t xml:space="preserve"> El sujeto pasivo definido en el artículo 6° de la presente ley pagará por las suscripciones de los contratos de obra pública y sus conexos en función de las siguientes bases y tarifas: por los contratos cuyo valor esté entre 1 y 2.000 smmlv pagarán el 0.5%. Los contratos entre 2.001 y 6.000 smmlv pagarán el 1% y los contratos mayores a 6.001 smmlv pagarán el 2%.
Parágrafo. En cuanto no sea posible determinar el valor del hecho generador, definido en el artículo 5° de la presente ley, al momento de su respectiva suscripción, la base gravable se determinará como el valor correspondiente al momento del pago, por el término de duración del contrato respectivo.
</t>
    </r>
    <r>
      <rPr>
        <b/>
        <sz val="10"/>
        <color theme="1"/>
        <rFont val="Arial"/>
        <family val="2"/>
      </rPr>
      <t>Artículo 9°. Causación</t>
    </r>
    <r>
      <rPr>
        <sz val="10"/>
        <color theme="1"/>
        <rFont val="Arial"/>
        <family val="2"/>
      </rPr>
      <t>. Es obligación de las entidades contratantes retener de manera proporcional al pago o pagos realizados al contratista, el porcentaje correspondiente a la contribución de estampilla definido según el Artículo 8° de la presente ley.</t>
    </r>
  </si>
  <si>
    <t>¿Qué es la capacidad residual (K) de contratación?</t>
  </si>
  <si>
    <t>La Capacidad Residual es la aptitud de un contratista para cumplir oportuna y cabalmente con el objeto de un contrato de obra, sin que sus otros compromisos contractuales afecten su habilidad de responder con el contrato objeto del Proceso de Contratación. En los Documentos del Proceso de un contrato de obra pública, la Entidad Estatal debe establecer un requisito adicional a los requisitos habilitantes que es la Capacidad Residual o K de Contratación el cual deben cumplir los interesados en participar en un Proceso de Contratación para la ejecución de una obra pública.</t>
  </si>
  <si>
    <t>Fuente: Guía para Determinar y Verificar la Capacidad Residual del Proponente en los Procesos de Contratación de Obra Pública. Colombia Compra eficiente</t>
  </si>
  <si>
    <t>¿Cómo se determina la capacidad residual (K) de contratación?</t>
  </si>
  <si>
    <t>El artículo 72 de la Ley 1682 de 2013 por la cual se adoptan medidas y disposiciones para los proyectos de infraestructura de transporte y se conceden facultades extraordinarias, estableció: “Artículo 72. Capacidad residual de contratación para contratos de obra pública. La capacidad residual de contratación cuando se realicen contratos de obra pública se obtendrá de sustraer de la capacidad de contratación, el saldo del valor de los contratos en ejecución.
La capacidad de contratación se deberá calcular mediante la evaluación de los siguientes factores: Experiencia (E), Capacidad Financiera (CF), Capacidad Técnica (CT), y Capacidad de Organización (CO).
Para los efectos de la evaluación de los factores mencionados en el inciso anterior, por ningún motivo, ni bajo ninguna circunstancia se podrán tener en cuenta la rentabilidad y las utilidades (...)”
Por tanto, Colombia Compra Eficiente debe definir la metodología para calcular la Capacidad Residual del proponente teniendo en cuenta los factores previstos en la Ley 1682 de 2013, sin que estos se consideren iguales o similares a los requisitos habilitantes establecidos en el artículo 10 del Decreto 1510 de 2013.</t>
  </si>
  <si>
    <t>Para determinar la capacidad residual (K) de contratación, para un proceso en especifíco, se recomienda:
1. Estudiar la guía de Colombia Compra Eficiente, dispuesta para ello, por medio de la ruta: https://colombiacompra.gov.co/manuales-guias-y-pliegos-tipo/manuales-y-guias/guia-para-determinar-y-verificar-la-capacidad
2. Utilizar el aplicativo para cálcular la  capacidad residual (K) de contratación de Colombia Compra Eficiente, dispuesto para ello, el cual, se obtiene en la ruta: https://colombiacompra.gov.co/manuales-guias-y-pliegos-tipo/manuales-y-guias/aplicacion-para-establecer-la-capacidad-residual</t>
  </si>
  <si>
    <t>IMPUESTOS Y GARANTÍAS</t>
  </si>
  <si>
    <t xml:space="preserve"> IMPUESTOS</t>
  </si>
  <si>
    <t>A continuación, se encontrará una lista enunciativa de los impuestos en los que puede incurrir el ejecutor, los cuales dependen de la especificidad del proceso. Lista de carácter informativa en caso que se emitan consultas al respecto.</t>
  </si>
  <si>
    <t>Base para la aplicación de los impuestos</t>
  </si>
  <si>
    <t>Aplica (Si/No)</t>
  </si>
  <si>
    <t>IMPUESTOS EN CONTRATOS</t>
  </si>
  <si>
    <t>Impuesto sobre la Renta</t>
  </si>
  <si>
    <t>Aplica para contratos celebrados con contribuyentes del impuesto sobre la renta</t>
  </si>
  <si>
    <t>Impuesto de ICA y complementarios</t>
  </si>
  <si>
    <t>Aplica para contratos celebrados donde se materialice la realización de actividades industriales, de comercio y de servicio sometidos del impuesto de industria y comercio</t>
  </si>
  <si>
    <t>GMF 4x1000</t>
  </si>
  <si>
    <t>Aplica para contratos donde el GMF no se asuma con cargos a rendimientos financieros generados que pertenezcan a la entidad</t>
  </si>
  <si>
    <t>Contribución Especial de obra pública</t>
  </si>
  <si>
    <t>Aplica para contratos de obra pública celebrados directamente por la corporación y convenios con entidades públicas que deriven en un contrato de obra pública</t>
  </si>
  <si>
    <t>Estampilla Pro UNAL</t>
  </si>
  <si>
    <t>Aplica para contratos de obra pública y conexos celebrados directamente por la corporación y convenios con entidades públicas de orden nacional que deriven en un contrato de obra pública</t>
  </si>
  <si>
    <t>IMPUESTOS EN CONVENIOS CON ENTIDADES DE ORDEN NACIONAL</t>
  </si>
  <si>
    <t>GMF 4x1000 (contratista)</t>
  </si>
  <si>
    <t>Aplica para convenios con entidades de orden departamental cuya ejecución requiera la contratación de operador externo adelantada directamente por el conveniante</t>
  </si>
  <si>
    <t>Estampilla Politécnico JIC</t>
  </si>
  <si>
    <t>Aplica para contratos celebrados por la corporación con personas diferentes a las entidades oficiales, Juntas de Acción Comunal, etc</t>
  </si>
  <si>
    <t>IMPUESTOS EN CONVENIOS CON ENTIDADES DE ORDEN DEPARTAMENTAL</t>
  </si>
  <si>
    <t>Estampilla Bienestar del Adulto Mayor</t>
  </si>
  <si>
    <t>Aplica para convenios con entidades de orden departamental cuya ejecución requiera la contratación de operador externo adelantada directamente por la entidad territorial respectiva</t>
  </si>
  <si>
    <t>Estampilla Pro-Desarrollo</t>
  </si>
  <si>
    <t>Estampilla Pro-Hospitales Públicos</t>
  </si>
  <si>
    <t>Estampilla Pro-Institución UE</t>
  </si>
  <si>
    <t>Estampilla Pro-Deporte y Recreación</t>
  </si>
  <si>
    <t>IMPUESTOS EN CONVENIOS CON ENTIDADES DE ORDEN MUNICIPAL</t>
  </si>
  <si>
    <t>Estampilla Procultura</t>
  </si>
  <si>
    <t>Estampilla Pro-Universidad de Antioquia</t>
  </si>
  <si>
    <t xml:space="preserve">Estampilla Pro-hospital </t>
  </si>
  <si>
    <t>PÓLIZAS DE GARANTÍAS</t>
  </si>
  <si>
    <t>A continuación, se encontrará una lista enunciativa de las pólizas de garantías en las que puede incurrir el ejecutor, las cuales dependen de la especificidad del proceso. Lista de carácter informativa en caso que se emitan consultas al respecto.</t>
  </si>
  <si>
    <t>Seriedad de la oferta</t>
  </si>
  <si>
    <t>Desde la presentación de la oferta y hasta la aprobación de la garantía de cumplimiento.</t>
  </si>
  <si>
    <t>Cumplimiento</t>
  </si>
  <si>
    <t>Debe estar vigente como mínimo hasta la liquidación del contrato.</t>
  </si>
  <si>
    <t>Buen manejo y correcta inversión del anticipo</t>
  </si>
  <si>
    <t>Hasta la liquidación del contrato o hasta la amortización del anticipo, de acuerdo con lo que determine la Entidad Estatal.</t>
  </si>
  <si>
    <t>Pago anticipado</t>
  </si>
  <si>
    <t>Hasta la liquidación del contrato o hasta que la Entidad Estatal verifique el cumplimiento de todas las actividades o la entrega de todos los bienes o servicios asociados al pago anticipado.</t>
  </si>
  <si>
    <t>Pagos de salarios, prestaciones sociales legales e indemnizaciones laborales</t>
  </si>
  <si>
    <t>Debe estar vigente por el plazo del contrato y tres años más.</t>
  </si>
  <si>
    <t>Estabilidad y calidad de la obra</t>
  </si>
  <si>
    <t>Debe estar vigente por un término no inferior a cinco años contados a partir de la fecha en la cual la Entidad Estatal recibe a satisfacción la obra.</t>
  </si>
  <si>
    <t>Calidad del servicio</t>
  </si>
  <si>
    <t>La vigencia del amparo debe ser determinada por la Entidad Estatal de acuerdo con el objeto, el valor, la naturaleza y las obligaciones contenidas en el contrato.</t>
  </si>
  <si>
    <t>Calidad del servicio en contratos de interventoría</t>
  </si>
  <si>
    <t>La vigencia debe ser igual al plazo de la garantía de estabilidad y calidad de la obra del contrato principal.</t>
  </si>
  <si>
    <t>Calidad de bienes</t>
  </si>
  <si>
    <t>La vigencia del amparo debe ser determinada por la Entidad Estatal de acuerdo con el objeto, el valor, la naturaleza y las obligaciones contenidas en el contrato, la garantía mínima y los vicios ocultos.</t>
  </si>
  <si>
    <t>Responsabilidad civil extracontractual</t>
  </si>
  <si>
    <t>La vigencia de esta garantía deberá ser igual al período de ejecución del contrato.</t>
  </si>
  <si>
    <t>INFORMACIÓN ANTICIPOS Y PAGOS ANTICIPADOS</t>
  </si>
  <si>
    <r>
      <rPr>
        <b/>
        <sz val="10"/>
        <color theme="1"/>
        <rFont val="Arial"/>
        <family val="2"/>
      </rPr>
      <t>Consideración incial</t>
    </r>
    <r>
      <rPr>
        <sz val="10"/>
        <color theme="1"/>
        <rFont val="Arial"/>
        <family val="2"/>
      </rPr>
      <t>: La programación financiera debe ser coherente con la programación física, todo pago que no sea soportado en la ejecución física efectiva y certificada es un anticipo o pago anticipado.</t>
    </r>
  </si>
  <si>
    <t xml:space="preserve">¿Cuál es la diferencia entre el anticipo y el pago anticipado? </t>
  </si>
  <si>
    <t>El anticipo es un adelanto o avance del precio del contrato destinado a apalancar el cumplimiento de su objeto, de modo que los recursos girados por dicho concepto solo se integran al patrimonio del contratista en la medida que se cause su amortización mediante la ejecución de actividades programadas del contrato. El pago anticipado es un pago efectivo del precio de forma que los recursos se integran al patrimonio del contratista desde su desembolso.</t>
  </si>
  <si>
    <t>Fuente: https://colombiacompra.gov.co/ciudadanos/preguntas-frecuentes/ejecucion</t>
  </si>
  <si>
    <t>¿Cuál es el manejo que se deben dar a los pagos anticipados y anticipos en la contratación estatal?</t>
  </si>
  <si>
    <t xml:space="preserve">Salvo casos excepcionales plenamente justificados y motivados, las entidades no pactarán pagos anticipados. Esta restricción no se aplicará al Sector de la Defensa Nacional. 
Para el caso de los anticipos se establece como criterio que la entrega de recursos se realice utilizando instrumentos financieros que aseguren el manejo transparente de los recursos y su destinación exclusiva al contrato. 
Deberá estipularse en los contratos estatales que la entidad pública contratante es la propietaria de los recursos entregados en calidad de anticipo y en consecuencia los rendimientos financieros que los mismos generen pertenecen al Tesoro. </t>
  </si>
  <si>
    <t>Fuente: Directiva presidencial 04 de 2003.</t>
  </si>
  <si>
    <t>¿Cuál es el monto máximo en que se puede pactar el pago anticipado y la entrega del anticipo?</t>
  </si>
  <si>
    <t>En los contratos que celebren las entidades estatales se podrá pactar el pago anticipado y la entrega de anticipos, pero su monto no podrá exceder del cincuenta por ciento (50%) del valor del respectivo contrato.
Los contratos no podrán adicionarse en más del cincuenta por ciento (50%) de su valor inicial, expresado este en salarios mínimos legales mensuales.</t>
  </si>
  <si>
    <t>Fuente: Parágrafo. Artículo 40°, Ley 80 de 1993.</t>
  </si>
  <si>
    <t>¿Hay estipulaciones especiales para la entrega de anticipos?</t>
  </si>
  <si>
    <t>En los contratos de obra, concesión, salud, o los que se realicen por licitación pública, el contratista deberá constituir una fiducia o un patrimonio autónomo irrevocable para el manejo de los recursos que reciba a título de anticipo, con el fin de garantizar que dichos recursos se apliquen exclusivamente a la ejecución del contrato correspondiente, salvo que el contrato sea de menor o mínima cuantía.
El costo de la comisión fiduciaria será cubierto directamente por el contratista.
PARÁGRAFO . La información financiera y contable de la fiducia podrá ser consultada por los Organismos de Vigilancia y Control Fiscal.</t>
  </si>
  <si>
    <t>Fuente: Artículo 91°, Ley 1474 de 2011.</t>
  </si>
  <si>
    <t>¿Qué manejo debe dar la Entidad Estatal al anticipo cuando no es obligatorio constituir un patrimonio autónomo?</t>
  </si>
  <si>
    <t>Para los contratos en que se pacta el anticipo pero no es obligatorio constituir un patrimonio autónomo para su manejo, la Entidad Estatal debe adoptar medidas necesarias y razonables de mitigación del Riesgo para asegurar el buen manejo y la correcta inversión del anticipo, entre las cuales puede solicitar la constitución de una garantía. En este caso, también es necesario contar con un plan de inversión o utilización de los recursos del anticipo, que permita a la Entidad Estatal identificar las actividades necesarias para la amortización del anticipo y las demás actividades que se remuneran con recursos adicionales.
En los casos previstos en el artículo 91 de la Ley 1474 de 2011, es decir los contratos que requieren patrimonio autónomo para el manejo del anticipo, debe existir un plan de utilización o de inversión del anticipo y los pagos deben corresponder a los rubros allí previstos.</t>
  </si>
  <si>
    <t>Memoria de cálculo opc 1</t>
  </si>
  <si>
    <t>Gastos de adm</t>
  </si>
  <si>
    <t>INFORMACIÓN IVA</t>
  </si>
  <si>
    <t>Presupuesto contrato</t>
  </si>
  <si>
    <t>Memoria de cálculo opc 2</t>
  </si>
  <si>
    <t>Presupuesto convenio</t>
  </si>
  <si>
    <t>Memoria de cálculo opc 3</t>
  </si>
  <si>
    <t>¿Qué es el IVA?</t>
  </si>
  <si>
    <t>El impuesto sobre las ventas o Impuesto al Valor Agregado (IVA), es un impuesto de orden nacional, indirecto, de causación instantánea y de régimen general. Es un impuesto de orden nacional bajo el entendido que las reglas aplicables al impuesto se dan de forma similar en todo el territorio nacional. Es un impuesto indirecto, ya que no tiene en cuenta la capacidad económica de las personas, es decir, que no está relacionado con el poder adquisitivo de estas. El impuesto sobre las ventas es un impuesto de causación instantánea toda vez que este se genera en el momento en el que se cumple con el hecho generador; es decir, que la causación se da en el momento en que el que se realiza la operación. De manera general, grava la venta de bienes y la prestación de servicios.</t>
  </si>
  <si>
    <t>Fuente: Curso Fiscalización tributaria, aduanera, cambiaria e internacional - TACI, Universidad Sergio Arboleda - DIAN, 2021</t>
  </si>
  <si>
    <t>¿Quiénes son responsables del IVA?</t>
  </si>
  <si>
    <t>Por regla general toda persona natural o jurídica que venda productos gravados con el Iva o preste servicios gravados con el Iva, es responsable del impuesto a las ventas. Si el contribuyente, persona natural o jurídica, vende productos o presta servicios que no están gravados con Iva, no son responsables del Iva.
No obstante, hay excepciones estipuladas en el Art. 437 del Estatuto Tributario, el cual se cita en extenso,</t>
  </si>
  <si>
    <t>Art. 437. Los comerciantes y quienes realicen actos similares a los de ellos y los importadores son sujetos pasivos.
Son responsables del impuesto:
a. En las ventas, los comerciantes, cualquiera que sea la fase de los ciclos de producción y distribución en la que actúen y quienes sin poseer tal carácter, ejecuten habitualmente actos similares a los de aquellos.
b. En las ventas de aerodinos, tanto los comerciantes como los vendedores ocasionales de éstos.
c. Quienes presten servicios.
d. Los importadores.
e. Los contribuyentes pertenecientes al régimen común del impuesto sobre las ventas, cuando realicen compras o adquieran servicios gravados con personas pertenecientes al régimen simplificado, por el valor del impuesto retenido, sobre dichas transacciones.</t>
  </si>
  <si>
    <t>f. ** -Adicionado- Los contribuyentes pertenecientes al régimen común del Impuesto sobre las Ventas, por el impuesto causado en la compra o adquisición de los bienes y servicios gravados relacionados en el artículo 468-1, cuando estos sean enajenados o prestados por personas naturales no comerciantes que no se hayan inscrito en el régimen común del impuesto sobre las ventas.
El impuesto causado en estas operaciones será asumido por el comprador o adquirente del régimen común, y deberá ser declarado y consignado en el mes correspondiente a la fecha del pago o abono en cuenta. El impuesto retenido podrá ser tratado como descontable en la forma prevista por los artículos 485, 485-1, 488 y 490 de este Estatuto. Sobre las operaciones previstas en este literal, cualquiera sea su cuantía, el adquirente emitirá al vendedor el documento equivalente a la factura, en los términos que señale el reglamento.
Los consorcios y uniones temporales cuando en forma directa sean ellos quienes realicen actividades gravadas.
La responsabilidad se extiende también a la venta de bienes corporales muebles aunque no se enajenen dentro del giro ordinario del negocio, pero respecto de cuya adquisición o importación se hubiere generado derecho al descuento.</t>
  </si>
  <si>
    <t>PAR. A las personas que pertenezcan al régimen simplificado, que vendan bienes o presten servicios, les esta prohibido adicionar al precio suma alguna por concepto del impuesto sobre las ventas. Si lo hicieren, deberán cumplir íntegramente con las obligaciones predicables de quienes pertenecen al régimen común.</t>
  </si>
  <si>
    <t xml:space="preserve"> -Adionado- PARÁGRAFO 2. La Dirección de Impuestos y Aduanas Nacionales establecerá mediante resolución el procedimiento mediante el cual los prestadores de servicios desde el exterior cumplirán con sus obligaciones, entre ellas la de declarar y pagar, en su calidad de responsables cuando los servicios prestados se encuentren gravados.
La Obligación aqui prevista solamente se hará exigible a partir del 1 de julio de 2018, salvo en aquellos casos previstos en el numeral 3 del artículo 437-2 de este Estatuto.
Nota 1. Estas declaraciones podrán presentarse mediante un formulario, que permitirá liquidar la obligación tributaria en dólares convertida a pesos colombianos a latasa de cambio representativa de mercado –TRM del día de la declaración y pago. Las declaraciones presentadas sin pago total no producirán efecto, sin necesidad de acto administrativo que así lo declare.
Los prestadores de servicios desde el exterior, sin residencia fiscal en Colombia, no estarán obligados a expedir factura o documento equivalente por laprestación de los servicios electrónicos o digitales. Lo anterior sin perjuicio de las facultades de la Dirección de Impuestos y Aduanas Nacionales -DIAN para establecer la obligación de facturar electrónicamente o de soportar las operaciones en un documento electrónico.</t>
  </si>
  <si>
    <t xml:space="preserve">Nota 1. PARÁGRAFO 3. Deberán registrarse como responsables del IVA quienes realicen actividades gravadas con el impuesto, con excepción de las personas naturales comerciantes y los artesanos, que sean minoristas o detallistas, los pequeños agricultores y los ganaderos, así como quienes presten servicios, siempre y cuando cumplan la totalidad de las siguientes condiciones:
1. Que en el año anterior o en el año en curso hubieren obtenido ingresos brutostotales provenientes de la actividad, inferiores a 3.500 UVT.
2. Que no tengan más de un establecimiento de comercio, oficina, sede, local onegocio donde ejerzan su actividad.
3. Que en el establecimiento de comercio, oficina, sede, local o negocio no sedesarrollen actividades bajo franquicia, concesión, regalía, autorización ocualquier otro sistema que implique la explotación de intangibles.
4. Que no sean usuarios aduaneros.
5. Que no hayan celebrado en el año inmediatamente anterior ni en el año encurso contratos de venta de bienes y/o prestación de servicios gravados porvalor individual, igual o superior a 3.500 UVT.
6. Que el monto de sus consignaciones bancarias, depósitos o inversionesfinancieras durante el año anterior o durante el respectivo año, provenientes deactividades gravadas con el impuesto sobre las ventas – IVA, no supere la sumade 3.500 UVT.
</t>
  </si>
  <si>
    <t>Para la celebración de contratos de venta de bienes y/o de prestación deservicios gravados por cuantía individual y superior a 3.500 UVT, estas personas deberán inscribirse previamente como responsables del impuesto sobre lasventas –IVA, formalidad que deberá exigirse por el contratista para la procedencia de costos y deducciones. Lo anterior también será aplicable cuando un mismo contratista celebre varios contratos que superen la suma de 3.500 UVT.
Los responsables del impuesto sólo podrán solicitar su retiro del régimen cuando demuestren que en el año fiscal anterior se cumplieron, las condiciones establecidas en la presente disposición.
Cuando los no responsables realicen operaciones con los responsables del impuesto deberán registrar en el Registro Único Tributario -RUT su condición detales y entregar copia del mismo al adquirente de los bienes o servicios, en lostérminos señalados en el reglamento.
Autorícese a la Dirección de Impuestos y Aduanas Nacionales –DIAN para adoptar medidas tendientes al control de la evasión, para lo cual podrá imponer obligaciones formales a los sujetos no responsables a que alude la presente disposición. De conformidad con el artículo 869 y siguientes de este Estatuto, la Dirección de Impuestos y Aduanas Nacionales –DIAN tiene la facultad de desconocer toda operación o serie de operaciones cuyo propósito sea inaplicar la presente disposición, como: (i) la cancelación injustificada de establecimientos de comercio para abrir uno nuevo con el mismo objeto o actividad y (ii) el fraccionamiento de la actividad empresarial en varios miembros de una familia para evitar la inscripción del prestador de los bienes y servicios gravados en elrégimen de responsabilidad del impuesto sobre las ventas -IVA.
Para efectos de la inclusión de oficio como responsable del impuesto sobre las ventas -IVA, la Administración Tributaria también tendrá en cuenta los costos y gastos atribuibles a los bienes y servicios gravados, como arrendamientos, pagos por seguridad social y servicios públicos, y otra información que estádisponible en su sistema de información masiva y análisis de riesgo.</t>
  </si>
  <si>
    <t>Nota 1. Parágrafo 4. No serán responsables del impuesto sobre las ventas – IVA los contribuyentes del impuesto unificado bajo el Régimen Simple de Tributación -SIMPLE cuando únicamente desarrollen una o más actividades establecidas enel numeral 1 del artículo 908 del Estatuto Tributario.
***- Por el año 2022, tampoco serán responsables del impuesto sobre las ventas - IVA, los contribuyentes del impuesto unificado bajo el Régimen Simple de Tributación -SIMPLE cuando únicamente desarrollen actividades de expendio de comidas y bebidas de las que trata el numeral 4 del artículo 908 del Estatuto Tributario.
Nota 1. Parágrafo 5. Los límites de que trata el parágrafo 3 de este artículo serán 4.000 UVT para aquellos prestadores de servicios personas naturales que derivan susingresos de contratos con el Estado.</t>
  </si>
  <si>
    <t>¿Qué son los bienes gravados, exentos y excluidos ?</t>
  </si>
  <si>
    <t>Los bienes o servicios gravados son los que están sometidos a una determinada tarifa, ya sea la general (19%) o especial (5%).
Los bienes exentos son aquellos bienes que están gravados a una tarifa de 0% (cero).
Los bienes excluidos son aquellos que por expresa disposición legal no están gravados con el impuesto.
La principal diferencia consiste en que los bienes exentos dan derecho a descontar el impuesto que se pague por sus insumos, materias primas y demás costos directos e indirectos, en tanto que los bienes excluidos no lo pueden hacer, el Iva que paguen por cualquier concepto deben llevarlo como un mayor valor del gasto o costo.</t>
  </si>
  <si>
    <t>https://www.gerencie.com/impuesto-a-las-ventas.</t>
  </si>
  <si>
    <t xml:space="preserve">
Fuente: Curso Fiscalización tributaria, aduanera, cambiaria e internacional - TACI, Universidad Sergio Arboleda - DIAN, 2021</t>
  </si>
  <si>
    <t>¿Cuál es la base gravable sobre la cual recae el IVA ?</t>
  </si>
  <si>
    <t>El artículo 447 del ET señala lo siguiente: En la venta y prestación de servicios, la base gravable será el valor total de la operación, sea que ésta se realice de contado o a crédito, incluyendo entre otros los gastos directos de financiación ordinaria, extraordinaria, o moratoria, accesorios, acarreos, instalaciones, seguros, comisiones, garantías y demás erogaciones complementarias, aunque se facturen o convengan por separado y aunque, considerados independientemente, no se encuentren sometidos a imposición.
Es decir, que la base gravable está compuesta por la totalidad de los valores facturados y los servicios prestados que hacen parte integral de la operación, aún cuando las mismas normas indiquen que algunos de los bienes o servicios gravados se encuentran excluidos o exentos del impuesto sobre las ventas.
No obstante, la Ley también determina bases gravables especiales, resaltando las siguientes:</t>
  </si>
  <si>
    <r>
      <rPr>
        <u/>
        <sz val="10"/>
        <color theme="1"/>
        <rFont val="Arial"/>
        <family val="2"/>
      </rPr>
      <t>Base gravable en los contratos de construcción de bien inmueble</t>
    </r>
    <r>
      <rPr>
        <sz val="10"/>
        <color theme="1"/>
        <rFont val="Arial"/>
        <family val="2"/>
      </rPr>
      <t xml:space="preserve">:  En los contratos de construcción de inmuebles, el impuesto sobre las ventas se genera sobre la parte de los ingresos correspondiente a los honorarios obtenidos por el constructor de acuerdo con el artículo 3 del Decreto 1372 de 1992. En el evento en que no se pacten honorarios el impuesto se causará sobre la remuneración del servicio que corresponda a la utilidad del constructor. Lo anterior se deberá señalar en el contrato, y deberá corresponder al valor comercial para contratos iguales o similares. 
</t>
    </r>
  </si>
  <si>
    <r>
      <rPr>
        <u/>
        <sz val="10"/>
        <color theme="1"/>
        <rFont val="Arial"/>
        <family val="2"/>
      </rPr>
      <t>Base gravable en las importaciones</t>
    </r>
    <r>
      <rPr>
        <sz val="10"/>
        <color theme="1"/>
        <rFont val="Arial"/>
        <family val="2"/>
      </rPr>
      <t>: Para el caso de las importaciones, la base gravable para liquidar el impuesto sobre las ventas es la misma sobre la cual se liquidaron los derechos de aduana, no obstante, se debe incrementar en dicho valor, según el artículo 459 del ET. Si se trata de mercancías que involucren servicio o intangibles, la base gravable se determinará aplicando las normas sobre valoración aduanera teniendo en cuenta lo establecido por el Acuerdo de Valoración de la Organización Mundial de Comercio - OMC</t>
    </r>
  </si>
  <si>
    <r>
      <rPr>
        <u/>
        <sz val="10"/>
        <color theme="1"/>
        <rFont val="Arial"/>
        <family val="2"/>
      </rPr>
      <t>Base gravable en servicios de clubes</t>
    </r>
    <r>
      <rPr>
        <sz val="10"/>
        <color theme="1"/>
        <rFont val="Arial"/>
        <family val="2"/>
      </rPr>
      <t>: Para los servicios en clubes sociales al impuesto sobre las ventas se causa sobre todo pago que reciba el club de sus asociados o de terceros, por cualquier concepto que constituya ingreso en razón de su actividad, de acuerdo con el artículo 460 del ET.</t>
    </r>
  </si>
  <si>
    <r>
      <rPr>
        <u/>
        <sz val="10"/>
        <color theme="1"/>
        <rFont val="Arial"/>
        <family val="2"/>
      </rPr>
      <t>Base gravable en servicio de transporte internacional de pasajeros</t>
    </r>
    <r>
      <rPr>
        <sz val="10"/>
        <color theme="1"/>
        <rFont val="Arial"/>
        <family val="2"/>
      </rPr>
      <t>: En el caso del servicio de transporte internacional de pasajeros, el impuesto se liquidará sobre el valor total del tiquete u orden de cambio cuando estos se expidan de una vía solamente y sobre 
el cincuenta por ciento (50%) de su valor cuando se expidan de ida y regreso, según el artículo 461 del ET. Cuando la base gravable sea en moneda extranjera se utilizará la tasa de cambio vigente en la fecha de emisión del tiquete.</t>
    </r>
  </si>
  <si>
    <t>¿Hay consideraciones especiales del IVA respecto a los contratos de obra?</t>
  </si>
  <si>
    <t>Respecto a la aplicación del IVA en los contratos de obra, habrá que considerar:
- La base gravable del IVA en los contratos de obra si son de construcción son los honorarios, o en su defecto la utilidad del contratista (artículo 1.3.1.7.9 del decreto 1625 de 2016), por su parte, la base gravable del IVA en los contratos de obra si son de mantenimiento, son sobre el total de la operación
- Los contratos de Obras Públicas que celebren las personas naturales o jurídicas con las Entidades Territoriales y/o Entidades Descentralizadas del Orden Departamental y Municipal estarán excluidos del IVA (artículo 100 de la ley 21 de 1992)</t>
  </si>
  <si>
    <t>¿Qué es la exclusión del IVA por Adquisición de Elementos, Maquinaria y Equipos Requeridos para Sistemas de Control y Monitoreo Ambiental?</t>
  </si>
  <si>
    <t>Es el trámite para la obtención de la certificación ambiental de que tratan los artículos 424 numeral 7, 428 literales f) e i) del Estatuto Tributario y que tiene como propósito la obtención de la exclusión del impuesto sobre las ventas IVA establecida en los mismos para:
Articulo 424 numeral 7: Los equipos y elementos nacionales o importados que se destinen a la construcción, instalación, montaje y operación de sistemas de control y monitoreo, necesarios para el cumplimiento de las disposiciones, regulaciones y estándares ambientales vigentes, para lo cual deberá acreditarse tal condición ante el Ministerio de Ambiente y Desarrollo Sostenible.
Artículo 428 literal (f): La importación de maquinaria o equipo, siempre y cuando dicha maquinaria o equipo no se produzcan en el país, destinados a reciclar y procesar basuras o desperdicios (la maquinaria comprende lavado, separado, reciclado y extrusión), y los destinados a la depuración o tratamiento de aguas residuales, emisiones atmosféricas o residuos sólidos, para recuperación de los ríos o el saneamiento básico para lograr el mejoramiento del medio ambiente, siempre y cuando hagan parte de un programa que se apruebe por el Ministerio del Medio Ambiente. Cuando se trate de contratos ya celebrados, esta exención deberá reflejarse en un menor valor del contrato. Así mismo, los equipos para el control y monitoreo ambiental, incluidos aquellos para cumplir con los compromisos del protocolo de Montreal.</t>
  </si>
  <si>
    <t>Nota: La exclusión del IVA por Adquisición de Elementos, Maquinaria y Equipos Requeridos para Sistemas de Control y Monitoreo Ambiental solo se trámita ante el ANLA</t>
  </si>
  <si>
    <t>Fuente: http://portal.anla.gov.co/exclusion-del-iva-adquisicion-elementos-maquinaria-y-equipos-requeridos-sistemas-control-y-monitoreo</t>
  </si>
  <si>
    <t>¿Cuáles servicios están excluidos del impuesto sobre las ventas -IVA-?</t>
  </si>
  <si>
    <t>Estatuto tributario, Art. 476.</t>
  </si>
  <si>
    <r>
      <t>Nota 1. </t>
    </r>
    <r>
      <rPr>
        <sz val="10"/>
        <color rgb="FF000000"/>
        <rFont val="Arial"/>
        <family val="2"/>
      </rPr>
      <t>Se exceptúan del impuesto los siguientes servicios y los bienes relacionados explícitamente a continuación:</t>
    </r>
  </si>
  <si>
    <t>1. Los servicios médicos, odontológicos, hospitalarios, clínicos y de laboratorio, para la salud humana.</t>
  </si>
  <si>
    <t>2. Los servicios de administración de fondos del Estado y los servicios vinculados con la seguridad social de acuerdo con lo previsto en la Ley 100 de 1993.</t>
  </si>
  <si>
    <t>3. Los planes obligatorios de salud del sistema de seguridad social en salud expedidos por entidades autorizadas por la Superintendencia Nacional de Salud, los servicios prestados por las administradoras dentro del régimen de ahorro individual con solidaridad y de prima media con prestación definida, los servicios prestados por administradoras de riesgos laborales y los servicios de seguros y reaseguros para invalidez y sobrevivientes, contemplados dentro del régimen de ahorro individual con solidaridad a que se refiere el artículo 135 de la Ley 100 de 1993 o las disposiciones que la modifiquen o sustituyan.</t>
  </si>
  <si>
    <t>4. Las comisiones por intermediación por la colocación de los planes de salud del sistema general de seguridad social en salud expedidos por las entidades autorizadas legalmente por la Superintendencia Nacional de Salud, que no estén sometidos al impuesto sobre las ventas -IVA.</t>
  </si>
  <si>
    <t>5. Los servicios de educación prestados por establecimientos de educación preescolar, primaria, media e intermedia, superior y especial o no formal, reconocidos como tales por el Gobierno nacional, y los servicios de educación prestados por personas naturales a dichos establecimientos. Están excluidos igualmente los servicios prestados por los establecimientos de educación relativos a restaurantes, cafeterías y transporte, así como los que se presten en desarrollo de las Leyes 30 de 1992 y 115 de 1994, o las disposiciones que las modifiquen o sustituyan. Igualmente están excluidos los servicios de evaluación de la educación y de elaboración y aplicación de exámenes para la selección y promoción de personal, prestados por organismos o entidades de la administración pública.</t>
  </si>
  <si>
    <t>6. Los servicios de educación virtual para el desarrollo de contenidos digitales, de acuerdo con la reglamentación expedida por el Ministerio de Tecnologías de la Información y las Comunicaciones, prestados en Colombia o en el exterior.</t>
  </si>
  <si>
    <t>7. Los servicios de conexión y acceso a internet de los usuarios residenciales del estrato 3.</t>
  </si>
  <si>
    <t>8. En el caso del servicio telefónico local, se excluyen del impuesto los primeros trescientos veinticinco (325) minutos mensuales del servicio telefónico local facturado a los usuarios de los estratos 1, 2 y 3 y el servicio telefónico prestado desde teléfonos públicos.</t>
  </si>
  <si>
    <t>9. El servicio de transporte público, terrestre, fluvial y marítimo de personas en el territorio nacional, y el de transporte público o privado nacional e internacional de carga marítimo, fluvial, terrestre y aéreo. Igualmente, se excluye el transporte de gas e hidrocarburos.</t>
  </si>
  <si>
    <t>10. El transporte aéreo nacional de pasajeros con destino o procedencia de rutas nacionales donde no exista transporte terrestre organizado. Esta exclusión también aplica para el transporte aéreo turístico con destino o procedencia al departamento de La Guajira y los municipios de Nuquí, en el Departamento de Chocó, Mompóx en el Departamento de Bolívar, Tolú, en el Departamento de Sucre, Miraflores en el Departamento del Guaviare y Puerto Carreño en el departamento del Vichada.</t>
  </si>
  <si>
    <t>11. Los servicios públicos de energía. La energía y los servicios públicos de energía a base de gas u otros insumos.</t>
  </si>
  <si>
    <t>12. El agua para la prestación del servicio público de acueducto y alcantarillado, los servicios públicos de acueducto y alcantarillado, los servicios de aseo público y los servicios públicos de recolección de basuras.</t>
  </si>
  <si>
    <t>13. El gas para la prestación del servicio público de gas domiciliario y el servicio de gas domiciliario, ya sea conducido por tubería o distribuido en cilindros.</t>
  </si>
  <si>
    <t>14. Los servicios de alimentación, contratados con recursos públicos, destinados al sistema penitenciario, de asistencia social, de escuelas de educación pública, a las Fuerzas Militares, Policía Nacional, Centro de Desarrollo Infantil, centros geriátricos públicos, hospitales públicos, comedores comunitarios.</t>
  </si>
  <si>
    <t>15. El servicio de arrendamiento de inmuebles para vivienda y el arrendamiento de espacios para exposiciones y muestras artesanales nacionales, incluidos los eventos artísticos y culturales.</t>
  </si>
  <si>
    <t>16. Los intereses y rendimientos financieros por operaciones de crédito, siempre que no formen parte de la base gravable señalada en el artículo 447, y el arrendamiento financiero (leasing).</t>
  </si>
  <si>
    <t>17. Los servicios de intermediación para el pago de incentivos o transferencias monetarias condicionadas en el marco de los programas sociales del Gobierno Nacional.</t>
  </si>
  <si>
    <t>18. Las boletas de entrada a cine, a los eventos deportivos, culturales, incluidos los musicales y de recreación familiar, y los espectáculos de toros, hípicos y caninos. También se encuentran excluidos los servicios de que trata el artículo 6 de la Ley 1493 de 2011.</t>
  </si>
  <si>
    <t>19. Los servicios funerarios, los de cremación, inhumación y exhumación de cadáveres, alquiler y mantenimiento de tumbas y mausoleos.</t>
  </si>
  <si>
    <t>20. Adquisición de licencias de software para el desarrollo comercial de contenidos digitales, de acuerdo con la reglamentación expedida por el Ministerio de Tecnologías de la Información y Comunicaciones.</t>
  </si>
  <si>
    <t>21. Suministro de páginas web, servidores (hosting), computación en la nube (cloud computing).</t>
  </si>
  <si>
    <t>22. Las comisiones pagadas por los servicios que se presten para el desarrollo de procesos de titularización de activos a través de universalidades y patrimonios autónomos cuyo pago se realice exclusivamente con cargo a los recursos de tales universalidades o patrimonios autónomos.</t>
  </si>
  <si>
    <t>23. Las comisiones percibidas por las sociedades fiduciarias, sociedades administradoras de inversión y comisionistas de bolsa por la administración de fondos de inversión colectiva. </t>
  </si>
  <si>
    <t>24. Los siguientes servicios, siempre que se destinen a la adecuación de tierras, a la producción agropecuaria y pesquera y a la comercialización de los respectivos productos: </t>
  </si>
  <si>
    <t>a) El riego de terrenos dedicados a la explotación agropecuaria; </t>
  </si>
  <si>
    <t>b) El diseño de sistemas de riego, su instalación, construcción, operación, administración y conservación; </t>
  </si>
  <si>
    <t>c) La construcción de reservorios para la actividad agropecuaria; </t>
  </si>
  <si>
    <t>d) La preparación y limpieza de terrenos de siembra; </t>
  </si>
  <si>
    <t>e) El control de plagas, enfermedades y malezas, incluida la fumigación aérea y terrestre de sembradíos; </t>
  </si>
  <si>
    <t>f) El corte y recolección manual y mecanizada de productos agropecuarios; </t>
  </si>
  <si>
    <t>g) Aplicación de fertilizantes y elementos de nutrición edáfica y foliar de los cultivos; </t>
  </si>
  <si>
    <t>h) Aplicación de sales mineralizadas; </t>
  </si>
  <si>
    <t>i) Aplicación de enmiendas agrícolas; </t>
  </si>
  <si>
    <t>j) Aplicación de insumos como vacunas y productos veterinarios; </t>
  </si>
  <si>
    <t>k) El pesaje y el alquiler de corrales en ferias de ganado mayor y menor; </t>
  </si>
  <si>
    <t>l) La siembra; </t>
  </si>
  <si>
    <t>m) La construcción de drenajes para la agricultura; </t>
  </si>
  <si>
    <t>n) La construcción de estanques para la piscicultura; </t>
  </si>
  <si>
    <t>o) Los programas de sanidad animal; </t>
  </si>
  <si>
    <t>p) La perforación de pozos profundos para la extracción de agua; </t>
  </si>
  <si>
    <t>q) El desmonte de algodón, la trilla y el secamiento de productos agrícolas; </t>
  </si>
  <si>
    <t>r) La selección, clasificación y el empaque de productos agropecuarios sin procesamiento industrial; </t>
  </si>
  <si>
    <t>s) La asistencia técnica en el sector agropecuario; </t>
  </si>
  <si>
    <t>t) La captura, procesamiento y comercialización de productos pesqueros; </t>
  </si>
  <si>
    <t>Los usuarios de los servicios excluidos por el presente numeral deberán expedir una certificación a quien preste el servicio, en donde conste la destinación, el valor y el nombre e identificación del mismo. Quien preste el servicio deberá conservar dicha certificación durante el plazo señalado en el artículo 632 del Estatuto Tributario, la cual servirá como soporte para la exclusión de los servicios. </t>
  </si>
  <si>
    <t>25. La comercialización de animales vivos y el servicio de faenamiento. </t>
  </si>
  <si>
    <t>26. Están excluidos de IVA los servicios de hotelería y turismo que sean prestados en los municipios que integran las siguientes zonas de régimen aduanero especial: a. Zona de régimen aduanero especial de Urabá, Tumaco y Guapi. b. Zona de régimen aduanero especial de Inírida, Puerto Carreño, La Primavera y Cumaribo. c. Zona de régimen aduanero especial de Maicao, Uribía y Manaure. </t>
  </si>
  <si>
    <t>27. Las operaciones cambiarias de compra y venta de divisas, así como las operaciones cambiarias sobre instrumentos derivados financieros. </t>
  </si>
  <si>
    <t>28. Las comisiones percibidas por la utilización de tarjetas crédito y débito. </t>
  </si>
  <si>
    <t>29. Los servicios de promoción y fomento deportivo prestados por los clubes deportivos definidos en el artículo 2 del Decreto Ley 1228 de 1995. </t>
  </si>
  <si>
    <t>30. Los servicios de reparación y mantenimiento de naves y artefactos navales tanto maritimos como fluviales de bandera colombiana, excepto los servicios que se encuentran en el literal P) del numeral 3 del artículo 477 de este Estatuto. </t>
  </si>
  <si>
    <t>31. Los servicios de publicidad en periódicos que registren ventas en publicidad a 31 de diciembre del año inmediatamente anterior inferiores a 180.000 UVT. </t>
  </si>
  <si>
    <t>La publicidad en las emisoras de radio cuyas ventas sean inferiores a 30.000 UVT al 31 de diciembre del año inmediatamente anterior y programadoras de canales regionales de televisión cuyas ventas sean inferiores a 60.000 UVT al 31 de diciembre del año inmediatamente anterior. Aquellas que superen este monto se regirán por la regla general. </t>
  </si>
  <si>
    <t>Las exclusiones previstas en este numeral no se aplicarán a las empresas que surjan como consecuencia de la escisión de sociedades que antes de la expedición de la presente Ley conformen una sola empresa ni a las nuevas empresas que se creen cuya matriz o empresa dominante se encuentre gravada con el IVA por este concepto. </t>
  </si>
  <si>
    <t>32. Los servicios de corretaje de contratos de reaseguros. </t>
  </si>
  <si>
    <r>
      <t>PARÁGRAFO.</t>
    </r>
    <r>
      <rPr>
        <sz val="10"/>
        <color rgb="FF000000"/>
        <rFont val="Arial"/>
        <family val="2"/>
      </rPr>
      <t> En los casos de trabajos de fabricación, elaboración o construcción de bienes corporales muebles, realizados por encargo de terceros, incluidos los destinados a convertirse en inmuebles por accesión, con o sin aporte de materias primas, ya sea que supongan la obtención del producto final o constituyan una etapa de su fabricación, elaboración, construcción o puesta en condiciones de utilización, la tarifa aplicable es la que corresponda al bien que resulte de la prestación del servicio. </t>
    </r>
  </si>
  <si>
    <t>Lo dispuesto en el presente parágrafo no aplica para las industrias de minería e hidrocarburos. </t>
  </si>
  <si>
    <t>Propuesta económica Opc 1</t>
  </si>
  <si>
    <t>NOTAS PROPUESTA ECONÓMICA</t>
  </si>
  <si>
    <t>Propuesta económica Opc 2</t>
  </si>
  <si>
    <t>Propuesta económica Opc 3</t>
  </si>
  <si>
    <t>A continuación, se encontrará una lista enunciativa de notas que pueden ser incluidas en el formato de propuesta económica, de acuerdo, a la especificidad del proceso.
La elección de las notas es de responsabilidad del asesor(a) financiero(a), quien podrá contar con apoyo del asesor(a) técnico(a) y asesor(a) jurídico(a) del proceso, para llevar a cabo dicho cometido. 
En concordancia con las características del proceso, se podrán utilizar notas que no estén relacionadas en la siguiente lista enunciativa.</t>
  </si>
  <si>
    <t>Notas sobre diligenciamiento</t>
  </si>
  <si>
    <t>Nota: Este formato es inmodificable en cuanto a los ítems y las cantidades solicitadas.</t>
  </si>
  <si>
    <t>Nota: El proponente deberá establecer los valores unitarios de cada uno de los ítems y el valor total de conformidad con las cantidades solicitadas (espacios subrayados en gris). Será causal de rechazo no diligenciar o modificar, uno o varios de los ítems solicitados. Los valores deben estar acorde a las especificaciones técnicas de acuerdo a los Estudios previos del proceso.</t>
  </si>
  <si>
    <t>Nota: El proponente deberá establecer los valores unitarios, los valores totales (de conformidad con las cantidades solicitadas) y los subtotales para cada vigencia, al igual, que los valores que totalizan las vigencias (espacios subrayados en gris claro). Será causal de rechazo no diligenciar o modificar, uno o varios de los ítems solicitados. Los valores deben estar acorde a las especificaciones técnicas de acuerdo a los Estudios previos del proceso, y se deben expresar en números enteros o sin decimales.</t>
  </si>
  <si>
    <t>Nota: El presente formato también podrá ser diligenciado en formato Excel, en caso de presentarse la propuesta económica en ambos formatos sus cifras deberán ser coincidentes, so pena de rechazo.</t>
  </si>
  <si>
    <t xml:space="preserve">Nota: El formato 6 - PROPUESTA ECONÓMICA se debe presentar en archivo tipo Excel y pdf, si entre ellos existe alguna diferencia, primará el documento presentado en archivo pdf.  </t>
  </si>
  <si>
    <t>Nota: El oferente deberá diligenciar los Valores unitarios del oferente antes de AU e IVA, para cada uno de los ítems ajustados al peso (redondear), bien sea por exceso o por defecto. Propuesta que en su formato no relacione el precio de los Valores unitarios del oferente antes de AU e IVA, será rechazada.</t>
  </si>
  <si>
    <t>Nota: En caso de modificaciones u omisiones por parte de los proponentes al presente formato, prevalecerá y sólo será válida la descripción y unidad que se detalla en el formato (incluidas las variaciones en atención a las modificaciones o adendas a las condiciones de contratación). En este sentido, cualquier variación en la descripción y unidad del Formato No. 6 presentado por el proponente, se entenderá como no escrita, prevaleciendo la descripción y unidad descritas en el dicho formato.</t>
  </si>
  <si>
    <t>Nota: El formato denominado Anexo 6 - Documento Estandarizado Propuesta Económica,  es la tabla conformada por la oferta económica del proponente para xxxxxx y sus diferentes ítems, contemplados en el presupuesto oficial o Memoria de Cálculo del Formato FT-FAF-175, de la entidad para el presente proceso de contratación. Dichas actividades o ítems son las que han sido requeridas en el histórico de la entidad o en actividades previstas para la presente vigencia. La tabla esta compuesta por los siguientes capítulos, Subcapítulos y actividades:
Capítulo 1.  XXXXXXX (SUMA Subcapítulos A+B).
Capítulo 2.   - XXXXXXXX - A DEMANDA (precio no modificable por el oferente).
En el caso del Capítulo 2, las actividades hacen parte de la bolsa de recursos descrita en la nota X, la cual se ejecutará A DEMANDA y cuyo valor no puede ser modificado por el oferente. Sin embargo, el oferente deberá ofertar los precios unitarios de las actividades incluidas en el formato, es decir, los ítems XX a XX del Subcapítulo X. VARIOS; y XX a XX del subcapitulo D. XXXXXXXXXXXXXXX
La no presentación del valor unitario de una o varias de las actividades y costos consignados en este documento será causal de rechazo de la oferta. Igualmente cuando en la presentación de valores que, en caso de error del oferente, no se les pueda realizar una corrección aritmética sin afectar el valor de la oferta en contra de los demás oferentes. Asi mismo, será causal de rechazo cuando uno o varios de los valores unitarios ofertados de las tabla superen el X% de acuerdo con el precio establecido en el Formato FT-FAF-175,  Presupuesto oficial o Memoria de Cálculo.</t>
  </si>
  <si>
    <t>Notas sobre estipulación de valores y porcentajes</t>
  </si>
  <si>
    <t>Nota: Los valores que se asignen en valores unitarios deberán sostenerse y demostrar su cumplimiento durante la ejecución del contrato.</t>
  </si>
  <si>
    <t>Nota: Sobre los valores unitarios – precio base antes de IVA de cada ítem referenciados en la ficha técnica (formato FT-FAF-117), los oferentes podrán manejar un margen del x% como incremento en el precio unitario, sin embargo, la sumatoria del valor total de la lista de valores unitarios (antes de IVA) que se oferte como propuesta económica no podrá ser superior a la sumatoria del valor total de la lista de valores unitarios (antes de IVA) estimada por la Corporación (memoria del cálculo formato FT FAF-175).</t>
  </si>
  <si>
    <t>Nota: Para el grupo X: Sobre el valor unitario – precio base antes de IVA del ítem referenciado en la ficha técnica (formato FT-FAF-117) los oferentes podrán manejar un margen del x% como incremento en el precio unitario,  que corresponde a $x.</t>
  </si>
  <si>
    <t>Nota: Los oferentes podrán ofertar valores unitarios menores o iguales a los establecidos en el presupuesto de los estudios previos (Valor unitario de referencia), no obstante, el valor unitario no podrá ser superior al establecido en el presupuesto oficial y documentos de Estudios previos, ya que será causal de rechazo de la propuesta.</t>
  </si>
  <si>
    <t xml:space="preserve">Nota: La corporación hará podrá hacer uso del 100% del presupuesto, por tanto, el contrato se adjudicará por el valor del presupuesto oficial, y se consumirá en concordancia con la propuesta económica del oferente al que se le adjudique el contrato. </t>
  </si>
  <si>
    <t>Nota: Para determinar el menor valor de la propuesta se tomará la sumatoria de los valores totales (valor unitario por cantidad) ofertados por el proponente antes de IVA (Subtotal antes de IVA). Teniendo presente que en el presupuesto oficial se determino una bolsa para adquirir servicios a demandan, los ítems a adquirir por dicha bolsa, se consumirán acorde a la necesidad y se reconocerán de acuerdo con la oferta económica del oferente que resulte aceptada, hasta el presupuesto designado para ello.</t>
  </si>
  <si>
    <t>Nota: La Corporación estima para el presupuesto de este proceso un AU de máximo el X% el cual podrá ser modificado en un porcentaje inferior de acuerdo a las pretensiones del oferente.</t>
  </si>
  <si>
    <t>Nota: El proponente deberá establecer los precios unitarios de cada uno de los grupos  de la propuesta económica y el valor total, de conformidad con el monto establecido para cada grupo antes de IVA , diligenciando la totalidad de las celdas  contenidas en el presente formato.</t>
  </si>
  <si>
    <t>Nota: Para la evaluación de la mejor oferta se tendrá en cuenta el menor precio antes de IVA de cada uno de los grupos.</t>
  </si>
  <si>
    <t xml:space="preserve">Nota: El precio a evaluar del proponente comprende la sumatoria de los ítems discriminados, que sumados conformarán el precio total oferente antes de AU e IVA. </t>
  </si>
  <si>
    <t>Nota: En el presente proceso se debe considerar que se ejecutará la totalidad del presupuesto estimado para cada uno de los grupos de acuerdo a la necesidad de la Corporación.</t>
  </si>
  <si>
    <t>Nota: Los recursos asignados por valor de XXXX ($xx) IVA y AU incluidos como bolsa son para distribuir de acuerdo con la priorización que se realice durante la ejecución del contrato. Por lo anterior, el costo directo del proponente seleccionado resultará de la interacción que se realice con la información del %A del oferente seleccionado, de la %U del oferente seleccionado, del IVA sobre xxx del oferente seleccionado y valor del presupuesto oficial como costo total a destinar en el alcance del contrato. La Corporación se reserva el derecho de requerir una o varias unidades de los ítems listados, así como de NO solicitar alguno de estos, de acuerdo a la necesidad.</t>
  </si>
  <si>
    <t>Nota: El oferente deberá discriminar el porcentaje de la Administración y Utilidad (A.U.). El factor Administración (A) deberá comprender todos los costos necesarios de administración en que incurrirá el Contratista por la ejecución de los trabajos objeto de la Invitación, incluyendo entre ellos, los impuestos y contibuciones a los que haya objeto. Igualmente deberá indicar el porcentaje de la Utilidad (U) o beneficio económico que pretende percibir. La Corporación estima como porcentaje oficial de AU el x%, cuando el porcentaje del A.U. del proponente, supere el porcentaje del A.U. oficial será RECHAZADO.</t>
  </si>
  <si>
    <t xml:space="preserve">Nota: En todo caso, el contrato será adjudicado por el valor del presupuesto oficial, es decir, la suma de xxxx ($ xxxx) IVA y AU incluidos, teniendo en cuenta que, si se obtienen descuentos en los ítems ofertados en la propuesta económica, los mismos serán reinvertidos en el contrato, por lo cual, este se adjudicará por el valor total del presupuesto oficial. </t>
  </si>
  <si>
    <t>Nota (para Concursos Públicos de Méritos): Todo el personal a contratar para la ejecución del contrato, en la modalidad de prestación de servicios profesionales y de apoyo a la gestión, se deberá remunerar, como mínimo, con los honorarios establecidos en la tabla de honorarios corporativas prevista para la vigencia 2020. En caso de que las condiciones contractuales exijan la celebración de contratos de trabajo o el contratista así lo decida, la remuneración deberá corresponder como mínimo a los honorarios mencionados menos el factor prestacional reconocido por la Corporación.</t>
  </si>
  <si>
    <t>Nota (proceso de obra pública): El rango de los precios unitarios se establecerá en pesos colombianos. El valor de cada ítem no podrá ser superior al valor establecido dentro del presupuesto oficial. En caso contrario la oferta será RECHAZADA. Los precios unitarios que ofrezca el oferente, serán los que correspondan a la fecha de presentación del presente formato  y deberán cubrir todos los costos de mano de obra, materiales, herramientas, equipos y transporte, trabajos diurnos y nocturnos o en días feriados, prestaciones sociales, y todos los demás gastos inherentes al cumplimiento satisfactorio del contrato. Si en los análisis de precios unitarios se han omitido costos, se mantendrá el precio propuesto, sin lugar a reclamos o revisiones posteriores. Los precios unitarios y totales de la obra a ejecutar y los errores y omisiones en estos precios, serán de responsabilidad absoluta y exclusiva del oferente.</t>
  </si>
  <si>
    <t>Nota (proceso que tenga factores a evaluar): En caso que el porcentaje del criterio XXXX (XXXXXXX) ofrecido por la mejor propuesta sea igual a 0% (cero %), para efecto de aplicar la fórmula, se utilizará el menor porcentaje mayor a 0% (cero %). Nótese que dicho menor porcentaje que sea mayor a 0% (cero %), también obtendrá el mayor puntaje en este ítem.</t>
  </si>
  <si>
    <t>Nota (proceso que tenga factores a evaluar): En caso que el porcentaje del criterio XXXX (XXXXXXX) ofrecido por la mejor propuesta sea igual a $0 (cero pesos), para efecto de aplicar la fórmula, se utilizará el menor porcentaje mayor a $0 (cero pesos). Nótese que dicho menor porcentaje que sea mayor a $0 (cero pesos), también obtendrá el mayor puntaje en este ítem.</t>
  </si>
  <si>
    <t>Notas varias</t>
  </si>
  <si>
    <t>Nota: Para la evaluación económica de las propuestas, la entidad podrá realizar las correcciones aritméticas a las que haya lugar, entendiendo por esto las correcciones de una operación matemática por error de cálculo numérico en que se incurre al elaborar la propuesta económica. Adicionalmente la Corporación, podrá solicitar a los proponentes las aclaraciones y explicaciones que se estimen pertinentes, así mismo, el valor total corregido no podrá exceder el valor total del presupuesto oficial.</t>
  </si>
  <si>
    <t>Nota: Se habla de “AU” porque la Corporación no paga Imprevistos</t>
  </si>
  <si>
    <t>REQUISITOS HABILITANTES CAPACIDAD FINANCIERA Y ORGANIZACIONAL</t>
  </si>
  <si>
    <t>REQUISITOS GENERALES</t>
  </si>
  <si>
    <t>REQUISITOS DE CAPACIDAD FINANCIERA GENERALES</t>
  </si>
  <si>
    <t>NOMBRE DEL INDICADOR</t>
  </si>
  <si>
    <t>VALORES MÍNIMOS EXIGIDOS</t>
  </si>
  <si>
    <t>Liquidez</t>
  </si>
  <si>
    <t>Debe demostrarse una liquidez MAYOR A UNO (1), expresado máximo con dos decimales, o el equivalente expresado en otra unidad.</t>
  </si>
  <si>
    <t>Nivel de Endeudamiento</t>
  </si>
  <si>
    <t xml:space="preserve">Debe demostrarse un endeudamiento MENOR O IGUAL AL SETENTA POR CIENTO (70%) expresado con dos decimales, o el equivalente expresado en otra unidad. </t>
  </si>
  <si>
    <t>Razón de Cobertura de Intereses</t>
  </si>
  <si>
    <t>Se deberá acreditar una razón de cobertura de intereses POSITIVA MAYOR O IGUAL a DOS (2), expresado con dos decimales, o el equivalente expresado en otra unidad.
Nota: cuando el resultado en el RUP de indeterminado, el proponente cumple con el indicador.</t>
  </si>
  <si>
    <t>REQUISITOS DE CAPACIDAD ORGANIZACIONAL GENERALES</t>
  </si>
  <si>
    <t>Rentabilidad del Patrimonio</t>
  </si>
  <si>
    <t>Los proponentes deberán presentar una Rentabilidad del Patrimonio MAYOR AL UNO PORCIENTO (1%), expresado con dos decimales, o el equivalente expresado en otra unidad.</t>
  </si>
  <si>
    <t>Rentabilidad del Activo</t>
  </si>
  <si>
    <t>Los proponentes deberán presentar una Rentabilidad del Activo MAYOR AL UNO PORCIENTO (1%), expresado con dos decimales, o el equivalente expresado en otra unidad.</t>
  </si>
  <si>
    <t>REQUISITOS DIFERENCIALES</t>
  </si>
  <si>
    <r>
      <t xml:space="preserve">En virtud del Decreto 1082 de 2015, artículos 2.2.1.2.4.2.15. y 2.2.1.2.4.2.18, </t>
    </r>
    <r>
      <rPr>
        <sz val="10"/>
        <rFont val="Arial"/>
        <family val="2"/>
      </rPr>
      <t xml:space="preserve">donde se estipula, </t>
    </r>
    <r>
      <rPr>
        <sz val="10"/>
        <color theme="1"/>
        <rFont val="Arial"/>
        <family val="2"/>
      </rPr>
      <t xml:space="preserve">
</t>
    </r>
  </si>
  <si>
    <r>
      <rPr>
        <b/>
        <sz val="10"/>
        <color theme="1"/>
        <rFont val="Arial"/>
        <family val="2"/>
      </rPr>
      <t>ARTÍCULO 2.2.1.2.4.2.15. Criterios diferenciales para emprendimientos y empresas de mujeres en el sistema de compras públicas</t>
    </r>
    <r>
      <rPr>
        <sz val="10"/>
        <color theme="1"/>
        <rFont val="Arial"/>
        <family val="2"/>
      </rPr>
      <t xml:space="preserve">. En los procesos de licitación pública, selección abreviada de menor cuantía y concurso de méritos, así como en los procesos competitivos que adelanten las Entidades Estatales no sometidas al Estatuto General de Contratación de la Administración Pública, las Entidades incluirán condiciones habilitantes para incentivar los emprendimientos y empresas de mujeres con domicilio en el territorio nacional. Para el efecto, los Documentos del Proceso deberán incorporar requisitos habilitantes diferenciales relacionados con alguno o algunos de los siguientes aspectos:
1. Tiempo de experiencia.
2. Número de contratos para la acreditación de la experiencia.
3. Índices de capacidad financiera.
4. Índices de capacidad organizacional.
5. Valor de la garantía de seriedad de la oferta.
</t>
    </r>
  </si>
  <si>
    <t>Los requisitos mencionados deberán fijarse respetando las condiciones habilitantes requeridas para el cumplimiento adecuado del contrato, teniendo en cuenta el alcance de las obligaciones. En desarrollo de lo anterior, con la finalidad de beneficiar a las empresas y emprendimientos de mujeres, se establecerán condiciones más exigentes respecto a alguno o algunos de los criterios de participación antes enunciados frente a los demás proponentes que concurran al procedimiento de selección que no sean empresas o emprendimientos de mujeres.
De manera que no se ponga en riesgo el cumplimiento adecuado del objeto contractual, con excepción de los procedimientos donde el menor precio ofrecido sea el único factor de evaluación, las Entidades también otorgarán un puntaje adicional de hasta el cero punto veinticinco por ciento (0.25%) del valor total de los puntos establecidos en los pliegos de condiciones o documentos equivalentes, a los proponentes que acrediten alguno de los supuestos del artículo 2.2.1.2.4.2.14 del presente Decreto.
Las Entidades incluirán estos requisitos diferenciales y puntajes adicionales de acuerdo con los resultados del análisis del sector, desde la perspectiva del estudio de la oferta de las obras, bienes o servicios que requiere, sin perjuicio de los compromisos adquiridos por Colombia en los Acuerdos Comerciales vigentes.</t>
  </si>
  <si>
    <r>
      <rPr>
        <b/>
        <sz val="10"/>
        <color theme="1"/>
        <rFont val="Arial"/>
        <family val="2"/>
      </rPr>
      <t>PARÁGRAFO 1</t>
    </r>
    <r>
      <rPr>
        <sz val="10"/>
        <color theme="1"/>
        <rFont val="Arial"/>
        <family val="2"/>
      </rPr>
      <t xml:space="preserve">. Tratándose de proponentes plurales, los criterios diferenciales y los puntajes adicionales solo se aplicarán si por lo menos uno de los integrantes acredita que es emprendimiento y empresa de mujeres bajo los criterios dispuestos en el artículo precedente y que tiene una participación igual o superior al diez por ciento (10%) en el consorcio o la unión temporal.
</t>
    </r>
    <r>
      <rPr>
        <b/>
        <sz val="10"/>
        <color theme="1"/>
        <rFont val="Arial"/>
        <family val="2"/>
      </rPr>
      <t>PARÁGRAFO 2</t>
    </r>
    <r>
      <rPr>
        <sz val="10"/>
        <color theme="1"/>
        <rFont val="Arial"/>
        <family val="2"/>
      </rPr>
      <t>. Los incentivos contractuales para las empresas y emprendimientos de mujeres no excluyen la aplicación de los criterios diferenciales para Mipyme en el sistema de compras públicas.
(Adicionado por el Art. 3 del Decreto 1860 de 2021)</t>
    </r>
  </si>
  <si>
    <r>
      <rPr>
        <b/>
        <sz val="10"/>
        <color theme="1"/>
        <rFont val="Arial"/>
        <family val="2"/>
      </rPr>
      <t>ARTÍCULO 2.2.1.2.4.2.18. Criterios diferenciales para Mipyme en el sistema de compras públicas</t>
    </r>
    <r>
      <rPr>
        <sz val="10"/>
        <color theme="1"/>
        <rFont val="Arial"/>
        <family val="2"/>
      </rPr>
      <t xml:space="preserve">. De acuerdo con el numeral 1 del artículo 12 de la Ley 590 de 2000, según los resultados del análisis del sector, las Entidades Estatales indistintamente de su régimen de contratación, los patrimonios autónomos constituidos por Entidades Estatales y los particulares que ejecuten recursos públicos establecerán condiciones habilitantes diferenciales que promuevan y faciliten la participación en los procedimientos de selección competitivos de las Mipyme domiciliadas en Colombia. Para el efecto, en función de los criterios de clasificación empresarial, los Documentos del Proceso deberán incorporar requisitos habilitantes diferenciales relacionados con alguno o algunos de los siguientes aspectos:
1. Tiempo de experiencia.
2. Número de contratos para la acreditación de la experiencia.
3. Índices de capacidad financiera.
4. Índices de capacidad organizacional.
5. Valor de la garantía de seriedad de la oferta.
</t>
    </r>
  </si>
  <si>
    <t xml:space="preserve">Los requisitos mencionados deberán fijarse respetando las condiciones habilitantes requeridas para el cumplimiento adecuado del contrato, teniendo en cuenta el alcance de las obligaciones. En desarrollo de lo anterior, con la finalidad de beneficiar a las Mipyme, se establecerán condiciones más exigentes respecto a alguno o algunos de los criterios de participación antes enunciados frente a los demás proponentes que concurran al procedimiento de selección que no sean Mipyme.
Con excepción de los procedimientos de selección abreviada por subasta inversa y de mínima cuantía, las entidades sometidas al Estatuto General de Contratación de la Administración Pública, teniendo en cuenta los criterios de clasificación empresarial, podrán establecer puntajes adicionales para Mipyme. En ningún caso, estos podrán superar el cero punto veinticinco por ciento (0.25%) del total de los puntos establecidos en el pliego de condiciones.
</t>
  </si>
  <si>
    <r>
      <rPr>
        <b/>
        <sz val="10"/>
        <color theme="1"/>
        <rFont val="Arial"/>
        <family val="2"/>
      </rPr>
      <t>PARÁGRAFO 1.</t>
    </r>
    <r>
      <rPr>
        <sz val="10"/>
        <color theme="1"/>
        <rFont val="Arial"/>
        <family val="2"/>
      </rPr>
      <t xml:space="preserve"> Para los efectos de este artículo, los criterios de clasificación empresarial son los definidos en el artículo 2.2.1.13.2.2 del Decreto 1074 de 2015, Único Reglamentario del Sector Comercio, Industria y Turismo, o la norma que lo modifique, derogue o sustituya.
</t>
    </r>
    <r>
      <rPr>
        <b/>
        <sz val="10"/>
        <color theme="1"/>
        <rFont val="Arial"/>
        <family val="2"/>
      </rPr>
      <t xml:space="preserve">
PARÁGRAFO 2</t>
    </r>
    <r>
      <rPr>
        <sz val="10"/>
        <color theme="1"/>
        <rFont val="Arial"/>
        <family val="2"/>
      </rPr>
      <t xml:space="preserve">. Tratándose de proponentes plurales, los criterios diferenciales y los puntajes adicionales solo se aplicarán si por lo menos uno de los integrantes acredita la calidad de Mipyme y tiene una participación igual o superior al diez por ciento (10%) en el consorcio o la unión temporal.
</t>
    </r>
    <r>
      <rPr>
        <b/>
        <sz val="10"/>
        <color theme="1"/>
        <rFont val="Arial"/>
        <family val="2"/>
      </rPr>
      <t>PARÁGRAFO 3</t>
    </r>
    <r>
      <rPr>
        <sz val="10"/>
        <color theme="1"/>
        <rFont val="Arial"/>
        <family val="2"/>
      </rPr>
      <t>. Lo previsto en esta norma aplica sin perjuicio de lo dispuesto en los Acuerdos Comerciales suscritos por el Estado colombiano, pero no rige en las convocatorias limitadas que se realicen conforme a los artículos 2.2.1.2.4.2.2 y 2.2.1.2.4.2.3 de este Decreto."
(Adicionado por el Art. 3 del Decreto 1860 de 2021)</t>
    </r>
  </si>
  <si>
    <t xml:space="preserve">Se determinan los siguientes requisitos diferenciales, exclusivamente para las unidades económicas que cumplan con lo estipulado en los artículos 2.2.1.2.4.2.14 (Definición de emprendimientos y empresas de mujeres), 2.2.1.2.4.2.15 (Criterios diferenciales para emprendimientos y empresas de mujeres en el sistema de compras públicas) y  2.2.1.2.4.2.18 (Criterios diferenciales para Mipyme en el sistema de compras públicas) del Decreto 1082 de 2015, los demás proponentes deberán sujetarse a los requisitos generales de capacidad financiera y organizacional determinados para el proceso contractual. </t>
  </si>
  <si>
    <t>REQUISITOS DE CAPACIDAD FINANCIERA DIFERENCIALES</t>
  </si>
  <si>
    <t xml:space="preserve">Debe demostrarse un endeudamiento MENOR O IGUAL AL OCHENTA POR CIENTO (80%) expresado con dos decimales, o el equivalente expresado en otra unidad. </t>
  </si>
  <si>
    <t>Se deberá acreditar una razón de cobertura de intereses POSITIVA MAYOR O IGUAL a UNO PUNTO CINCO (1,50), expresado con dos decimales, o el equivalente expresado en otra unidad.
Nota: cuando el resultado en el RUP de indeterminado, el proponente cumple con el indicador.</t>
  </si>
  <si>
    <t>REQUISITOS DE CAPACIDAD ORGANIZACIONAL DIFERENCIALES</t>
  </si>
  <si>
    <t>Los proponentes deberán presentar una Rentabilidad del Patrimonio MAYOR O IGUAL AL CERO PUNTO CINCO PORCIENTO (0,50%), expresado con dos decimales, o el equivalente expresado en otra unidad.</t>
  </si>
  <si>
    <t>Los proponentes deberán presentar una Rentabilidad del Activo MAYOR O IGUAL AL CERO PUNTO CINCO PORCIENTO (0,50%), expresado con dos decimales, o el equivalente expresado en otra unidad.</t>
  </si>
  <si>
    <t>VERIFICACIÓN DE REQUISITOS HABILITANTES DE CAPACIDAD FINANCIERA Y ORGANIZACIONAL CONTENIDA EN EL RUP EN FIRME</t>
  </si>
  <si>
    <t xml:space="preserve">Para el presente proceso de contratación los indicadores financieros y organizacionales de los PROPONENTES PLURALES se calcularán de acuerdo a lo establecido en la Opción 2, Capítulo VII del manual Colombia Compra Eficiente.
La capacidad financiera y organizacional se tomará directamente del Registro Único de Proponentes – RUP.
A partir del 1 de junio de 2021, para efectos de la inscripción en el Registro Único de Proponentes, el interesado reportará la información contable de que tratan los numerales 1.3 y 2.3 del artículo 1° del Decreto 579 de 2021, correspondiente a los últimos tres (3) años fiscales anteriores al respectivo acto. En aquellos eventos en que el proponente no tenga la antigüedad suficiente para aportar la información financiera correspondiente a los tres (3) años descritos en el inciso anterior, podrá acreditar dicha información desde su primer cierre fiscal.
De conformidad con los parágrafos transitorios de los artículos 2.2.1.1.1.5.2. y 2.2.1.1.1.5.6., y en desarrollo del deber de análisis de las Entidades Estatales, de que trata el artículo 2.2.1.1.1.6.1. del Decreto 579 de 2021, a partir del 1 de julio de 2021 las Entidades Estatales establecerán y evaluarán los requisitos habilitantes de capacidad financiera y organizacional teniendo en cuenta la información que conste en el Registro Único de Proponentes. En todo caso, se establecerán indicadores proporcionales al procedimiento de contratación. Para ello, atendiendo a las condiciones aludidas, en relación con los indicadores de la capacidad financiera y organizacional, de los procesos de selección cuyo acto administrativo de apertura o invitación se publique a partir del 1 de julio de 2021, se tendrá en cuenta la información vigente y en firme en el RUP, por lo que las Entidades Estatales evaluarán estos indicadores, teniendo en cuenta el mejor año fiscal que se refleje en el registro de cada proponente.
</t>
  </si>
  <si>
    <t xml:space="preserve">El resultado de la verificación de los Indicadores de capacidad financiera y organizacional de los proponentes se expresará de acuerdo a lo siguiente:
CUMPLE: Si la totalidad de los indicadores presentados por el proponente en el RUP guardan correspondencia con los mínimos exigidos por la CORPORACIÓN.
NO CUMPLE: Cuando al menos uno de los indicadores presentados por el proponente en el RUP no guardan correspondencia con los mínimos exigidos por la CORPORACIÓN.
</t>
  </si>
  <si>
    <t>Esta hoja es informativo para que el Técnico y Supervisor conozca cual sería el valor base en caso que bajo cuenta y riesgo del contratista o conveniante decida cambiar la modalidad de contratación de prestación de servicios a laboral. Que para efectos metodologicos se calcula un factor prestacional que garantice que los recursos asignados contenga las prestaciones mínimas establecidas en el regímen salarial Colombiano y por tanto se genera una base sobre la cual sería el contrato laboral que haría el ejecutor del contrato. Sin que esto solidarice a la Corporación con el vinculo que se genera entre el Contratista que suscribe el contrato con Corantioquia y el contratista del contrato derivado.</t>
  </si>
  <si>
    <t>190-MEM2401-182</t>
  </si>
  <si>
    <t xml:space="preserve">Bachiller </t>
  </si>
  <si>
    <t>Técnico (*)</t>
  </si>
  <si>
    <t xml:space="preserve">Tecnólogo con experiencia </t>
  </si>
  <si>
    <t xml:space="preserve">Profesional sin experiencia </t>
  </si>
  <si>
    <t xml:space="preserve">Profesional con experiencia </t>
  </si>
  <si>
    <t>Coordinador de proyecto</t>
  </si>
  <si>
    <t>Nota: El factor prestacional solo se establece con fines metodológicos para establecer un valor comparativo en caso que el ejecutor del proceso contractual no realice una contratación civil, sino una contratación laboral.</t>
  </si>
  <si>
    <t>DISCRIMINACIÓN DEL FACTOR PRESTACIONAL</t>
  </si>
  <si>
    <t>AÑO VIGENTE</t>
  </si>
  <si>
    <t>AUX TRANSPORTE MENSUAL</t>
  </si>
  <si>
    <t>ANÁLISIS  MÁS DE 2 SMMLV (%)</t>
  </si>
  <si>
    <t>FUNDAMENTOS LEGALES</t>
  </si>
  <si>
    <t>Ley 21 de 1982</t>
  </si>
  <si>
    <t>Ley 89 de 1988</t>
  </si>
  <si>
    <t>Ley 119 de 1994</t>
  </si>
  <si>
    <t>Artículo 249 y ss del CST</t>
  </si>
  <si>
    <t>Artículo 307 del CST</t>
  </si>
  <si>
    <t>Artículo 86 del CST</t>
  </si>
  <si>
    <t>Total Factor Prestacional</t>
  </si>
  <si>
    <t>Base SMMMLV</t>
  </si>
  <si>
    <t>Auxilio de transporte % Valor</t>
  </si>
  <si>
    <t>El auxilio de transporte y sus debidas prestaciones solo se reconocen a los trabajadores que devenguen hasta 2 SMMLVC</t>
  </si>
  <si>
    <t>ACOMPAÑAMIENTO A PGIRS MUNICIPALES, PROGRAMAS DE APROVECHAMIENTO DE RESIDUOS Y OTRAS ACCIONES DE GESTIÓN INTEGRAL DE RESIDUOS.</t>
  </si>
  <si>
    <t>Diagnóstico de los PGIRS municipales</t>
  </si>
  <si>
    <t>Propuestas técnicas y socialización preliminar para cada municipio</t>
  </si>
  <si>
    <t>Socialización de recomendaciones al PGIRS, retroalimentación y ajuste</t>
  </si>
  <si>
    <t>Aplicativo para cifras de aprovechamiento</t>
  </si>
  <si>
    <t xml:space="preserve">PROMOCION DE LA GESTION INTEGRAL DE RESIDUOS </t>
  </si>
  <si>
    <t>Promoción de los procesos de aprovechamiento de residuos y prevención en la generación</t>
  </si>
  <si>
    <t>Acción de promoción al manejo adecuado y reducción en la generación de residuos</t>
  </si>
  <si>
    <t>Jornadas de Reciclatón 2026</t>
  </si>
  <si>
    <t>COORDINADOR DEL PROYECTO (A)</t>
  </si>
  <si>
    <t>PROFESIONAL CON EXPERIENCIA (B) EN RESPEL, POSCONSUMO, ESPECIALES, (SE ENCARGARA TAMBIEN DE OTROS TEMAS)</t>
  </si>
  <si>
    <t>PROFESIONAL CON EXPERIENCIA (C) APOYO AL SEGUIMIENTO DE LA SUPERVISION</t>
  </si>
  <si>
    <t>PROFESIONALES CON EXPERIENCIA (D) (AMBIENTALES, SANITARIO)  PARA REVISION A PGIRS</t>
  </si>
  <si>
    <t>PROFESIONAL CON EXPERIENCIA (E) (DESARROLLADOR DEL APLICATIVO)</t>
  </si>
  <si>
    <t>PROFESIONAL CON EXPERIENCIA (F) (SOCIAL)</t>
  </si>
  <si>
    <t>PROFESIONAL COMUNICADOR (G)</t>
  </si>
  <si>
    <t>PROFESIONALES AMBIENTALES (H)</t>
  </si>
  <si>
    <t>PROYECCION DEL IPC 2026-BANCO DE LA REPUBLICA 14-08-2025, EQUIVALENTE AL 3%</t>
  </si>
  <si>
    <t>Visita inicial (Diagnóstico de los PGIRS municipales)</t>
  </si>
  <si>
    <t>Visitas para presentación de propuestas técnicas y socialización preliminar para cada municipio</t>
  </si>
  <si>
    <t>Guantes de nitrilo  (recueperadores)</t>
  </si>
  <si>
    <t>PROYECTPLAS</t>
  </si>
  <si>
    <t>EXENTO DE IVA</t>
  </si>
  <si>
    <t>Bolsas en cambrel (reciclatón)</t>
  </si>
  <si>
    <t>Bolsas en dril (reciclatón)</t>
  </si>
  <si>
    <t>HOMCENTER</t>
  </si>
  <si>
    <t>https://www.homecenter.com.co/homecenter-co/product/699517/paquete-x-12-pares-guante-multiflex-polyester-nitrilo-l/699517/?kid=goosho_1161562&amp;shop=googleShopping&amp;gad_source=1&amp;gad_campaignid=17622046203&amp;gbraid=0AAAAADt6wnqhK8hRVJg5f6fRE71oUxFm7&amp;gclid=Cj0KCQjw5JXFBhCrARIsAL1ckPse7FvgY_Ezt8VCPjXoe4wcAi2MR4aIsilN_wSZNPbC2DBwJbWlNC4aAt7cEALw_wcB</t>
  </si>
  <si>
    <t>https://articulo.mercadolibre.com.co/MCO-635815046-paquete-x-12-pares-de-guante-nitrilopoliester-steelpro-t8s-_JM#polycard_client=search-nordic&amp;position=8&amp;search_layout=grid&amp;type=item&amp;tracking_id=50fd296e-a974-4b83-8f17-9fe29560f2d4&amp;wid=MCO635815046&amp;sid=search</t>
  </si>
  <si>
    <t>MERCADO LIBRE</t>
  </si>
  <si>
    <t>https://www.provesi.com.co/guantes-de-nitrilo-hycron/172-guante-nitrilo-poliester-edge-48-128-ansell.html?srsltid=AfmBOopOYgeWofX4U4IT6DioJJE09NySn4Wdx4DEXUAfUEXPrfBwbjyY</t>
  </si>
  <si>
    <t>PROVESI</t>
  </si>
  <si>
    <t>Memoria USB 32 GB</t>
  </si>
  <si>
    <t>110-COE2508-29673</t>
  </si>
  <si>
    <t>ECO-BAG</t>
  </si>
  <si>
    <t>https://www.panamericana.com.co/memoria-usb-de-32-gb-verbatim-slider-negra/p?idsku=480912</t>
  </si>
  <si>
    <t>PANAMERICANA</t>
  </si>
  <si>
    <t>https://www.homecenter.com.co/homecenter-co/product/449959/memoria-usb-metal-32-gb/449959/</t>
  </si>
  <si>
    <t>https://pcmartcolombia.com/producto/memoria-usb-kingston-32-gb-usb-3-2-exodia-retractil-dtxm-32-gb/?utm_source=WooCommerce%20Product%20Catalog%20Feed&amp;utm_medium=Catalog&amp;utm_campaign=xml&amp;utm_content=Google%20Merchant&amp;utm_term=Catalogo%20de%20productos&amp;srsltid=AfmBOoq2DdkuybYflLblHeVumi5GmXl3yGhMTjO95BplRVsj-F_5JTNQhK0</t>
  </si>
  <si>
    <t>PCMART</t>
  </si>
  <si>
    <t>Pava con solapa y dos bordados</t>
  </si>
  <si>
    <t>Costos de envio de encomiendas Territorial Aburra Sur (reciclatón)</t>
  </si>
  <si>
    <t>Costos de envio de encomiendas Territorial Aburra Norte (reciclatón)</t>
  </si>
  <si>
    <t>Envio</t>
  </si>
  <si>
    <t>Costos de envio de encomiendas Territorial Cartama (reciclatón)</t>
  </si>
  <si>
    <t>Costos de envio de encomiendas Territorial Citará (reciclatón)</t>
  </si>
  <si>
    <t>Costos de envio de encomiendas Territorial Hevéxicos (reciclatón)</t>
  </si>
  <si>
    <t>Costos de envio de encomiendas Territorial Panzenú (reciclatón)</t>
  </si>
  <si>
    <t>Costos de envio de encomiendas Territorial Tahamíes (reciclatón)</t>
  </si>
  <si>
    <t>Costos de envio de encomiendas Territorial Zenufaná (reciclatón)</t>
  </si>
  <si>
    <t>Viaticos para apoyo en la reciclatón</t>
  </si>
  <si>
    <t>Se incrementa el IPC debido a que los valores son de 2022. Para 2023 el IPC fue de 13.12%, para 2024 de 9.28% y para 2025 de 5.2%</t>
  </si>
  <si>
    <t xml:space="preserve">Implementación de estrategias enfocadas en la gestión integral de los residuos sólidos en la jurisdicción de Corantioquia </t>
  </si>
  <si>
    <t>VALOR INICIAL</t>
  </si>
  <si>
    <t>IPC 2022 para 2023</t>
  </si>
  <si>
    <t>IPC 2023 para 2024</t>
  </si>
  <si>
    <t>IPC 2024 para 2025</t>
  </si>
  <si>
    <t>EL DESARROLLADOR NO TIENE DOTACION (Se incrementa el IPC debido a que los valores son de 2022. Para 2023 el IPC fue de 13.12%, para 2024 de 9.28% y para 2025 de 5.2%). Los kits distintivos se compran durante la vigencia 2025, por lo cual no se le incrementa el IPC del 2026</t>
  </si>
  <si>
    <r>
      <rPr>
        <b/>
        <u/>
        <sz val="10"/>
        <rFont val="Arial"/>
        <family val="2"/>
      </rPr>
      <t>ACTIVIDAD 2,2:</t>
    </r>
    <r>
      <rPr>
        <sz val="10"/>
        <rFont val="Arial"/>
        <family val="2"/>
      </rPr>
      <t xml:space="preserve"> Se incrementa el IPC debido a que los valores son de 2022. Para 2023 el IPC fue de 13.12%, para 2024 de 9.28% y para 2025 de 5.2%. Estos elementos se compran durante la vigencia 2025, por lo cual no se le incrementa el IPC del 2026</t>
    </r>
  </si>
  <si>
    <t>110-COE2508-30312</t>
  </si>
  <si>
    <r>
      <rPr>
        <b/>
        <u/>
        <sz val="10"/>
        <rFont val="Arial"/>
        <family val="2"/>
      </rPr>
      <t>ACTIVIDAD 2,2:</t>
    </r>
    <r>
      <rPr>
        <sz val="10"/>
        <rFont val="Arial"/>
        <family val="2"/>
      </rPr>
      <t xml:space="preserve"> Estos elementos se compran durante la vigencia 2025, por lo cual no se le incrementa el IPC del 2026</t>
    </r>
  </si>
  <si>
    <r>
      <rPr>
        <b/>
        <u/>
        <sz val="10"/>
        <rFont val="Arial"/>
        <family val="2"/>
      </rPr>
      <t xml:space="preserve">ACTIVIDAD 2,3 : </t>
    </r>
    <r>
      <rPr>
        <sz val="10"/>
        <rFont val="Arial"/>
        <family val="2"/>
      </rPr>
      <t>Estos elementos se compran durante la vigencia 2025, por lo cual no se le incrementa el IPC del 2026</t>
    </r>
  </si>
  <si>
    <r>
      <rPr>
        <b/>
        <u/>
        <sz val="10"/>
        <rFont val="Arial"/>
        <family val="2"/>
      </rPr>
      <t>ACTIVIDAD 2,2:</t>
    </r>
    <r>
      <rPr>
        <u/>
        <sz val="10"/>
        <rFont val="Arial"/>
        <family val="2"/>
      </rPr>
      <t xml:space="preserve"> </t>
    </r>
    <r>
      <rPr>
        <sz val="10"/>
        <rFont val="Arial"/>
        <family val="2"/>
      </rPr>
      <t>Se multiplica por el  IPC del 3%, ya que la actividad esta programada para realizarse en en la vigencia 2026 y hasta esa fecha se tiene el dato de los municipios inscritos a la reciclatón</t>
    </r>
  </si>
  <si>
    <r>
      <rPr>
        <b/>
        <u/>
        <sz val="10"/>
        <rFont val="Arial"/>
        <family val="2"/>
      </rPr>
      <t>ACTIVIDAD 2,3:</t>
    </r>
    <r>
      <rPr>
        <sz val="10"/>
        <rFont val="Arial"/>
        <family val="2"/>
      </rPr>
      <t xml:space="preserve"> Estos elementos se compran durante la vigencia 2025, por lo cual no se le incrementa el IPC del 2026. Se entregaran 2 puntos ecologicos en 50 municipios</t>
    </r>
  </si>
  <si>
    <r>
      <rPr>
        <b/>
        <sz val="10"/>
        <rFont val="Arial"/>
        <family val="2"/>
      </rPr>
      <t>ACTIVIDAD 2.2:</t>
    </r>
    <r>
      <rPr>
        <sz val="10"/>
        <rFont val="Arial"/>
        <family val="2"/>
      </rPr>
      <t xml:space="preserve"> Se calculan para 11 profesionales teniendo en cuenta que cada profesional acompañara 2 municipios en la reciclatón. Incluyen IPC del 3%</t>
    </r>
  </si>
  <si>
    <r>
      <rPr>
        <b/>
        <u/>
        <sz val="10"/>
        <rFont val="Arial"/>
        <family val="2"/>
      </rPr>
      <t>ACTIVIDAD 2.1:</t>
    </r>
    <r>
      <rPr>
        <sz val="10"/>
        <rFont val="Arial"/>
        <family val="2"/>
      </rPr>
      <t xml:space="preserve"> En esta actividad se deben realizar 800 visitas, se realiza el calculo teniendo en cuenta que se realicen 4 visitas por dia, no se incrementa el IPC del 3%, ya que la idea es que las visitas se realicen en la vigencia 2025</t>
    </r>
  </si>
  <si>
    <t>Visitas de PCB, RESPEL  (viaticos)</t>
  </si>
  <si>
    <t>IPC 2025 para 2026</t>
  </si>
  <si>
    <t>Según Estatuto Tributario Articulo 424 (numeral 84.36.80) se factura como composteras de uso agricola</t>
  </si>
  <si>
    <t>Chaleco en dril y dos bordados (recuperadores)</t>
  </si>
  <si>
    <t>Visitas para la socialización de recomendaciones al PGIRS</t>
  </si>
  <si>
    <t>Aplicativo/Documentos</t>
  </si>
  <si>
    <t>Acciones de educación ambiental y comunicacionales para fomentar las buenas practicas en la gestión integral de residuos</t>
  </si>
  <si>
    <t>Socialización de recomendaciones al PGIRS</t>
  </si>
  <si>
    <t>Paquete documental</t>
  </si>
  <si>
    <t>Paquete documenta</t>
  </si>
  <si>
    <r>
      <rPr>
        <b/>
        <u/>
        <sz val="10"/>
        <rFont val="Arial"/>
        <family val="2"/>
      </rPr>
      <t xml:space="preserve">ACTIVIDAD </t>
    </r>
    <r>
      <rPr>
        <b/>
        <sz val="10"/>
        <rFont val="Arial"/>
        <family val="2"/>
      </rPr>
      <t>2.4:</t>
    </r>
    <r>
      <rPr>
        <sz val="10"/>
        <rFont val="Arial"/>
        <family val="2"/>
      </rPr>
      <t xml:space="preserve"> </t>
    </r>
  </si>
  <si>
    <r>
      <rPr>
        <b/>
        <u/>
        <sz val="10"/>
        <rFont val="Arial"/>
        <family val="2"/>
      </rPr>
      <t>ACTIVIDAD 2.4:</t>
    </r>
    <r>
      <rPr>
        <sz val="10"/>
        <rFont val="Arial"/>
        <family val="2"/>
      </rPr>
      <t xml:space="preserve"> </t>
    </r>
  </si>
  <si>
    <t>ACTIVIDAD 2.4:</t>
  </si>
  <si>
    <t>Desplazamientos para la realización capcitaciones (cultura+ gestión)</t>
  </si>
  <si>
    <t>Refrigerios cultura y gestión</t>
  </si>
  <si>
    <t>kit</t>
  </si>
  <si>
    <t>kit de sensibilización y apropiación (bolsa y termo)</t>
  </si>
  <si>
    <t xml:space="preserve">Domo inflable jornadas de sensiblización </t>
  </si>
  <si>
    <t>materiales jornadas de foramciónm capacitación y sensibilización</t>
  </si>
  <si>
    <t>total</t>
  </si>
  <si>
    <t>iva</t>
  </si>
  <si>
    <t>% administración</t>
  </si>
  <si>
    <t>valor actividades</t>
  </si>
  <si>
    <t>Cantidad 2025</t>
  </si>
  <si>
    <t>Cantidad 2026</t>
  </si>
  <si>
    <t>Valor unitario base 2025</t>
  </si>
  <si>
    <t>Valor unitario base 2026</t>
  </si>
  <si>
    <t>Valor Total 2025</t>
  </si>
  <si>
    <t>Valor Total 2026</t>
  </si>
  <si>
    <t>Valor total 2025</t>
  </si>
  <si>
    <t>Valor total 2026</t>
  </si>
  <si>
    <t>Dotación Chaleco y gorra</t>
  </si>
  <si>
    <t>Gastos de desplzamiento Territorial Aburra Norte (reciclatón)</t>
  </si>
  <si>
    <t>Gastos de desplzamiento Territorial Aburra Sur (reciclatón)</t>
  </si>
  <si>
    <t>Gastos de desplzamiento Territorial Cartama (reciclatón)</t>
  </si>
  <si>
    <t>Gastos de desplzamiento Territorial Citará (reciclatón)</t>
  </si>
  <si>
    <t>Gastos de desplzamiento Territorial Hevéxicos (reciclatón)</t>
  </si>
  <si>
    <t>Gastos de desplzamiento Territorial Panzenú (reciclatón)</t>
  </si>
  <si>
    <t>Gastos de desplzamiento Territorial Tahamíes (reciclatón)</t>
  </si>
  <si>
    <t>Gastos de desplzamiento Territorial Zenufaná (reciclatón)</t>
  </si>
  <si>
    <t>Si</t>
  </si>
  <si>
    <t>Dinero</t>
  </si>
  <si>
    <t>TOTAL COSTOS</t>
  </si>
  <si>
    <r>
      <rPr>
        <b/>
        <sz val="10"/>
        <rFont val="Arial"/>
        <family val="2"/>
      </rPr>
      <t>Nota:</t>
    </r>
    <r>
      <rPr>
        <sz val="10"/>
        <rFont val="Arial"/>
        <family val="2"/>
      </rPr>
      <t xml:space="preserve"> Todas los costos para 2026, tienen un incremento del 5%, ello de acuerdo con estimaciones historicas de incrementos</t>
    </r>
  </si>
  <si>
    <t>CIS</t>
  </si>
  <si>
    <t>Refrigerios gestión</t>
  </si>
  <si>
    <t>6 meses</t>
  </si>
  <si>
    <t>Jairo Arango</t>
  </si>
  <si>
    <t>Desplazamientos para la realización capacitaciones (gestión)</t>
  </si>
  <si>
    <t>Valla Hexagonal</t>
  </si>
  <si>
    <t xml:space="preserve">Jornadas de Reciclatón 2026 e insumos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</si>
</sst>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0">
    <numFmt numFmtId="41" formatCode="_-* #,##0_-;\-* #,##0_-;_-* &quot;-&quot;_-;_-@_-"/>
    <numFmt numFmtId="43" formatCode="_-* #,##0.00_-;\-* #,##0.00_-;_-* &quot;-&quot;??_-;_-@_-"/>
    <numFmt numFmtId="164" formatCode="&quot;$&quot;\ #,##0;[Red]\-&quot;$&quot;\ #,##0"/>
    <numFmt numFmtId="165" formatCode="_-&quot;$&quot;\ * #,##0_-;\-&quot;$&quot;\ * #,##0_-;_-&quot;$&quot;\ * &quot;-&quot;_-;_-@_-"/>
    <numFmt numFmtId="166" formatCode="_-&quot;$&quot;\ * #,##0.00_-;\-&quot;$&quot;\ * #,##0.00_-;_-&quot;$&quot;\ * &quot;-&quot;??_-;_-@_-"/>
    <numFmt numFmtId="167" formatCode="_-&quot;$&quot;* #,##0.00_-;\-&quot;$&quot;* #,##0.00_-;_-&quot;$&quot;* &quot;-&quot;??_-;_-@_-"/>
    <numFmt numFmtId="168" formatCode="_(* #,##0.00_);_(* \(#,##0.00\);_(* &quot;-&quot;??_);_(@_)"/>
    <numFmt numFmtId="169" formatCode="_(&quot;$&quot;\ * #,##0.00_);_(&quot;$&quot;\ * \(#,##0.00\);_(&quot;$&quot;\ * &quot;-&quot;??_);_(@_)"/>
    <numFmt numFmtId="170" formatCode="_([$$-240A]\ * #,##0.00_);_([$$-240A]\ * \(#,##0.00\);_([$$-240A]\ * &quot;-&quot;??_);_(@_)"/>
    <numFmt numFmtId="171" formatCode="_([$$-240A]\ * #,##0_);_([$$-240A]\ * \(#,##0\);_([$$-240A]\ * &quot;-&quot;??_);_(@_)"/>
    <numFmt numFmtId="172" formatCode="_-&quot;$&quot;\ * #,##0_-;\-&quot;$&quot;\ * #,##0_-;_-&quot;$&quot;\ * &quot;-&quot;??_-;_-@_-"/>
    <numFmt numFmtId="173" formatCode="#,##0.000"/>
    <numFmt numFmtId="174" formatCode="0.0%"/>
    <numFmt numFmtId="175" formatCode="_(&quot;$&quot;\ * #,##0_);_(&quot;$&quot;\ * \(#,##0\);_(&quot;$&quot;\ * &quot;-&quot;_);_(@_)"/>
    <numFmt numFmtId="176" formatCode="_(&quot;$&quot;\ * #,##0_);_(&quot;$&quot;\ * \(#,##0\);_(&quot;$&quot;\ * &quot;-&quot;??_);_(@_)"/>
    <numFmt numFmtId="177" formatCode="_-[$$-240A]\ * #,##0.00_-;\-[$$-240A]\ * #,##0.00_-;_-[$$-240A]\ * &quot;-&quot;??_-;_-@_-"/>
    <numFmt numFmtId="178" formatCode="_(* #,##0_);_(* \(#,##0\);_(* &quot;-&quot;_);_(@_)"/>
    <numFmt numFmtId="179" formatCode="#,##0.0"/>
    <numFmt numFmtId="180" formatCode="0.0"/>
    <numFmt numFmtId="181" formatCode="&quot;$&quot;\ #,##0"/>
  </numFmts>
  <fonts count="63" x14ac:knownFonts="1">
    <font>
      <sz val="10"/>
      <name val="Times New Roman"/>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indexed="8"/>
      <name val="Calibri"/>
      <family val="2"/>
    </font>
    <font>
      <sz val="11"/>
      <color indexed="8"/>
      <name val="Calibri"/>
      <family val="2"/>
    </font>
    <font>
      <sz val="10"/>
      <name val="Times New Roman"/>
      <family val="1"/>
    </font>
    <font>
      <sz val="10"/>
      <name val="Arial"/>
      <family val="2"/>
    </font>
    <font>
      <b/>
      <sz val="10"/>
      <name val="Arial"/>
      <family val="2"/>
    </font>
    <font>
      <sz val="8"/>
      <name val="Arial"/>
      <family val="2"/>
    </font>
    <font>
      <sz val="10"/>
      <color indexed="8"/>
      <name val="Arial"/>
      <family val="2"/>
    </font>
    <font>
      <b/>
      <sz val="10"/>
      <color indexed="8"/>
      <name val="Arial"/>
      <family val="2"/>
    </font>
    <font>
      <b/>
      <sz val="9"/>
      <color indexed="81"/>
      <name val="Tahoma"/>
      <family val="2"/>
    </font>
    <font>
      <sz val="9"/>
      <color indexed="81"/>
      <name val="Tahoma"/>
      <family val="2"/>
    </font>
    <font>
      <sz val="10"/>
      <name val="Times New Roman"/>
      <family val="1"/>
    </font>
    <font>
      <sz val="11"/>
      <color theme="1"/>
      <name val="Calibri"/>
      <family val="2"/>
      <scheme val="minor"/>
    </font>
    <font>
      <b/>
      <sz val="10"/>
      <color theme="1"/>
      <name val="Arial"/>
      <family val="2"/>
    </font>
    <font>
      <sz val="10"/>
      <color theme="1"/>
      <name val="Arial"/>
      <family val="2"/>
    </font>
    <font>
      <i/>
      <sz val="10"/>
      <color theme="1"/>
      <name val="Arial"/>
      <family val="2"/>
    </font>
    <font>
      <sz val="10"/>
      <color rgb="FF000000"/>
      <name val="Arial"/>
      <family val="2"/>
    </font>
    <font>
      <b/>
      <sz val="10"/>
      <color rgb="FF000000"/>
      <name val="Arial"/>
      <family val="2"/>
    </font>
    <font>
      <b/>
      <sz val="8"/>
      <color theme="1"/>
      <name val="Arial"/>
      <family val="2"/>
    </font>
    <font>
      <sz val="10"/>
      <color rgb="FF333333"/>
      <name val="Arial"/>
      <family val="2"/>
    </font>
    <font>
      <u/>
      <sz val="10"/>
      <color theme="10"/>
      <name val="Times New Roman"/>
      <family val="1"/>
    </font>
    <font>
      <b/>
      <u/>
      <sz val="10"/>
      <name val="Arial"/>
      <family val="2"/>
    </font>
    <font>
      <u/>
      <sz val="9"/>
      <color indexed="81"/>
      <name val="Tahoma"/>
      <family val="2"/>
    </font>
    <font>
      <sz val="2"/>
      <name val="Arial"/>
      <family val="2"/>
    </font>
    <font>
      <b/>
      <sz val="9"/>
      <name val="Arial"/>
      <family val="2"/>
    </font>
    <font>
      <sz val="9"/>
      <name val="Arial"/>
      <family val="2"/>
    </font>
    <font>
      <b/>
      <u/>
      <sz val="9"/>
      <color indexed="81"/>
      <name val="Tahoma"/>
      <family val="2"/>
    </font>
    <font>
      <b/>
      <sz val="12"/>
      <color theme="1"/>
      <name val="Times New Roman"/>
      <family val="1"/>
    </font>
    <font>
      <sz val="10"/>
      <color theme="1"/>
      <name val="Times New Roman"/>
      <family val="1"/>
    </font>
    <font>
      <b/>
      <sz val="10"/>
      <color theme="1"/>
      <name val="Times New Roman"/>
      <family val="1"/>
    </font>
    <font>
      <u/>
      <sz val="12"/>
      <color theme="10"/>
      <name val="Times New Roman"/>
      <family val="1"/>
    </font>
    <font>
      <u/>
      <sz val="10"/>
      <color theme="1"/>
      <name val="Arial"/>
      <family val="2"/>
    </font>
    <font>
      <u/>
      <sz val="10"/>
      <color theme="10"/>
      <name val="Arial"/>
      <family val="2"/>
    </font>
    <font>
      <b/>
      <u/>
      <sz val="10"/>
      <color theme="1"/>
      <name val="Arial"/>
      <family val="2"/>
    </font>
    <font>
      <sz val="10"/>
      <color theme="0"/>
      <name val="Arial"/>
      <family val="2"/>
    </font>
    <font>
      <sz val="8"/>
      <name val="Times New Roman"/>
      <family val="1"/>
    </font>
    <font>
      <sz val="8"/>
      <color theme="1"/>
      <name val="Arial"/>
      <family val="2"/>
    </font>
    <font>
      <sz val="9"/>
      <color rgb="FF000000"/>
      <name val="Tahoma"/>
      <family val="2"/>
    </font>
    <font>
      <sz val="9"/>
      <color theme="1"/>
      <name val="Arial"/>
      <family val="2"/>
    </font>
    <font>
      <b/>
      <u/>
      <sz val="8"/>
      <color theme="1"/>
      <name val="Arial"/>
      <family val="2"/>
    </font>
    <font>
      <sz val="11"/>
      <color rgb="FF000000"/>
      <name val="Arial"/>
      <family val="2"/>
    </font>
    <font>
      <sz val="10"/>
      <color rgb="FFFF0000"/>
      <name val="Arial"/>
      <family val="2"/>
    </font>
    <font>
      <b/>
      <sz val="10"/>
      <name val="Times New Roman"/>
      <family val="1"/>
    </font>
    <font>
      <b/>
      <sz val="11"/>
      <color theme="1"/>
      <name val="Arial"/>
      <family val="2"/>
    </font>
    <font>
      <b/>
      <sz val="14"/>
      <name val="Arial"/>
      <family val="2"/>
    </font>
    <font>
      <b/>
      <sz val="8"/>
      <name val="Arial"/>
      <family val="2"/>
    </font>
    <font>
      <sz val="10"/>
      <color rgb="FFFF0000"/>
      <name val="Times New Roman"/>
      <family val="1"/>
    </font>
    <font>
      <u/>
      <sz val="10"/>
      <name val="Arial"/>
      <family val="2"/>
    </font>
    <font>
      <sz val="11"/>
      <color rgb="FFEE0000"/>
      <name val="Arial"/>
      <family val="2"/>
    </font>
    <font>
      <u/>
      <sz val="14"/>
      <color theme="10"/>
      <name val="Times New Roman"/>
      <family val="1"/>
    </font>
    <font>
      <sz val="14"/>
      <name val="Arial"/>
      <family val="2"/>
    </font>
    <font>
      <sz val="14"/>
      <color theme="0"/>
      <name val="Arial"/>
      <family val="2"/>
    </font>
    <font>
      <b/>
      <sz val="10"/>
      <color theme="0"/>
      <name val="Arial"/>
      <family val="2"/>
    </font>
  </fonts>
  <fills count="24">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6" tint="0.79998168889431442"/>
        <bgColor indexed="64"/>
      </patternFill>
    </fill>
    <fill>
      <patternFill patternType="solid">
        <fgColor theme="0" tint="-0.14999847407452621"/>
        <bgColor indexed="64"/>
      </patternFill>
    </fill>
    <fill>
      <patternFill patternType="solid">
        <fgColor theme="0" tint="-0.34998626667073579"/>
        <bgColor indexed="64"/>
      </patternFill>
    </fill>
    <fill>
      <patternFill patternType="solid">
        <fgColor theme="4" tint="0.79998168889431442"/>
        <bgColor indexed="64"/>
      </patternFill>
    </fill>
    <fill>
      <patternFill patternType="solid">
        <fgColor theme="0" tint="-0.249977111117893"/>
        <bgColor indexed="64"/>
      </patternFill>
    </fill>
    <fill>
      <patternFill patternType="solid">
        <fgColor theme="5" tint="0.39997558519241921"/>
        <bgColor indexed="64"/>
      </patternFill>
    </fill>
    <fill>
      <patternFill patternType="solid">
        <fgColor theme="7" tint="0.39997558519241921"/>
        <bgColor indexed="64"/>
      </patternFill>
    </fill>
    <fill>
      <patternFill patternType="solid">
        <fgColor theme="4" tint="0.39997558519241921"/>
        <bgColor indexed="64"/>
      </patternFill>
    </fill>
    <fill>
      <patternFill patternType="solid">
        <fgColor theme="5" tint="0.79998168889431442"/>
        <bgColor indexed="64"/>
      </patternFill>
    </fill>
    <fill>
      <patternFill patternType="solid">
        <fgColor theme="7" tint="0.59999389629810485"/>
        <bgColor indexed="64"/>
      </patternFill>
    </fill>
    <fill>
      <patternFill patternType="solid">
        <fgColor theme="8" tint="0.39997558519241921"/>
        <bgColor indexed="64"/>
      </patternFill>
    </fill>
    <fill>
      <patternFill patternType="solid">
        <fgColor theme="5" tint="0.59999389629810485"/>
        <bgColor indexed="64"/>
      </patternFill>
    </fill>
    <fill>
      <patternFill patternType="solid">
        <fgColor theme="9" tint="0.79998168889431442"/>
        <bgColor indexed="64"/>
      </patternFill>
    </fill>
    <fill>
      <patternFill patternType="solid">
        <fgColor rgb="FFFFFF00"/>
        <bgColor indexed="64"/>
      </patternFill>
    </fill>
    <fill>
      <patternFill patternType="solid">
        <fgColor theme="8" tint="0.59999389629810485"/>
        <bgColor indexed="64"/>
      </patternFill>
    </fill>
    <fill>
      <patternFill patternType="solid">
        <fgColor theme="9" tint="0.59999389629810485"/>
        <bgColor indexed="64"/>
      </patternFill>
    </fill>
    <fill>
      <patternFill patternType="solid">
        <fgColor rgb="FF92D050"/>
        <bgColor indexed="64"/>
      </patternFill>
    </fill>
    <fill>
      <patternFill patternType="solid">
        <fgColor rgb="FF00B050"/>
        <bgColor indexed="64"/>
      </patternFill>
    </fill>
    <fill>
      <patternFill patternType="solid">
        <fgColor theme="6" tint="0.39997558519241921"/>
        <bgColor indexed="64"/>
      </patternFill>
    </fill>
    <fill>
      <patternFill patternType="solid">
        <fgColor theme="6" tint="0.59999389629810485"/>
        <bgColor indexed="64"/>
      </patternFill>
    </fill>
  </fills>
  <borders count="74">
    <border>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thin">
        <color indexed="64"/>
      </bottom>
      <diagonal/>
    </border>
    <border>
      <left/>
      <right/>
      <top/>
      <bottom style="thin">
        <color indexed="64"/>
      </bottom>
      <diagonal/>
    </border>
    <border>
      <left style="medium">
        <color indexed="64"/>
      </left>
      <right style="thin">
        <color indexed="64"/>
      </right>
      <top style="thin">
        <color indexed="64"/>
      </top>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bottom style="thin">
        <color indexed="64"/>
      </bottom>
      <diagonal/>
    </border>
    <border>
      <left/>
      <right style="medium">
        <color indexed="64"/>
      </right>
      <top style="medium">
        <color indexed="64"/>
      </top>
      <bottom style="medium">
        <color indexed="64"/>
      </bottom>
      <diagonal/>
    </border>
    <border>
      <left/>
      <right style="thin">
        <color indexed="64"/>
      </right>
      <top/>
      <bottom style="medium">
        <color indexed="64"/>
      </bottom>
      <diagonal/>
    </border>
    <border>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medium">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medium">
        <color indexed="64"/>
      </right>
      <top style="thin">
        <color indexed="64"/>
      </top>
      <bottom style="thin">
        <color indexed="64"/>
      </bottom>
      <diagonal/>
    </border>
    <border>
      <left style="thin">
        <color indexed="64"/>
      </left>
      <right/>
      <top style="medium">
        <color indexed="64"/>
      </top>
      <bottom style="thin">
        <color indexed="64"/>
      </bottom>
      <diagonal/>
    </border>
    <border>
      <left/>
      <right style="thin">
        <color indexed="64"/>
      </right>
      <top/>
      <bottom/>
      <diagonal/>
    </border>
    <border>
      <left/>
      <right style="medium">
        <color indexed="64"/>
      </right>
      <top/>
      <bottom/>
      <diagonal/>
    </border>
    <border>
      <left/>
      <right style="medium">
        <color indexed="64"/>
      </right>
      <top style="medium">
        <color indexed="64"/>
      </top>
      <bottom style="thin">
        <color indexed="64"/>
      </bottom>
      <diagonal/>
    </border>
    <border>
      <left style="thin">
        <color indexed="64"/>
      </left>
      <right/>
      <top/>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medium">
        <color indexed="64"/>
      </left>
      <right style="thin">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medium">
        <color indexed="64"/>
      </left>
      <right style="thin">
        <color indexed="64"/>
      </right>
      <top/>
      <bottom/>
      <diagonal/>
    </border>
    <border>
      <left/>
      <right style="medium">
        <color indexed="64"/>
      </right>
      <top style="thin">
        <color indexed="64"/>
      </top>
      <bottom style="medium">
        <color indexed="64"/>
      </bottom>
      <diagonal/>
    </border>
    <border>
      <left style="thin">
        <color indexed="64"/>
      </left>
      <right style="medium">
        <color indexed="64"/>
      </right>
      <top style="medium">
        <color indexed="64"/>
      </top>
      <bottom/>
      <diagonal/>
    </border>
    <border>
      <left style="thick">
        <color indexed="64"/>
      </left>
      <right/>
      <top/>
      <bottom/>
      <diagonal/>
    </border>
    <border>
      <left style="medium">
        <color indexed="64"/>
      </left>
      <right/>
      <top style="thin">
        <color indexed="64"/>
      </top>
      <bottom/>
      <diagonal/>
    </border>
    <border>
      <left style="medium">
        <color indexed="64"/>
      </left>
      <right style="medium">
        <color indexed="64"/>
      </right>
      <top style="medium">
        <color indexed="64"/>
      </top>
      <bottom/>
      <diagonal/>
    </border>
    <border>
      <left/>
      <right style="medium">
        <color indexed="64"/>
      </right>
      <top style="thin">
        <color indexed="64"/>
      </top>
      <bottom/>
      <diagonal/>
    </border>
    <border>
      <left/>
      <right style="medium">
        <color indexed="64"/>
      </right>
      <top/>
      <bottom style="thin">
        <color indexed="64"/>
      </bottom>
      <diagonal/>
    </border>
    <border>
      <left style="thin">
        <color indexed="64"/>
      </left>
      <right style="medium">
        <color indexed="64"/>
      </right>
      <top/>
      <bottom/>
      <diagonal/>
    </border>
    <border>
      <left style="medium">
        <color indexed="64"/>
      </left>
      <right style="medium">
        <color indexed="64"/>
      </right>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diagonal/>
    </border>
    <border>
      <left style="thin">
        <color indexed="64"/>
      </left>
      <right/>
      <top style="medium">
        <color indexed="64"/>
      </top>
      <bottom style="medium">
        <color indexed="64"/>
      </bottom>
      <diagonal/>
    </border>
  </borders>
  <cellStyleXfs count="60">
    <xf numFmtId="0" fontId="0" fillId="0" borderId="0"/>
    <xf numFmtId="41" fontId="13" fillId="0" borderId="0" applyFont="0" applyFill="0" applyBorder="0" applyAlignment="0" applyProtection="0"/>
    <xf numFmtId="168" fontId="12" fillId="0" borderId="0" applyFont="0" applyFill="0" applyBorder="0" applyAlignment="0" applyProtection="0"/>
    <xf numFmtId="168" fontId="11" fillId="0" borderId="0" applyFont="0" applyFill="0" applyBorder="0" applyAlignment="0" applyProtection="0"/>
    <xf numFmtId="168" fontId="12" fillId="0" borderId="0" applyFont="0" applyFill="0" applyBorder="0" applyAlignment="0" applyProtection="0"/>
    <xf numFmtId="168" fontId="11" fillId="0" borderId="0" applyFont="0" applyFill="0" applyBorder="0" applyAlignment="0" applyProtection="0"/>
    <xf numFmtId="43" fontId="13" fillId="0" borderId="0" applyFont="0" applyFill="0" applyBorder="0" applyAlignment="0" applyProtection="0"/>
    <xf numFmtId="169" fontId="21" fillId="0" borderId="0" applyFont="0" applyFill="0" applyBorder="0" applyAlignment="0" applyProtection="0"/>
    <xf numFmtId="169" fontId="13" fillId="0" borderId="0" applyFont="0" applyFill="0" applyBorder="0" applyAlignment="0" applyProtection="0"/>
    <xf numFmtId="0" fontId="13" fillId="0" borderId="0"/>
    <xf numFmtId="0" fontId="14" fillId="0" borderId="0"/>
    <xf numFmtId="0" fontId="13" fillId="0" borderId="0"/>
    <xf numFmtId="0" fontId="13" fillId="0" borderId="0"/>
    <xf numFmtId="0" fontId="22" fillId="0" borderId="0"/>
    <xf numFmtId="0" fontId="14" fillId="0" borderId="0"/>
    <xf numFmtId="0" fontId="14" fillId="0" borderId="0"/>
    <xf numFmtId="9" fontId="13" fillId="0" borderId="0" applyFont="0" applyFill="0" applyBorder="0" applyAlignment="0" applyProtection="0"/>
    <xf numFmtId="9" fontId="13" fillId="0" borderId="0" applyFont="0" applyFill="0" applyBorder="0" applyAlignment="0" applyProtection="0"/>
    <xf numFmtId="0" fontId="10" fillId="0" borderId="0"/>
    <xf numFmtId="166" fontId="10" fillId="0" borderId="0" applyFont="0" applyFill="0" applyBorder="0" applyAlignment="0" applyProtection="0"/>
    <xf numFmtId="9" fontId="10" fillId="0" borderId="0" applyFont="0" applyFill="0" applyBorder="0" applyAlignment="0" applyProtection="0"/>
    <xf numFmtId="0" fontId="10" fillId="0" borderId="0"/>
    <xf numFmtId="173" fontId="14" fillId="0" borderId="0" applyFont="0" applyFill="0" applyBorder="0" applyAlignment="0" applyProtection="0"/>
    <xf numFmtId="165" fontId="10" fillId="0" borderId="0" applyFont="0" applyFill="0" applyBorder="0" applyAlignment="0" applyProtection="0"/>
    <xf numFmtId="168" fontId="10" fillId="0" borderId="0" applyFont="0" applyFill="0" applyBorder="0" applyAlignment="0" applyProtection="0"/>
    <xf numFmtId="0" fontId="9" fillId="0" borderId="0"/>
    <xf numFmtId="165" fontId="9" fillId="0" borderId="0" applyFont="0" applyFill="0" applyBorder="0" applyAlignment="0" applyProtection="0"/>
    <xf numFmtId="0" fontId="14" fillId="0" borderId="0"/>
    <xf numFmtId="0" fontId="13" fillId="0" borderId="0"/>
    <xf numFmtId="175" fontId="13" fillId="0" borderId="0" applyFont="0" applyFill="0" applyBorder="0" applyAlignment="0" applyProtection="0"/>
    <xf numFmtId="0" fontId="14" fillId="0" borderId="0"/>
    <xf numFmtId="168" fontId="14" fillId="0" borderId="0" applyFont="0" applyFill="0" applyBorder="0" applyAlignment="0" applyProtection="0"/>
    <xf numFmtId="9" fontId="14" fillId="0" borderId="0" applyFont="0" applyFill="0" applyBorder="0" applyAlignment="0" applyProtection="0"/>
    <xf numFmtId="169" fontId="13" fillId="0" borderId="0" applyFont="0" applyFill="0" applyBorder="0" applyAlignment="0" applyProtection="0"/>
    <xf numFmtId="0" fontId="8" fillId="0" borderId="0"/>
    <xf numFmtId="166" fontId="8" fillId="0" borderId="0" applyFont="0" applyFill="0" applyBorder="0" applyAlignment="0" applyProtection="0"/>
    <xf numFmtId="0" fontId="7" fillId="0" borderId="0"/>
    <xf numFmtId="166" fontId="7" fillId="0" borderId="0" applyFont="0" applyFill="0" applyBorder="0" applyAlignment="0" applyProtection="0"/>
    <xf numFmtId="9" fontId="7" fillId="0" borderId="0" applyFont="0" applyFill="0" applyBorder="0" applyAlignment="0" applyProtection="0"/>
    <xf numFmtId="0" fontId="6" fillId="0" borderId="0"/>
    <xf numFmtId="165" fontId="6" fillId="0" borderId="0" applyFont="0" applyFill="0" applyBorder="0" applyAlignment="0" applyProtection="0"/>
    <xf numFmtId="0" fontId="6" fillId="0" borderId="0"/>
    <xf numFmtId="9" fontId="6" fillId="0" borderId="0" applyFont="0" applyFill="0" applyBorder="0" applyAlignment="0" applyProtection="0"/>
    <xf numFmtId="165" fontId="13" fillId="0" borderId="0" applyFont="0" applyFill="0" applyBorder="0" applyAlignment="0" applyProtection="0"/>
    <xf numFmtId="0" fontId="5" fillId="0" borderId="0"/>
    <xf numFmtId="0" fontId="24" fillId="0" borderId="0"/>
    <xf numFmtId="43" fontId="24" fillId="0" borderId="0" applyFont="0" applyFill="0" applyBorder="0" applyAlignment="0" applyProtection="0"/>
    <xf numFmtId="9" fontId="24" fillId="0" borderId="0" applyFont="0" applyFill="0" applyBorder="0" applyAlignment="0" applyProtection="0"/>
    <xf numFmtId="0" fontId="4" fillId="0" borderId="0"/>
    <xf numFmtId="167" fontId="4" fillId="0" borderId="0" applyFont="0" applyFill="0" applyBorder="0" applyAlignment="0" applyProtection="0"/>
    <xf numFmtId="0" fontId="14" fillId="0" borderId="0"/>
    <xf numFmtId="9" fontId="4" fillId="0" borderId="0" applyFont="0" applyFill="0" applyBorder="0" applyAlignment="0" applyProtection="0"/>
    <xf numFmtId="0" fontId="3" fillId="0" borderId="0"/>
    <xf numFmtId="175" fontId="3" fillId="0" borderId="0" applyFont="0" applyFill="0" applyBorder="0" applyAlignment="0" applyProtection="0"/>
    <xf numFmtId="178" fontId="3" fillId="0" borderId="0" applyFont="0" applyFill="0" applyBorder="0" applyAlignment="0" applyProtection="0"/>
    <xf numFmtId="0" fontId="2" fillId="0" borderId="0"/>
    <xf numFmtId="165" fontId="2" fillId="0" borderId="0" applyFont="0" applyFill="0" applyBorder="0" applyAlignment="0" applyProtection="0"/>
    <xf numFmtId="0" fontId="30" fillId="0" borderId="0" applyNumberFormat="0" applyFill="0" applyBorder="0" applyAlignment="0" applyProtection="0"/>
    <xf numFmtId="0" fontId="1" fillId="0" borderId="0"/>
    <xf numFmtId="9" fontId="1" fillId="0" borderId="0" applyFont="0" applyFill="0" applyBorder="0" applyAlignment="0" applyProtection="0"/>
  </cellStyleXfs>
  <cellXfs count="1705">
    <xf numFmtId="0" fontId="0" fillId="0" borderId="0" xfId="0"/>
    <xf numFmtId="0" fontId="15" fillId="0" borderId="0" xfId="10" applyFont="1" applyAlignment="1" applyProtection="1">
      <alignment horizontal="center" vertical="center"/>
      <protection locked="0"/>
    </xf>
    <xf numFmtId="3" fontId="14" fillId="0" borderId="0" xfId="10" applyNumberFormat="1" applyAlignment="1" applyProtection="1">
      <alignment horizontal="center" vertical="center"/>
      <protection locked="0"/>
    </xf>
    <xf numFmtId="0" fontId="14" fillId="0" borderId="0" xfId="14" applyAlignment="1">
      <alignment vertical="center"/>
    </xf>
    <xf numFmtId="0" fontId="17" fillId="0" borderId="4" xfId="9" applyFont="1" applyBorder="1" applyAlignment="1" applyProtection="1">
      <alignment horizontal="center" vertical="center" wrapText="1"/>
      <protection locked="0"/>
    </xf>
    <xf numFmtId="9" fontId="17" fillId="0" borderId="4" xfId="16" applyFont="1" applyFill="1" applyBorder="1" applyAlignment="1" applyProtection="1">
      <alignment horizontal="center" vertical="center" wrapText="1"/>
      <protection locked="0"/>
    </xf>
    <xf numFmtId="0" fontId="17" fillId="0" borderId="4" xfId="9" applyFont="1" applyBorder="1" applyAlignment="1" applyProtection="1">
      <alignment horizontal="center" vertical="center"/>
      <protection locked="0"/>
    </xf>
    <xf numFmtId="9" fontId="17" fillId="0" borderId="4" xfId="16" applyFont="1" applyFill="1" applyBorder="1" applyAlignment="1" applyProtection="1">
      <alignment horizontal="center" vertical="center"/>
      <protection locked="0"/>
    </xf>
    <xf numFmtId="174" fontId="14" fillId="3" borderId="4" xfId="14" applyNumberFormat="1" applyFill="1" applyBorder="1" applyAlignment="1" applyProtection="1">
      <alignment vertical="center"/>
      <protection locked="0"/>
    </xf>
    <xf numFmtId="0" fontId="17" fillId="0" borderId="16" xfId="9" applyFont="1" applyBorder="1" applyAlignment="1" applyProtection="1">
      <alignment horizontal="left" vertical="center" wrapText="1"/>
      <protection locked="0"/>
    </xf>
    <xf numFmtId="176" fontId="17" fillId="0" borderId="4" xfId="7" applyNumberFormat="1" applyFont="1" applyFill="1" applyBorder="1" applyAlignment="1" applyProtection="1">
      <alignment horizontal="center" vertical="center" wrapText="1"/>
      <protection locked="0"/>
    </xf>
    <xf numFmtId="0" fontId="26" fillId="0" borderId="16" xfId="9" applyFont="1" applyBorder="1" applyAlignment="1" applyProtection="1">
      <alignment horizontal="left" vertical="center" wrapText="1"/>
      <protection locked="0"/>
    </xf>
    <xf numFmtId="3" fontId="26" fillId="0" borderId="4" xfId="9" applyNumberFormat="1" applyFont="1" applyBorder="1" applyAlignment="1" applyProtection="1">
      <alignment horizontal="center" vertical="center"/>
      <protection locked="0"/>
    </xf>
    <xf numFmtId="2" fontId="17" fillId="0" borderId="4" xfId="9" applyNumberFormat="1" applyFont="1" applyBorder="1" applyAlignment="1" applyProtection="1">
      <alignment horizontal="center" vertical="center" wrapText="1"/>
      <protection locked="0"/>
    </xf>
    <xf numFmtId="0" fontId="14" fillId="0" borderId="0" xfId="0" applyFont="1"/>
    <xf numFmtId="0" fontId="15" fillId="0" borderId="0" xfId="9" applyFont="1" applyAlignment="1" applyProtection="1">
      <alignment horizontal="center" vertical="top" wrapText="1"/>
      <protection locked="0"/>
    </xf>
    <xf numFmtId="0" fontId="15" fillId="0" borderId="0" xfId="0" applyFont="1" applyAlignment="1">
      <alignment horizontal="left"/>
    </xf>
    <xf numFmtId="0" fontId="14" fillId="5" borderId="4" xfId="9" applyFont="1" applyFill="1" applyBorder="1" applyAlignment="1" applyProtection="1">
      <alignment horizontal="justify" vertical="justify" wrapText="1"/>
      <protection locked="0"/>
    </xf>
    <xf numFmtId="9" fontId="14" fillId="5" borderId="4" xfId="14" applyNumberFormat="1" applyFill="1" applyBorder="1" applyAlignment="1" applyProtection="1">
      <alignment horizontal="center" vertical="center"/>
      <protection locked="0"/>
    </xf>
    <xf numFmtId="0" fontId="14" fillId="5" borderId="4" xfId="14" applyFill="1" applyBorder="1" applyAlignment="1" applyProtection="1">
      <alignment horizontal="center" vertical="center" wrapText="1"/>
      <protection locked="0"/>
    </xf>
    <xf numFmtId="0" fontId="14" fillId="8" borderId="4" xfId="9" applyFont="1" applyFill="1" applyBorder="1" applyAlignment="1" applyProtection="1">
      <alignment horizontal="justify" vertical="justify" wrapText="1"/>
      <protection locked="0"/>
    </xf>
    <xf numFmtId="9" fontId="14" fillId="8" borderId="4" xfId="14" applyNumberFormat="1" applyFill="1" applyBorder="1" applyAlignment="1" applyProtection="1">
      <alignment horizontal="center" vertical="center"/>
      <protection locked="0"/>
    </xf>
    <xf numFmtId="0" fontId="14" fillId="8" borderId="4" xfId="14" applyFill="1" applyBorder="1" applyAlignment="1" applyProtection="1">
      <alignment horizontal="center" vertical="center" wrapText="1"/>
      <protection locked="0"/>
    </xf>
    <xf numFmtId="0" fontId="17" fillId="0" borderId="4" xfId="9" applyFont="1" applyBorder="1" applyAlignment="1" applyProtection="1">
      <alignment horizontal="left" vertical="center" wrapText="1"/>
      <protection locked="0"/>
    </xf>
    <xf numFmtId="0" fontId="14" fillId="0" borderId="0" xfId="9" applyFont="1" applyAlignment="1">
      <alignment horizontal="center" vertical="center"/>
    </xf>
    <xf numFmtId="176" fontId="17" fillId="2" borderId="4" xfId="7" applyNumberFormat="1" applyFont="1" applyFill="1" applyBorder="1" applyAlignment="1" applyProtection="1">
      <alignment vertical="center" wrapText="1"/>
      <protection locked="0"/>
    </xf>
    <xf numFmtId="0" fontId="14" fillId="0" borderId="4" xfId="9" applyFont="1" applyBorder="1" applyAlignment="1" applyProtection="1">
      <alignment horizontal="justify" vertical="justify" wrapText="1"/>
      <protection locked="0"/>
    </xf>
    <xf numFmtId="0" fontId="17" fillId="2" borderId="37" xfId="21" applyFont="1" applyFill="1" applyBorder="1" applyAlignment="1" applyProtection="1">
      <alignment vertical="center" wrapText="1"/>
      <protection locked="0"/>
    </xf>
    <xf numFmtId="0" fontId="17" fillId="2" borderId="25" xfId="21" applyFont="1" applyFill="1" applyBorder="1" applyAlignment="1" applyProtection="1">
      <alignment vertical="center" wrapText="1"/>
      <protection locked="0"/>
    </xf>
    <xf numFmtId="1" fontId="14" fillId="8" borderId="4" xfId="14" applyNumberFormat="1" applyFill="1" applyBorder="1" applyAlignment="1" applyProtection="1">
      <alignment horizontal="center" vertical="center"/>
      <protection locked="0"/>
    </xf>
    <xf numFmtId="1" fontId="14" fillId="5" borderId="4" xfId="14" applyNumberFormat="1" applyFill="1" applyBorder="1" applyAlignment="1" applyProtection="1">
      <alignment horizontal="center" vertical="center"/>
      <protection locked="0"/>
    </xf>
    <xf numFmtId="169" fontId="17" fillId="0" borderId="4" xfId="7" applyFont="1" applyFill="1" applyBorder="1" applyAlignment="1" applyProtection="1">
      <alignment horizontal="center" vertical="center" wrapText="1"/>
      <protection locked="0"/>
    </xf>
    <xf numFmtId="176" fontId="17" fillId="0" borderId="4" xfId="7" applyNumberFormat="1" applyFont="1" applyFill="1" applyBorder="1" applyAlignment="1" applyProtection="1">
      <alignment vertical="center" wrapText="1"/>
      <protection locked="0"/>
    </xf>
    <xf numFmtId="0" fontId="17" fillId="0" borderId="25" xfId="21" applyFont="1" applyBorder="1" applyAlignment="1" applyProtection="1">
      <alignment vertical="center" wrapText="1"/>
      <protection locked="0"/>
    </xf>
    <xf numFmtId="0" fontId="17" fillId="0" borderId="37" xfId="21" applyFont="1" applyBorder="1" applyAlignment="1" applyProtection="1">
      <alignment vertical="center" wrapText="1"/>
      <protection locked="0"/>
    </xf>
    <xf numFmtId="1" fontId="17" fillId="0" borderId="4" xfId="21" applyNumberFormat="1" applyFont="1" applyBorder="1" applyAlignment="1" applyProtection="1">
      <alignment vertical="center" wrapText="1"/>
      <protection locked="0"/>
    </xf>
    <xf numFmtId="0" fontId="14" fillId="0" borderId="0" xfId="10" applyAlignment="1" applyProtection="1">
      <alignment horizontal="center" vertical="center" wrapText="1"/>
      <protection locked="0"/>
    </xf>
    <xf numFmtId="0" fontId="14" fillId="0" borderId="0" xfId="9" applyFont="1" applyAlignment="1" applyProtection="1">
      <alignment vertical="center"/>
      <protection locked="0"/>
    </xf>
    <xf numFmtId="0" fontId="14" fillId="0" borderId="0" xfId="14" applyAlignment="1" applyProtection="1">
      <alignment vertical="center"/>
      <protection locked="0"/>
    </xf>
    <xf numFmtId="0" fontId="14" fillId="0" borderId="9" xfId="14" applyBorder="1" applyAlignment="1" applyProtection="1">
      <alignment vertical="top" wrapText="1"/>
      <protection locked="0"/>
    </xf>
    <xf numFmtId="0" fontId="14" fillId="0" borderId="0" xfId="14" applyAlignment="1" applyProtection="1">
      <alignment vertical="top" wrapText="1"/>
      <protection locked="0"/>
    </xf>
    <xf numFmtId="0" fontId="14" fillId="0" borderId="0" xfId="9" applyFont="1" applyAlignment="1" applyProtection="1">
      <alignment vertical="center" wrapText="1"/>
      <protection locked="0"/>
    </xf>
    <xf numFmtId="0" fontId="14" fillId="0" borderId="0" xfId="9" applyFont="1" applyAlignment="1" applyProtection="1">
      <alignment horizontal="center" vertical="center"/>
      <protection locked="0"/>
    </xf>
    <xf numFmtId="0" fontId="14" fillId="0" borderId="0" xfId="9" applyFont="1" applyAlignment="1" applyProtection="1">
      <alignment horizontal="center" vertical="center" wrapText="1"/>
      <protection locked="0"/>
    </xf>
    <xf numFmtId="0" fontId="14" fillId="0" borderId="0" xfId="9" applyFont="1" applyAlignment="1" applyProtection="1">
      <alignment horizontal="left" vertical="center" wrapText="1"/>
      <protection locked="0"/>
    </xf>
    <xf numFmtId="0" fontId="14" fillId="0" borderId="0" xfId="9" applyFont="1" applyProtection="1">
      <protection locked="0"/>
    </xf>
    <xf numFmtId="0" fontId="15" fillId="0" borderId="9" xfId="14" applyFont="1" applyBorder="1" applyAlignment="1" applyProtection="1">
      <alignment horizontal="center" vertical="center" wrapText="1"/>
      <protection locked="0"/>
    </xf>
    <xf numFmtId="0" fontId="15" fillId="0" borderId="0" xfId="14" applyFont="1" applyAlignment="1" applyProtection="1">
      <alignment horizontal="center" vertical="center" wrapText="1"/>
      <protection locked="0"/>
    </xf>
    <xf numFmtId="0" fontId="15" fillId="0" borderId="0" xfId="14" applyFont="1" applyAlignment="1" applyProtection="1">
      <alignment horizontal="center" vertical="center"/>
      <protection locked="0"/>
    </xf>
    <xf numFmtId="0" fontId="15" fillId="5" borderId="23" xfId="14" applyFont="1" applyFill="1" applyBorder="1" applyAlignment="1" applyProtection="1">
      <alignment horizontal="center" vertical="center" wrapText="1"/>
      <protection locked="0"/>
    </xf>
    <xf numFmtId="0" fontId="15" fillId="0" borderId="16" xfId="14" applyFont="1" applyBorder="1" applyAlignment="1" applyProtection="1">
      <alignment horizontal="center" vertical="center" wrapText="1"/>
      <protection locked="0"/>
    </xf>
    <xf numFmtId="0" fontId="14" fillId="0" borderId="4" xfId="9" applyFont="1" applyBorder="1" applyAlignment="1" applyProtection="1">
      <alignment horizontal="center" vertical="center" wrapText="1"/>
      <protection locked="0"/>
    </xf>
    <xf numFmtId="1" fontId="16" fillId="0" borderId="0" xfId="14" applyNumberFormat="1" applyFont="1" applyAlignment="1" applyProtection="1">
      <alignment horizontal="left" vertical="center"/>
      <protection locked="0"/>
    </xf>
    <xf numFmtId="0" fontId="15" fillId="0" borderId="0" xfId="14" applyFont="1" applyAlignment="1" applyProtection="1">
      <alignment vertical="center"/>
      <protection locked="0"/>
    </xf>
    <xf numFmtId="0" fontId="15" fillId="8" borderId="16" xfId="14" applyFont="1" applyFill="1" applyBorder="1" applyAlignment="1" applyProtection="1">
      <alignment vertical="center" wrapText="1"/>
      <protection locked="0"/>
    </xf>
    <xf numFmtId="0" fontId="15" fillId="5" borderId="16" xfId="14" applyFont="1" applyFill="1" applyBorder="1" applyAlignment="1" applyProtection="1">
      <alignment vertical="center" wrapText="1"/>
      <protection locked="0"/>
    </xf>
    <xf numFmtId="10" fontId="15" fillId="3" borderId="13" xfId="14" applyNumberFormat="1" applyFont="1" applyFill="1" applyBorder="1" applyAlignment="1" applyProtection="1">
      <alignment vertical="center" wrapText="1"/>
      <protection locked="0"/>
    </xf>
    <xf numFmtId="10" fontId="15" fillId="3" borderId="14" xfId="14" applyNumberFormat="1" applyFont="1" applyFill="1" applyBorder="1" applyAlignment="1" applyProtection="1">
      <alignment vertical="center" wrapText="1"/>
      <protection locked="0"/>
    </xf>
    <xf numFmtId="0" fontId="14" fillId="0" borderId="9" xfId="14" applyBorder="1" applyAlignment="1" applyProtection="1">
      <alignment vertical="center"/>
      <protection locked="0"/>
    </xf>
    <xf numFmtId="9" fontId="14" fillId="0" borderId="0" xfId="14" applyNumberFormat="1" applyAlignment="1" applyProtection="1">
      <alignment vertical="center"/>
      <protection locked="0"/>
    </xf>
    <xf numFmtId="9" fontId="14" fillId="3" borderId="4" xfId="14" applyNumberFormat="1" applyFill="1" applyBorder="1" applyAlignment="1" applyProtection="1">
      <alignment vertical="center"/>
      <protection locked="0"/>
    </xf>
    <xf numFmtId="0" fontId="14" fillId="0" borderId="0" xfId="14" applyAlignment="1" applyProtection="1">
      <alignment horizontal="center" vertical="center"/>
      <protection locked="0"/>
    </xf>
    <xf numFmtId="0" fontId="14" fillId="5" borderId="4" xfId="14" applyFill="1" applyBorder="1" applyAlignment="1" applyProtection="1">
      <alignment vertical="center"/>
      <protection locked="0"/>
    </xf>
    <xf numFmtId="0" fontId="15" fillId="0" borderId="4" xfId="14" applyFont="1" applyBorder="1" applyAlignment="1" applyProtection="1">
      <alignment vertical="center" wrapText="1"/>
      <protection locked="0"/>
    </xf>
    <xf numFmtId="0" fontId="14" fillId="3" borderId="4" xfId="14" applyFill="1" applyBorder="1" applyAlignment="1" applyProtection="1">
      <alignment vertical="center"/>
      <protection locked="0"/>
    </xf>
    <xf numFmtId="0" fontId="14" fillId="3" borderId="4" xfId="14" applyFill="1" applyBorder="1" applyAlignment="1" applyProtection="1">
      <alignment vertical="center" wrapText="1"/>
      <protection locked="0"/>
    </xf>
    <xf numFmtId="169" fontId="14" fillId="0" borderId="4" xfId="7" applyFont="1" applyFill="1" applyBorder="1" applyAlignment="1" applyProtection="1">
      <alignment vertical="center"/>
      <protection locked="0"/>
    </xf>
    <xf numFmtId="166" fontId="14" fillId="0" borderId="0" xfId="14" applyNumberFormat="1" applyAlignment="1" applyProtection="1">
      <alignment vertical="center"/>
      <protection locked="0"/>
    </xf>
    <xf numFmtId="177" fontId="14" fillId="0" borderId="0" xfId="14" applyNumberFormat="1" applyAlignment="1" applyProtection="1">
      <alignment vertical="center"/>
      <protection locked="0"/>
    </xf>
    <xf numFmtId="0" fontId="14" fillId="0" borderId="17" xfId="14" applyBorder="1" applyAlignment="1" applyProtection="1">
      <alignment vertical="center"/>
      <protection locked="0"/>
    </xf>
    <xf numFmtId="0" fontId="14" fillId="0" borderId="0" xfId="10" applyAlignment="1" applyProtection="1">
      <alignment vertical="center" wrapText="1"/>
      <protection locked="0"/>
    </xf>
    <xf numFmtId="0" fontId="15" fillId="0" borderId="0" xfId="10" applyFont="1" applyAlignment="1" applyProtection="1">
      <alignment vertical="center" wrapText="1"/>
      <protection locked="0"/>
    </xf>
    <xf numFmtId="3" fontId="14" fillId="0" borderId="0" xfId="10" applyNumberFormat="1" applyAlignment="1" applyProtection="1">
      <alignment vertical="center" wrapText="1"/>
      <protection locked="0"/>
    </xf>
    <xf numFmtId="3" fontId="15" fillId="0" borderId="0" xfId="10" applyNumberFormat="1" applyFont="1" applyAlignment="1" applyProtection="1">
      <alignment horizontal="right" vertical="center" wrapText="1"/>
      <protection locked="0"/>
    </xf>
    <xf numFmtId="10" fontId="15" fillId="3" borderId="4" xfId="14" applyNumberFormat="1" applyFont="1" applyFill="1" applyBorder="1" applyAlignment="1">
      <alignment vertical="center" wrapText="1"/>
    </xf>
    <xf numFmtId="10" fontId="15" fillId="3" borderId="23" xfId="14" applyNumberFormat="1" applyFont="1" applyFill="1" applyBorder="1" applyAlignment="1">
      <alignment vertical="center" wrapText="1"/>
    </xf>
    <xf numFmtId="0" fontId="23" fillId="5" borderId="4" xfId="9" applyFont="1" applyFill="1" applyBorder="1" applyAlignment="1" applyProtection="1">
      <alignment horizontal="center" vertical="center" wrapText="1"/>
      <protection locked="0"/>
    </xf>
    <xf numFmtId="171" fontId="17" fillId="0" borderId="4" xfId="8" applyNumberFormat="1" applyFont="1" applyFill="1" applyBorder="1" applyAlignment="1" applyProtection="1">
      <alignment horizontal="right" vertical="center" wrapText="1"/>
      <protection locked="0"/>
    </xf>
    <xf numFmtId="171" fontId="18" fillId="5" borderId="4" xfId="8" applyNumberFormat="1" applyFont="1" applyFill="1" applyBorder="1" applyAlignment="1" applyProtection="1">
      <alignment horizontal="right" vertical="center" wrapText="1"/>
      <protection locked="0"/>
    </xf>
    <xf numFmtId="171" fontId="18" fillId="5" borderId="13" xfId="8" applyNumberFormat="1" applyFont="1" applyFill="1" applyBorder="1" applyAlignment="1" applyProtection="1">
      <alignment horizontal="right" vertical="center" wrapText="1"/>
      <protection locked="0"/>
    </xf>
    <xf numFmtId="0" fontId="18" fillId="0" borderId="0" xfId="9" applyFont="1" applyAlignment="1" applyProtection="1">
      <alignment horizontal="right" vertical="center"/>
      <protection locked="0"/>
    </xf>
    <xf numFmtId="0" fontId="14" fillId="0" borderId="0" xfId="9" applyFont="1" applyAlignment="1" applyProtection="1">
      <alignment horizontal="right" vertical="center"/>
      <protection locked="0"/>
    </xf>
    <xf numFmtId="3" fontId="18" fillId="0" borderId="0" xfId="9" applyNumberFormat="1" applyFont="1" applyAlignment="1" applyProtection="1">
      <alignment horizontal="center" vertical="center" wrapText="1"/>
      <protection locked="0"/>
    </xf>
    <xf numFmtId="0" fontId="27" fillId="5" borderId="4" xfId="9" applyFont="1" applyFill="1" applyBorder="1" applyAlignment="1" applyProtection="1">
      <alignment horizontal="center" vertical="center" wrapText="1"/>
      <protection locked="0"/>
    </xf>
    <xf numFmtId="0" fontId="26" fillId="0" borderId="37" xfId="9" applyFont="1" applyBorder="1" applyAlignment="1" applyProtection="1">
      <alignment horizontal="center" vertical="center" wrapText="1"/>
      <protection locked="0"/>
    </xf>
    <xf numFmtId="0" fontId="26" fillId="0" borderId="4" xfId="9" applyFont="1" applyBorder="1" applyAlignment="1" applyProtection="1">
      <alignment horizontal="center" vertical="center" wrapText="1"/>
      <protection locked="0"/>
    </xf>
    <xf numFmtId="176" fontId="26" fillId="0" borderId="4" xfId="7" applyNumberFormat="1" applyFont="1" applyBorder="1" applyAlignment="1" applyProtection="1">
      <alignment horizontal="center" vertical="center" wrapText="1"/>
      <protection locked="0"/>
    </xf>
    <xf numFmtId="176" fontId="18" fillId="5" borderId="13" xfId="7" applyNumberFormat="1" applyFont="1" applyFill="1" applyBorder="1" applyAlignment="1" applyProtection="1">
      <alignment horizontal="right" vertical="center" wrapText="1"/>
      <protection locked="0"/>
    </xf>
    <xf numFmtId="171" fontId="18" fillId="0" borderId="0" xfId="8" applyNumberFormat="1" applyFont="1" applyFill="1" applyBorder="1" applyAlignment="1" applyProtection="1">
      <alignment horizontal="right" vertical="center" wrapText="1"/>
      <protection locked="0"/>
    </xf>
    <xf numFmtId="174" fontId="15" fillId="0" borderId="0" xfId="9" applyNumberFormat="1" applyFont="1" applyAlignment="1" applyProtection="1">
      <alignment vertical="center"/>
      <protection locked="0"/>
    </xf>
    <xf numFmtId="171" fontId="17" fillId="4" borderId="23" xfId="8" applyNumberFormat="1" applyFont="1" applyFill="1" applyBorder="1" applyAlignment="1" applyProtection="1">
      <alignment horizontal="right" vertical="center" wrapText="1"/>
      <protection locked="0"/>
    </xf>
    <xf numFmtId="171" fontId="18" fillId="4" borderId="14" xfId="8" applyNumberFormat="1" applyFont="1" applyFill="1" applyBorder="1" applyAlignment="1" applyProtection="1">
      <alignment horizontal="right" vertical="center" wrapText="1"/>
      <protection locked="0"/>
    </xf>
    <xf numFmtId="0" fontId="15" fillId="0" borderId="0" xfId="9" applyFont="1" applyAlignment="1" applyProtection="1">
      <alignment horizontal="right" vertical="center"/>
      <protection locked="0"/>
    </xf>
    <xf numFmtId="174" fontId="14" fillId="0" borderId="0" xfId="9" applyNumberFormat="1" applyFont="1" applyAlignment="1" applyProtection="1">
      <alignment vertical="center"/>
      <protection locked="0"/>
    </xf>
    <xf numFmtId="0" fontId="23" fillId="14" borderId="23" xfId="9" applyFont="1" applyFill="1" applyBorder="1" applyAlignment="1">
      <alignment horizontal="center" vertical="center" wrapText="1"/>
    </xf>
    <xf numFmtId="174" fontId="14" fillId="0" borderId="23" xfId="16" applyNumberFormat="1" applyFont="1" applyFill="1" applyBorder="1" applyAlignment="1" applyProtection="1">
      <alignment vertical="center"/>
    </xf>
    <xf numFmtId="0" fontId="15" fillId="5" borderId="4" xfId="0" applyFont="1" applyFill="1" applyBorder="1" applyAlignment="1" applyProtection="1">
      <alignment horizontal="center" vertical="center"/>
      <protection locked="0"/>
    </xf>
    <xf numFmtId="0" fontId="15" fillId="5" borderId="23" xfId="0" applyFont="1" applyFill="1" applyBorder="1" applyAlignment="1" applyProtection="1">
      <alignment horizontal="center" vertical="center"/>
      <protection locked="0"/>
    </xf>
    <xf numFmtId="171" fontId="16" fillId="0" borderId="0" xfId="9" applyNumberFormat="1" applyFont="1" applyAlignment="1" applyProtection="1">
      <alignment vertical="center"/>
      <protection locked="0"/>
    </xf>
    <xf numFmtId="176" fontId="14" fillId="0" borderId="4" xfId="7" applyNumberFormat="1" applyFont="1" applyBorder="1" applyAlignment="1" applyProtection="1">
      <alignment vertical="center"/>
      <protection locked="0"/>
    </xf>
    <xf numFmtId="176" fontId="14" fillId="0" borderId="23" xfId="7" applyNumberFormat="1" applyFont="1" applyBorder="1" applyAlignment="1" applyProtection="1">
      <alignment vertical="center"/>
      <protection locked="0"/>
    </xf>
    <xf numFmtId="176" fontId="14" fillId="5" borderId="4" xfId="7" applyNumberFormat="1" applyFont="1" applyFill="1" applyBorder="1" applyAlignment="1" applyProtection="1">
      <alignment vertical="center"/>
      <protection locked="0"/>
    </xf>
    <xf numFmtId="176" fontId="14" fillId="5" borderId="23" xfId="7" applyNumberFormat="1" applyFont="1" applyFill="1" applyBorder="1" applyAlignment="1" applyProtection="1">
      <alignment vertical="center"/>
      <protection locked="0"/>
    </xf>
    <xf numFmtId="176" fontId="14" fillId="0" borderId="4" xfId="7" applyNumberFormat="1" applyFont="1" applyFill="1" applyBorder="1" applyAlignment="1" applyProtection="1">
      <alignment vertical="center"/>
      <protection locked="0"/>
    </xf>
    <xf numFmtId="176" fontId="14" fillId="0" borderId="23" xfId="7" applyNumberFormat="1" applyFont="1" applyFill="1" applyBorder="1" applyAlignment="1" applyProtection="1">
      <alignment vertical="center"/>
      <protection locked="0"/>
    </xf>
    <xf numFmtId="176" fontId="14" fillId="5" borderId="13" xfId="7" applyNumberFormat="1" applyFont="1" applyFill="1" applyBorder="1" applyAlignment="1" applyProtection="1">
      <alignment vertical="center"/>
      <protection locked="0"/>
    </xf>
    <xf numFmtId="176" fontId="14" fillId="5" borderId="14" xfId="7" applyNumberFormat="1" applyFont="1" applyFill="1" applyBorder="1" applyAlignment="1" applyProtection="1">
      <alignment vertical="center"/>
      <protection locked="0"/>
    </xf>
    <xf numFmtId="176" fontId="14" fillId="0" borderId="0" xfId="9" applyNumberFormat="1" applyFont="1" applyAlignment="1" applyProtection="1">
      <alignment vertical="center"/>
      <protection locked="0"/>
    </xf>
    <xf numFmtId="176" fontId="15" fillId="5" borderId="4" xfId="0" applyNumberFormat="1" applyFont="1" applyFill="1" applyBorder="1" applyAlignment="1" applyProtection="1">
      <alignment horizontal="center" vertical="center"/>
      <protection locked="0"/>
    </xf>
    <xf numFmtId="176" fontId="15" fillId="5" borderId="23" xfId="0" applyNumberFormat="1" applyFont="1" applyFill="1" applyBorder="1" applyAlignment="1" applyProtection="1">
      <alignment horizontal="center" vertical="center"/>
      <protection locked="0"/>
    </xf>
    <xf numFmtId="176" fontId="18" fillId="0" borderId="0" xfId="7" applyNumberFormat="1" applyFont="1" applyFill="1" applyBorder="1" applyAlignment="1" applyProtection="1">
      <alignment horizontal="right" vertical="center" wrapText="1"/>
      <protection locked="0"/>
    </xf>
    <xf numFmtId="176" fontId="14" fillId="0" borderId="0" xfId="7" applyNumberFormat="1" applyFont="1" applyFill="1" applyBorder="1" applyAlignment="1" applyProtection="1">
      <alignment vertical="center"/>
      <protection locked="0"/>
    </xf>
    <xf numFmtId="0" fontId="33" fillId="0" borderId="0" xfId="9" applyFont="1" applyAlignment="1" applyProtection="1">
      <alignment horizontal="left" vertical="center"/>
      <protection locked="0"/>
    </xf>
    <xf numFmtId="176" fontId="15" fillId="5" borderId="16" xfId="0" applyNumberFormat="1" applyFont="1" applyFill="1" applyBorder="1" applyAlignment="1" applyProtection="1">
      <alignment horizontal="center" vertical="center"/>
      <protection locked="0"/>
    </xf>
    <xf numFmtId="176" fontId="14" fillId="3" borderId="16" xfId="9" applyNumberFormat="1" applyFont="1" applyFill="1" applyBorder="1" applyAlignment="1" applyProtection="1">
      <alignment vertical="center"/>
      <protection locked="0"/>
    </xf>
    <xf numFmtId="176" fontId="14" fillId="3" borderId="4" xfId="9" applyNumberFormat="1" applyFont="1" applyFill="1" applyBorder="1" applyAlignment="1" applyProtection="1">
      <alignment vertical="center"/>
      <protection locked="0"/>
    </xf>
    <xf numFmtId="176" fontId="14" fillId="3" borderId="23" xfId="9" applyNumberFormat="1" applyFont="1" applyFill="1" applyBorder="1" applyAlignment="1" applyProtection="1">
      <alignment vertical="center"/>
      <protection locked="0"/>
    </xf>
    <xf numFmtId="176" fontId="14" fillId="0" borderId="4" xfId="9" applyNumberFormat="1" applyFont="1" applyBorder="1" applyAlignment="1" applyProtection="1">
      <alignment vertical="center"/>
      <protection locked="0"/>
    </xf>
    <xf numFmtId="176" fontId="14" fillId="0" borderId="23" xfId="9" applyNumberFormat="1" applyFont="1" applyBorder="1" applyAlignment="1" applyProtection="1">
      <alignment vertical="center"/>
      <protection locked="0"/>
    </xf>
    <xf numFmtId="9" fontId="18" fillId="3" borderId="4" xfId="9" applyNumberFormat="1" applyFont="1" applyFill="1" applyBorder="1" applyAlignment="1" applyProtection="1">
      <alignment horizontal="right" vertical="center" wrapText="1"/>
      <protection locked="0"/>
    </xf>
    <xf numFmtId="171" fontId="14" fillId="0" borderId="0" xfId="9" applyNumberFormat="1" applyFont="1" applyAlignment="1" applyProtection="1">
      <alignment vertical="center"/>
      <protection locked="0"/>
    </xf>
    <xf numFmtId="0" fontId="14" fillId="0" borderId="49" xfId="9" applyFont="1" applyBorder="1" applyAlignment="1" applyProtection="1">
      <alignment horizontal="left" vertical="center"/>
      <protection locked="0"/>
    </xf>
    <xf numFmtId="0" fontId="14" fillId="0" borderId="62" xfId="9" applyFont="1" applyBorder="1" applyAlignment="1" applyProtection="1">
      <alignment horizontal="left" vertical="center"/>
      <protection locked="0"/>
    </xf>
    <xf numFmtId="0" fontId="18" fillId="0" borderId="0" xfId="9" applyFont="1" applyAlignment="1" applyProtection="1">
      <alignment horizontal="left" vertical="center"/>
      <protection locked="0"/>
    </xf>
    <xf numFmtId="174" fontId="15" fillId="5" borderId="4" xfId="9" applyNumberFormat="1" applyFont="1" applyFill="1" applyBorder="1" applyAlignment="1">
      <alignment vertical="center"/>
    </xf>
    <xf numFmtId="174" fontId="14" fillId="0" borderId="4" xfId="16" applyNumberFormat="1" applyFont="1" applyFill="1" applyBorder="1" applyAlignment="1" applyProtection="1">
      <alignment vertical="center"/>
    </xf>
    <xf numFmtId="174" fontId="15" fillId="5" borderId="13" xfId="9" applyNumberFormat="1" applyFont="1" applyFill="1" applyBorder="1" applyAlignment="1">
      <alignment vertical="center"/>
    </xf>
    <xf numFmtId="0" fontId="18" fillId="14" borderId="4" xfId="9" applyFont="1" applyFill="1" applyBorder="1" applyAlignment="1">
      <alignment horizontal="center" vertical="center" wrapText="1"/>
    </xf>
    <xf numFmtId="0" fontId="18" fillId="14" borderId="23" xfId="9" applyFont="1" applyFill="1" applyBorder="1" applyAlignment="1">
      <alignment horizontal="center" vertical="center" wrapText="1"/>
    </xf>
    <xf numFmtId="169" fontId="14" fillId="0" borderId="0" xfId="7" applyFont="1" applyBorder="1" applyAlignment="1" applyProtection="1">
      <alignment vertical="center"/>
      <protection locked="0"/>
    </xf>
    <xf numFmtId="0" fontId="15" fillId="0" borderId="0" xfId="30" applyFont="1" applyAlignment="1" applyProtection="1">
      <alignment horizontal="right" vertical="center" wrapText="1"/>
      <protection locked="0"/>
    </xf>
    <xf numFmtId="0" fontId="14" fillId="0" borderId="0" xfId="30" applyAlignment="1" applyProtection="1">
      <alignment horizontal="left" vertical="center" wrapText="1"/>
      <protection locked="0"/>
    </xf>
    <xf numFmtId="0" fontId="15" fillId="0" borderId="0" xfId="30" applyFont="1" applyAlignment="1" applyProtection="1">
      <alignment horizontal="center" vertical="top" wrapText="1"/>
      <protection locked="0"/>
    </xf>
    <xf numFmtId="169" fontId="15" fillId="0" borderId="0" xfId="7" applyFont="1" applyBorder="1" applyAlignment="1" applyProtection="1">
      <alignment horizontal="center" vertical="top" wrapText="1"/>
      <protection locked="0"/>
    </xf>
    <xf numFmtId="169" fontId="14" fillId="0" borderId="0" xfId="7" applyFont="1" applyFill="1" applyBorder="1" applyAlignment="1" applyProtection="1">
      <alignment vertical="center"/>
      <protection locked="0"/>
    </xf>
    <xf numFmtId="169" fontId="23" fillId="5" borderId="4" xfId="7" applyFont="1" applyFill="1" applyBorder="1" applyAlignment="1" applyProtection="1">
      <alignment horizontal="center" vertical="center" wrapText="1"/>
      <protection locked="0"/>
    </xf>
    <xf numFmtId="0" fontId="15" fillId="5" borderId="4" xfId="30" applyFont="1" applyFill="1" applyBorder="1" applyAlignment="1" applyProtection="1">
      <alignment horizontal="center" vertical="center" wrapText="1"/>
      <protection locked="0"/>
    </xf>
    <xf numFmtId="169" fontId="15" fillId="5" borderId="4" xfId="7" applyFont="1" applyFill="1" applyBorder="1" applyAlignment="1" applyProtection="1">
      <alignment horizontal="center" vertical="center"/>
      <protection locked="0"/>
    </xf>
    <xf numFmtId="169" fontId="14" fillId="0" borderId="4" xfId="7" applyFont="1" applyBorder="1" applyAlignment="1" applyProtection="1">
      <alignment vertical="center"/>
      <protection locked="0"/>
    </xf>
    <xf numFmtId="0" fontId="14" fillId="0" borderId="4" xfId="30" applyBorder="1" applyAlignment="1" applyProtection="1">
      <alignment horizontal="left" vertical="center" wrapText="1"/>
      <protection locked="0"/>
    </xf>
    <xf numFmtId="9" fontId="14" fillId="0" borderId="4" xfId="16" applyFont="1" applyFill="1" applyBorder="1" applyAlignment="1" applyProtection="1">
      <alignment horizontal="left" vertical="center" wrapText="1"/>
      <protection locked="0"/>
    </xf>
    <xf numFmtId="176" fontId="14" fillId="0" borderId="4" xfId="7" applyNumberFormat="1" applyFont="1" applyFill="1" applyBorder="1" applyAlignment="1" applyProtection="1">
      <alignment horizontal="left" vertical="center" wrapText="1"/>
      <protection locked="0"/>
    </xf>
    <xf numFmtId="176" fontId="15" fillId="3" borderId="4" xfId="7" applyNumberFormat="1" applyFont="1" applyFill="1" applyBorder="1" applyAlignment="1" applyProtection="1">
      <alignment horizontal="center" vertical="center" wrapText="1"/>
      <protection locked="0"/>
    </xf>
    <xf numFmtId="0" fontId="14" fillId="0" borderId="4" xfId="9" applyFont="1" applyBorder="1" applyAlignment="1" applyProtection="1">
      <alignment horizontal="left" vertical="center" wrapText="1"/>
      <protection locked="0"/>
    </xf>
    <xf numFmtId="176" fontId="14" fillId="0" borderId="4" xfId="7" applyNumberFormat="1" applyFont="1" applyFill="1" applyBorder="1" applyAlignment="1" applyProtection="1">
      <alignment vertical="center" wrapText="1"/>
      <protection locked="0"/>
    </xf>
    <xf numFmtId="176" fontId="15" fillId="3" borderId="4" xfId="7" applyNumberFormat="1" applyFont="1" applyFill="1" applyBorder="1" applyAlignment="1" applyProtection="1">
      <alignment vertical="center" wrapText="1"/>
      <protection locked="0"/>
    </xf>
    <xf numFmtId="176" fontId="15" fillId="5" borderId="31" xfId="7" applyNumberFormat="1" applyFont="1" applyFill="1" applyBorder="1" applyAlignment="1" applyProtection="1">
      <alignment horizontal="center" vertical="center" wrapText="1"/>
      <protection locked="0"/>
    </xf>
    <xf numFmtId="176" fontId="15" fillId="5" borderId="24" xfId="7" applyNumberFormat="1" applyFont="1" applyFill="1" applyBorder="1" applyAlignment="1" applyProtection="1">
      <alignment horizontal="center" vertical="center" wrapText="1"/>
      <protection locked="0"/>
    </xf>
    <xf numFmtId="9" fontId="14" fillId="0" borderId="4" xfId="16" applyFont="1" applyFill="1" applyBorder="1" applyAlignment="1" applyProtection="1">
      <alignment horizontal="right" vertical="center" wrapText="1"/>
      <protection locked="0"/>
    </xf>
    <xf numFmtId="169" fontId="14" fillId="0" borderId="23" xfId="7" applyFont="1" applyFill="1" applyBorder="1" applyAlignment="1" applyProtection="1">
      <alignment horizontal="left" vertical="center" wrapText="1"/>
      <protection locked="0"/>
    </xf>
    <xf numFmtId="176" fontId="15" fillId="6" borderId="7" xfId="7" applyNumberFormat="1" applyFont="1" applyFill="1" applyBorder="1" applyAlignment="1" applyProtection="1">
      <alignment horizontal="center" vertical="center" wrapText="1"/>
      <protection locked="0"/>
    </xf>
    <xf numFmtId="169" fontId="15" fillId="6" borderId="7" xfId="7" applyFont="1" applyFill="1" applyBorder="1" applyAlignment="1" applyProtection="1">
      <alignment horizontal="center" vertical="center" wrapText="1"/>
      <protection locked="0"/>
    </xf>
    <xf numFmtId="169" fontId="15" fillId="6" borderId="8" xfId="7" applyFont="1" applyFill="1" applyBorder="1" applyAlignment="1" applyProtection="1">
      <alignment horizontal="center" vertical="center" wrapText="1"/>
      <protection locked="0"/>
    </xf>
    <xf numFmtId="0" fontId="15" fillId="6" borderId="16" xfId="9" applyFont="1" applyFill="1" applyBorder="1" applyAlignment="1" applyProtection="1">
      <alignment horizontal="left" vertical="center" wrapText="1"/>
      <protection locked="0"/>
    </xf>
    <xf numFmtId="0" fontId="15" fillId="6" borderId="4" xfId="9" applyFont="1" applyFill="1" applyBorder="1" applyAlignment="1" applyProtection="1">
      <alignment horizontal="left" vertical="center" wrapText="1"/>
      <protection locked="0"/>
    </xf>
    <xf numFmtId="0" fontId="15" fillId="6" borderId="51" xfId="9" applyFont="1" applyFill="1" applyBorder="1" applyAlignment="1" applyProtection="1">
      <alignment horizontal="left" vertical="center" wrapText="1"/>
      <protection locked="0"/>
    </xf>
    <xf numFmtId="0" fontId="15" fillId="6" borderId="13" xfId="9" applyFont="1" applyFill="1" applyBorder="1" applyAlignment="1" applyProtection="1">
      <alignment horizontal="left" vertical="center" wrapText="1"/>
      <protection locked="0"/>
    </xf>
    <xf numFmtId="0" fontId="14" fillId="0" borderId="0" xfId="9" applyFont="1" applyAlignment="1" applyProtection="1">
      <alignment horizontal="left" vertical="top" wrapText="1"/>
      <protection locked="0"/>
    </xf>
    <xf numFmtId="169" fontId="14" fillId="0" borderId="0" xfId="7" applyFont="1" applyBorder="1" applyAlignment="1" applyProtection="1">
      <alignment horizontal="left" vertical="top" wrapText="1"/>
      <protection locked="0"/>
    </xf>
    <xf numFmtId="169" fontId="14" fillId="0" borderId="0" xfId="7" applyFont="1" applyBorder="1" applyAlignment="1" applyProtection="1">
      <alignment horizontal="right" vertical="top" wrapText="1"/>
      <protection locked="0"/>
    </xf>
    <xf numFmtId="0" fontId="15" fillId="0" borderId="0" xfId="30" applyFont="1" applyAlignment="1" applyProtection="1">
      <alignment horizontal="left" vertical="top" wrapText="1"/>
      <protection locked="0"/>
    </xf>
    <xf numFmtId="169" fontId="14" fillId="0" borderId="0" xfId="7" applyFont="1" applyBorder="1" applyAlignment="1" applyProtection="1">
      <alignment horizontal="center" vertical="center"/>
      <protection locked="0"/>
    </xf>
    <xf numFmtId="169" fontId="15" fillId="5" borderId="23" xfId="7" applyFont="1" applyFill="1" applyBorder="1" applyAlignment="1" applyProtection="1">
      <alignment horizontal="center" vertical="center"/>
      <protection locked="0"/>
    </xf>
    <xf numFmtId="176" fontId="14" fillId="0" borderId="0" xfId="9" applyNumberFormat="1" applyFont="1" applyProtection="1">
      <protection locked="0"/>
    </xf>
    <xf numFmtId="176" fontId="14" fillId="0" borderId="23" xfId="7" applyNumberFormat="1" applyFont="1" applyFill="1" applyBorder="1" applyAlignment="1" applyProtection="1">
      <alignment horizontal="left" vertical="center" wrapText="1"/>
      <protection locked="0"/>
    </xf>
    <xf numFmtId="0" fontId="14" fillId="0" borderId="16" xfId="30" applyBorder="1" applyAlignment="1" applyProtection="1">
      <alignment horizontal="left" vertical="center" wrapText="1"/>
      <protection locked="0"/>
    </xf>
    <xf numFmtId="176" fontId="15" fillId="3" borderId="23" xfId="7" applyNumberFormat="1" applyFont="1" applyFill="1" applyBorder="1" applyAlignment="1" applyProtection="1">
      <alignment horizontal="center" vertical="center" wrapText="1"/>
      <protection locked="0"/>
    </xf>
    <xf numFmtId="169" fontId="27" fillId="5" borderId="4" xfId="7" applyFont="1" applyFill="1" applyBorder="1" applyAlignment="1" applyProtection="1">
      <alignment horizontal="center" vertical="center" wrapText="1"/>
      <protection locked="0"/>
    </xf>
    <xf numFmtId="169" fontId="14" fillId="0" borderId="4" xfId="7" applyFont="1" applyFill="1" applyBorder="1" applyAlignment="1" applyProtection="1">
      <alignment horizontal="left" vertical="center"/>
      <protection locked="0"/>
    </xf>
    <xf numFmtId="169" fontId="14" fillId="0" borderId="23" xfId="7" applyFont="1" applyFill="1" applyBorder="1" applyAlignment="1" applyProtection="1">
      <alignment horizontal="left" vertical="center"/>
      <protection locked="0"/>
    </xf>
    <xf numFmtId="176" fontId="15" fillId="8" borderId="4" xfId="7" applyNumberFormat="1" applyFont="1" applyFill="1" applyBorder="1" applyAlignment="1" applyProtection="1">
      <alignment horizontal="center" vertical="center" wrapText="1"/>
      <protection locked="0"/>
    </xf>
    <xf numFmtId="176" fontId="15" fillId="8" borderId="23" xfId="7" applyNumberFormat="1" applyFont="1" applyFill="1" applyBorder="1" applyAlignment="1" applyProtection="1">
      <alignment horizontal="center" vertical="center" wrapText="1"/>
      <protection locked="0"/>
    </xf>
    <xf numFmtId="0" fontId="14" fillId="0" borderId="0" xfId="9" applyFont="1" applyAlignment="1" applyProtection="1">
      <alignment horizontal="right" vertical="top" wrapText="1"/>
      <protection locked="0"/>
    </xf>
    <xf numFmtId="0" fontId="14" fillId="0" borderId="4" xfId="9" applyFont="1" applyBorder="1" applyAlignment="1" applyProtection="1">
      <alignment horizontal="center" wrapText="1"/>
      <protection locked="0"/>
    </xf>
    <xf numFmtId="0" fontId="14" fillId="0" borderId="0" xfId="9" applyFont="1" applyAlignment="1" applyProtection="1">
      <alignment vertical="top" wrapText="1"/>
      <protection locked="0"/>
    </xf>
    <xf numFmtId="0" fontId="14" fillId="0" borderId="4" xfId="9" applyFont="1" applyBorder="1" applyAlignment="1" applyProtection="1">
      <alignment wrapText="1"/>
      <protection locked="0"/>
    </xf>
    <xf numFmtId="0" fontId="14" fillId="0" borderId="7" xfId="9" applyFont="1" applyBorder="1" applyAlignment="1" applyProtection="1">
      <alignment horizontal="center" wrapText="1"/>
      <protection locked="0"/>
    </xf>
    <xf numFmtId="0" fontId="14" fillId="0" borderId="7" xfId="9" applyFont="1" applyBorder="1" applyAlignment="1" applyProtection="1">
      <alignment wrapText="1"/>
      <protection locked="0"/>
    </xf>
    <xf numFmtId="0" fontId="15" fillId="5" borderId="5" xfId="30" applyFont="1" applyFill="1" applyBorder="1" applyAlignment="1" applyProtection="1">
      <alignment horizontal="center" vertical="center" wrapText="1"/>
      <protection locked="0"/>
    </xf>
    <xf numFmtId="0" fontId="15" fillId="14" borderId="4" xfId="30" applyFont="1" applyFill="1" applyBorder="1" applyAlignment="1">
      <alignment horizontal="center" vertical="center" wrapText="1"/>
    </xf>
    <xf numFmtId="0" fontId="24" fillId="0" borderId="0" xfId="21" applyFont="1" applyAlignment="1" applyProtection="1">
      <alignment vertical="center"/>
      <protection locked="0"/>
    </xf>
    <xf numFmtId="0" fontId="24" fillId="2" borderId="0" xfId="21" applyFont="1" applyFill="1" applyAlignment="1" applyProtection="1">
      <alignment vertical="center"/>
      <protection locked="0"/>
    </xf>
    <xf numFmtId="169" fontId="24" fillId="0" borderId="0" xfId="7" applyFont="1" applyFill="1" applyAlignment="1" applyProtection="1">
      <alignment vertical="center"/>
      <protection locked="0"/>
    </xf>
    <xf numFmtId="0" fontId="23" fillId="3" borderId="1" xfId="21" applyFont="1" applyFill="1" applyBorder="1" applyAlignment="1" applyProtection="1">
      <alignment vertical="center"/>
      <protection locked="0"/>
    </xf>
    <xf numFmtId="0" fontId="23" fillId="0" borderId="0" xfId="21" applyFont="1" applyAlignment="1" applyProtection="1">
      <alignment vertical="center"/>
      <protection locked="0"/>
    </xf>
    <xf numFmtId="0" fontId="27" fillId="5" borderId="16" xfId="9" applyFont="1" applyFill="1" applyBorder="1" applyAlignment="1" applyProtection="1">
      <alignment horizontal="center" vertical="center" wrapText="1"/>
      <protection locked="0"/>
    </xf>
    <xf numFmtId="10" fontId="24" fillId="0" borderId="0" xfId="20" applyNumberFormat="1" applyFont="1" applyFill="1" applyBorder="1" applyAlignment="1" applyProtection="1">
      <alignment vertical="center"/>
      <protection locked="0"/>
    </xf>
    <xf numFmtId="10" fontId="18" fillId="0" borderId="0" xfId="16" applyNumberFormat="1" applyFont="1" applyFill="1" applyBorder="1" applyAlignment="1" applyProtection="1">
      <alignment horizontal="right" vertical="center" wrapText="1"/>
      <protection locked="0"/>
    </xf>
    <xf numFmtId="169" fontId="24" fillId="2" borderId="0" xfId="7" applyFont="1" applyFill="1" applyAlignment="1" applyProtection="1">
      <alignment vertical="center"/>
      <protection locked="0"/>
    </xf>
    <xf numFmtId="172" fontId="23" fillId="0" borderId="58" xfId="21" applyNumberFormat="1" applyFont="1" applyBorder="1" applyAlignment="1" applyProtection="1">
      <alignment vertical="center"/>
      <protection locked="0"/>
    </xf>
    <xf numFmtId="0" fontId="27" fillId="14" borderId="6" xfId="9" applyFont="1" applyFill="1" applyBorder="1" applyAlignment="1" applyProtection="1">
      <alignment horizontal="center" vertical="center" wrapText="1"/>
      <protection locked="0"/>
    </xf>
    <xf numFmtId="0" fontId="17" fillId="2" borderId="16" xfId="21" applyFont="1" applyFill="1" applyBorder="1" applyAlignment="1" applyProtection="1">
      <alignment horizontal="left" vertical="center" wrapText="1"/>
      <protection locked="0"/>
    </xf>
    <xf numFmtId="0" fontId="24" fillId="2" borderId="4" xfId="21" applyFont="1" applyFill="1" applyBorder="1" applyAlignment="1" applyProtection="1">
      <alignment horizontal="justify" vertical="center" wrapText="1"/>
      <protection locked="0"/>
    </xf>
    <xf numFmtId="10" fontId="17" fillId="2" borderId="4" xfId="21" applyNumberFormat="1" applyFont="1" applyFill="1" applyBorder="1" applyAlignment="1" applyProtection="1">
      <alignment horizontal="left" vertical="center"/>
      <protection locked="0"/>
    </xf>
    <xf numFmtId="10" fontId="17" fillId="0" borderId="4" xfId="21" applyNumberFormat="1" applyFont="1" applyBorder="1" applyAlignment="1" applyProtection="1">
      <alignment horizontal="left" vertical="center"/>
      <protection locked="0"/>
    </xf>
    <xf numFmtId="0" fontId="17" fillId="2" borderId="16" xfId="21" applyFont="1" applyFill="1" applyBorder="1" applyAlignment="1" applyProtection="1">
      <alignment horizontal="left" vertical="center"/>
      <protection locked="0"/>
    </xf>
    <xf numFmtId="0" fontId="15" fillId="0" borderId="64" xfId="30" applyFont="1" applyBorder="1" applyAlignment="1" applyProtection="1">
      <alignment horizontal="left" vertical="top" wrapText="1"/>
      <protection locked="0"/>
    </xf>
    <xf numFmtId="0" fontId="14" fillId="0" borderId="0" xfId="30" applyAlignment="1" applyProtection="1">
      <alignment vertical="center" wrapText="1"/>
      <protection locked="0"/>
    </xf>
    <xf numFmtId="0" fontId="14" fillId="0" borderId="0" xfId="9" applyFont="1" applyAlignment="1" applyProtection="1">
      <alignment horizontal="center"/>
      <protection locked="0"/>
    </xf>
    <xf numFmtId="0" fontId="24" fillId="2" borderId="0" xfId="44" applyFont="1" applyFill="1" applyProtection="1">
      <protection locked="0"/>
    </xf>
    <xf numFmtId="0" fontId="24" fillId="0" borderId="0" xfId="28" applyFont="1" applyAlignment="1" applyProtection="1">
      <alignment horizontal="center" vertical="center"/>
      <protection locked="0"/>
    </xf>
    <xf numFmtId="0" fontId="23" fillId="5" borderId="0" xfId="28" applyFont="1" applyFill="1" applyAlignment="1" applyProtection="1">
      <alignment vertical="center"/>
      <protection locked="0"/>
    </xf>
    <xf numFmtId="0" fontId="24" fillId="0" borderId="0" xfId="44" applyFont="1" applyProtection="1">
      <protection locked="0"/>
    </xf>
    <xf numFmtId="0" fontId="23" fillId="0" borderId="0" xfId="28" applyFont="1" applyAlignment="1" applyProtection="1">
      <alignment vertical="center"/>
      <protection locked="0"/>
    </xf>
    <xf numFmtId="0" fontId="23" fillId="0" borderId="0" xfId="28" applyFont="1" applyAlignment="1" applyProtection="1">
      <alignment horizontal="left" vertical="center"/>
      <protection locked="0"/>
    </xf>
    <xf numFmtId="169" fontId="14" fillId="0" borderId="0" xfId="9" applyNumberFormat="1" applyFont="1" applyProtection="1">
      <protection locked="0"/>
    </xf>
    <xf numFmtId="2" fontId="14" fillId="0" borderId="0" xfId="9" applyNumberFormat="1" applyFont="1" applyProtection="1">
      <protection locked="0"/>
    </xf>
    <xf numFmtId="169" fontId="14" fillId="0" borderId="0" xfId="7" applyFont="1" applyProtection="1">
      <protection locked="0"/>
    </xf>
    <xf numFmtId="10" fontId="14" fillId="0" borderId="0" xfId="16" applyNumberFormat="1" applyFont="1" applyProtection="1">
      <protection locked="0"/>
    </xf>
    <xf numFmtId="0" fontId="24" fillId="0" borderId="0" xfId="28" applyFont="1" applyProtection="1">
      <protection locked="0"/>
    </xf>
    <xf numFmtId="0" fontId="24" fillId="2" borderId="0" xfId="36" applyFont="1" applyFill="1" applyProtection="1">
      <protection locked="0"/>
    </xf>
    <xf numFmtId="0" fontId="24" fillId="0" borderId="0" xfId="36" applyFont="1" applyProtection="1">
      <protection locked="0"/>
    </xf>
    <xf numFmtId="0" fontId="15" fillId="14" borderId="30" xfId="9" applyFont="1" applyFill="1" applyBorder="1" applyAlignment="1">
      <alignment horizontal="center" vertical="center" wrapText="1"/>
    </xf>
    <xf numFmtId="0" fontId="15" fillId="14" borderId="24" xfId="9" applyFont="1" applyFill="1" applyBorder="1" applyAlignment="1">
      <alignment horizontal="center" vertical="center" wrapText="1"/>
    </xf>
    <xf numFmtId="0" fontId="23" fillId="14" borderId="0" xfId="28" applyFont="1" applyFill="1" applyAlignment="1" applyProtection="1">
      <alignment vertical="center"/>
      <protection locked="0"/>
    </xf>
    <xf numFmtId="172" fontId="24" fillId="0" borderId="0" xfId="37" applyNumberFormat="1" applyFont="1" applyFill="1" applyBorder="1" applyProtection="1">
      <protection locked="0"/>
    </xf>
    <xf numFmtId="172" fontId="24" fillId="2" borderId="0" xfId="37" applyNumberFormat="1" applyFont="1" applyFill="1" applyProtection="1">
      <protection locked="0"/>
    </xf>
    <xf numFmtId="0" fontId="24" fillId="0" borderId="0" xfId="55" applyFont="1" applyProtection="1">
      <protection locked="0"/>
    </xf>
    <xf numFmtId="0" fontId="23" fillId="5" borderId="16" xfId="55" applyFont="1" applyFill="1" applyBorder="1" applyAlignment="1">
      <alignment horizontal="center" vertical="center"/>
    </xf>
    <xf numFmtId="0" fontId="23" fillId="14" borderId="4" xfId="55" applyFont="1" applyFill="1" applyBorder="1" applyAlignment="1">
      <alignment horizontal="center" vertical="center" wrapText="1"/>
    </xf>
    <xf numFmtId="0" fontId="23" fillId="14" borderId="23" xfId="55" applyFont="1" applyFill="1" applyBorder="1" applyAlignment="1">
      <alignment horizontal="center" vertical="center" wrapText="1"/>
    </xf>
    <xf numFmtId="0" fontId="29" fillId="0" borderId="16" xfId="55" applyFont="1" applyBorder="1" applyAlignment="1">
      <alignment horizontal="left" vertical="center" wrapText="1"/>
    </xf>
    <xf numFmtId="0" fontId="24" fillId="0" borderId="16" xfId="55" applyFont="1" applyBorder="1" applyAlignment="1">
      <alignment horizontal="left" vertical="center"/>
    </xf>
    <xf numFmtId="0" fontId="24" fillId="0" borderId="51" xfId="55" applyFont="1" applyBorder="1" applyAlignment="1">
      <alignment horizontal="left" vertical="center"/>
    </xf>
    <xf numFmtId="0" fontId="24" fillId="2" borderId="0" xfId="34" applyFont="1" applyFill="1" applyProtection="1">
      <protection locked="0"/>
    </xf>
    <xf numFmtId="0" fontId="23" fillId="2" borderId="0" xfId="34" applyFont="1" applyFill="1" applyAlignment="1" applyProtection="1">
      <alignment horizontal="left" vertical="center"/>
      <protection locked="0"/>
    </xf>
    <xf numFmtId="0" fontId="23" fillId="3" borderId="31" xfId="34" applyFont="1" applyFill="1" applyBorder="1" applyAlignment="1" applyProtection="1">
      <alignment horizontal="center" vertical="center"/>
      <protection locked="0"/>
    </xf>
    <xf numFmtId="0" fontId="23" fillId="3" borderId="24" xfId="34" applyFont="1" applyFill="1" applyBorder="1" applyAlignment="1" applyProtection="1">
      <alignment horizontal="center" vertical="center" wrapText="1"/>
      <protection locked="0"/>
    </xf>
    <xf numFmtId="0" fontId="23" fillId="3" borderId="4" xfId="34" applyFont="1" applyFill="1" applyBorder="1" applyAlignment="1" applyProtection="1">
      <alignment horizontal="center" vertical="center"/>
      <protection locked="0"/>
    </xf>
    <xf numFmtId="0" fontId="23" fillId="3" borderId="23" xfId="34" applyFont="1" applyFill="1" applyBorder="1" applyAlignment="1" applyProtection="1">
      <alignment horizontal="center" vertical="center" wrapText="1"/>
      <protection locked="0"/>
    </xf>
    <xf numFmtId="164" fontId="23" fillId="2" borderId="4" xfId="34" applyNumberFormat="1" applyFont="1" applyFill="1" applyBorder="1" applyAlignment="1" applyProtection="1">
      <alignment horizontal="center" vertical="center" wrapText="1"/>
      <protection locked="0"/>
    </xf>
    <xf numFmtId="164" fontId="23" fillId="2" borderId="4" xfId="34" applyNumberFormat="1" applyFont="1" applyFill="1" applyBorder="1" applyAlignment="1" applyProtection="1">
      <alignment horizontal="center" vertical="center"/>
      <protection locked="0"/>
    </xf>
    <xf numFmtId="164" fontId="15" fillId="2" borderId="13" xfId="34" applyNumberFormat="1" applyFont="1" applyFill="1" applyBorder="1" applyAlignment="1" applyProtection="1">
      <alignment horizontal="center" vertical="center" wrapText="1"/>
      <protection locked="0"/>
    </xf>
    <xf numFmtId="164" fontId="14" fillId="2" borderId="14" xfId="34" applyNumberFormat="1" applyFont="1" applyFill="1" applyBorder="1" applyAlignment="1" applyProtection="1">
      <alignment horizontal="center" vertical="center" wrapText="1"/>
      <protection locked="0"/>
    </xf>
    <xf numFmtId="0" fontId="24" fillId="2" borderId="0" xfId="34" applyFont="1" applyFill="1" applyAlignment="1" applyProtection="1">
      <alignment horizontal="justify" vertical="center"/>
      <protection locked="0"/>
    </xf>
    <xf numFmtId="0" fontId="23" fillId="14" borderId="4" xfId="34" applyFont="1" applyFill="1" applyBorder="1" applyAlignment="1">
      <alignment horizontal="center" vertical="center"/>
    </xf>
    <xf numFmtId="0" fontId="23" fillId="5" borderId="0" xfId="28" applyFont="1" applyFill="1" applyAlignment="1" applyProtection="1">
      <alignment vertical="center" wrapText="1"/>
      <protection locked="0"/>
    </xf>
    <xf numFmtId="0" fontId="24" fillId="0" borderId="0" xfId="34" applyFont="1" applyProtection="1">
      <protection locked="0"/>
    </xf>
    <xf numFmtId="0" fontId="23" fillId="0" borderId="0" xfId="28" applyFont="1" applyAlignment="1" applyProtection="1">
      <alignment vertical="center" wrapText="1"/>
      <protection locked="0"/>
    </xf>
    <xf numFmtId="0" fontId="23" fillId="0" borderId="0" xfId="28" applyFont="1" applyAlignment="1" applyProtection="1">
      <alignment horizontal="center" vertical="center"/>
      <protection locked="0"/>
    </xf>
    <xf numFmtId="0" fontId="13" fillId="0" borderId="5" xfId="9" applyBorder="1" applyProtection="1">
      <protection locked="0"/>
    </xf>
    <xf numFmtId="0" fontId="14" fillId="0" borderId="0" xfId="9" applyFont="1" applyAlignment="1" applyProtection="1">
      <alignment horizontal="left" vertical="center"/>
      <protection locked="0"/>
    </xf>
    <xf numFmtId="0" fontId="30" fillId="0" borderId="0" xfId="57" applyAlignment="1" applyProtection="1">
      <alignment vertical="center"/>
      <protection locked="0"/>
    </xf>
    <xf numFmtId="171" fontId="18" fillId="4" borderId="6" xfId="8" applyNumberFormat="1" applyFont="1" applyFill="1" applyBorder="1" applyAlignment="1" applyProtection="1">
      <alignment horizontal="right" vertical="center" wrapText="1"/>
      <protection locked="0"/>
    </xf>
    <xf numFmtId="0" fontId="18" fillId="0" borderId="0" xfId="21" applyFont="1" applyAlignment="1">
      <alignment horizontal="left" vertical="center"/>
    </xf>
    <xf numFmtId="0" fontId="23" fillId="3" borderId="1" xfId="21" applyFont="1" applyFill="1" applyBorder="1" applyAlignment="1" applyProtection="1">
      <alignment vertical="center" wrapText="1"/>
      <protection locked="0"/>
    </xf>
    <xf numFmtId="0" fontId="18" fillId="0" borderId="0" xfId="21" applyFont="1" applyAlignment="1" applyProtection="1">
      <alignment horizontal="right" vertical="center"/>
      <protection locked="0"/>
    </xf>
    <xf numFmtId="10" fontId="18" fillId="0" borderId="0" xfId="16" applyNumberFormat="1" applyFont="1" applyFill="1" applyBorder="1" applyAlignment="1" applyProtection="1">
      <alignment horizontal="right" vertical="center" wrapText="1"/>
    </xf>
    <xf numFmtId="10" fontId="23" fillId="3" borderId="27" xfId="16" applyNumberFormat="1" applyFont="1" applyFill="1" applyBorder="1" applyAlignment="1" applyProtection="1">
      <alignment vertical="center"/>
      <protection locked="0"/>
    </xf>
    <xf numFmtId="176" fontId="23" fillId="3" borderId="58" xfId="7" applyNumberFormat="1" applyFont="1" applyFill="1" applyBorder="1" applyAlignment="1" applyProtection="1">
      <alignment vertical="center"/>
      <protection locked="0"/>
    </xf>
    <xf numFmtId="0" fontId="15" fillId="5" borderId="4" xfId="14" applyFont="1" applyFill="1" applyBorder="1" applyAlignment="1" applyProtection="1">
      <alignment horizontal="center" vertical="center" wrapText="1"/>
      <protection locked="0"/>
    </xf>
    <xf numFmtId="0" fontId="23" fillId="5" borderId="16" xfId="9" applyFont="1" applyFill="1" applyBorder="1" applyAlignment="1" applyProtection="1">
      <alignment horizontal="center" vertical="center" wrapText="1"/>
      <protection locked="0"/>
    </xf>
    <xf numFmtId="169" fontId="14" fillId="0" borderId="4" xfId="7" applyFont="1" applyFill="1" applyBorder="1" applyAlignment="1" applyProtection="1">
      <alignment horizontal="left" vertical="center" wrapText="1"/>
      <protection locked="0"/>
    </xf>
    <xf numFmtId="0" fontId="14" fillId="0" borderId="16" xfId="9" applyFont="1" applyBorder="1" applyAlignment="1" applyProtection="1">
      <alignment horizontal="left" vertical="center" wrapText="1"/>
      <protection locked="0"/>
    </xf>
    <xf numFmtId="169" fontId="15" fillId="0" borderId="0" xfId="7" applyFont="1" applyFill="1" applyBorder="1" applyAlignment="1" applyProtection="1">
      <alignment vertical="center" wrapText="1"/>
      <protection locked="0"/>
    </xf>
    <xf numFmtId="10" fontId="14" fillId="3" borderId="4" xfId="14" applyNumberFormat="1" applyFill="1" applyBorder="1" applyAlignment="1" applyProtection="1">
      <alignment vertical="center"/>
      <protection locked="0"/>
    </xf>
    <xf numFmtId="10" fontId="14" fillId="3" borderId="23" xfId="14" applyNumberFormat="1" applyFill="1" applyBorder="1" applyAlignment="1" applyProtection="1">
      <alignment vertical="center"/>
      <protection locked="0"/>
    </xf>
    <xf numFmtId="9" fontId="14" fillId="3" borderId="23" xfId="14" applyNumberFormat="1" applyFill="1" applyBorder="1" applyAlignment="1" applyProtection="1">
      <alignment vertical="center"/>
      <protection locked="0"/>
    </xf>
    <xf numFmtId="9" fontId="14" fillId="3" borderId="13" xfId="14" applyNumberFormat="1" applyFill="1" applyBorder="1" applyAlignment="1" applyProtection="1">
      <alignment vertical="center"/>
      <protection locked="0"/>
    </xf>
    <xf numFmtId="9" fontId="14" fillId="3" borderId="14" xfId="14" applyNumberFormat="1" applyFill="1" applyBorder="1" applyAlignment="1" applyProtection="1">
      <alignment vertical="center"/>
      <protection locked="0"/>
    </xf>
    <xf numFmtId="0" fontId="14" fillId="5" borderId="23" xfId="14" applyFill="1" applyBorder="1" applyAlignment="1" applyProtection="1">
      <alignment vertical="center"/>
      <protection locked="0"/>
    </xf>
    <xf numFmtId="169" fontId="15" fillId="5" borderId="23" xfId="14" applyNumberFormat="1" applyFont="1" applyFill="1" applyBorder="1" applyAlignment="1" applyProtection="1">
      <alignment horizontal="center" vertical="center" wrapText="1"/>
      <protection locked="0"/>
    </xf>
    <xf numFmtId="0" fontId="14" fillId="0" borderId="23" xfId="14" applyBorder="1" applyAlignment="1" applyProtection="1">
      <alignment vertical="center"/>
      <protection locked="0"/>
    </xf>
    <xf numFmtId="0" fontId="15" fillId="6" borderId="1" xfId="9" applyFont="1" applyFill="1" applyBorder="1" applyAlignment="1" applyProtection="1">
      <alignment horizontal="left" vertical="center" wrapText="1"/>
      <protection locked="0"/>
    </xf>
    <xf numFmtId="0" fontId="15" fillId="6" borderId="2" xfId="9" applyFont="1" applyFill="1" applyBorder="1" applyAlignment="1" applyProtection="1">
      <alignment horizontal="left" vertical="center" wrapText="1"/>
      <protection locked="0"/>
    </xf>
    <xf numFmtId="176" fontId="15" fillId="5" borderId="13" xfId="7" applyNumberFormat="1" applyFont="1" applyFill="1" applyBorder="1" applyAlignment="1" applyProtection="1">
      <alignment horizontal="left" vertical="center" wrapText="1"/>
      <protection locked="0"/>
    </xf>
    <xf numFmtId="176" fontId="15" fillId="5" borderId="14" xfId="7" applyNumberFormat="1" applyFont="1" applyFill="1" applyBorder="1" applyAlignment="1" applyProtection="1">
      <alignment horizontal="left" vertical="center" wrapText="1"/>
      <protection locked="0"/>
    </xf>
    <xf numFmtId="0" fontId="14" fillId="0" borderId="4" xfId="9" applyFont="1" applyBorder="1" applyAlignment="1" applyProtection="1">
      <alignment vertical="center"/>
      <protection locked="0"/>
    </xf>
    <xf numFmtId="2" fontId="14" fillId="0" borderId="0" xfId="9" applyNumberFormat="1" applyFont="1" applyAlignment="1" applyProtection="1">
      <alignment vertical="center"/>
      <protection locked="0"/>
    </xf>
    <xf numFmtId="0" fontId="14" fillId="0" borderId="16" xfId="9" applyFont="1" applyBorder="1" applyAlignment="1" applyProtection="1">
      <alignment vertical="center"/>
      <protection locked="0"/>
    </xf>
    <xf numFmtId="0" fontId="14" fillId="0" borderId="51" xfId="9" applyFont="1" applyBorder="1" applyAlignment="1" applyProtection="1">
      <alignment vertical="center"/>
      <protection locked="0"/>
    </xf>
    <xf numFmtId="0" fontId="14" fillId="0" borderId="13" xfId="9" applyFont="1" applyBorder="1" applyAlignment="1" applyProtection="1">
      <alignment vertical="center"/>
      <protection locked="0"/>
    </xf>
    <xf numFmtId="176" fontId="14" fillId="0" borderId="13" xfId="9" applyNumberFormat="1" applyFont="1" applyBorder="1" applyAlignment="1" applyProtection="1">
      <alignment vertical="center"/>
      <protection locked="0"/>
    </xf>
    <xf numFmtId="9" fontId="14" fillId="0" borderId="23" xfId="16" applyFont="1" applyBorder="1" applyAlignment="1" applyProtection="1">
      <alignment vertical="center"/>
      <protection hidden="1"/>
    </xf>
    <xf numFmtId="9" fontId="14" fillId="0" borderId="14" xfId="16" applyFont="1" applyBorder="1" applyAlignment="1" applyProtection="1">
      <alignment vertical="center"/>
      <protection hidden="1"/>
    </xf>
    <xf numFmtId="0" fontId="18" fillId="14" borderId="6" xfId="9" applyFont="1" applyFill="1" applyBorder="1" applyAlignment="1" applyProtection="1">
      <alignment horizontal="center" vertical="center" wrapText="1"/>
      <protection hidden="1"/>
    </xf>
    <xf numFmtId="0" fontId="18" fillId="3" borderId="30" xfId="9" applyFont="1" applyFill="1" applyBorder="1" applyAlignment="1" applyProtection="1">
      <alignment horizontal="center" vertical="center" wrapText="1"/>
      <protection locked="0"/>
    </xf>
    <xf numFmtId="0" fontId="18" fillId="3" borderId="31" xfId="9" applyFont="1" applyFill="1" applyBorder="1" applyAlignment="1" applyProtection="1">
      <alignment horizontal="center" vertical="center" wrapText="1"/>
      <protection locked="0"/>
    </xf>
    <xf numFmtId="0" fontId="18" fillId="14" borderId="24" xfId="9" applyFont="1" applyFill="1" applyBorder="1" applyAlignment="1" applyProtection="1">
      <alignment horizontal="center" vertical="center" wrapText="1"/>
      <protection hidden="1"/>
    </xf>
    <xf numFmtId="171" fontId="14" fillId="0" borderId="0" xfId="9" applyNumberFormat="1" applyFont="1" applyAlignment="1" applyProtection="1">
      <alignment horizontal="left" vertical="center"/>
      <protection locked="0"/>
    </xf>
    <xf numFmtId="0" fontId="30" fillId="0" borderId="0" xfId="57" applyFill="1" applyAlignment="1" applyProtection="1">
      <alignment vertical="center"/>
      <protection locked="0"/>
    </xf>
    <xf numFmtId="1" fontId="14" fillId="0" borderId="0" xfId="14" applyNumberFormat="1" applyAlignment="1" applyProtection="1">
      <alignment vertical="center"/>
      <protection locked="0"/>
    </xf>
    <xf numFmtId="0" fontId="30" fillId="3" borderId="58" xfId="57" applyFill="1" applyBorder="1" applyAlignment="1" applyProtection="1">
      <alignment vertical="center"/>
      <protection locked="0"/>
    </xf>
    <xf numFmtId="0" fontId="30" fillId="0" borderId="0" xfId="57" applyFill="1" applyBorder="1" applyAlignment="1" applyProtection="1">
      <alignment vertical="center"/>
      <protection locked="0"/>
    </xf>
    <xf numFmtId="9" fontId="14" fillId="0" borderId="37" xfId="16" applyFont="1" applyFill="1" applyBorder="1" applyAlignment="1" applyProtection="1">
      <alignment horizontal="right" vertical="center" wrapText="1"/>
      <protection locked="0"/>
    </xf>
    <xf numFmtId="176" fontId="14" fillId="0" borderId="16" xfId="7" applyNumberFormat="1" applyFont="1" applyFill="1" applyBorder="1" applyAlignment="1" applyProtection="1">
      <alignment horizontal="left" vertical="center" wrapText="1"/>
      <protection locked="0"/>
    </xf>
    <xf numFmtId="176" fontId="15" fillId="5" borderId="51" xfId="7" applyNumberFormat="1" applyFont="1" applyFill="1" applyBorder="1" applyAlignment="1" applyProtection="1">
      <alignment horizontal="left" vertical="center" wrapText="1"/>
      <protection locked="0"/>
    </xf>
    <xf numFmtId="0" fontId="30" fillId="0" borderId="0" xfId="57" applyFill="1" applyBorder="1" applyProtection="1">
      <protection locked="0"/>
    </xf>
    <xf numFmtId="0" fontId="14" fillId="0" borderId="23" xfId="9" applyFont="1" applyBorder="1" applyAlignment="1" applyProtection="1">
      <alignment vertical="center"/>
      <protection locked="0"/>
    </xf>
    <xf numFmtId="0" fontId="15" fillId="5" borderId="16" xfId="9" applyFont="1" applyFill="1" applyBorder="1" applyAlignment="1" applyProtection="1">
      <alignment horizontal="center" vertical="center"/>
      <protection locked="0"/>
    </xf>
    <xf numFmtId="0" fontId="15" fillId="5" borderId="4" xfId="9" applyFont="1" applyFill="1" applyBorder="1" applyAlignment="1" applyProtection="1">
      <alignment horizontal="center" vertical="center"/>
      <protection locked="0"/>
    </xf>
    <xf numFmtId="0" fontId="15" fillId="5" borderId="23" xfId="9" applyFont="1" applyFill="1" applyBorder="1" applyAlignment="1" applyProtection="1">
      <alignment horizontal="center" vertical="center"/>
      <protection locked="0"/>
    </xf>
    <xf numFmtId="0" fontId="14" fillId="0" borderId="14" xfId="9" applyFont="1" applyBorder="1" applyAlignment="1" applyProtection="1">
      <alignment vertical="center"/>
      <protection locked="0"/>
    </xf>
    <xf numFmtId="0" fontId="14" fillId="0" borderId="0" xfId="21" applyFont="1" applyAlignment="1" applyProtection="1">
      <alignment vertical="center"/>
      <protection locked="0"/>
    </xf>
    <xf numFmtId="169" fontId="14" fillId="0" borderId="0" xfId="7" applyFont="1" applyFill="1" applyAlignment="1" applyProtection="1">
      <alignment vertical="center"/>
      <protection locked="0"/>
    </xf>
    <xf numFmtId="0" fontId="15" fillId="3" borderId="4" xfId="0" applyFont="1" applyFill="1" applyBorder="1" applyAlignment="1">
      <alignment horizontal="center" vertical="center" wrapText="1" readingOrder="1"/>
    </xf>
    <xf numFmtId="0" fontId="15" fillId="3" borderId="4" xfId="0" applyFont="1" applyFill="1" applyBorder="1" applyAlignment="1">
      <alignment horizontal="justify" vertical="center" wrapText="1" readingOrder="1"/>
    </xf>
    <xf numFmtId="0" fontId="24" fillId="0" borderId="0" xfId="21" applyFont="1" applyAlignment="1" applyProtection="1">
      <alignment horizontal="justify" vertical="center" wrapText="1"/>
      <protection locked="0"/>
    </xf>
    <xf numFmtId="0" fontId="14" fillId="0" borderId="9" xfId="0" applyFont="1" applyBorder="1" applyAlignment="1">
      <alignment horizontal="justify" vertical="top" wrapText="1"/>
    </xf>
    <xf numFmtId="169" fontId="24" fillId="0" borderId="48" xfId="7" applyFont="1" applyFill="1" applyBorder="1" applyAlignment="1" applyProtection="1">
      <alignment horizontal="justify" vertical="center" wrapText="1"/>
      <protection locked="0"/>
    </xf>
    <xf numFmtId="0" fontId="24" fillId="0" borderId="0" xfId="21" applyFont="1" applyAlignment="1" applyProtection="1">
      <alignment horizontal="justify" vertical="center"/>
      <protection locked="0"/>
    </xf>
    <xf numFmtId="0" fontId="24" fillId="0" borderId="4" xfId="21" applyFont="1" applyBorder="1" applyAlignment="1" applyProtection="1">
      <alignment vertical="center"/>
      <protection locked="0"/>
    </xf>
    <xf numFmtId="0" fontId="24" fillId="0" borderId="23" xfId="21" applyFont="1" applyBorder="1" applyAlignment="1" applyProtection="1">
      <alignment vertical="center"/>
      <protection locked="0"/>
    </xf>
    <xf numFmtId="0" fontId="42" fillId="0" borderId="0" xfId="57" applyFont="1" applyFill="1" applyAlignment="1" applyProtection="1">
      <alignment vertical="center"/>
      <protection locked="0"/>
    </xf>
    <xf numFmtId="14" fontId="24" fillId="0" borderId="4" xfId="21" applyNumberFormat="1" applyFont="1" applyBorder="1" applyAlignment="1" applyProtection="1">
      <alignment vertical="center"/>
      <protection locked="0"/>
    </xf>
    <xf numFmtId="0" fontId="24" fillId="0" borderId="16" xfId="21" applyFont="1" applyBorder="1" applyAlignment="1" applyProtection="1">
      <alignment horizontal="justify" vertical="center"/>
      <protection locked="0"/>
    </xf>
    <xf numFmtId="0" fontId="24" fillId="0" borderId="23" xfId="21" applyFont="1" applyBorder="1" applyAlignment="1" applyProtection="1">
      <alignment horizontal="justify" vertical="center"/>
      <protection locked="0"/>
    </xf>
    <xf numFmtId="0" fontId="24" fillId="0" borderId="23" xfId="21" applyFont="1" applyBorder="1" applyAlignment="1" applyProtection="1">
      <alignment horizontal="justify" vertical="center" wrapText="1"/>
      <protection locked="0"/>
    </xf>
    <xf numFmtId="0" fontId="24" fillId="0" borderId="51" xfId="21" applyFont="1" applyBorder="1" applyAlignment="1" applyProtection="1">
      <alignment horizontal="justify" vertical="center"/>
      <protection locked="0"/>
    </xf>
    <xf numFmtId="0" fontId="24" fillId="0" borderId="14" xfId="21" applyFont="1" applyBorder="1" applyAlignment="1" applyProtection="1">
      <alignment horizontal="justify" vertical="center" wrapText="1"/>
      <protection locked="0"/>
    </xf>
    <xf numFmtId="0" fontId="23" fillId="3" borderId="53" xfId="21" applyFont="1" applyFill="1" applyBorder="1" applyAlignment="1" applyProtection="1">
      <alignment horizontal="center" vertical="center"/>
      <protection locked="0"/>
    </xf>
    <xf numFmtId="0" fontId="23" fillId="3" borderId="5" xfId="21" applyFont="1" applyFill="1" applyBorder="1" applyAlignment="1" applyProtection="1">
      <alignment horizontal="center" vertical="center"/>
      <protection locked="0"/>
    </xf>
    <xf numFmtId="0" fontId="23" fillId="3" borderId="6" xfId="21" applyFont="1" applyFill="1" applyBorder="1" applyAlignment="1" applyProtection="1">
      <alignment horizontal="center" vertical="center"/>
      <protection locked="0"/>
    </xf>
    <xf numFmtId="0" fontId="42" fillId="0" borderId="23" xfId="57" applyFont="1" applyFill="1" applyBorder="1" applyAlignment="1" applyProtection="1">
      <alignment vertical="center"/>
      <protection locked="0"/>
    </xf>
    <xf numFmtId="0" fontId="42" fillId="0" borderId="14" xfId="57" applyFont="1" applyFill="1" applyBorder="1" applyAlignment="1" applyProtection="1">
      <alignment vertical="center"/>
      <protection locked="0"/>
    </xf>
    <xf numFmtId="0" fontId="24" fillId="0" borderId="16" xfId="21" applyFont="1" applyBorder="1" applyAlignment="1" applyProtection="1">
      <alignment vertical="center"/>
      <protection locked="0"/>
    </xf>
    <xf numFmtId="0" fontId="24" fillId="0" borderId="51" xfId="21" applyFont="1" applyBorder="1" applyAlignment="1" applyProtection="1">
      <alignment vertical="center"/>
      <protection locked="0"/>
    </xf>
    <xf numFmtId="14" fontId="24" fillId="0" borderId="13" xfId="21" applyNumberFormat="1" applyFont="1" applyBorder="1" applyAlignment="1" applyProtection="1">
      <alignment vertical="center"/>
      <protection locked="0"/>
    </xf>
    <xf numFmtId="0" fontId="24" fillId="0" borderId="13" xfId="21" applyFont="1" applyBorder="1" applyAlignment="1" applyProtection="1">
      <alignment vertical="center"/>
      <protection locked="0"/>
    </xf>
    <xf numFmtId="0" fontId="24" fillId="0" borderId="4" xfId="21" applyFont="1" applyBorder="1" applyAlignment="1" applyProtection="1">
      <alignment horizontal="right" vertical="center"/>
      <protection locked="0"/>
    </xf>
    <xf numFmtId="0" fontId="24" fillId="0" borderId="14" xfId="21" applyFont="1" applyBorder="1" applyAlignment="1" applyProtection="1">
      <alignment vertical="center"/>
      <protection locked="0"/>
    </xf>
    <xf numFmtId="0" fontId="24" fillId="0" borderId="16" xfId="21" applyFont="1" applyBorder="1" applyAlignment="1" applyProtection="1">
      <alignment vertical="center" wrapText="1"/>
      <protection locked="0"/>
    </xf>
    <xf numFmtId="14" fontId="24" fillId="0" borderId="4" xfId="21" applyNumberFormat="1" applyFont="1" applyBorder="1" applyAlignment="1" applyProtection="1">
      <alignment horizontal="right" vertical="center"/>
      <protection locked="0"/>
    </xf>
    <xf numFmtId="14" fontId="24" fillId="0" borderId="13" xfId="21" applyNumberFormat="1" applyFont="1" applyBorder="1" applyAlignment="1" applyProtection="1">
      <alignment horizontal="right" vertical="center"/>
      <protection locked="0"/>
    </xf>
    <xf numFmtId="171" fontId="18" fillId="5" borderId="14" xfId="8" applyNumberFormat="1" applyFont="1" applyFill="1" applyBorder="1" applyAlignment="1" applyProtection="1">
      <alignment horizontal="right" vertical="center" wrapText="1"/>
      <protection locked="0"/>
    </xf>
    <xf numFmtId="0" fontId="23" fillId="5" borderId="30" xfId="9" applyFont="1" applyFill="1" applyBorder="1" applyAlignment="1" applyProtection="1">
      <alignment horizontal="center" vertical="center" wrapText="1"/>
      <protection locked="0"/>
    </xf>
    <xf numFmtId="0" fontId="23" fillId="5" borderId="31" xfId="9" applyFont="1" applyFill="1" applyBorder="1" applyAlignment="1" applyProtection="1">
      <alignment horizontal="center" vertical="center" wrapText="1"/>
      <protection locked="0"/>
    </xf>
    <xf numFmtId="0" fontId="23" fillId="5" borderId="24" xfId="9" applyFont="1" applyFill="1" applyBorder="1" applyAlignment="1" applyProtection="1">
      <alignment horizontal="center" vertical="center" wrapText="1"/>
      <protection locked="0"/>
    </xf>
    <xf numFmtId="0" fontId="15" fillId="5" borderId="58" xfId="30" applyFont="1" applyFill="1" applyBorder="1" applyAlignment="1" applyProtection="1">
      <alignment horizontal="left" vertical="center" wrapText="1"/>
      <protection locked="0"/>
    </xf>
    <xf numFmtId="180" fontId="14" fillId="8" borderId="4" xfId="14" applyNumberFormat="1" applyFill="1" applyBorder="1" applyAlignment="1" applyProtection="1">
      <alignment horizontal="center" vertical="center"/>
      <protection locked="0"/>
    </xf>
    <xf numFmtId="2" fontId="14" fillId="8" borderId="4" xfId="14" applyNumberFormat="1" applyFill="1" applyBorder="1" applyAlignment="1" applyProtection="1">
      <alignment horizontal="center" vertical="center"/>
      <protection locked="0"/>
    </xf>
    <xf numFmtId="180" fontId="14" fillId="8" borderId="23" xfId="14" applyNumberFormat="1" applyFill="1" applyBorder="1" applyAlignment="1" applyProtection="1">
      <alignment horizontal="center" vertical="center"/>
      <protection locked="0"/>
    </xf>
    <xf numFmtId="0" fontId="14" fillId="3" borderId="16" xfId="14" applyFill="1" applyBorder="1" applyAlignment="1" applyProtection="1">
      <alignment vertical="center"/>
      <protection locked="0"/>
    </xf>
    <xf numFmtId="0" fontId="14" fillId="8" borderId="16" xfId="14" applyFill="1" applyBorder="1" applyAlignment="1" applyProtection="1">
      <alignment vertical="center"/>
      <protection locked="0"/>
    </xf>
    <xf numFmtId="0" fontId="14" fillId="8" borderId="51" xfId="14" applyFill="1" applyBorder="1" applyAlignment="1" applyProtection="1">
      <alignment vertical="center" wrapText="1"/>
      <protection locked="0"/>
    </xf>
    <xf numFmtId="0" fontId="30" fillId="3" borderId="66" xfId="57" applyFill="1" applyBorder="1" applyAlignment="1" applyProtection="1">
      <alignment vertical="center"/>
      <protection locked="0"/>
    </xf>
    <xf numFmtId="0" fontId="15" fillId="0" borderId="0" xfId="14" applyFont="1" applyAlignment="1" applyProtection="1">
      <alignment vertical="center" wrapText="1"/>
      <protection locked="0"/>
    </xf>
    <xf numFmtId="9" fontId="14" fillId="3" borderId="56" xfId="14" applyNumberFormat="1" applyFill="1" applyBorder="1" applyAlignment="1" applyProtection="1">
      <alignment vertical="center"/>
      <protection locked="0"/>
    </xf>
    <xf numFmtId="9" fontId="15" fillId="5" borderId="15" xfId="16" applyFont="1" applyFill="1" applyBorder="1" applyAlignment="1" applyProtection="1">
      <alignment vertical="center"/>
      <protection locked="0"/>
    </xf>
    <xf numFmtId="0" fontId="14" fillId="3" borderId="13" xfId="14" applyFill="1" applyBorder="1" applyAlignment="1" applyProtection="1">
      <alignment vertical="center" wrapText="1"/>
      <protection locked="0"/>
    </xf>
    <xf numFmtId="0" fontId="14" fillId="0" borderId="14" xfId="14" applyBorder="1" applyAlignment="1" applyProtection="1">
      <alignment vertical="center"/>
      <protection locked="0"/>
    </xf>
    <xf numFmtId="169" fontId="14" fillId="0" borderId="4" xfId="7" applyFont="1" applyFill="1" applyBorder="1" applyAlignment="1" applyProtection="1">
      <alignment horizontal="center" vertical="center" wrapText="1"/>
      <protection locked="0"/>
    </xf>
    <xf numFmtId="171" fontId="18" fillId="3" borderId="23" xfId="8" applyNumberFormat="1" applyFont="1" applyFill="1" applyBorder="1" applyAlignment="1" applyProtection="1">
      <alignment horizontal="right" vertical="center" wrapText="1"/>
      <protection locked="0"/>
    </xf>
    <xf numFmtId="169" fontId="14" fillId="0" borderId="23" xfId="7" applyFont="1" applyFill="1" applyBorder="1" applyAlignment="1" applyProtection="1">
      <alignment vertical="center"/>
      <protection locked="0"/>
    </xf>
    <xf numFmtId="0" fontId="18" fillId="0" borderId="66" xfId="21" applyFont="1" applyBorder="1" applyAlignment="1" applyProtection="1">
      <alignment horizontal="left" vertical="center"/>
      <protection locked="0"/>
    </xf>
    <xf numFmtId="0" fontId="18" fillId="0" borderId="58" xfId="21" applyFont="1" applyBorder="1" applyAlignment="1" applyProtection="1">
      <alignment horizontal="left" vertical="center"/>
      <protection locked="0"/>
    </xf>
    <xf numFmtId="0" fontId="30" fillId="0" borderId="0" xfId="57" applyBorder="1" applyProtection="1">
      <protection locked="0"/>
    </xf>
    <xf numFmtId="176" fontId="14" fillId="0" borderId="4" xfId="7" applyNumberFormat="1" applyFont="1" applyFill="1" applyBorder="1" applyAlignment="1" applyProtection="1">
      <alignment horizontal="left" vertical="center" wrapText="1"/>
      <protection hidden="1"/>
    </xf>
    <xf numFmtId="0" fontId="15" fillId="0" borderId="4" xfId="9" applyFont="1" applyBorder="1" applyAlignment="1" applyProtection="1">
      <alignment horizontal="center" wrapText="1"/>
      <protection locked="0"/>
    </xf>
    <xf numFmtId="0" fontId="30" fillId="0" borderId="0" xfId="57" applyAlignment="1" applyProtection="1">
      <alignment horizontal="left" vertical="center"/>
      <protection locked="0"/>
    </xf>
    <xf numFmtId="0" fontId="30" fillId="0" borderId="0" xfId="57" applyFill="1" applyBorder="1" applyAlignment="1" applyProtection="1">
      <alignment horizontal="left" vertical="center"/>
      <protection locked="0"/>
    </xf>
    <xf numFmtId="10" fontId="24" fillId="0" borderId="23" xfId="20" applyNumberFormat="1" applyFont="1" applyFill="1" applyBorder="1" applyAlignment="1" applyProtection="1">
      <alignment vertical="center"/>
      <protection hidden="1"/>
    </xf>
    <xf numFmtId="10" fontId="18" fillId="5" borderId="14" xfId="16" applyNumberFormat="1" applyFont="1" applyFill="1" applyBorder="1" applyAlignment="1" applyProtection="1">
      <alignment horizontal="right" vertical="center" wrapText="1"/>
      <protection hidden="1"/>
    </xf>
    <xf numFmtId="0" fontId="23" fillId="7" borderId="5" xfId="7" applyNumberFormat="1" applyFont="1" applyFill="1" applyBorder="1" applyAlignment="1" applyProtection="1">
      <alignment horizontal="right"/>
      <protection hidden="1"/>
    </xf>
    <xf numFmtId="0" fontId="23" fillId="11" borderId="5" xfId="7" applyNumberFormat="1" applyFont="1" applyFill="1" applyBorder="1" applyAlignment="1" applyProtection="1">
      <alignment horizontal="right"/>
      <protection hidden="1"/>
    </xf>
    <xf numFmtId="0" fontId="23" fillId="11" borderId="6" xfId="7" applyNumberFormat="1" applyFont="1" applyFill="1" applyBorder="1" applyAlignment="1" applyProtection="1">
      <alignment horizontal="right"/>
      <protection hidden="1"/>
    </xf>
    <xf numFmtId="172" fontId="23" fillId="3" borderId="4" xfId="7" applyNumberFormat="1" applyFont="1" applyFill="1" applyBorder="1" applyAlignment="1" applyProtection="1">
      <alignment horizontal="center"/>
      <protection hidden="1"/>
    </xf>
    <xf numFmtId="172" fontId="23" fillId="3" borderId="23" xfId="7" applyNumberFormat="1" applyFont="1" applyFill="1" applyBorder="1" applyAlignment="1" applyProtection="1">
      <alignment horizontal="center"/>
      <protection hidden="1"/>
    </xf>
    <xf numFmtId="0" fontId="23" fillId="3" borderId="4" xfId="0" applyFont="1" applyFill="1" applyBorder="1" applyProtection="1">
      <protection hidden="1"/>
    </xf>
    <xf numFmtId="0" fontId="23" fillId="3" borderId="23" xfId="0" applyFont="1" applyFill="1" applyBorder="1" applyProtection="1">
      <protection hidden="1"/>
    </xf>
    <xf numFmtId="172" fontId="24" fillId="3" borderId="4" xfId="7" applyNumberFormat="1" applyFont="1" applyFill="1" applyBorder="1" applyProtection="1">
      <protection hidden="1"/>
    </xf>
    <xf numFmtId="172" fontId="24" fillId="3" borderId="23" xfId="7" applyNumberFormat="1" applyFont="1" applyFill="1" applyBorder="1" applyProtection="1">
      <protection hidden="1"/>
    </xf>
    <xf numFmtId="0" fontId="24" fillId="0" borderId="16" xfId="0" applyFont="1" applyBorder="1" applyProtection="1">
      <protection hidden="1"/>
    </xf>
    <xf numFmtId="0" fontId="24" fillId="7" borderId="16" xfId="0" applyFont="1" applyFill="1" applyBorder="1" applyProtection="1">
      <protection hidden="1"/>
    </xf>
    <xf numFmtId="0" fontId="24" fillId="0" borderId="53" xfId="36" applyFont="1" applyBorder="1" applyProtection="1">
      <protection hidden="1"/>
    </xf>
    <xf numFmtId="0" fontId="24" fillId="0" borderId="16" xfId="36" applyFont="1" applyBorder="1" applyProtection="1">
      <protection hidden="1"/>
    </xf>
    <xf numFmtId="165" fontId="29" fillId="0" borderId="4" xfId="56" applyFont="1" applyFill="1" applyBorder="1" applyAlignment="1" applyProtection="1">
      <alignment horizontal="left" vertical="center" wrapText="1"/>
      <protection hidden="1"/>
    </xf>
    <xf numFmtId="165" fontId="24" fillId="0" borderId="4" xfId="55" applyNumberFormat="1" applyFont="1" applyBorder="1" applyAlignment="1" applyProtection="1">
      <alignment horizontal="left"/>
      <protection hidden="1"/>
    </xf>
    <xf numFmtId="165" fontId="24" fillId="0" borderId="23" xfId="55" applyNumberFormat="1" applyFont="1" applyBorder="1" applyAlignment="1" applyProtection="1">
      <alignment horizontal="left"/>
      <protection hidden="1"/>
    </xf>
    <xf numFmtId="165" fontId="24" fillId="0" borderId="4" xfId="56" applyFont="1" applyFill="1" applyBorder="1" applyAlignment="1" applyProtection="1">
      <alignment horizontal="left" vertical="center"/>
      <protection hidden="1"/>
    </xf>
    <xf numFmtId="165" fontId="24" fillId="0" borderId="13" xfId="56" applyFont="1" applyFill="1" applyBorder="1" applyAlignment="1" applyProtection="1">
      <alignment horizontal="left" vertical="center"/>
      <protection hidden="1"/>
    </xf>
    <xf numFmtId="165" fontId="24" fillId="0" borderId="13" xfId="55" applyNumberFormat="1" applyFont="1" applyBorder="1" applyAlignment="1" applyProtection="1">
      <alignment horizontal="left"/>
      <protection hidden="1"/>
    </xf>
    <xf numFmtId="165" fontId="24" fillId="0" borderId="14" xfId="55" applyNumberFormat="1" applyFont="1" applyBorder="1" applyAlignment="1" applyProtection="1">
      <alignment horizontal="left"/>
      <protection hidden="1"/>
    </xf>
    <xf numFmtId="176" fontId="24" fillId="2" borderId="4" xfId="7" applyNumberFormat="1" applyFont="1" applyFill="1" applyBorder="1" applyAlignment="1" applyProtection="1">
      <alignment vertical="center"/>
      <protection hidden="1"/>
    </xf>
    <xf numFmtId="176" fontId="24" fillId="2" borderId="13" xfId="7" applyNumberFormat="1" applyFont="1" applyFill="1" applyBorder="1" applyAlignment="1" applyProtection="1">
      <alignment vertical="center"/>
      <protection hidden="1"/>
    </xf>
    <xf numFmtId="0" fontId="23" fillId="2" borderId="4" xfId="34" applyFont="1" applyFill="1" applyBorder="1" applyAlignment="1" applyProtection="1">
      <alignment horizontal="center" vertical="center"/>
      <protection hidden="1"/>
    </xf>
    <xf numFmtId="10" fontId="23" fillId="2" borderId="4" xfId="34" applyNumberFormat="1" applyFont="1" applyFill="1" applyBorder="1" applyAlignment="1" applyProtection="1">
      <alignment horizontal="center" vertical="center"/>
      <protection hidden="1"/>
    </xf>
    <xf numFmtId="171" fontId="18" fillId="3" borderId="23" xfId="19" applyNumberFormat="1" applyFont="1" applyFill="1" applyBorder="1" applyAlignment="1" applyProtection="1">
      <alignment horizontal="center" vertical="center" wrapText="1"/>
      <protection hidden="1"/>
    </xf>
    <xf numFmtId="171" fontId="18" fillId="3" borderId="14" xfId="19" applyNumberFormat="1" applyFont="1" applyFill="1" applyBorder="1" applyAlignment="1" applyProtection="1">
      <alignment horizontal="center" vertical="center" wrapText="1"/>
      <protection hidden="1"/>
    </xf>
    <xf numFmtId="0" fontId="14" fillId="0" borderId="0" xfId="0" applyFont="1" applyProtection="1">
      <protection locked="0"/>
    </xf>
    <xf numFmtId="0" fontId="15" fillId="3" borderId="1" xfId="0" applyFont="1" applyFill="1" applyBorder="1" applyAlignment="1" applyProtection="1">
      <alignment horizontal="center" vertical="center" wrapText="1"/>
      <protection locked="0"/>
    </xf>
    <xf numFmtId="0" fontId="15" fillId="3" borderId="3" xfId="0" applyFont="1" applyFill="1" applyBorder="1" applyAlignment="1" applyProtection="1">
      <alignment horizontal="center" vertical="center" wrapText="1"/>
      <protection locked="0"/>
    </xf>
    <xf numFmtId="0" fontId="15" fillId="9" borderId="13" xfId="0" applyFont="1" applyFill="1" applyBorder="1" applyAlignment="1" applyProtection="1">
      <alignment horizontal="center" vertical="center" wrapText="1"/>
      <protection locked="0"/>
    </xf>
    <xf numFmtId="0" fontId="15" fillId="9" borderId="14" xfId="0" applyFont="1" applyFill="1" applyBorder="1" applyAlignment="1" applyProtection="1">
      <alignment horizontal="center" vertical="center" wrapText="1"/>
      <protection locked="0"/>
    </xf>
    <xf numFmtId="0" fontId="14" fillId="0" borderId="4" xfId="0" applyFont="1" applyBorder="1" applyAlignment="1" applyProtection="1">
      <alignment horizontal="center" vertical="center"/>
      <protection locked="0"/>
    </xf>
    <xf numFmtId="0" fontId="14" fillId="0" borderId="23" xfId="0" applyFont="1" applyBorder="1" applyAlignment="1" applyProtection="1">
      <alignment horizontal="center" vertical="center"/>
      <protection locked="0"/>
    </xf>
    <xf numFmtId="0" fontId="14" fillId="0" borderId="0" xfId="0" applyFont="1" applyAlignment="1" applyProtection="1">
      <alignment horizontal="left"/>
      <protection locked="0"/>
    </xf>
    <xf numFmtId="0" fontId="14" fillId="0" borderId="13" xfId="0" applyFont="1" applyBorder="1" applyAlignment="1" applyProtection="1">
      <alignment horizontal="center" vertical="center"/>
      <protection locked="0"/>
    </xf>
    <xf numFmtId="0" fontId="14" fillId="0" borderId="14" xfId="0" applyFont="1" applyBorder="1" applyAlignment="1" applyProtection="1">
      <alignment horizontal="center" vertical="center"/>
      <protection locked="0"/>
    </xf>
    <xf numFmtId="0" fontId="14" fillId="0" borderId="0" xfId="0" applyFont="1" applyAlignment="1" applyProtection="1">
      <alignment wrapText="1"/>
      <protection locked="0"/>
    </xf>
    <xf numFmtId="171" fontId="16" fillId="0" borderId="0" xfId="9" applyNumberFormat="1" applyFont="1" applyAlignment="1">
      <alignment vertical="center"/>
    </xf>
    <xf numFmtId="0" fontId="14" fillId="0" borderId="0" xfId="9" applyFont="1" applyAlignment="1">
      <alignment vertical="center"/>
    </xf>
    <xf numFmtId="0" fontId="24" fillId="0" borderId="4" xfId="21" applyFont="1" applyBorder="1" applyAlignment="1" applyProtection="1">
      <alignment horizontal="justify" vertical="center"/>
      <protection locked="0"/>
    </xf>
    <xf numFmtId="180" fontId="17" fillId="0" borderId="4" xfId="9" applyNumberFormat="1" applyFont="1" applyBorder="1" applyAlignment="1" applyProtection="1">
      <alignment horizontal="center" vertical="center" wrapText="1"/>
      <protection locked="0"/>
    </xf>
    <xf numFmtId="1" fontId="17" fillId="0" borderId="4" xfId="9" applyNumberFormat="1" applyFont="1" applyBorder="1" applyAlignment="1" applyProtection="1">
      <alignment horizontal="center" vertical="center" wrapText="1"/>
      <protection locked="0"/>
    </xf>
    <xf numFmtId="176" fontId="14" fillId="0" borderId="19" xfId="7" applyNumberFormat="1" applyFont="1" applyBorder="1" applyAlignment="1" applyProtection="1">
      <alignment vertical="center"/>
      <protection locked="0"/>
    </xf>
    <xf numFmtId="0" fontId="23" fillId="5" borderId="70" xfId="28" applyFont="1" applyFill="1" applyBorder="1" applyAlignment="1" applyProtection="1">
      <alignment vertical="center"/>
      <protection locked="0"/>
    </xf>
    <xf numFmtId="0" fontId="23" fillId="5" borderId="58" xfId="28" applyFont="1" applyFill="1" applyBorder="1" applyAlignment="1" applyProtection="1">
      <alignment vertical="center"/>
      <protection locked="0"/>
    </xf>
    <xf numFmtId="0" fontId="15" fillId="5" borderId="0" xfId="30" applyFont="1" applyFill="1" applyAlignment="1" applyProtection="1">
      <alignment horizontal="left" vertical="center" wrapText="1"/>
      <protection locked="0"/>
    </xf>
    <xf numFmtId="0" fontId="18" fillId="3" borderId="4" xfId="9" applyFont="1" applyFill="1" applyBorder="1" applyAlignment="1" applyProtection="1">
      <alignment horizontal="center" vertical="center" wrapText="1"/>
      <protection locked="0"/>
    </xf>
    <xf numFmtId="0" fontId="15" fillId="0" borderId="0" xfId="9" applyFont="1" applyAlignment="1" applyProtection="1">
      <alignment horizontal="center" vertical="center" wrapText="1"/>
      <protection locked="0"/>
    </xf>
    <xf numFmtId="0" fontId="15" fillId="5" borderId="1" xfId="30" applyFont="1" applyFill="1" applyBorder="1" applyAlignment="1" applyProtection="1">
      <alignment horizontal="center" vertical="center" wrapText="1"/>
      <protection locked="0"/>
    </xf>
    <xf numFmtId="0" fontId="15" fillId="5" borderId="2" xfId="30" applyFont="1" applyFill="1" applyBorder="1" applyAlignment="1" applyProtection="1">
      <alignment horizontal="center" vertical="center" wrapText="1"/>
      <protection locked="0"/>
    </xf>
    <xf numFmtId="0" fontId="15" fillId="5" borderId="3" xfId="30" applyFont="1" applyFill="1" applyBorder="1" applyAlignment="1" applyProtection="1">
      <alignment horizontal="center" vertical="center" wrapText="1"/>
      <protection locked="0"/>
    </xf>
    <xf numFmtId="0" fontId="44" fillId="0" borderId="0" xfId="9" applyFont="1" applyAlignment="1" applyProtection="1">
      <alignment vertical="center"/>
      <protection locked="0"/>
    </xf>
    <xf numFmtId="0" fontId="44" fillId="0" borderId="0" xfId="9" applyFont="1" applyAlignment="1" applyProtection="1">
      <alignment vertical="center" wrapText="1"/>
      <protection hidden="1"/>
    </xf>
    <xf numFmtId="0" fontId="15" fillId="5" borderId="9" xfId="30" applyFont="1" applyFill="1" applyBorder="1" applyAlignment="1" applyProtection="1">
      <alignment vertical="center" wrapText="1"/>
      <protection locked="0"/>
    </xf>
    <xf numFmtId="0" fontId="14" fillId="0" borderId="0" xfId="30" applyAlignment="1" applyProtection="1">
      <alignment vertical="center" wrapText="1"/>
      <protection locked="0" hidden="1"/>
    </xf>
    <xf numFmtId="9" fontId="14" fillId="0" borderId="4" xfId="14" applyNumberFormat="1" applyBorder="1" applyAlignment="1" applyProtection="1">
      <alignment horizontal="center" vertical="center"/>
      <protection locked="0"/>
    </xf>
    <xf numFmtId="0" fontId="14" fillId="0" borderId="4" xfId="14" applyBorder="1" applyAlignment="1" applyProtection="1">
      <alignment horizontal="center" vertical="center" wrapText="1"/>
      <protection locked="0"/>
    </xf>
    <xf numFmtId="1" fontId="15" fillId="0" borderId="4" xfId="14" applyNumberFormat="1" applyFont="1" applyBorder="1" applyAlignment="1" applyProtection="1">
      <alignment horizontal="center" vertical="center" wrapText="1"/>
      <protection locked="0"/>
    </xf>
    <xf numFmtId="1" fontId="14" fillId="0" borderId="4" xfId="14" applyNumberFormat="1" applyBorder="1" applyAlignment="1" applyProtection="1">
      <alignment horizontal="center" vertical="center"/>
      <protection locked="0"/>
    </xf>
    <xf numFmtId="171" fontId="14" fillId="0" borderId="16" xfId="14" applyNumberFormat="1" applyBorder="1" applyAlignment="1" applyProtection="1">
      <alignment vertical="center"/>
      <protection locked="0"/>
    </xf>
    <xf numFmtId="171" fontId="14" fillId="0" borderId="4" xfId="14" applyNumberFormat="1" applyBorder="1" applyAlignment="1" applyProtection="1">
      <alignment vertical="center"/>
      <protection locked="0"/>
    </xf>
    <xf numFmtId="170" fontId="14" fillId="0" borderId="4" xfId="14" applyNumberFormat="1" applyBorder="1" applyAlignment="1" applyProtection="1">
      <alignment vertical="center"/>
      <protection locked="0"/>
    </xf>
    <xf numFmtId="170" fontId="14" fillId="0" borderId="23" xfId="14" applyNumberFormat="1" applyBorder="1" applyAlignment="1" applyProtection="1">
      <alignment vertical="center"/>
      <protection locked="0"/>
    </xf>
    <xf numFmtId="2" fontId="15" fillId="0" borderId="4" xfId="14" applyNumberFormat="1" applyFont="1" applyBorder="1" applyAlignment="1" applyProtection="1">
      <alignment horizontal="center" vertical="center" wrapText="1"/>
      <protection locked="0"/>
    </xf>
    <xf numFmtId="180" fontId="15" fillId="0" borderId="4" xfId="14" applyNumberFormat="1" applyFont="1" applyBorder="1" applyAlignment="1" applyProtection="1">
      <alignment horizontal="center" vertical="center" wrapText="1"/>
      <protection locked="0"/>
    </xf>
    <xf numFmtId="180" fontId="15" fillId="0" borderId="23" xfId="14" applyNumberFormat="1" applyFont="1" applyBorder="1" applyAlignment="1" applyProtection="1">
      <alignment horizontal="center" vertical="center" wrapText="1"/>
      <protection locked="0"/>
    </xf>
    <xf numFmtId="180" fontId="26" fillId="0" borderId="4" xfId="9" applyNumberFormat="1" applyFont="1" applyBorder="1" applyAlignment="1" applyProtection="1">
      <alignment horizontal="center" vertical="center"/>
      <protection locked="0"/>
    </xf>
    <xf numFmtId="171" fontId="14" fillId="0" borderId="4" xfId="9" applyNumberFormat="1" applyFont="1" applyBorder="1" applyAlignment="1" applyProtection="1">
      <alignment vertical="center"/>
      <protection locked="0"/>
    </xf>
    <xf numFmtId="2" fontId="17" fillId="0" borderId="4" xfId="7" applyNumberFormat="1" applyFont="1" applyFill="1" applyBorder="1" applyAlignment="1" applyProtection="1">
      <alignment horizontal="center" vertical="center" wrapText="1"/>
      <protection locked="0"/>
    </xf>
    <xf numFmtId="176" fontId="14" fillId="0" borderId="16" xfId="9" applyNumberFormat="1" applyFont="1" applyBorder="1" applyAlignment="1" applyProtection="1">
      <alignment vertical="center"/>
      <protection locked="0"/>
    </xf>
    <xf numFmtId="0" fontId="26" fillId="0" borderId="4" xfId="27" applyFont="1" applyBorder="1" applyAlignment="1" applyProtection="1">
      <alignment horizontal="center" vertical="center" wrapText="1"/>
      <protection locked="0"/>
    </xf>
    <xf numFmtId="176" fontId="26" fillId="0" borderId="4" xfId="7" applyNumberFormat="1" applyFont="1" applyFill="1" applyBorder="1" applyAlignment="1" applyProtection="1">
      <alignment horizontal="center" vertical="center" wrapText="1"/>
      <protection locked="0"/>
    </xf>
    <xf numFmtId="3" fontId="26" fillId="0" borderId="4" xfId="9" applyNumberFormat="1" applyFont="1" applyBorder="1" applyAlignment="1" applyProtection="1">
      <alignment horizontal="center" vertical="center" wrapText="1"/>
      <protection locked="0"/>
    </xf>
    <xf numFmtId="171" fontId="18" fillId="0" borderId="24" xfId="8" applyNumberFormat="1" applyFont="1" applyFill="1" applyBorder="1" applyAlignment="1" applyProtection="1">
      <alignment horizontal="right" vertical="center" wrapText="1"/>
      <protection locked="0"/>
    </xf>
    <xf numFmtId="171" fontId="18" fillId="0" borderId="14" xfId="8" applyNumberFormat="1" applyFont="1" applyFill="1" applyBorder="1" applyAlignment="1" applyProtection="1">
      <alignment horizontal="right" vertical="center" wrapText="1"/>
      <protection locked="0"/>
    </xf>
    <xf numFmtId="174" fontId="14" fillId="0" borderId="4" xfId="9" applyNumberFormat="1" applyFont="1" applyBorder="1" applyAlignment="1">
      <alignment vertical="center"/>
    </xf>
    <xf numFmtId="174" fontId="14" fillId="0" borderId="23" xfId="9" applyNumberFormat="1" applyFont="1" applyBorder="1" applyAlignment="1">
      <alignment vertical="center"/>
    </xf>
    <xf numFmtId="174" fontId="14" fillId="0" borderId="14" xfId="9" applyNumberFormat="1" applyFont="1" applyBorder="1" applyAlignment="1">
      <alignment vertical="center"/>
    </xf>
    <xf numFmtId="0" fontId="17" fillId="0" borderId="18" xfId="9" applyFont="1" applyBorder="1" applyAlignment="1" applyProtection="1">
      <alignment horizontal="left" vertical="center" wrapText="1"/>
      <protection locked="0"/>
    </xf>
    <xf numFmtId="0" fontId="17" fillId="0" borderId="7" xfId="9" applyFont="1" applyBorder="1" applyAlignment="1" applyProtection="1">
      <alignment horizontal="center" vertical="center" wrapText="1"/>
      <protection locked="0"/>
    </xf>
    <xf numFmtId="179" fontId="26" fillId="0" borderId="7" xfId="9" applyNumberFormat="1" applyFont="1" applyBorder="1" applyAlignment="1" applyProtection="1">
      <alignment horizontal="center" vertical="center"/>
      <protection locked="0"/>
    </xf>
    <xf numFmtId="171" fontId="17" fillId="0" borderId="8" xfId="8" applyNumberFormat="1" applyFont="1" applyFill="1" applyBorder="1" applyAlignment="1" applyProtection="1">
      <alignment horizontal="right" vertical="center" wrapText="1"/>
      <protection locked="0"/>
    </xf>
    <xf numFmtId="176" fontId="14" fillId="0" borderId="16" xfId="7" applyNumberFormat="1" applyFont="1" applyFill="1" applyBorder="1" applyAlignment="1" applyProtection="1">
      <alignment vertical="center"/>
      <protection locked="0"/>
    </xf>
    <xf numFmtId="176" fontId="14" fillId="0" borderId="51" xfId="7" applyNumberFormat="1" applyFont="1" applyFill="1" applyBorder="1" applyAlignment="1" applyProtection="1">
      <alignment vertical="center"/>
      <protection locked="0"/>
    </xf>
    <xf numFmtId="176" fontId="14" fillId="0" borderId="13" xfId="7" applyNumberFormat="1" applyFont="1" applyFill="1" applyBorder="1" applyAlignment="1" applyProtection="1">
      <alignment vertical="center"/>
      <protection locked="0"/>
    </xf>
    <xf numFmtId="176" fontId="14" fillId="0" borderId="14" xfId="7" applyNumberFormat="1" applyFont="1" applyFill="1" applyBorder="1" applyAlignment="1" applyProtection="1">
      <alignment vertical="center"/>
      <protection locked="0"/>
    </xf>
    <xf numFmtId="2" fontId="26" fillId="0" borderId="4" xfId="9" applyNumberFormat="1" applyFont="1" applyBorder="1" applyAlignment="1" applyProtection="1">
      <alignment horizontal="center" vertical="center"/>
      <protection locked="0"/>
    </xf>
    <xf numFmtId="176" fontId="14" fillId="0" borderId="19" xfId="7" applyNumberFormat="1" applyFont="1" applyFill="1" applyBorder="1" applyAlignment="1" applyProtection="1">
      <alignment vertical="center"/>
      <protection locked="0"/>
    </xf>
    <xf numFmtId="171" fontId="18" fillId="0" borderId="23" xfId="8" applyNumberFormat="1" applyFont="1" applyFill="1" applyBorder="1" applyAlignment="1" applyProtection="1">
      <alignment horizontal="right" vertical="center" wrapText="1"/>
      <protection locked="0"/>
    </xf>
    <xf numFmtId="171" fontId="26" fillId="0" borderId="13" xfId="9" applyNumberFormat="1" applyFont="1" applyBorder="1" applyAlignment="1" applyProtection="1">
      <alignment horizontal="center" vertical="center" wrapText="1"/>
      <protection locked="0"/>
    </xf>
    <xf numFmtId="174" fontId="14" fillId="0" borderId="13" xfId="9" applyNumberFormat="1" applyFont="1" applyBorder="1" applyAlignment="1">
      <alignment vertical="center"/>
    </xf>
    <xf numFmtId="0" fontId="14" fillId="0" borderId="54" xfId="9" applyFont="1" applyBorder="1" applyProtection="1">
      <protection locked="0"/>
    </xf>
    <xf numFmtId="0" fontId="14" fillId="0" borderId="61" xfId="9" applyFont="1" applyBorder="1" applyProtection="1">
      <protection locked="0"/>
    </xf>
    <xf numFmtId="0" fontId="14" fillId="0" borderId="57" xfId="9" applyFont="1" applyBorder="1" applyProtection="1">
      <protection locked="0"/>
    </xf>
    <xf numFmtId="0" fontId="15" fillId="5" borderId="0" xfId="30" applyFont="1" applyFill="1" applyAlignment="1" applyProtection="1">
      <alignment vertical="center" wrapText="1"/>
      <protection locked="0"/>
    </xf>
    <xf numFmtId="0" fontId="14" fillId="0" borderId="53" xfId="30" applyBorder="1" applyAlignment="1" applyProtection="1">
      <alignment vertical="center" wrapText="1"/>
      <protection locked="0"/>
    </xf>
    <xf numFmtId="0" fontId="14" fillId="0" borderId="5" xfId="30" applyBorder="1" applyAlignment="1" applyProtection="1">
      <alignment vertical="center" wrapText="1"/>
      <protection locked="0"/>
    </xf>
    <xf numFmtId="176" fontId="14" fillId="0" borderId="5" xfId="7" applyNumberFormat="1" applyFont="1" applyFill="1" applyBorder="1" applyAlignment="1" applyProtection="1">
      <alignment vertical="center" wrapText="1"/>
      <protection locked="0"/>
    </xf>
    <xf numFmtId="0" fontId="14" fillId="0" borderId="18" xfId="30" applyBorder="1" applyAlignment="1" applyProtection="1">
      <alignment vertical="center" wrapText="1"/>
      <protection locked="0"/>
    </xf>
    <xf numFmtId="0" fontId="14" fillId="0" borderId="7" xfId="30" applyBorder="1" applyAlignment="1" applyProtection="1">
      <alignment vertical="center" wrapText="1"/>
      <protection locked="0"/>
    </xf>
    <xf numFmtId="176" fontId="14" fillId="0" borderId="7" xfId="7" applyNumberFormat="1" applyFont="1" applyFill="1" applyBorder="1" applyAlignment="1" applyProtection="1">
      <alignment vertical="center" wrapText="1"/>
      <protection locked="0"/>
    </xf>
    <xf numFmtId="176" fontId="14" fillId="0" borderId="8" xfId="7" applyNumberFormat="1" applyFont="1" applyFill="1" applyBorder="1" applyAlignment="1" applyProtection="1">
      <alignment vertical="center" wrapText="1"/>
      <protection locked="0"/>
    </xf>
    <xf numFmtId="176" fontId="15" fillId="5" borderId="24" xfId="7" applyNumberFormat="1" applyFont="1" applyFill="1" applyBorder="1" applyAlignment="1" applyProtection="1">
      <alignment horizontal="left" vertical="top" wrapText="1"/>
      <protection locked="0"/>
    </xf>
    <xf numFmtId="9" fontId="15" fillId="5" borderId="4" xfId="30" applyNumberFormat="1" applyFont="1" applyFill="1" applyBorder="1" applyAlignment="1" applyProtection="1">
      <alignment vertical="center" wrapText="1"/>
      <protection locked="0"/>
    </xf>
    <xf numFmtId="176" fontId="15" fillId="5" borderId="23" xfId="7" applyNumberFormat="1" applyFont="1" applyFill="1" applyBorder="1" applyAlignment="1" applyProtection="1">
      <alignment horizontal="left" vertical="top" wrapText="1"/>
      <protection locked="0"/>
    </xf>
    <xf numFmtId="176" fontId="15" fillId="5" borderId="14" xfId="7" applyNumberFormat="1" applyFont="1" applyFill="1" applyBorder="1" applyAlignment="1" applyProtection="1">
      <alignment horizontal="left" vertical="top" wrapText="1"/>
      <protection locked="0"/>
    </xf>
    <xf numFmtId="176" fontId="14" fillId="0" borderId="6" xfId="7" applyNumberFormat="1" applyFont="1" applyFill="1" applyBorder="1" applyAlignment="1" applyProtection="1">
      <alignment vertical="center" wrapText="1"/>
      <protection locked="0"/>
    </xf>
    <xf numFmtId="0" fontId="15" fillId="6" borderId="53" xfId="9" applyFont="1" applyFill="1" applyBorder="1" applyAlignment="1" applyProtection="1">
      <alignment horizontal="left" vertical="center" wrapText="1"/>
      <protection locked="0"/>
    </xf>
    <xf numFmtId="0" fontId="15" fillId="6" borderId="5" xfId="9" applyFont="1" applyFill="1" applyBorder="1" applyAlignment="1" applyProtection="1">
      <alignment horizontal="left" vertical="center" wrapText="1"/>
      <protection locked="0"/>
    </xf>
    <xf numFmtId="0" fontId="15" fillId="0" borderId="4" xfId="9" applyFont="1" applyBorder="1" applyAlignment="1" applyProtection="1">
      <alignment horizontal="center" vertical="center" wrapText="1"/>
      <protection locked="0"/>
    </xf>
    <xf numFmtId="0" fontId="15" fillId="0" borderId="13" xfId="9" applyFont="1" applyBorder="1" applyAlignment="1" applyProtection="1">
      <alignment horizontal="center" vertical="center" wrapText="1"/>
      <protection locked="0"/>
    </xf>
    <xf numFmtId="0" fontId="15" fillId="0" borderId="5" xfId="9" applyFont="1" applyBorder="1" applyAlignment="1" applyProtection="1">
      <alignment horizontal="center" vertical="center" wrapText="1"/>
      <protection locked="0"/>
    </xf>
    <xf numFmtId="0" fontId="15" fillId="0" borderId="2" xfId="9" applyFont="1" applyBorder="1" applyAlignment="1" applyProtection="1">
      <alignment horizontal="center" vertical="center" wrapText="1"/>
      <protection locked="0"/>
    </xf>
    <xf numFmtId="176" fontId="15" fillId="0" borderId="0" xfId="9" applyNumberFormat="1" applyFont="1" applyAlignment="1" applyProtection="1">
      <alignment horizontal="center" vertical="center"/>
      <protection locked="0"/>
    </xf>
    <xf numFmtId="0" fontId="14" fillId="0" borderId="0" xfId="9" applyFont="1" applyAlignment="1" applyProtection="1">
      <alignment horizontal="justify" vertical="top" wrapText="1"/>
      <protection locked="0"/>
    </xf>
    <xf numFmtId="0" fontId="15" fillId="0" borderId="0" xfId="9" applyFont="1" applyAlignment="1" applyProtection="1">
      <alignment horizontal="left" vertical="center" wrapText="1"/>
      <protection locked="0"/>
    </xf>
    <xf numFmtId="0" fontId="14" fillId="0" borderId="19" xfId="9" applyFont="1" applyBorder="1" applyAlignment="1" applyProtection="1">
      <alignment horizontal="center" wrapText="1"/>
      <protection locked="0"/>
    </xf>
    <xf numFmtId="0" fontId="14" fillId="0" borderId="60" xfId="9" applyFont="1" applyBorder="1" applyAlignment="1" applyProtection="1">
      <alignment horizontal="center" wrapText="1"/>
      <protection locked="0"/>
    </xf>
    <xf numFmtId="172" fontId="24" fillId="0" borderId="3" xfId="19" applyNumberFormat="1" applyFont="1" applyFill="1" applyBorder="1" applyAlignment="1" applyProtection="1">
      <alignment vertical="center"/>
      <protection locked="0"/>
    </xf>
    <xf numFmtId="0" fontId="24" fillId="0" borderId="3" xfId="21" applyFont="1" applyBorder="1" applyAlignment="1" applyProtection="1">
      <alignment vertical="center"/>
      <protection locked="0"/>
    </xf>
    <xf numFmtId="1" fontId="17" fillId="0" borderId="4" xfId="20" applyNumberFormat="1" applyFont="1" applyFill="1" applyBorder="1" applyAlignment="1" applyProtection="1">
      <alignment vertical="center" wrapText="1"/>
      <protection locked="0"/>
    </xf>
    <xf numFmtId="1" fontId="17" fillId="0" borderId="4" xfId="24" applyNumberFormat="1" applyFont="1" applyFill="1" applyBorder="1" applyAlignment="1" applyProtection="1">
      <alignment vertical="center" wrapText="1"/>
      <protection locked="0"/>
    </xf>
    <xf numFmtId="0" fontId="17" fillId="0" borderId="4" xfId="21" applyFont="1" applyBorder="1" applyAlignment="1" applyProtection="1">
      <alignment horizontal="left" vertical="center"/>
      <protection locked="0"/>
    </xf>
    <xf numFmtId="169" fontId="17" fillId="0" borderId="23" xfId="7" applyFont="1" applyFill="1" applyBorder="1" applyAlignment="1" applyProtection="1">
      <alignment horizontal="left" vertical="center"/>
      <protection hidden="1"/>
    </xf>
    <xf numFmtId="0" fontId="14" fillId="0" borderId="4" xfId="9" applyFont="1" applyBorder="1" applyAlignment="1" applyProtection="1">
      <alignment horizontal="center" vertical="center"/>
      <protection locked="0"/>
    </xf>
    <xf numFmtId="0" fontId="42" fillId="0" borderId="0" xfId="57" applyFont="1" applyAlignment="1" applyProtection="1">
      <alignment vertical="center"/>
      <protection locked="0"/>
    </xf>
    <xf numFmtId="171" fontId="42" fillId="0" borderId="0" xfId="57" applyNumberFormat="1" applyFont="1" applyAlignment="1" applyProtection="1">
      <alignment vertical="center"/>
      <protection locked="0"/>
    </xf>
    <xf numFmtId="0" fontId="14" fillId="0" borderId="14" xfId="9" applyFont="1" applyBorder="1" applyAlignment="1" applyProtection="1">
      <alignment horizontal="center" vertical="center"/>
      <protection locked="0"/>
    </xf>
    <xf numFmtId="0" fontId="14" fillId="0" borderId="13" xfId="9" applyFont="1" applyBorder="1" applyAlignment="1" applyProtection="1">
      <alignment horizontal="center" vertical="center"/>
      <protection locked="0"/>
    </xf>
    <xf numFmtId="0" fontId="42" fillId="0" borderId="0" xfId="57" applyFont="1"/>
    <xf numFmtId="0" fontId="14" fillId="0" borderId="53" xfId="0" applyFont="1" applyBorder="1" applyAlignment="1" applyProtection="1">
      <alignment vertical="center"/>
      <protection locked="0"/>
    </xf>
    <xf numFmtId="0" fontId="14" fillId="8" borderId="6" xfId="0" applyFont="1" applyFill="1" applyBorder="1" applyAlignment="1" applyProtection="1">
      <alignment vertical="center"/>
      <protection locked="0"/>
    </xf>
    <xf numFmtId="0" fontId="14" fillId="0" borderId="16" xfId="0" applyFont="1" applyBorder="1" applyAlignment="1" applyProtection="1">
      <alignment vertical="center"/>
      <protection locked="0"/>
    </xf>
    <xf numFmtId="0" fontId="14" fillId="15" borderId="23" xfId="0" applyFont="1" applyFill="1" applyBorder="1" applyAlignment="1" applyProtection="1">
      <alignment vertical="center"/>
      <protection locked="0"/>
    </xf>
    <xf numFmtId="0" fontId="14" fillId="0" borderId="51" xfId="0" applyFont="1" applyBorder="1" applyAlignment="1" applyProtection="1">
      <alignment vertical="center"/>
      <protection locked="0"/>
    </xf>
    <xf numFmtId="0" fontId="14" fillId="13" borderId="14" xfId="0" applyFont="1" applyFill="1" applyBorder="1" applyAlignment="1" applyProtection="1">
      <alignment vertical="center"/>
      <protection locked="0"/>
    </xf>
    <xf numFmtId="0" fontId="14" fillId="0" borderId="57" xfId="0" applyFont="1" applyBorder="1" applyAlignment="1" applyProtection="1">
      <alignment vertical="center"/>
      <protection locked="0"/>
    </xf>
    <xf numFmtId="0" fontId="14" fillId="14" borderId="15" xfId="0" applyFont="1" applyFill="1" applyBorder="1" applyAlignment="1" applyProtection="1">
      <alignment vertical="center"/>
      <protection locked="0"/>
    </xf>
    <xf numFmtId="0" fontId="15" fillId="5" borderId="4" xfId="30" applyFont="1" applyFill="1" applyBorder="1" applyAlignment="1">
      <alignment horizontal="center" vertical="center" wrapText="1"/>
    </xf>
    <xf numFmtId="2" fontId="16" fillId="0" borderId="0" xfId="9" applyNumberFormat="1" applyFont="1" applyAlignment="1" applyProtection="1">
      <alignment vertical="center"/>
      <protection locked="0"/>
    </xf>
    <xf numFmtId="169" fontId="16" fillId="0" borderId="0" xfId="7" applyFont="1" applyAlignment="1" applyProtection="1">
      <alignment vertical="center"/>
      <protection locked="0"/>
    </xf>
    <xf numFmtId="176" fontId="16" fillId="0" borderId="0" xfId="7" applyNumberFormat="1" applyFont="1" applyAlignment="1" applyProtection="1">
      <alignment vertical="center"/>
      <protection locked="0"/>
    </xf>
    <xf numFmtId="176" fontId="16" fillId="0" borderId="0" xfId="9" applyNumberFormat="1" applyFont="1" applyAlignment="1" applyProtection="1">
      <alignment vertical="center"/>
      <protection locked="0"/>
    </xf>
    <xf numFmtId="174" fontId="15" fillId="0" borderId="0" xfId="9" applyNumberFormat="1" applyFont="1" applyAlignment="1">
      <alignment vertical="center"/>
    </xf>
    <xf numFmtId="166" fontId="16" fillId="0" borderId="0" xfId="9" applyNumberFormat="1" applyFont="1" applyAlignment="1" applyProtection="1">
      <alignment vertical="center"/>
      <protection locked="0"/>
    </xf>
    <xf numFmtId="174" fontId="16" fillId="0" borderId="0" xfId="9" applyNumberFormat="1" applyFont="1" applyAlignment="1" applyProtection="1">
      <alignment vertical="center"/>
      <protection hidden="1"/>
    </xf>
    <xf numFmtId="0" fontId="16" fillId="0" borderId="0" xfId="9" applyFont="1" applyAlignment="1" applyProtection="1">
      <alignment vertical="center"/>
      <protection locked="0"/>
    </xf>
    <xf numFmtId="1" fontId="15" fillId="0" borderId="37" xfId="14" applyNumberFormat="1" applyFont="1" applyBorder="1" applyAlignment="1" applyProtection="1">
      <alignment horizontal="center" vertical="center" wrapText="1"/>
      <protection locked="0"/>
    </xf>
    <xf numFmtId="0" fontId="14" fillId="0" borderId="37" xfId="9" applyFont="1" applyBorder="1" applyAlignment="1" applyProtection="1">
      <alignment horizontal="center" vertical="center"/>
      <protection locked="0"/>
    </xf>
    <xf numFmtId="0" fontId="24" fillId="0" borderId="0" xfId="28" applyFont="1" applyAlignment="1" applyProtection="1">
      <alignment horizontal="center" vertical="center" wrapText="1"/>
      <protection locked="0"/>
    </xf>
    <xf numFmtId="176" fontId="14" fillId="0" borderId="23" xfId="8" applyNumberFormat="1" applyFont="1" applyFill="1" applyBorder="1" applyAlignment="1" applyProtection="1">
      <alignment horizontal="center"/>
    </xf>
    <xf numFmtId="176" fontId="14" fillId="0" borderId="14" xfId="8" applyNumberFormat="1" applyFont="1" applyFill="1" applyBorder="1" applyAlignment="1" applyProtection="1">
      <alignment horizontal="center"/>
    </xf>
    <xf numFmtId="0" fontId="15" fillId="14" borderId="54" xfId="9" applyFont="1" applyFill="1" applyBorder="1" applyAlignment="1">
      <alignment horizontal="center" vertical="center" wrapText="1"/>
    </xf>
    <xf numFmtId="0" fontId="15" fillId="14" borderId="55" xfId="9" applyFont="1" applyFill="1" applyBorder="1" applyAlignment="1">
      <alignment horizontal="center" vertical="center" wrapText="1"/>
    </xf>
    <xf numFmtId="0" fontId="15" fillId="14" borderId="63" xfId="9" applyFont="1" applyFill="1" applyBorder="1" applyAlignment="1">
      <alignment horizontal="center" vertical="center" wrapText="1"/>
    </xf>
    <xf numFmtId="0" fontId="14" fillId="0" borderId="16" xfId="9" applyFont="1" applyBorder="1"/>
    <xf numFmtId="176" fontId="14" fillId="0" borderId="4" xfId="8" applyNumberFormat="1" applyFont="1" applyFill="1" applyBorder="1" applyAlignment="1" applyProtection="1">
      <alignment horizontal="center"/>
    </xf>
    <xf numFmtId="2" fontId="14" fillId="0" borderId="4" xfId="17" applyNumberFormat="1" applyFont="1" applyFill="1" applyBorder="1" applyAlignment="1" applyProtection="1">
      <alignment horizontal="center"/>
    </xf>
    <xf numFmtId="0" fontId="14" fillId="0" borderId="51" xfId="9" applyFont="1" applyBorder="1"/>
    <xf numFmtId="176" fontId="14" fillId="0" borderId="13" xfId="8" applyNumberFormat="1" applyFont="1" applyFill="1" applyBorder="1" applyAlignment="1" applyProtection="1">
      <alignment horizontal="center"/>
    </xf>
    <xf numFmtId="2" fontId="14" fillId="0" borderId="13" xfId="17" applyNumberFormat="1" applyFont="1" applyFill="1" applyBorder="1" applyAlignment="1" applyProtection="1">
      <alignment horizontal="center"/>
    </xf>
    <xf numFmtId="0" fontId="24" fillId="0" borderId="0" xfId="58" applyFont="1" applyProtection="1">
      <protection locked="0"/>
    </xf>
    <xf numFmtId="0" fontId="23" fillId="7" borderId="30" xfId="58" applyFont="1" applyFill="1" applyBorder="1" applyAlignment="1">
      <alignment horizontal="center" vertical="center"/>
    </xf>
    <xf numFmtId="0" fontId="23" fillId="7" borderId="31" xfId="58" applyFont="1" applyFill="1" applyBorder="1" applyAlignment="1">
      <alignment horizontal="center" vertical="center" wrapText="1"/>
    </xf>
    <xf numFmtId="0" fontId="23" fillId="3" borderId="16" xfId="58" applyFont="1" applyFill="1" applyBorder="1"/>
    <xf numFmtId="0" fontId="23" fillId="3" borderId="4" xfId="58" applyFont="1" applyFill="1" applyBorder="1"/>
    <xf numFmtId="0" fontId="24" fillId="2" borderId="16" xfId="58" applyFont="1" applyFill="1" applyBorder="1"/>
    <xf numFmtId="10" fontId="24" fillId="2" borderId="4" xfId="58" applyNumberFormat="1" applyFont="1" applyFill="1" applyBorder="1"/>
    <xf numFmtId="10" fontId="24" fillId="2" borderId="4" xfId="59" applyNumberFormat="1" applyFont="1" applyFill="1" applyBorder="1" applyProtection="1"/>
    <xf numFmtId="0" fontId="23" fillId="0" borderId="51" xfId="58" applyFont="1" applyBorder="1"/>
    <xf numFmtId="10" fontId="23" fillId="7" borderId="13" xfId="59" applyNumberFormat="1" applyFont="1" applyFill="1" applyBorder="1" applyProtection="1"/>
    <xf numFmtId="0" fontId="24" fillId="0" borderId="0" xfId="58" applyFont="1"/>
    <xf numFmtId="10" fontId="24" fillId="0" borderId="0" xfId="59" applyNumberFormat="1" applyFont="1" applyFill="1" applyBorder="1" applyProtection="1"/>
    <xf numFmtId="0" fontId="37" fillId="7" borderId="10" xfId="58" applyFont="1" applyFill="1" applyBorder="1"/>
    <xf numFmtId="0" fontId="37" fillId="7" borderId="2" xfId="58" applyFont="1" applyFill="1" applyBorder="1" applyAlignment="1">
      <alignment horizontal="center"/>
    </xf>
    <xf numFmtId="0" fontId="37" fillId="7" borderId="3" xfId="58" applyFont="1" applyFill="1" applyBorder="1" applyAlignment="1">
      <alignment horizontal="center"/>
    </xf>
    <xf numFmtId="0" fontId="38" fillId="0" borderId="6" xfId="58" applyFont="1" applyBorder="1"/>
    <xf numFmtId="0" fontId="38" fillId="2" borderId="25" xfId="58" applyFont="1" applyFill="1" applyBorder="1" applyProtection="1">
      <protection locked="0"/>
    </xf>
    <xf numFmtId="10" fontId="13" fillId="0" borderId="4" xfId="59" applyNumberFormat="1" applyFont="1" applyFill="1" applyBorder="1" applyProtection="1">
      <protection locked="0"/>
    </xf>
    <xf numFmtId="10" fontId="13" fillId="0" borderId="23" xfId="59" applyNumberFormat="1" applyFont="1" applyFill="1" applyBorder="1" applyProtection="1">
      <protection locked="0"/>
    </xf>
    <xf numFmtId="0" fontId="38" fillId="2" borderId="32" xfId="58" applyFont="1" applyFill="1" applyBorder="1" applyProtection="1">
      <protection locked="0"/>
    </xf>
    <xf numFmtId="10" fontId="39" fillId="7" borderId="13" xfId="59" applyNumberFormat="1" applyFont="1" applyFill="1" applyBorder="1" applyProtection="1">
      <protection locked="0"/>
    </xf>
    <xf numFmtId="10" fontId="39" fillId="7" borderId="14" xfId="59" applyNumberFormat="1" applyFont="1" applyFill="1" applyBorder="1" applyProtection="1">
      <protection locked="0"/>
    </xf>
    <xf numFmtId="176" fontId="24" fillId="17" borderId="4" xfId="7" applyNumberFormat="1" applyFont="1" applyFill="1" applyBorder="1" applyAlignment="1" applyProtection="1">
      <alignment vertical="center"/>
      <protection locked="0"/>
    </xf>
    <xf numFmtId="176" fontId="24" fillId="17" borderId="4" xfId="7" applyNumberFormat="1" applyFont="1" applyFill="1" applyBorder="1" applyAlignment="1" applyProtection="1">
      <alignment horizontal="right" vertical="center"/>
      <protection locked="0"/>
    </xf>
    <xf numFmtId="0" fontId="23" fillId="5" borderId="4" xfId="28" applyFont="1" applyFill="1" applyBorder="1" applyAlignment="1" applyProtection="1">
      <alignment vertical="center"/>
      <protection locked="0"/>
    </xf>
    <xf numFmtId="176" fontId="26" fillId="0" borderId="37" xfId="7" applyNumberFormat="1" applyFont="1" applyFill="1" applyBorder="1" applyAlignment="1" applyProtection="1">
      <alignment horizontal="center" vertical="center" wrapText="1"/>
      <protection locked="0"/>
    </xf>
    <xf numFmtId="176" fontId="15" fillId="0" borderId="13" xfId="9" applyNumberFormat="1" applyFont="1" applyBorder="1" applyAlignment="1" applyProtection="1">
      <alignment horizontal="center" vertical="center"/>
      <protection locked="0"/>
    </xf>
    <xf numFmtId="176" fontId="15" fillId="0" borderId="5" xfId="9" applyNumberFormat="1" applyFont="1" applyBorder="1" applyAlignment="1" applyProtection="1">
      <alignment horizontal="center" vertical="center"/>
      <protection locked="0"/>
    </xf>
    <xf numFmtId="176" fontId="15" fillId="0" borderId="4" xfId="9" applyNumberFormat="1" applyFont="1" applyBorder="1" applyAlignment="1" applyProtection="1">
      <alignment horizontal="center" vertical="center"/>
      <protection locked="0"/>
    </xf>
    <xf numFmtId="176" fontId="15" fillId="0" borderId="2" xfId="9" applyNumberFormat="1" applyFont="1" applyBorder="1" applyAlignment="1" applyProtection="1">
      <alignment horizontal="center" vertical="center"/>
      <protection locked="0"/>
    </xf>
    <xf numFmtId="176" fontId="14" fillId="0" borderId="23" xfId="7" applyNumberFormat="1" applyFont="1" applyFill="1" applyBorder="1" applyAlignment="1" applyProtection="1">
      <alignment horizontal="center" vertical="center"/>
    </xf>
    <xf numFmtId="176" fontId="14" fillId="0" borderId="14" xfId="7" applyNumberFormat="1" applyFont="1" applyFill="1" applyBorder="1" applyAlignment="1" applyProtection="1">
      <alignment horizontal="center" vertical="center"/>
    </xf>
    <xf numFmtId="0" fontId="14" fillId="0" borderId="9" xfId="14" applyBorder="1" applyAlignment="1">
      <alignment vertical="top" wrapText="1"/>
    </xf>
    <xf numFmtId="0" fontId="14" fillId="0" borderId="0" xfId="14" applyAlignment="1">
      <alignment vertical="top" wrapText="1"/>
    </xf>
    <xf numFmtId="174" fontId="14" fillId="0" borderId="0" xfId="14" applyNumberFormat="1" applyAlignment="1">
      <alignment vertical="top" wrapText="1"/>
    </xf>
    <xf numFmtId="174" fontId="14" fillId="0" borderId="0" xfId="9" applyNumberFormat="1" applyFont="1" applyAlignment="1">
      <alignment horizontal="center" vertical="center"/>
    </xf>
    <xf numFmtId="0" fontId="14" fillId="0" borderId="0" xfId="9" applyFont="1" applyAlignment="1">
      <alignment horizontal="center" vertical="center" wrapText="1"/>
    </xf>
    <xf numFmtId="0" fontId="14" fillId="0" borderId="0" xfId="9" applyFont="1" applyAlignment="1">
      <alignment horizontal="left" vertical="center" wrapText="1"/>
    </xf>
    <xf numFmtId="0" fontId="14" fillId="0" borderId="0" xfId="9" applyFont="1"/>
    <xf numFmtId="174" fontId="14" fillId="0" borderId="0" xfId="9" applyNumberFormat="1" applyFont="1"/>
    <xf numFmtId="0" fontId="15" fillId="0" borderId="9" xfId="14" applyFont="1" applyBorder="1" applyAlignment="1">
      <alignment horizontal="center" vertical="center" wrapText="1"/>
    </xf>
    <xf numFmtId="0" fontId="15" fillId="0" borderId="0" xfId="14" applyFont="1" applyAlignment="1">
      <alignment horizontal="center" vertical="center" wrapText="1"/>
    </xf>
    <xf numFmtId="174" fontId="15" fillId="0" borderId="0" xfId="14" applyNumberFormat="1" applyFont="1" applyAlignment="1">
      <alignment horizontal="center" vertical="center" wrapText="1"/>
    </xf>
    <xf numFmtId="0" fontId="15" fillId="0" borderId="0" xfId="14" applyFont="1" applyAlignment="1">
      <alignment horizontal="center" vertical="center"/>
    </xf>
    <xf numFmtId="0" fontId="15" fillId="5" borderId="4" xfId="14" applyFont="1" applyFill="1" applyBorder="1" applyAlignment="1">
      <alignment horizontal="center" vertical="center" wrapText="1"/>
    </xf>
    <xf numFmtId="0" fontId="15" fillId="0" borderId="16" xfId="14" applyFont="1" applyBorder="1" applyAlignment="1">
      <alignment horizontal="center" vertical="center" wrapText="1"/>
    </xf>
    <xf numFmtId="174" fontId="14" fillId="0" borderId="4" xfId="14" applyNumberFormat="1" applyBorder="1" applyAlignment="1">
      <alignment horizontal="center" vertical="center"/>
    </xf>
    <xf numFmtId="1" fontId="15" fillId="0" borderId="37" xfId="14" applyNumberFormat="1" applyFont="1" applyBorder="1" applyAlignment="1">
      <alignment horizontal="center" vertical="center" wrapText="1"/>
    </xf>
    <xf numFmtId="1" fontId="15" fillId="0" borderId="23" xfId="14" applyNumberFormat="1" applyFont="1" applyBorder="1" applyAlignment="1">
      <alignment horizontal="center" vertical="center" wrapText="1"/>
    </xf>
    <xf numFmtId="0" fontId="15" fillId="0" borderId="0" xfId="14" applyFont="1" applyAlignment="1">
      <alignment vertical="center"/>
    </xf>
    <xf numFmtId="0" fontId="15" fillId="8" borderId="16" xfId="14" applyFont="1" applyFill="1" applyBorder="1" applyAlignment="1">
      <alignment vertical="center" wrapText="1"/>
    </xf>
    <xf numFmtId="174" fontId="14" fillId="8" borderId="4" xfId="14" applyNumberFormat="1" applyFill="1" applyBorder="1" applyAlignment="1">
      <alignment horizontal="center" vertical="center"/>
    </xf>
    <xf numFmtId="1" fontId="14" fillId="8" borderId="4" xfId="14" applyNumberFormat="1" applyFill="1" applyBorder="1" applyAlignment="1">
      <alignment horizontal="center" vertical="center"/>
    </xf>
    <xf numFmtId="0" fontId="15" fillId="5" borderId="16" xfId="14" applyFont="1" applyFill="1" applyBorder="1" applyAlignment="1">
      <alignment vertical="center" wrapText="1"/>
    </xf>
    <xf numFmtId="174" fontId="14" fillId="5" borderId="4" xfId="14" applyNumberFormat="1" applyFill="1" applyBorder="1" applyAlignment="1">
      <alignment horizontal="center" vertical="center"/>
    </xf>
    <xf numFmtId="1" fontId="14" fillId="5" borderId="4" xfId="14" applyNumberFormat="1" applyFill="1" applyBorder="1" applyAlignment="1">
      <alignment horizontal="center" vertical="center"/>
    </xf>
    <xf numFmtId="0" fontId="15" fillId="0" borderId="16" xfId="14" applyFont="1" applyBorder="1" applyAlignment="1">
      <alignment vertical="center" wrapText="1"/>
    </xf>
    <xf numFmtId="1" fontId="14" fillId="0" borderId="4" xfId="14" applyNumberFormat="1" applyBorder="1" applyAlignment="1">
      <alignment horizontal="center" vertical="center"/>
    </xf>
    <xf numFmtId="0" fontId="15" fillId="8" borderId="4" xfId="9" applyFont="1" applyFill="1" applyBorder="1" applyAlignment="1">
      <alignment horizontal="justify" vertical="justify" wrapText="1"/>
    </xf>
    <xf numFmtId="169" fontId="15" fillId="0" borderId="0" xfId="7" applyFont="1" applyFill="1" applyBorder="1" applyAlignment="1" applyProtection="1">
      <alignment vertical="center" wrapText="1"/>
    </xf>
    <xf numFmtId="0" fontId="14" fillId="0" borderId="9" xfId="14" applyBorder="1" applyAlignment="1">
      <alignment vertical="center"/>
    </xf>
    <xf numFmtId="9" fontId="14" fillId="0" borderId="0" xfId="14" applyNumberFormat="1" applyAlignment="1">
      <alignment vertical="center"/>
    </xf>
    <xf numFmtId="174" fontId="14" fillId="0" borderId="0" xfId="14" applyNumberFormat="1" applyAlignment="1">
      <alignment vertical="center"/>
    </xf>
    <xf numFmtId="0" fontId="30" fillId="3" borderId="58" xfId="57" applyFill="1" applyBorder="1" applyAlignment="1" applyProtection="1">
      <alignment vertical="center"/>
    </xf>
    <xf numFmtId="0" fontId="15" fillId="5" borderId="23" xfId="14" applyFont="1" applyFill="1" applyBorder="1" applyAlignment="1">
      <alignment horizontal="center" vertical="center" wrapText="1"/>
    </xf>
    <xf numFmtId="170" fontId="14" fillId="0" borderId="4" xfId="14" applyNumberFormat="1" applyBorder="1" applyAlignment="1">
      <alignment vertical="center"/>
    </xf>
    <xf numFmtId="170" fontId="14" fillId="0" borderId="23" xfId="14" applyNumberFormat="1" applyBorder="1" applyAlignment="1">
      <alignment vertical="center"/>
    </xf>
    <xf numFmtId="1" fontId="14" fillId="0" borderId="0" xfId="14" applyNumberFormat="1" applyAlignment="1">
      <alignment vertical="center"/>
    </xf>
    <xf numFmtId="10" fontId="14" fillId="3" borderId="4" xfId="14" applyNumberFormat="1" applyFill="1" applyBorder="1" applyAlignment="1">
      <alignment vertical="center"/>
    </xf>
    <xf numFmtId="10" fontId="14" fillId="3" borderId="23" xfId="14" applyNumberFormat="1" applyFill="1" applyBorder="1" applyAlignment="1">
      <alignment vertical="center"/>
    </xf>
    <xf numFmtId="169" fontId="14" fillId="0" borderId="4" xfId="7" applyFont="1" applyFill="1" applyBorder="1" applyAlignment="1" applyProtection="1">
      <alignment vertical="center"/>
    </xf>
    <xf numFmtId="169" fontId="14" fillId="0" borderId="23" xfId="7" applyFont="1" applyFill="1" applyBorder="1" applyAlignment="1" applyProtection="1">
      <alignment vertical="center"/>
    </xf>
    <xf numFmtId="9" fontId="14" fillId="3" borderId="4" xfId="14" applyNumberFormat="1" applyFill="1" applyBorder="1" applyAlignment="1">
      <alignment vertical="center"/>
    </xf>
    <xf numFmtId="9" fontId="14" fillId="3" borderId="23" xfId="14" applyNumberFormat="1" applyFill="1" applyBorder="1" applyAlignment="1">
      <alignment vertical="center"/>
    </xf>
    <xf numFmtId="9" fontId="14" fillId="3" borderId="13" xfId="14" applyNumberFormat="1" applyFill="1" applyBorder="1" applyAlignment="1">
      <alignment vertical="center"/>
    </xf>
    <xf numFmtId="9" fontId="14" fillId="3" borderId="14" xfId="14" applyNumberFormat="1" applyFill="1" applyBorder="1" applyAlignment="1">
      <alignment vertical="center"/>
    </xf>
    <xf numFmtId="0" fontId="14" fillId="0" borderId="0" xfId="14" applyAlignment="1">
      <alignment horizontal="center" vertical="center"/>
    </xf>
    <xf numFmtId="0" fontId="14" fillId="5" borderId="4" xfId="14" applyFill="1" applyBorder="1" applyAlignment="1">
      <alignment vertical="center"/>
    </xf>
    <xf numFmtId="0" fontId="15" fillId="0" borderId="4" xfId="14" applyFont="1" applyBorder="1" applyAlignment="1">
      <alignment vertical="center" wrapText="1"/>
    </xf>
    <xf numFmtId="169" fontId="14" fillId="0" borderId="4" xfId="7" applyFont="1" applyFill="1" applyBorder="1" applyAlignment="1" applyProtection="1">
      <alignment horizontal="center" vertical="center" wrapText="1"/>
    </xf>
    <xf numFmtId="0" fontId="14" fillId="3" borderId="4" xfId="14" applyFill="1" applyBorder="1" applyAlignment="1">
      <alignment vertical="center"/>
    </xf>
    <xf numFmtId="174" fontId="14" fillId="3" borderId="4" xfId="14" applyNumberFormat="1" applyFill="1" applyBorder="1" applyAlignment="1">
      <alignment vertical="center"/>
    </xf>
    <xf numFmtId="0" fontId="14" fillId="3" borderId="4" xfId="14" applyFill="1" applyBorder="1" applyAlignment="1">
      <alignment vertical="center" wrapText="1"/>
    </xf>
    <xf numFmtId="177" fontId="16" fillId="0" borderId="0" xfId="14" applyNumberFormat="1" applyFont="1" applyAlignment="1">
      <alignment vertical="center"/>
    </xf>
    <xf numFmtId="174" fontId="15" fillId="0" borderId="0" xfId="10" applyNumberFormat="1" applyFont="1" applyAlignment="1">
      <alignment horizontal="center" vertical="center" wrapText="1"/>
    </xf>
    <xf numFmtId="0" fontId="15" fillId="0" borderId="0" xfId="10" applyFont="1" applyAlignment="1">
      <alignment vertical="center" wrapText="1"/>
    </xf>
    <xf numFmtId="0" fontId="14" fillId="0" borderId="0" xfId="10" applyAlignment="1">
      <alignment horizontal="center" vertical="center" wrapText="1"/>
    </xf>
    <xf numFmtId="0" fontId="14" fillId="0" borderId="0" xfId="10" applyAlignment="1">
      <alignment vertical="center" wrapText="1"/>
    </xf>
    <xf numFmtId="3" fontId="14" fillId="0" borderId="0" xfId="10" applyNumberFormat="1" applyAlignment="1">
      <alignment vertical="center" wrapText="1"/>
    </xf>
    <xf numFmtId="3" fontId="15" fillId="0" borderId="0" xfId="10" applyNumberFormat="1" applyFont="1" applyAlignment="1">
      <alignment horizontal="right" vertical="center" wrapText="1"/>
    </xf>
    <xf numFmtId="174" fontId="14" fillId="0" borderId="0" xfId="10" applyNumberFormat="1" applyAlignment="1">
      <alignment horizontal="center" vertical="center" wrapText="1"/>
    </xf>
    <xf numFmtId="3" fontId="14" fillId="0" borderId="0" xfId="10" applyNumberFormat="1" applyAlignment="1">
      <alignment horizontal="center" vertical="center"/>
    </xf>
    <xf numFmtId="176" fontId="17" fillId="0" borderId="23" xfId="8" applyNumberFormat="1" applyFont="1" applyFill="1" applyBorder="1" applyAlignment="1" applyProtection="1">
      <alignment horizontal="right" vertical="center" wrapText="1"/>
      <protection locked="0"/>
    </xf>
    <xf numFmtId="0" fontId="23" fillId="5" borderId="16" xfId="9" applyFont="1" applyFill="1" applyBorder="1" applyAlignment="1">
      <alignment horizontal="center" vertical="center" wrapText="1"/>
    </xf>
    <xf numFmtId="0" fontId="23" fillId="5" borderId="4" xfId="9" applyFont="1" applyFill="1" applyBorder="1" applyAlignment="1">
      <alignment horizontal="center" vertical="center" wrapText="1"/>
    </xf>
    <xf numFmtId="0" fontId="15" fillId="5" borderId="4" xfId="9" applyFont="1" applyFill="1" applyBorder="1" applyAlignment="1">
      <alignment horizontal="center" vertical="center"/>
    </xf>
    <xf numFmtId="0" fontId="15" fillId="5" borderId="23" xfId="9" applyFont="1" applyFill="1" applyBorder="1" applyAlignment="1">
      <alignment horizontal="center" vertical="center"/>
    </xf>
    <xf numFmtId="171" fontId="17" fillId="0" borderId="4" xfId="8" applyNumberFormat="1" applyFont="1" applyFill="1" applyBorder="1" applyAlignment="1" applyProtection="1">
      <alignment horizontal="right" vertical="center" wrapText="1"/>
    </xf>
    <xf numFmtId="171" fontId="18" fillId="5" borderId="4" xfId="8" applyNumberFormat="1" applyFont="1" applyFill="1" applyBorder="1" applyAlignment="1" applyProtection="1">
      <alignment horizontal="right" vertical="center" wrapText="1"/>
    </xf>
    <xf numFmtId="174" fontId="15" fillId="5" borderId="23" xfId="9" applyNumberFormat="1" applyFont="1" applyFill="1" applyBorder="1" applyAlignment="1">
      <alignment vertical="center"/>
    </xf>
    <xf numFmtId="171" fontId="18" fillId="5" borderId="13" xfId="8" applyNumberFormat="1" applyFont="1" applyFill="1" applyBorder="1" applyAlignment="1" applyProtection="1">
      <alignment horizontal="right" vertical="center" wrapText="1"/>
    </xf>
    <xf numFmtId="174" fontId="15" fillId="5" borderId="14" xfId="9" applyNumberFormat="1" applyFont="1" applyFill="1" applyBorder="1" applyAlignment="1">
      <alignment vertical="center"/>
    </xf>
    <xf numFmtId="0" fontId="27" fillId="5" borderId="37" xfId="9" applyFont="1" applyFill="1" applyBorder="1" applyAlignment="1">
      <alignment horizontal="center" vertical="center" wrapText="1"/>
    </xf>
    <xf numFmtId="171" fontId="18" fillId="0" borderId="24" xfId="8" applyNumberFormat="1" applyFont="1" applyFill="1" applyBorder="1" applyAlignment="1" applyProtection="1">
      <alignment horizontal="right" vertical="center" wrapText="1"/>
    </xf>
    <xf numFmtId="171" fontId="17" fillId="0" borderId="23" xfId="8" applyNumberFormat="1" applyFont="1" applyFill="1" applyBorder="1" applyAlignment="1" applyProtection="1">
      <alignment horizontal="right" vertical="center" wrapText="1"/>
    </xf>
    <xf numFmtId="9" fontId="18" fillId="0" borderId="4" xfId="9" applyNumberFormat="1" applyFont="1" applyBorder="1" applyAlignment="1">
      <alignment vertical="center" wrapText="1"/>
    </xf>
    <xf numFmtId="0" fontId="18" fillId="3" borderId="53" xfId="9" applyFont="1" applyFill="1" applyBorder="1" applyAlignment="1">
      <alignment horizontal="center" vertical="center" wrapText="1"/>
    </xf>
    <xf numFmtId="0" fontId="18" fillId="3" borderId="5" xfId="9" applyFont="1" applyFill="1" applyBorder="1" applyAlignment="1">
      <alignment horizontal="center" vertical="center" wrapText="1"/>
    </xf>
    <xf numFmtId="0" fontId="18" fillId="14" borderId="5" xfId="9" applyFont="1" applyFill="1" applyBorder="1" applyAlignment="1">
      <alignment horizontal="center" vertical="center" wrapText="1"/>
    </xf>
    <xf numFmtId="0" fontId="18" fillId="14" borderId="6" xfId="9" applyFont="1" applyFill="1" applyBorder="1" applyAlignment="1">
      <alignment horizontal="center" vertical="center" wrapText="1"/>
    </xf>
    <xf numFmtId="171" fontId="26" fillId="0" borderId="4" xfId="9" applyNumberFormat="1" applyFont="1" applyBorder="1" applyAlignment="1">
      <alignment horizontal="center" vertical="center" wrapText="1"/>
    </xf>
    <xf numFmtId="0" fontId="14" fillId="0" borderId="4" xfId="9" applyFont="1" applyBorder="1" applyAlignment="1">
      <alignment vertical="center"/>
    </xf>
    <xf numFmtId="171" fontId="14" fillId="0" borderId="4" xfId="9" applyNumberFormat="1" applyFont="1" applyBorder="1" applyAlignment="1">
      <alignment vertical="center"/>
    </xf>
    <xf numFmtId="171" fontId="14" fillId="0" borderId="13" xfId="9" applyNumberFormat="1" applyFont="1" applyBorder="1" applyAlignment="1">
      <alignment vertical="center"/>
    </xf>
    <xf numFmtId="0" fontId="14" fillId="0" borderId="13" xfId="9" applyFont="1" applyBorder="1" applyAlignment="1">
      <alignment vertical="center"/>
    </xf>
    <xf numFmtId="176" fontId="14" fillId="0" borderId="4" xfId="9" applyNumberFormat="1" applyFont="1" applyBorder="1" applyAlignment="1">
      <alignment vertical="center"/>
    </xf>
    <xf numFmtId="176" fontId="14" fillId="0" borderId="13" xfId="9" applyNumberFormat="1" applyFont="1" applyBorder="1" applyAlignment="1">
      <alignment vertical="center"/>
    </xf>
    <xf numFmtId="9" fontId="18" fillId="0" borderId="4" xfId="9" applyNumberFormat="1" applyFont="1" applyBorder="1" applyAlignment="1" applyProtection="1">
      <alignment horizontal="right" vertical="center" wrapText="1"/>
      <protection locked="0"/>
    </xf>
    <xf numFmtId="174" fontId="15" fillId="8" borderId="4" xfId="16" applyNumberFormat="1" applyFont="1" applyFill="1" applyBorder="1" applyAlignment="1" applyProtection="1">
      <alignment horizontal="center" vertical="center" wrapText="1"/>
      <protection locked="0"/>
    </xf>
    <xf numFmtId="0" fontId="28" fillId="3" borderId="4" xfId="25" applyFont="1" applyFill="1" applyBorder="1" applyAlignment="1">
      <alignment horizontal="center" vertical="center" wrapText="1"/>
    </xf>
    <xf numFmtId="0" fontId="24" fillId="2" borderId="0" xfId="25" applyFont="1" applyFill="1"/>
    <xf numFmtId="0" fontId="24" fillId="0" borderId="0" xfId="25" applyFont="1"/>
    <xf numFmtId="0" fontId="23" fillId="2" borderId="0" xfId="25" applyFont="1" applyFill="1" applyAlignment="1">
      <alignment vertical="center" wrapText="1"/>
    </xf>
    <xf numFmtId="0" fontId="16" fillId="0" borderId="0" xfId="25" applyFont="1" applyAlignment="1">
      <alignment wrapText="1"/>
    </xf>
    <xf numFmtId="0" fontId="46" fillId="0" borderId="0" xfId="25" applyFont="1" applyAlignment="1">
      <alignment wrapText="1"/>
    </xf>
    <xf numFmtId="10" fontId="23" fillId="2" borderId="37" xfId="34" applyNumberFormat="1" applyFont="1" applyFill="1" applyBorder="1" applyAlignment="1" applyProtection="1">
      <alignment horizontal="center" vertical="center"/>
      <protection hidden="1"/>
    </xf>
    <xf numFmtId="0" fontId="23" fillId="2" borderId="37" xfId="34" applyFont="1" applyFill="1" applyBorder="1" applyAlignment="1" applyProtection="1">
      <alignment horizontal="center" vertical="center"/>
      <protection hidden="1"/>
    </xf>
    <xf numFmtId="0" fontId="23" fillId="14" borderId="37" xfId="34" applyFont="1" applyFill="1" applyBorder="1" applyAlignment="1">
      <alignment horizontal="center" vertical="center"/>
    </xf>
    <xf numFmtId="176" fontId="24" fillId="2" borderId="37" xfId="7" applyNumberFormat="1" applyFont="1" applyFill="1" applyBorder="1" applyAlignment="1" applyProtection="1">
      <alignment vertical="center"/>
      <protection hidden="1"/>
    </xf>
    <xf numFmtId="176" fontId="24" fillId="2" borderId="52" xfId="7" applyNumberFormat="1" applyFont="1" applyFill="1" applyBorder="1" applyAlignment="1" applyProtection="1">
      <alignment vertical="center"/>
      <protection hidden="1"/>
    </xf>
    <xf numFmtId="10" fontId="23" fillId="2" borderId="49" xfId="34" applyNumberFormat="1" applyFont="1" applyFill="1" applyBorder="1" applyAlignment="1" applyProtection="1">
      <alignment horizontal="center" vertical="center"/>
      <protection locked="0" hidden="1"/>
    </xf>
    <xf numFmtId="0" fontId="23" fillId="2" borderId="45" xfId="34" applyFont="1" applyFill="1" applyBorder="1" applyAlignment="1" applyProtection="1">
      <alignment horizontal="center" vertical="center"/>
      <protection locked="0" hidden="1"/>
    </xf>
    <xf numFmtId="0" fontId="23" fillId="14" borderId="45" xfId="34" applyFont="1" applyFill="1" applyBorder="1" applyAlignment="1" applyProtection="1">
      <alignment horizontal="center" vertical="center"/>
      <protection locked="0"/>
    </xf>
    <xf numFmtId="176" fontId="24" fillId="2" borderId="45" xfId="7" applyNumberFormat="1" applyFont="1" applyFill="1" applyBorder="1" applyAlignment="1" applyProtection="1">
      <alignment vertical="center"/>
      <protection locked="0" hidden="1"/>
    </xf>
    <xf numFmtId="176" fontId="24" fillId="2" borderId="62" xfId="7" applyNumberFormat="1" applyFont="1" applyFill="1" applyBorder="1" applyAlignment="1" applyProtection="1">
      <alignment vertical="center"/>
      <protection locked="0" hidden="1"/>
    </xf>
    <xf numFmtId="10" fontId="23" fillId="2" borderId="31" xfId="34" applyNumberFormat="1" applyFont="1" applyFill="1" applyBorder="1" applyAlignment="1" applyProtection="1">
      <alignment horizontal="center" vertical="center"/>
      <protection locked="0" hidden="1"/>
    </xf>
    <xf numFmtId="0" fontId="23" fillId="2" borderId="4" xfId="34" applyFont="1" applyFill="1" applyBorder="1" applyAlignment="1" applyProtection="1">
      <alignment horizontal="center" vertical="center"/>
      <protection locked="0" hidden="1"/>
    </xf>
    <xf numFmtId="0" fontId="23" fillId="14" borderId="4" xfId="34" applyFont="1" applyFill="1" applyBorder="1" applyAlignment="1" applyProtection="1">
      <alignment horizontal="center" vertical="center"/>
      <protection locked="0"/>
    </xf>
    <xf numFmtId="176" fontId="24" fillId="2" borderId="4" xfId="7" applyNumberFormat="1" applyFont="1" applyFill="1" applyBorder="1" applyAlignment="1" applyProtection="1">
      <alignment vertical="center"/>
      <protection locked="0" hidden="1"/>
    </xf>
    <xf numFmtId="176" fontId="24" fillId="2" borderId="13" xfId="7" applyNumberFormat="1" applyFont="1" applyFill="1" applyBorder="1" applyAlignment="1" applyProtection="1">
      <alignment vertical="center"/>
      <protection locked="0" hidden="1"/>
    </xf>
    <xf numFmtId="0" fontId="14" fillId="8" borderId="4" xfId="9" applyFont="1" applyFill="1" applyBorder="1" applyAlignment="1" applyProtection="1">
      <alignment horizontal="justify" vertical="center" wrapText="1"/>
      <protection locked="0"/>
    </xf>
    <xf numFmtId="0" fontId="14" fillId="5" borderId="4" xfId="9" applyFont="1" applyFill="1" applyBorder="1" applyAlignment="1" applyProtection="1">
      <alignment horizontal="justify" vertical="center" wrapText="1"/>
      <protection locked="0"/>
    </xf>
    <xf numFmtId="0" fontId="14" fillId="0" borderId="4" xfId="9" applyFont="1" applyBorder="1" applyAlignment="1" applyProtection="1">
      <alignment horizontal="justify" vertical="center" wrapText="1"/>
      <protection locked="0"/>
    </xf>
    <xf numFmtId="174" fontId="14" fillId="0" borderId="37" xfId="16" applyNumberFormat="1" applyFont="1" applyFill="1" applyBorder="1" applyAlignment="1" applyProtection="1">
      <alignment vertical="center"/>
      <protection locked="0"/>
    </xf>
    <xf numFmtId="174" fontId="15" fillId="5" borderId="52" xfId="9" applyNumberFormat="1" applyFont="1" applyFill="1" applyBorder="1" applyAlignment="1" applyProtection="1">
      <alignment vertical="center"/>
      <protection locked="0"/>
    </xf>
    <xf numFmtId="0" fontId="24" fillId="2" borderId="4" xfId="25" applyFont="1" applyFill="1" applyBorder="1" applyAlignment="1">
      <alignment vertical="center"/>
    </xf>
    <xf numFmtId="0" fontId="24" fillId="2" borderId="0" xfId="25" applyFont="1" applyFill="1" applyAlignment="1">
      <alignment vertical="center"/>
    </xf>
    <xf numFmtId="176" fontId="24" fillId="2" borderId="0" xfId="25" applyNumberFormat="1" applyFont="1" applyFill="1" applyAlignment="1">
      <alignment vertical="center"/>
    </xf>
    <xf numFmtId="0" fontId="48" fillId="2" borderId="4" xfId="25" applyFont="1" applyFill="1" applyBorder="1" applyAlignment="1">
      <alignment vertical="center"/>
    </xf>
    <xf numFmtId="0" fontId="14" fillId="0" borderId="0" xfId="9" applyFont="1" applyAlignment="1" applyProtection="1">
      <alignment vertical="center" wrapText="1"/>
      <protection hidden="1"/>
    </xf>
    <xf numFmtId="181" fontId="14" fillId="0" borderId="0" xfId="8" applyNumberFormat="1" applyFont="1" applyFill="1" applyBorder="1" applyAlignment="1" applyProtection="1">
      <alignment horizontal="right" vertical="center"/>
    </xf>
    <xf numFmtId="0" fontId="23" fillId="0" borderId="0" xfId="28" applyFont="1"/>
    <xf numFmtId="176" fontId="24" fillId="2" borderId="4" xfId="25" applyNumberFormat="1" applyFont="1" applyFill="1" applyBorder="1" applyAlignment="1" applyProtection="1">
      <alignment vertical="center"/>
      <protection locked="0"/>
    </xf>
    <xf numFmtId="176" fontId="24" fillId="2" borderId="4" xfId="25" applyNumberFormat="1" applyFont="1" applyFill="1" applyBorder="1" applyAlignment="1" applyProtection="1">
      <alignment horizontal="right" vertical="center"/>
      <protection locked="0"/>
    </xf>
    <xf numFmtId="176" fontId="48" fillId="2" borderId="4" xfId="25" applyNumberFormat="1" applyFont="1" applyFill="1" applyBorder="1" applyAlignment="1" applyProtection="1">
      <alignment vertical="center"/>
      <protection locked="0"/>
    </xf>
    <xf numFmtId="176" fontId="48" fillId="2" borderId="4" xfId="25" applyNumberFormat="1" applyFont="1" applyFill="1" applyBorder="1" applyAlignment="1" applyProtection="1">
      <alignment horizontal="right" vertical="center"/>
      <protection locked="0"/>
    </xf>
    <xf numFmtId="165" fontId="24" fillId="2" borderId="4" xfId="25" applyNumberFormat="1" applyFont="1" applyFill="1" applyBorder="1" applyProtection="1">
      <protection locked="0"/>
    </xf>
    <xf numFmtId="165" fontId="24" fillId="0" borderId="4" xfId="25" applyNumberFormat="1" applyFont="1" applyBorder="1" applyProtection="1">
      <protection locked="0"/>
    </xf>
    <xf numFmtId="0" fontId="14" fillId="0" borderId="16" xfId="9" applyFont="1" applyBorder="1" applyAlignment="1" applyProtection="1">
      <alignment vertical="center" wrapText="1"/>
      <protection locked="0"/>
    </xf>
    <xf numFmtId="0" fontId="14" fillId="0" borderId="51" xfId="9" applyFont="1" applyBorder="1" applyAlignment="1" applyProtection="1">
      <alignment vertical="center" wrapText="1"/>
      <protection locked="0"/>
    </xf>
    <xf numFmtId="0" fontId="23" fillId="5" borderId="0" xfId="28" applyFont="1" applyFill="1" applyAlignment="1">
      <alignment vertical="center"/>
    </xf>
    <xf numFmtId="0" fontId="24" fillId="0" borderId="0" xfId="28" applyFont="1" applyAlignment="1">
      <alignment vertical="center" wrapText="1"/>
    </xf>
    <xf numFmtId="0" fontId="24" fillId="0" borderId="0" xfId="36" applyFont="1"/>
    <xf numFmtId="0" fontId="23" fillId="0" borderId="0" xfId="28" applyFont="1" applyAlignment="1">
      <alignment horizontal="left" vertical="center"/>
    </xf>
    <xf numFmtId="176" fontId="23" fillId="0" borderId="0" xfId="7" applyNumberFormat="1" applyFont="1" applyFill="1" applyBorder="1" applyAlignment="1" applyProtection="1">
      <alignment horizontal="left" vertical="center"/>
    </xf>
    <xf numFmtId="0" fontId="23" fillId="3" borderId="16" xfId="0" applyFont="1" applyFill="1" applyBorder="1" applyAlignment="1">
      <alignment horizontal="center"/>
    </xf>
    <xf numFmtId="0" fontId="23" fillId="3" borderId="4" xfId="0" applyFont="1" applyFill="1" applyBorder="1" applyAlignment="1">
      <alignment horizontal="center"/>
    </xf>
    <xf numFmtId="0" fontId="23" fillId="0" borderId="0" xfId="0" applyFont="1" applyAlignment="1">
      <alignment horizontal="left"/>
    </xf>
    <xf numFmtId="172" fontId="23" fillId="0" borderId="0" xfId="7" applyNumberFormat="1" applyFont="1" applyFill="1" applyBorder="1" applyProtection="1"/>
    <xf numFmtId="9" fontId="23" fillId="0" borderId="0" xfId="16" applyFont="1" applyFill="1" applyBorder="1" applyProtection="1"/>
    <xf numFmtId="0" fontId="23" fillId="0" borderId="0" xfId="36" applyFont="1"/>
    <xf numFmtId="10" fontId="24" fillId="0" borderId="0" xfId="38" applyNumberFormat="1" applyFont="1" applyFill="1" applyBorder="1" applyProtection="1"/>
    <xf numFmtId="172" fontId="24" fillId="0" borderId="0" xfId="37" applyNumberFormat="1" applyFont="1" applyFill="1" applyBorder="1" applyProtection="1"/>
    <xf numFmtId="0" fontId="24" fillId="0" borderId="0" xfId="36" applyFont="1" applyAlignment="1">
      <alignment vertical="top" wrapText="1"/>
    </xf>
    <xf numFmtId="176" fontId="24" fillId="7" borderId="4" xfId="7" applyNumberFormat="1" applyFont="1" applyFill="1" applyBorder="1" applyAlignment="1" applyProtection="1">
      <alignment horizontal="right"/>
      <protection locked="0" hidden="1"/>
    </xf>
    <xf numFmtId="176" fontId="24" fillId="11" borderId="4" xfId="7" applyNumberFormat="1" applyFont="1" applyFill="1" applyBorder="1" applyAlignment="1" applyProtection="1">
      <alignment horizontal="right"/>
      <protection locked="0" hidden="1"/>
    </xf>
    <xf numFmtId="176" fontId="24" fillId="11" borderId="23" xfId="7" applyNumberFormat="1" applyFont="1" applyFill="1" applyBorder="1" applyAlignment="1" applyProtection="1">
      <alignment horizontal="right"/>
      <protection locked="0" hidden="1"/>
    </xf>
    <xf numFmtId="172" fontId="23" fillId="7" borderId="4" xfId="7" applyNumberFormat="1" applyFont="1" applyFill="1" applyBorder="1" applyProtection="1">
      <protection locked="0" hidden="1"/>
    </xf>
    <xf numFmtId="172" fontId="23" fillId="11" borderId="4" xfId="7" applyNumberFormat="1" applyFont="1" applyFill="1" applyBorder="1" applyProtection="1">
      <protection locked="0" hidden="1"/>
    </xf>
    <xf numFmtId="172" fontId="23" fillId="11" borderId="23" xfId="7" applyNumberFormat="1" applyFont="1" applyFill="1" applyBorder="1" applyProtection="1">
      <protection locked="0" hidden="1"/>
    </xf>
    <xf numFmtId="10" fontId="24" fillId="0" borderId="4" xfId="0" applyNumberFormat="1" applyFont="1" applyBorder="1" applyProtection="1">
      <protection locked="0" hidden="1"/>
    </xf>
    <xf numFmtId="172" fontId="24" fillId="0" borderId="4" xfId="7" applyNumberFormat="1" applyFont="1" applyBorder="1" applyProtection="1">
      <protection locked="0" hidden="1"/>
    </xf>
    <xf numFmtId="172" fontId="24" fillId="0" borderId="23" xfId="7" applyNumberFormat="1" applyFont="1" applyBorder="1" applyProtection="1">
      <protection locked="0" hidden="1"/>
    </xf>
    <xf numFmtId="10" fontId="24" fillId="0" borderId="4" xfId="16" applyNumberFormat="1" applyFont="1" applyBorder="1" applyProtection="1">
      <protection locked="0" hidden="1"/>
    </xf>
    <xf numFmtId="10" fontId="24" fillId="7" borderId="4" xfId="16" applyNumberFormat="1" applyFont="1" applyFill="1" applyBorder="1" applyProtection="1">
      <protection locked="0" hidden="1"/>
    </xf>
    <xf numFmtId="172" fontId="23" fillId="3" borderId="4" xfId="7" applyNumberFormat="1" applyFont="1" applyFill="1" applyBorder="1" applyProtection="1">
      <protection locked="0" hidden="1"/>
    </xf>
    <xf numFmtId="172" fontId="23" fillId="3" borderId="23" xfId="7" applyNumberFormat="1" applyFont="1" applyFill="1" applyBorder="1" applyProtection="1">
      <protection locked="0" hidden="1"/>
    </xf>
    <xf numFmtId="172" fontId="23" fillId="3" borderId="13" xfId="7" applyNumberFormat="1" applyFont="1" applyFill="1" applyBorder="1" applyProtection="1">
      <protection locked="0" hidden="1"/>
    </xf>
    <xf numFmtId="172" fontId="23" fillId="3" borderId="14" xfId="7" applyNumberFormat="1" applyFont="1" applyFill="1" applyBorder="1" applyProtection="1">
      <protection locked="0" hidden="1"/>
    </xf>
    <xf numFmtId="2" fontId="24" fillId="0" borderId="4" xfId="16" applyNumberFormat="1" applyFont="1" applyFill="1" applyBorder="1" applyProtection="1">
      <protection locked="0" hidden="1"/>
    </xf>
    <xf numFmtId="2" fontId="24" fillId="0" borderId="23" xfId="16" applyNumberFormat="1" applyFont="1" applyFill="1" applyBorder="1" applyProtection="1">
      <protection locked="0" hidden="1"/>
    </xf>
    <xf numFmtId="172" fontId="24" fillId="3" borderId="4" xfId="37" applyNumberFormat="1" applyFont="1" applyFill="1" applyBorder="1" applyProtection="1">
      <protection locked="0" hidden="1"/>
    </xf>
    <xf numFmtId="172" fontId="24" fillId="3" borderId="23" xfId="37" applyNumberFormat="1" applyFont="1" applyFill="1" applyBorder="1" applyProtection="1">
      <protection locked="0" hidden="1"/>
    </xf>
    <xf numFmtId="172" fontId="24" fillId="0" borderId="13" xfId="37" applyNumberFormat="1" applyFont="1" applyFill="1" applyBorder="1" applyProtection="1">
      <protection locked="0" hidden="1"/>
    </xf>
    <xf numFmtId="172" fontId="24" fillId="0" borderId="14" xfId="37" applyNumberFormat="1" applyFont="1" applyFill="1" applyBorder="1" applyProtection="1">
      <protection locked="0" hidden="1"/>
    </xf>
    <xf numFmtId="172" fontId="23" fillId="3" borderId="13" xfId="37" applyNumberFormat="1" applyFont="1" applyFill="1" applyBorder="1" applyProtection="1">
      <protection locked="0" hidden="1"/>
    </xf>
    <xf numFmtId="172" fontId="23" fillId="3" borderId="14" xfId="37" applyNumberFormat="1" applyFont="1" applyFill="1" applyBorder="1" applyProtection="1">
      <protection locked="0" hidden="1"/>
    </xf>
    <xf numFmtId="10" fontId="24" fillId="0" borderId="5" xfId="36" applyNumberFormat="1" applyFont="1" applyBorder="1" applyProtection="1">
      <protection locked="0" hidden="1"/>
    </xf>
    <xf numFmtId="172" fontId="24" fillId="0" borderId="5" xfId="37" applyNumberFormat="1" applyFont="1" applyFill="1" applyBorder="1" applyProtection="1">
      <protection locked="0" hidden="1"/>
    </xf>
    <xf numFmtId="172" fontId="24" fillId="0" borderId="6" xfId="37" applyNumberFormat="1" applyFont="1" applyFill="1" applyBorder="1" applyProtection="1">
      <protection locked="0" hidden="1"/>
    </xf>
    <xf numFmtId="9" fontId="24" fillId="0" borderId="4" xfId="36" applyNumberFormat="1" applyFont="1" applyBorder="1" applyProtection="1">
      <protection locked="0" hidden="1"/>
    </xf>
    <xf numFmtId="172" fontId="24" fillId="0" borderId="4" xfId="37" applyNumberFormat="1" applyFont="1" applyFill="1" applyBorder="1" applyProtection="1">
      <protection locked="0" hidden="1"/>
    </xf>
    <xf numFmtId="172" fontId="24" fillId="0" borderId="23" xfId="37" applyNumberFormat="1" applyFont="1" applyFill="1" applyBorder="1" applyProtection="1">
      <protection locked="0" hidden="1"/>
    </xf>
    <xf numFmtId="10" fontId="24" fillId="0" borderId="4" xfId="36" applyNumberFormat="1" applyFont="1" applyBorder="1" applyProtection="1">
      <protection locked="0" hidden="1"/>
    </xf>
    <xf numFmtId="0" fontId="14" fillId="0" borderId="4" xfId="14" applyBorder="1" applyAlignment="1" applyProtection="1">
      <alignment horizontal="center" vertical="center"/>
      <protection locked="0"/>
    </xf>
    <xf numFmtId="0" fontId="14" fillId="0" borderId="0" xfId="9" applyFont="1" applyAlignment="1" applyProtection="1">
      <alignment wrapText="1"/>
      <protection locked="0"/>
    </xf>
    <xf numFmtId="0" fontId="50" fillId="0" borderId="0" xfId="0" applyFont="1" applyAlignment="1" applyProtection="1">
      <alignment horizontal="center" vertical="center"/>
      <protection locked="0"/>
    </xf>
    <xf numFmtId="176" fontId="15" fillId="8" borderId="13" xfId="7" applyNumberFormat="1" applyFont="1" applyFill="1" applyBorder="1" applyAlignment="1" applyProtection="1">
      <alignment horizontal="center" vertical="center" wrapText="1"/>
      <protection locked="0"/>
    </xf>
    <xf numFmtId="176" fontId="15" fillId="8" borderId="14" xfId="7" applyNumberFormat="1" applyFont="1" applyFill="1" applyBorder="1" applyAlignment="1" applyProtection="1">
      <alignment horizontal="center" vertical="center" wrapText="1"/>
      <protection locked="0"/>
    </xf>
    <xf numFmtId="1" fontId="14" fillId="0" borderId="4" xfId="9" applyNumberFormat="1" applyFont="1" applyBorder="1" applyAlignment="1" applyProtection="1">
      <alignment horizontal="left" vertical="center" wrapText="1"/>
      <protection locked="0"/>
    </xf>
    <xf numFmtId="1" fontId="14" fillId="0" borderId="0" xfId="14" applyNumberFormat="1" applyAlignment="1" applyProtection="1">
      <alignment horizontal="center" vertical="center"/>
      <protection locked="0"/>
    </xf>
    <xf numFmtId="0" fontId="15" fillId="0" borderId="0" xfId="9" applyFont="1" applyAlignment="1" applyProtection="1">
      <alignment horizontal="left" vertical="top" wrapText="1"/>
      <protection locked="0"/>
    </xf>
    <xf numFmtId="176" fontId="14" fillId="16" borderId="4" xfId="7" applyNumberFormat="1" applyFont="1" applyFill="1" applyBorder="1" applyAlignment="1" applyProtection="1">
      <alignment horizontal="left" vertical="center" wrapText="1"/>
      <protection locked="0"/>
    </xf>
    <xf numFmtId="169" fontId="14" fillId="16" borderId="4" xfId="7" applyFont="1" applyFill="1" applyBorder="1" applyAlignment="1" applyProtection="1">
      <alignment horizontal="left" vertical="center" wrapText="1"/>
      <protection locked="0"/>
    </xf>
    <xf numFmtId="9" fontId="14" fillId="17" borderId="4" xfId="14" applyNumberFormat="1" applyFill="1" applyBorder="1" applyAlignment="1" applyProtection="1">
      <alignment horizontal="center" vertical="center"/>
      <protection locked="0"/>
    </xf>
    <xf numFmtId="10" fontId="24" fillId="17" borderId="0" xfId="20" applyNumberFormat="1" applyFont="1" applyFill="1" applyBorder="1" applyAlignment="1" applyProtection="1">
      <alignment vertical="center" wrapText="1"/>
      <protection locked="0"/>
    </xf>
    <xf numFmtId="0" fontId="14" fillId="19" borderId="0" xfId="9" applyFont="1" applyFill="1" applyAlignment="1" applyProtection="1">
      <alignment horizontal="center" vertical="center"/>
      <protection locked="0"/>
    </xf>
    <xf numFmtId="169" fontId="14" fillId="0" borderId="19" xfId="7" applyFont="1" applyBorder="1" applyAlignment="1" applyProtection="1">
      <alignment vertical="center"/>
      <protection locked="0"/>
    </xf>
    <xf numFmtId="9" fontId="17" fillId="0" borderId="7" xfId="16" applyFont="1" applyFill="1" applyBorder="1" applyAlignment="1" applyProtection="1">
      <alignment horizontal="center" vertical="center" wrapText="1"/>
      <protection locked="0"/>
    </xf>
    <xf numFmtId="0" fontId="15" fillId="5" borderId="19" xfId="9" applyFont="1" applyFill="1" applyBorder="1" applyAlignment="1">
      <alignment horizontal="center" vertical="center"/>
    </xf>
    <xf numFmtId="0" fontId="14" fillId="0" borderId="19" xfId="9" applyFont="1" applyBorder="1" applyAlignment="1" applyProtection="1">
      <alignment vertical="center"/>
      <protection locked="0"/>
    </xf>
    <xf numFmtId="171" fontId="14" fillId="0" borderId="19" xfId="9" applyNumberFormat="1" applyFont="1" applyBorder="1" applyAlignment="1" applyProtection="1">
      <alignment vertical="center"/>
      <protection locked="0"/>
    </xf>
    <xf numFmtId="0" fontId="18" fillId="0" borderId="22" xfId="9" applyFont="1" applyBorder="1" applyAlignment="1">
      <alignment horizontal="right" vertical="center"/>
    </xf>
    <xf numFmtId="0" fontId="18" fillId="0" borderId="12" xfId="9" applyFont="1" applyBorder="1" applyAlignment="1">
      <alignment horizontal="right" vertical="center"/>
    </xf>
    <xf numFmtId="0" fontId="14" fillId="0" borderId="12" xfId="9" applyFont="1" applyBorder="1" applyAlignment="1">
      <alignment horizontal="right" vertical="center"/>
    </xf>
    <xf numFmtId="3" fontId="18" fillId="0" borderId="12" xfId="9" applyNumberFormat="1" applyFont="1" applyBorder="1" applyAlignment="1">
      <alignment horizontal="center" vertical="center" wrapText="1"/>
    </xf>
    <xf numFmtId="0" fontId="14" fillId="0" borderId="36" xfId="9" applyFont="1" applyBorder="1" applyAlignment="1">
      <alignment vertical="center"/>
    </xf>
    <xf numFmtId="171" fontId="18" fillId="5" borderId="7" xfId="8" applyNumberFormat="1" applyFont="1" applyFill="1" applyBorder="1" applyAlignment="1" applyProtection="1">
      <alignment horizontal="right" vertical="center" wrapText="1"/>
    </xf>
    <xf numFmtId="174" fontId="15" fillId="5" borderId="8" xfId="16" applyNumberFormat="1" applyFont="1" applyFill="1" applyBorder="1" applyAlignment="1" applyProtection="1">
      <alignment vertical="center"/>
    </xf>
    <xf numFmtId="0" fontId="14" fillId="16" borderId="16" xfId="9" applyFont="1" applyFill="1" applyBorder="1" applyAlignment="1" applyProtection="1">
      <alignment horizontal="left" vertical="center" wrapText="1"/>
      <protection locked="0"/>
    </xf>
    <xf numFmtId="0" fontId="14" fillId="16" borderId="4" xfId="9" applyFont="1" applyFill="1" applyBorder="1" applyAlignment="1" applyProtection="1">
      <alignment horizontal="left" vertical="center" wrapText="1"/>
      <protection locked="0"/>
    </xf>
    <xf numFmtId="0" fontId="17" fillId="16" borderId="4" xfId="9" applyFont="1" applyFill="1" applyBorder="1" applyAlignment="1" applyProtection="1">
      <alignment horizontal="left" vertical="center" wrapText="1"/>
      <protection locked="0"/>
    </xf>
    <xf numFmtId="0" fontId="17" fillId="16" borderId="16" xfId="9" applyFont="1" applyFill="1" applyBorder="1" applyAlignment="1" applyProtection="1">
      <alignment horizontal="left" vertical="center" wrapText="1"/>
      <protection locked="0"/>
    </xf>
    <xf numFmtId="176" fontId="17" fillId="16" borderId="4" xfId="7" applyNumberFormat="1" applyFont="1" applyFill="1" applyBorder="1" applyAlignment="1" applyProtection="1">
      <alignment horizontal="center" vertical="center" wrapText="1"/>
      <protection locked="0"/>
    </xf>
    <xf numFmtId="171" fontId="17" fillId="16" borderId="4" xfId="8" applyNumberFormat="1" applyFont="1" applyFill="1" applyBorder="1" applyAlignment="1" applyProtection="1">
      <alignment horizontal="right" vertical="center" wrapText="1"/>
      <protection locked="0"/>
    </xf>
    <xf numFmtId="174" fontId="14" fillId="16" borderId="23" xfId="16" applyNumberFormat="1" applyFont="1" applyFill="1" applyBorder="1" applyAlignment="1" applyProtection="1">
      <alignment vertical="center"/>
    </xf>
    <xf numFmtId="1" fontId="14" fillId="16" borderId="4" xfId="9" applyNumberFormat="1" applyFont="1" applyFill="1" applyBorder="1" applyAlignment="1" applyProtection="1">
      <alignment horizontal="left" vertical="center" wrapText="1"/>
      <protection locked="0"/>
    </xf>
    <xf numFmtId="9" fontId="14" fillId="16" borderId="4" xfId="16" applyFont="1" applyFill="1" applyBorder="1" applyAlignment="1" applyProtection="1">
      <alignment horizontal="left" vertical="center" wrapText="1"/>
      <protection locked="0"/>
    </xf>
    <xf numFmtId="176" fontId="15" fillId="0" borderId="4" xfId="7" applyNumberFormat="1" applyFont="1" applyFill="1" applyBorder="1" applyAlignment="1" applyProtection="1">
      <alignment horizontal="center" vertical="center" wrapText="1"/>
      <protection locked="0"/>
    </xf>
    <xf numFmtId="9" fontId="14" fillId="0" borderId="0" xfId="9" applyNumberFormat="1" applyFont="1" applyProtection="1">
      <protection locked="0"/>
    </xf>
    <xf numFmtId="0" fontId="14" fillId="0" borderId="0" xfId="9" applyFont="1" applyAlignment="1" applyProtection="1">
      <alignment horizontal="left"/>
      <protection locked="0"/>
    </xf>
    <xf numFmtId="169" fontId="14" fillId="0" borderId="0" xfId="9" applyNumberFormat="1" applyFont="1" applyAlignment="1" applyProtection="1">
      <alignment vertical="center"/>
      <protection locked="0"/>
    </xf>
    <xf numFmtId="0" fontId="15" fillId="0" borderId="0" xfId="9" applyFont="1" applyAlignment="1" applyProtection="1">
      <alignment vertical="center"/>
      <protection locked="0"/>
    </xf>
    <xf numFmtId="0" fontId="14" fillId="16" borderId="4" xfId="30" applyFill="1" applyBorder="1" applyAlignment="1" applyProtection="1">
      <alignment horizontal="left" vertical="center" wrapText="1"/>
      <protection locked="0"/>
    </xf>
    <xf numFmtId="174" fontId="14" fillId="5" borderId="4" xfId="14" applyNumberFormat="1" applyFill="1" applyBorder="1" applyAlignment="1" applyProtection="1">
      <alignment horizontal="center" vertical="center"/>
      <protection locked="0"/>
    </xf>
    <xf numFmtId="0" fontId="15" fillId="8" borderId="4" xfId="9" applyFont="1" applyFill="1" applyBorder="1" applyAlignment="1" applyProtection="1">
      <alignment horizontal="justify" vertical="center" wrapText="1"/>
      <protection locked="0"/>
    </xf>
    <xf numFmtId="0" fontId="14" fillId="5" borderId="0" xfId="9" applyFont="1" applyFill="1" applyProtection="1">
      <protection locked="0"/>
    </xf>
    <xf numFmtId="0" fontId="15" fillId="8" borderId="4" xfId="9" applyFont="1" applyFill="1" applyBorder="1" applyAlignment="1" applyProtection="1">
      <alignment horizontal="justify" vertical="justify" wrapText="1"/>
      <protection locked="0"/>
    </xf>
    <xf numFmtId="0" fontId="14" fillId="6" borderId="0" xfId="9" applyFont="1" applyFill="1" applyProtection="1">
      <protection locked="0"/>
    </xf>
    <xf numFmtId="0" fontId="14" fillId="6" borderId="0" xfId="9" applyFont="1" applyFill="1" applyAlignment="1" applyProtection="1">
      <alignment vertical="center"/>
      <protection locked="0"/>
    </xf>
    <xf numFmtId="1" fontId="17" fillId="16" borderId="4" xfId="9" applyNumberFormat="1" applyFont="1" applyFill="1" applyBorder="1" applyAlignment="1" applyProtection="1">
      <alignment horizontal="center" vertical="center" wrapText="1"/>
      <protection locked="0"/>
    </xf>
    <xf numFmtId="9" fontId="17" fillId="16" borderId="4" xfId="16" applyFont="1" applyFill="1" applyBorder="1" applyAlignment="1" applyProtection="1">
      <alignment horizontal="center" vertical="center" wrapText="1"/>
      <protection locked="0"/>
    </xf>
    <xf numFmtId="0" fontId="17" fillId="16" borderId="4" xfId="9" applyFont="1" applyFill="1" applyBorder="1" applyAlignment="1" applyProtection="1">
      <alignment horizontal="center" vertical="center" wrapText="1"/>
      <protection locked="0"/>
    </xf>
    <xf numFmtId="180" fontId="26" fillId="16" borderId="4" xfId="9" applyNumberFormat="1" applyFont="1" applyFill="1" applyBorder="1" applyAlignment="1" applyProtection="1">
      <alignment horizontal="center" vertical="center"/>
      <protection locked="0"/>
    </xf>
    <xf numFmtId="9" fontId="17" fillId="16" borderId="7" xfId="16" applyFont="1" applyFill="1" applyBorder="1" applyAlignment="1" applyProtection="1">
      <alignment horizontal="center" vertical="center" wrapText="1"/>
      <protection locked="0"/>
    </xf>
    <xf numFmtId="176" fontId="14" fillId="16" borderId="23" xfId="7" applyNumberFormat="1" applyFont="1" applyFill="1" applyBorder="1" applyAlignment="1" applyProtection="1">
      <alignment horizontal="left" vertical="center" wrapText="1"/>
      <protection locked="0"/>
    </xf>
    <xf numFmtId="0" fontId="14" fillId="5" borderId="0" xfId="9" applyFont="1" applyFill="1" applyAlignment="1" applyProtection="1">
      <alignment vertical="center"/>
      <protection locked="0"/>
    </xf>
    <xf numFmtId="176" fontId="14" fillId="0" borderId="0" xfId="7" applyNumberFormat="1" applyFont="1" applyFill="1" applyBorder="1" applyAlignment="1" applyProtection="1">
      <alignment horizontal="left" vertical="center" wrapText="1"/>
      <protection locked="0"/>
    </xf>
    <xf numFmtId="0" fontId="15" fillId="0" borderId="0" xfId="9" applyFont="1" applyAlignment="1" applyProtection="1">
      <alignment vertical="top" wrapText="1"/>
      <protection locked="0"/>
    </xf>
    <xf numFmtId="0" fontId="14" fillId="21" borderId="11" xfId="9" applyFont="1" applyFill="1" applyBorder="1" applyAlignment="1" applyProtection="1">
      <alignment horizontal="center" vertical="center"/>
      <protection locked="0"/>
    </xf>
    <xf numFmtId="0" fontId="54" fillId="21" borderId="27" xfId="9" applyFont="1" applyFill="1" applyBorder="1" applyAlignment="1" applyProtection="1">
      <alignment horizontal="center" vertical="center"/>
      <protection locked="0"/>
    </xf>
    <xf numFmtId="0" fontId="54" fillId="21" borderId="58" xfId="9" applyFont="1" applyFill="1" applyBorder="1" applyAlignment="1" applyProtection="1">
      <alignment horizontal="center" vertical="top" wrapText="1"/>
      <protection locked="0"/>
    </xf>
    <xf numFmtId="176" fontId="14" fillId="19" borderId="4" xfId="7" applyNumberFormat="1" applyFont="1" applyFill="1" applyBorder="1" applyAlignment="1" applyProtection="1">
      <alignment horizontal="left" vertical="center" wrapText="1"/>
      <protection locked="0"/>
    </xf>
    <xf numFmtId="0" fontId="14" fillId="19" borderId="0" xfId="9" applyFont="1" applyFill="1" applyProtection="1">
      <protection locked="0"/>
    </xf>
    <xf numFmtId="176" fontId="24" fillId="16" borderId="4" xfId="7" applyNumberFormat="1" applyFont="1" applyFill="1" applyBorder="1" applyAlignment="1" applyProtection="1">
      <alignment horizontal="left" vertical="center" wrapText="1"/>
      <protection locked="0"/>
    </xf>
    <xf numFmtId="176" fontId="14" fillId="17" borderId="4" xfId="7" applyNumberFormat="1" applyFont="1" applyFill="1" applyBorder="1" applyAlignment="1" applyProtection="1">
      <alignment horizontal="left" vertical="center" wrapText="1"/>
      <protection locked="0"/>
    </xf>
    <xf numFmtId="176" fontId="18" fillId="5" borderId="13" xfId="8" applyNumberFormat="1" applyFont="1" applyFill="1" applyBorder="1" applyAlignment="1" applyProtection="1">
      <alignment horizontal="right" vertical="center" wrapText="1"/>
    </xf>
    <xf numFmtId="172" fontId="55" fillId="0" borderId="0" xfId="9" applyNumberFormat="1" applyFont="1" applyAlignment="1" applyProtection="1">
      <alignment vertical="center"/>
      <protection locked="0"/>
    </xf>
    <xf numFmtId="171" fontId="14" fillId="0" borderId="0" xfId="9" applyNumberFormat="1" applyFont="1" applyProtection="1">
      <protection locked="0"/>
    </xf>
    <xf numFmtId="9" fontId="14" fillId="0" borderId="23" xfId="16" applyFont="1" applyFill="1" applyBorder="1" applyAlignment="1" applyProtection="1">
      <alignment vertical="center"/>
    </xf>
    <xf numFmtId="10" fontId="14" fillId="0" borderId="0" xfId="9" applyNumberFormat="1" applyFont="1" applyAlignment="1" applyProtection="1">
      <alignment vertical="center"/>
      <protection hidden="1"/>
    </xf>
    <xf numFmtId="0" fontId="15" fillId="0" borderId="0" xfId="9" applyFont="1" applyProtection="1">
      <protection locked="0"/>
    </xf>
    <xf numFmtId="169" fontId="14" fillId="17" borderId="4" xfId="7" applyFont="1" applyFill="1" applyBorder="1" applyAlignment="1" applyProtection="1">
      <alignment horizontal="left" vertical="center" wrapText="1"/>
      <protection locked="0"/>
    </xf>
    <xf numFmtId="0" fontId="17" fillId="17" borderId="4" xfId="9" applyFont="1" applyFill="1" applyBorder="1" applyAlignment="1" applyProtection="1">
      <alignment horizontal="left" vertical="center" wrapText="1"/>
      <protection locked="0"/>
    </xf>
    <xf numFmtId="0" fontId="56" fillId="0" borderId="0" xfId="0" applyFont="1" applyAlignment="1" applyProtection="1">
      <alignment vertical="top"/>
      <protection locked="0"/>
    </xf>
    <xf numFmtId="0" fontId="14" fillId="0" borderId="4" xfId="9" applyFont="1" applyBorder="1" applyProtection="1">
      <protection locked="0"/>
    </xf>
    <xf numFmtId="176" fontId="14" fillId="0" borderId="4" xfId="9" applyNumberFormat="1" applyFont="1" applyBorder="1" applyProtection="1">
      <protection locked="0"/>
    </xf>
    <xf numFmtId="166" fontId="14" fillId="0" borderId="0" xfId="9" applyNumberFormat="1" applyFont="1" applyProtection="1">
      <protection locked="0"/>
    </xf>
    <xf numFmtId="10" fontId="14" fillId="0" borderId="4" xfId="16" applyNumberFormat="1" applyFont="1" applyBorder="1" applyProtection="1">
      <protection locked="0"/>
    </xf>
    <xf numFmtId="176" fontId="14" fillId="0" borderId="0" xfId="7" applyNumberFormat="1" applyFont="1" applyProtection="1">
      <protection locked="0"/>
    </xf>
    <xf numFmtId="176" fontId="14" fillId="0" borderId="4" xfId="7" applyNumberFormat="1" applyFont="1" applyBorder="1" applyProtection="1">
      <protection locked="0"/>
    </xf>
    <xf numFmtId="0" fontId="14" fillId="0" borderId="0" xfId="9" applyFont="1" applyAlignment="1" applyProtection="1">
      <alignment vertical="top"/>
      <protection locked="0"/>
    </xf>
    <xf numFmtId="0" fontId="14" fillId="17" borderId="0" xfId="9" applyFont="1" applyFill="1" applyAlignment="1" applyProtection="1">
      <alignment vertical="top"/>
      <protection locked="0"/>
    </xf>
    <xf numFmtId="0" fontId="15" fillId="20" borderId="0" xfId="9" applyFont="1" applyFill="1" applyAlignment="1" applyProtection="1">
      <alignment vertical="center"/>
      <protection locked="0"/>
    </xf>
    <xf numFmtId="0" fontId="16" fillId="0" borderId="4" xfId="9" applyFont="1" applyBorder="1" applyProtection="1">
      <protection locked="0"/>
    </xf>
    <xf numFmtId="0" fontId="16" fillId="0" borderId="4" xfId="9" applyFont="1" applyBorder="1" applyAlignment="1" applyProtection="1">
      <alignment wrapText="1"/>
      <protection locked="0"/>
    </xf>
    <xf numFmtId="0" fontId="16" fillId="0" borderId="0" xfId="9" applyFont="1" applyAlignment="1" applyProtection="1">
      <alignment wrapText="1"/>
      <protection locked="0"/>
    </xf>
    <xf numFmtId="10" fontId="14" fillId="0" borderId="0" xfId="16" applyNumberFormat="1" applyFont="1" applyBorder="1" applyProtection="1">
      <protection locked="0"/>
    </xf>
    <xf numFmtId="0" fontId="24" fillId="2" borderId="0" xfId="34" applyFont="1" applyFill="1" applyAlignment="1" applyProtection="1">
      <alignment wrapText="1"/>
      <protection locked="0"/>
    </xf>
    <xf numFmtId="0" fontId="14" fillId="3" borderId="0" xfId="9" applyFont="1" applyFill="1" applyAlignment="1" applyProtection="1">
      <alignment horizontal="justify" vertical="top" wrapText="1"/>
      <protection locked="0"/>
    </xf>
    <xf numFmtId="176" fontId="14" fillId="0" borderId="0" xfId="7" applyNumberFormat="1" applyFont="1" applyFill="1" applyBorder="1" applyAlignment="1" applyProtection="1">
      <alignment horizontal="left" vertical="center" wrapText="1"/>
      <protection hidden="1"/>
    </xf>
    <xf numFmtId="176" fontId="14" fillId="4" borderId="4" xfId="7" applyNumberFormat="1" applyFont="1" applyFill="1" applyBorder="1" applyAlignment="1" applyProtection="1">
      <alignment horizontal="left" vertical="center" wrapText="1"/>
      <protection locked="0"/>
    </xf>
    <xf numFmtId="169" fontId="14" fillId="4" borderId="4" xfId="7" applyFont="1" applyFill="1" applyBorder="1" applyAlignment="1" applyProtection="1">
      <alignment horizontal="left" vertical="center" wrapText="1"/>
      <protection locked="0"/>
    </xf>
    <xf numFmtId="169" fontId="14" fillId="0" borderId="0" xfId="7" applyFont="1" applyAlignment="1" applyProtection="1">
      <alignment vertical="center"/>
      <protection locked="0"/>
    </xf>
    <xf numFmtId="166" fontId="14" fillId="0" borderId="0" xfId="9" applyNumberFormat="1" applyFont="1" applyAlignment="1" applyProtection="1">
      <alignment vertical="center"/>
      <protection locked="0"/>
    </xf>
    <xf numFmtId="0" fontId="15" fillId="0" borderId="0" xfId="9" applyFont="1" applyAlignment="1" applyProtection="1">
      <alignment horizontal="center" vertical="center"/>
      <protection locked="0"/>
    </xf>
    <xf numFmtId="0" fontId="14" fillId="0" borderId="50" xfId="9" applyFont="1" applyBorder="1" applyAlignment="1" applyProtection="1">
      <alignment vertical="center"/>
      <protection locked="0"/>
    </xf>
    <xf numFmtId="169" fontId="14" fillId="0" borderId="50" xfId="7" applyFont="1" applyFill="1" applyBorder="1" applyAlignment="1" applyProtection="1">
      <alignment vertical="center"/>
      <protection locked="0"/>
    </xf>
    <xf numFmtId="1" fontId="53" fillId="0" borderId="0" xfId="7" applyNumberFormat="1" applyFont="1" applyFill="1" applyBorder="1" applyAlignment="1" applyProtection="1">
      <alignment vertical="center"/>
      <protection locked="0"/>
    </xf>
    <xf numFmtId="169" fontId="53" fillId="0" borderId="0" xfId="7" applyFont="1" applyFill="1" applyBorder="1" applyAlignment="1" applyProtection="1">
      <alignment vertical="center"/>
      <protection locked="0"/>
    </xf>
    <xf numFmtId="169" fontId="53" fillId="0" borderId="0" xfId="7" applyFont="1" applyFill="1" applyBorder="1" applyAlignment="1" applyProtection="1">
      <alignment vertical="center" wrapText="1"/>
      <protection locked="0"/>
    </xf>
    <xf numFmtId="0" fontId="58" fillId="0" borderId="0" xfId="0" applyFont="1" applyAlignment="1">
      <alignment horizontal="justify" vertical="center"/>
    </xf>
    <xf numFmtId="169" fontId="15" fillId="0" borderId="0" xfId="7" applyFont="1" applyBorder="1" applyProtection="1">
      <protection locked="0"/>
    </xf>
    <xf numFmtId="0" fontId="31" fillId="17" borderId="0" xfId="9" applyFont="1" applyFill="1" applyAlignment="1" applyProtection="1">
      <alignment vertical="top"/>
      <protection locked="0"/>
    </xf>
    <xf numFmtId="0" fontId="0" fillId="0" borderId="38" xfId="0" applyBorder="1" applyAlignment="1">
      <alignment horizontal="right" vertical="center" wrapText="1"/>
    </xf>
    <xf numFmtId="0" fontId="15" fillId="3" borderId="4" xfId="9" applyFont="1" applyFill="1" applyBorder="1" applyAlignment="1" applyProtection="1">
      <alignment horizontal="right" vertical="center" wrapText="1"/>
      <protection locked="0"/>
    </xf>
    <xf numFmtId="171" fontId="18" fillId="3" borderId="11" xfId="8" applyNumberFormat="1" applyFont="1" applyFill="1" applyBorder="1" applyAlignment="1" applyProtection="1">
      <alignment horizontal="right" vertical="center"/>
      <protection locked="0"/>
    </xf>
    <xf numFmtId="0" fontId="15" fillId="14" borderId="33" xfId="9" applyFont="1" applyFill="1" applyBorder="1" applyAlignment="1">
      <alignment horizontal="right" vertical="center" wrapText="1"/>
    </xf>
    <xf numFmtId="0" fontId="15" fillId="8" borderId="4" xfId="9" applyFont="1" applyFill="1" applyBorder="1" applyAlignment="1" applyProtection="1">
      <alignment horizontal="right" vertical="center" wrapText="1"/>
      <protection locked="0"/>
    </xf>
    <xf numFmtId="0" fontId="15" fillId="8" borderId="13" xfId="9" applyFont="1" applyFill="1" applyBorder="1" applyAlignment="1" applyProtection="1">
      <alignment horizontal="right" vertical="center" wrapText="1"/>
      <protection locked="0"/>
    </xf>
    <xf numFmtId="0" fontId="15" fillId="5" borderId="42" xfId="30" applyFont="1" applyFill="1" applyBorder="1" applyAlignment="1" applyProtection="1">
      <alignment horizontal="left" vertical="center" wrapText="1"/>
      <protection locked="0"/>
    </xf>
    <xf numFmtId="0" fontId="15" fillId="5" borderId="47" xfId="30" applyFont="1" applyFill="1" applyBorder="1" applyAlignment="1" applyProtection="1">
      <alignment horizontal="left" vertical="center" wrapText="1"/>
      <protection locked="0"/>
    </xf>
    <xf numFmtId="0" fontId="0" fillId="0" borderId="17" xfId="0" applyBorder="1" applyAlignment="1">
      <alignment horizontal="right" vertical="center" wrapText="1"/>
    </xf>
    <xf numFmtId="9" fontId="14" fillId="0" borderId="38" xfId="16" applyFont="1" applyFill="1" applyBorder="1" applyAlignment="1" applyProtection="1">
      <alignment horizontal="right" vertical="center" wrapText="1"/>
      <protection locked="0"/>
    </xf>
    <xf numFmtId="176" fontId="15" fillId="0" borderId="71" xfId="9" applyNumberFormat="1" applyFont="1" applyBorder="1" applyAlignment="1" applyProtection="1">
      <alignment horizontal="center" vertical="center"/>
      <protection locked="0"/>
    </xf>
    <xf numFmtId="0" fontId="18" fillId="0" borderId="21" xfId="21" applyFont="1" applyBorder="1" applyAlignment="1" applyProtection="1">
      <alignment horizontal="left" vertical="center"/>
      <protection locked="0"/>
    </xf>
    <xf numFmtId="176" fontId="14" fillId="0" borderId="19" xfId="7" applyNumberFormat="1" applyFont="1" applyFill="1" applyBorder="1" applyAlignment="1" applyProtection="1">
      <alignment horizontal="left" vertical="center" wrapText="1"/>
      <protection locked="0"/>
    </xf>
    <xf numFmtId="176" fontId="15" fillId="5" borderId="34" xfId="7" applyNumberFormat="1" applyFont="1" applyFill="1" applyBorder="1" applyAlignment="1" applyProtection="1">
      <alignment horizontal="left" vertical="center" wrapText="1"/>
      <protection locked="0"/>
    </xf>
    <xf numFmtId="0" fontId="18" fillId="5" borderId="29" xfId="9" applyFont="1" applyFill="1" applyBorder="1" applyAlignment="1">
      <alignment horizontal="right" vertical="center"/>
    </xf>
    <xf numFmtId="0" fontId="18" fillId="5" borderId="0" xfId="9" applyFont="1" applyFill="1" applyAlignment="1">
      <alignment horizontal="center" vertical="center"/>
    </xf>
    <xf numFmtId="0" fontId="18" fillId="5" borderId="33" xfId="9" applyFont="1" applyFill="1" applyBorder="1" applyAlignment="1">
      <alignment horizontal="right" vertical="center"/>
    </xf>
    <xf numFmtId="0" fontId="18" fillId="5" borderId="38" xfId="9" applyFont="1" applyFill="1" applyBorder="1" applyAlignment="1">
      <alignment horizontal="right" vertical="center"/>
    </xf>
    <xf numFmtId="0" fontId="14" fillId="0" borderId="52" xfId="9" applyFont="1" applyBorder="1" applyAlignment="1" applyProtection="1">
      <alignment horizontal="center" vertical="center"/>
      <protection locked="0"/>
    </xf>
    <xf numFmtId="176" fontId="14" fillId="0" borderId="4" xfId="7" quotePrefix="1" applyNumberFormat="1" applyFont="1" applyFill="1" applyBorder="1" applyAlignment="1" applyProtection="1">
      <alignment horizontal="left" vertical="center" wrapText="1"/>
      <protection locked="0"/>
    </xf>
    <xf numFmtId="174" fontId="14" fillId="0" borderId="0" xfId="9" applyNumberFormat="1" applyFont="1" applyAlignment="1">
      <alignment vertical="center"/>
    </xf>
    <xf numFmtId="0" fontId="18" fillId="3" borderId="43" xfId="9" applyFont="1" applyFill="1" applyBorder="1" applyAlignment="1">
      <alignment horizontal="center" vertical="center" wrapText="1"/>
    </xf>
    <xf numFmtId="0" fontId="14" fillId="0" borderId="37" xfId="9" applyFont="1" applyBorder="1" applyAlignment="1" applyProtection="1">
      <alignment vertical="center"/>
      <protection locked="0"/>
    </xf>
    <xf numFmtId="0" fontId="14" fillId="0" borderId="59" xfId="9" applyFont="1" applyBorder="1" applyAlignment="1" applyProtection="1">
      <alignment vertical="center"/>
      <protection locked="0"/>
    </xf>
    <xf numFmtId="0" fontId="18" fillId="14" borderId="43" xfId="9" applyFont="1" applyFill="1" applyBorder="1" applyAlignment="1">
      <alignment horizontal="center" vertical="center" wrapText="1"/>
    </xf>
    <xf numFmtId="174" fontId="14" fillId="0" borderId="37" xfId="9" applyNumberFormat="1" applyFont="1" applyBorder="1" applyAlignment="1">
      <alignment vertical="center"/>
    </xf>
    <xf numFmtId="0" fontId="14" fillId="0" borderId="37" xfId="9" applyFont="1" applyBorder="1" applyAlignment="1">
      <alignment vertical="center"/>
    </xf>
    <xf numFmtId="0" fontId="14" fillId="0" borderId="52" xfId="9" applyFont="1" applyBorder="1" applyAlignment="1">
      <alignment vertical="center"/>
    </xf>
    <xf numFmtId="171" fontId="17" fillId="0" borderId="37" xfId="8" applyNumberFormat="1" applyFont="1" applyFill="1" applyBorder="1" applyAlignment="1" applyProtection="1">
      <alignment horizontal="right" vertical="center" wrapText="1"/>
    </xf>
    <xf numFmtId="171" fontId="17" fillId="16" borderId="37" xfId="8" applyNumberFormat="1" applyFont="1" applyFill="1" applyBorder="1" applyAlignment="1" applyProtection="1">
      <alignment horizontal="right" vertical="center" wrapText="1"/>
      <protection locked="0"/>
    </xf>
    <xf numFmtId="171" fontId="17" fillId="0" borderId="37" xfId="8" applyNumberFormat="1" applyFont="1" applyFill="1" applyBorder="1" applyAlignment="1" applyProtection="1">
      <alignment horizontal="right" vertical="center" wrapText="1"/>
      <protection locked="0"/>
    </xf>
    <xf numFmtId="0" fontId="18" fillId="14" borderId="0" xfId="9" applyFont="1" applyFill="1" applyAlignment="1" applyProtection="1">
      <alignment horizontal="center" vertical="center" wrapText="1"/>
      <protection hidden="1"/>
    </xf>
    <xf numFmtId="9" fontId="14" fillId="0" borderId="0" xfId="16" applyFont="1" applyFill="1" applyBorder="1" applyAlignment="1" applyProtection="1">
      <alignment vertical="center"/>
    </xf>
    <xf numFmtId="174" fontId="14" fillId="0" borderId="0" xfId="16" applyNumberFormat="1" applyFont="1" applyFill="1" applyBorder="1" applyAlignment="1" applyProtection="1">
      <alignment vertical="center"/>
    </xf>
    <xf numFmtId="171" fontId="18" fillId="3" borderId="21" xfId="8" applyNumberFormat="1" applyFont="1" applyFill="1" applyBorder="1" applyAlignment="1" applyProtection="1">
      <alignment vertical="center"/>
      <protection locked="0"/>
    </xf>
    <xf numFmtId="171" fontId="18" fillId="3" borderId="21" xfId="8" applyNumberFormat="1" applyFont="1" applyFill="1" applyBorder="1" applyAlignment="1" applyProtection="1">
      <alignment horizontal="right" vertical="center"/>
      <protection locked="0"/>
    </xf>
    <xf numFmtId="169" fontId="23" fillId="5" borderId="37" xfId="7" applyFont="1" applyFill="1" applyBorder="1" applyAlignment="1" applyProtection="1">
      <alignment horizontal="center" vertical="center" wrapText="1"/>
      <protection locked="0"/>
    </xf>
    <xf numFmtId="174" fontId="14" fillId="7" borderId="23" xfId="16" applyNumberFormat="1" applyFont="1" applyFill="1" applyBorder="1" applyAlignment="1" applyProtection="1">
      <alignment vertical="center"/>
    </xf>
    <xf numFmtId="171" fontId="17" fillId="22" borderId="37" xfId="8" applyNumberFormat="1" applyFont="1" applyFill="1" applyBorder="1" applyAlignment="1" applyProtection="1">
      <alignment horizontal="right" vertical="center" wrapText="1"/>
    </xf>
    <xf numFmtId="174" fontId="14" fillId="22" borderId="23" xfId="16" applyNumberFormat="1" applyFont="1" applyFill="1" applyBorder="1" applyAlignment="1" applyProtection="1">
      <alignment vertical="center"/>
    </xf>
    <xf numFmtId="169" fontId="14" fillId="22" borderId="19" xfId="7" applyFont="1" applyFill="1" applyBorder="1" applyAlignment="1" applyProtection="1">
      <alignment vertical="center"/>
      <protection locked="0"/>
    </xf>
    <xf numFmtId="171" fontId="14" fillId="22" borderId="4" xfId="9" applyNumberFormat="1" applyFont="1" applyFill="1" applyBorder="1" applyAlignment="1" applyProtection="1">
      <alignment vertical="center"/>
      <protection locked="0"/>
    </xf>
    <xf numFmtId="0" fontId="17" fillId="22" borderId="18" xfId="9" applyFont="1" applyFill="1" applyBorder="1" applyAlignment="1" applyProtection="1">
      <alignment horizontal="left" vertical="center" wrapText="1"/>
      <protection locked="0"/>
    </xf>
    <xf numFmtId="1" fontId="17" fillId="22" borderId="4" xfId="9" applyNumberFormat="1" applyFont="1" applyFill="1" applyBorder="1" applyAlignment="1" applyProtection="1">
      <alignment horizontal="center" vertical="center" wrapText="1"/>
      <protection locked="0"/>
    </xf>
    <xf numFmtId="9" fontId="17" fillId="22" borderId="7" xfId="16" applyFont="1" applyFill="1" applyBorder="1" applyAlignment="1" applyProtection="1">
      <alignment horizontal="center" vertical="center" wrapText="1"/>
      <protection locked="0"/>
    </xf>
    <xf numFmtId="0" fontId="17" fillId="22" borderId="4" xfId="9" applyFont="1" applyFill="1" applyBorder="1" applyAlignment="1" applyProtection="1">
      <alignment horizontal="center" vertical="center" wrapText="1"/>
      <protection locked="0"/>
    </xf>
    <xf numFmtId="180" fontId="26" fillId="22" borderId="4" xfId="9" applyNumberFormat="1" applyFont="1" applyFill="1" applyBorder="1" applyAlignment="1" applyProtection="1">
      <alignment horizontal="center" vertical="center"/>
      <protection locked="0"/>
    </xf>
    <xf numFmtId="176" fontId="17" fillId="22" borderId="7" xfId="7" applyNumberFormat="1" applyFont="1" applyFill="1" applyBorder="1" applyAlignment="1" applyProtection="1">
      <alignment horizontal="center" vertical="center" wrapText="1"/>
      <protection locked="0"/>
    </xf>
    <xf numFmtId="176" fontId="17" fillId="22" borderId="4" xfId="7" applyNumberFormat="1" applyFont="1" applyFill="1" applyBorder="1" applyAlignment="1" applyProtection="1">
      <alignment horizontal="center" vertical="center" wrapText="1"/>
      <protection locked="0"/>
    </xf>
    <xf numFmtId="171" fontId="17" fillId="22" borderId="7" xfId="8" applyNumberFormat="1" applyFont="1" applyFill="1" applyBorder="1" applyAlignment="1" applyProtection="1">
      <alignment horizontal="right" vertical="center" wrapText="1"/>
    </xf>
    <xf numFmtId="169" fontId="14" fillId="16" borderId="4" xfId="7" applyFont="1" applyFill="1" applyBorder="1" applyAlignment="1" applyProtection="1">
      <alignment horizontal="left" vertical="center"/>
      <protection locked="0"/>
    </xf>
    <xf numFmtId="169" fontId="14" fillId="16" borderId="23" xfId="7" applyFont="1" applyFill="1" applyBorder="1" applyAlignment="1" applyProtection="1">
      <alignment horizontal="left" vertical="center"/>
      <protection locked="0"/>
    </xf>
    <xf numFmtId="0" fontId="26" fillId="7" borderId="37" xfId="9" applyFont="1" applyFill="1" applyBorder="1" applyAlignment="1" applyProtection="1">
      <alignment horizontal="center" vertical="center" wrapText="1"/>
      <protection locked="0"/>
    </xf>
    <xf numFmtId="169" fontId="26" fillId="7" borderId="37" xfId="7" applyFont="1" applyFill="1" applyBorder="1" applyAlignment="1" applyProtection="1">
      <alignment horizontal="center" vertical="center" wrapText="1"/>
      <protection locked="0"/>
    </xf>
    <xf numFmtId="176" fontId="26" fillId="7" borderId="4" xfId="7" applyNumberFormat="1" applyFont="1" applyFill="1" applyBorder="1" applyAlignment="1" applyProtection="1">
      <alignment horizontal="center" vertical="center" wrapText="1"/>
    </xf>
    <xf numFmtId="176" fontId="26" fillId="7" borderId="37" xfId="7" applyNumberFormat="1" applyFont="1" applyFill="1" applyBorder="1" applyAlignment="1" applyProtection="1">
      <alignment horizontal="center" vertical="center" wrapText="1"/>
    </xf>
    <xf numFmtId="0" fontId="26" fillId="23" borderId="37" xfId="9" applyFont="1" applyFill="1" applyBorder="1" applyAlignment="1" applyProtection="1">
      <alignment horizontal="center" vertical="center" wrapText="1"/>
      <protection locked="0"/>
    </xf>
    <xf numFmtId="169" fontId="26" fillId="23" borderId="37" xfId="7" applyFont="1" applyFill="1" applyBorder="1" applyAlignment="1" applyProtection="1">
      <alignment horizontal="center" vertical="center" wrapText="1"/>
      <protection locked="0"/>
    </xf>
    <xf numFmtId="176" fontId="26" fillId="23" borderId="4" xfId="7" applyNumberFormat="1" applyFont="1" applyFill="1" applyBorder="1" applyAlignment="1" applyProtection="1">
      <alignment horizontal="center" vertical="center" wrapText="1"/>
    </xf>
    <xf numFmtId="176" fontId="26" fillId="23" borderId="37" xfId="7" applyNumberFormat="1" applyFont="1" applyFill="1" applyBorder="1" applyAlignment="1" applyProtection="1">
      <alignment horizontal="center" vertical="center" wrapText="1"/>
    </xf>
    <xf numFmtId="174" fontId="14" fillId="23" borderId="23" xfId="16" applyNumberFormat="1" applyFont="1" applyFill="1" applyBorder="1" applyAlignment="1" applyProtection="1">
      <alignment vertical="center"/>
    </xf>
    <xf numFmtId="176" fontId="18" fillId="0" borderId="4" xfId="9" applyNumberFormat="1" applyFont="1" applyBorder="1" applyAlignment="1" applyProtection="1">
      <alignment horizontal="right" vertical="center" wrapText="1"/>
      <protection locked="0"/>
    </xf>
    <xf numFmtId="176" fontId="18" fillId="0" borderId="4" xfId="7" applyNumberFormat="1" applyFont="1" applyBorder="1" applyAlignment="1">
      <alignment vertical="center" wrapText="1"/>
    </xf>
    <xf numFmtId="176" fontId="18" fillId="5" borderId="60" xfId="9" applyNumberFormat="1" applyFont="1" applyFill="1" applyBorder="1" applyAlignment="1">
      <alignment vertical="center"/>
    </xf>
    <xf numFmtId="9" fontId="18" fillId="5" borderId="13" xfId="16" applyFont="1" applyFill="1" applyBorder="1" applyAlignment="1" applyProtection="1">
      <alignment horizontal="right" vertical="center" wrapText="1"/>
    </xf>
    <xf numFmtId="176" fontId="14" fillId="0" borderId="0" xfId="7" applyNumberFormat="1" applyFont="1" applyAlignment="1" applyProtection="1">
      <alignment vertical="center"/>
      <protection locked="0"/>
    </xf>
    <xf numFmtId="172" fontId="14" fillId="0" borderId="0" xfId="9" applyNumberFormat="1" applyFont="1" applyAlignment="1" applyProtection="1">
      <alignment vertical="center"/>
      <protection locked="0"/>
    </xf>
    <xf numFmtId="9" fontId="16" fillId="0" borderId="0" xfId="16" applyFont="1" applyAlignment="1" applyProtection="1">
      <alignment vertical="center"/>
      <protection locked="0"/>
    </xf>
    <xf numFmtId="9" fontId="14" fillId="0" borderId="0" xfId="16" applyFont="1" applyAlignment="1" applyProtection="1">
      <alignment vertical="center"/>
      <protection locked="0"/>
    </xf>
    <xf numFmtId="9" fontId="14" fillId="0" borderId="0" xfId="9" applyNumberFormat="1" applyFont="1" applyAlignment="1" applyProtection="1">
      <alignment vertical="center"/>
      <protection locked="0"/>
    </xf>
    <xf numFmtId="0" fontId="18" fillId="0" borderId="0" xfId="9" applyFont="1" applyAlignment="1">
      <alignment horizontal="center" vertical="center"/>
    </xf>
    <xf numFmtId="0" fontId="18" fillId="0" borderId="0" xfId="9" applyFont="1" applyAlignment="1">
      <alignment horizontal="center" vertical="center" wrapText="1"/>
    </xf>
    <xf numFmtId="0" fontId="14" fillId="0" borderId="25" xfId="9" applyFont="1" applyBorder="1" applyAlignment="1" applyProtection="1">
      <alignment horizontal="left" vertical="center" wrapText="1"/>
      <protection locked="0"/>
    </xf>
    <xf numFmtId="0" fontId="14" fillId="0" borderId="38" xfId="9" applyFont="1" applyBorder="1" applyAlignment="1" applyProtection="1">
      <alignment horizontal="left" vertical="center" wrapText="1"/>
      <protection locked="0"/>
    </xf>
    <xf numFmtId="0" fontId="17" fillId="0" borderId="38" xfId="9" applyFont="1" applyBorder="1" applyAlignment="1" applyProtection="1">
      <alignment horizontal="left" vertical="center" wrapText="1"/>
      <protection locked="0"/>
    </xf>
    <xf numFmtId="0" fontId="17" fillId="0" borderId="19" xfId="9" applyFont="1" applyBorder="1" applyAlignment="1" applyProtection="1">
      <alignment horizontal="left" vertical="center" wrapText="1"/>
      <protection locked="0"/>
    </xf>
    <xf numFmtId="0" fontId="59" fillId="0" borderId="0" xfId="57" applyFont="1" applyAlignment="1" applyProtection="1">
      <alignment vertical="center"/>
    </xf>
    <xf numFmtId="0" fontId="60" fillId="0" borderId="0" xfId="9" applyFont="1" applyAlignment="1">
      <alignment vertical="center"/>
    </xf>
    <xf numFmtId="0" fontId="61" fillId="0" borderId="0" xfId="9" applyFont="1" applyAlignment="1">
      <alignment vertical="center" wrapText="1"/>
    </xf>
    <xf numFmtId="0" fontId="60" fillId="0" borderId="0" xfId="9" applyFont="1" applyAlignment="1">
      <alignment vertical="center" wrapText="1"/>
    </xf>
    <xf numFmtId="0" fontId="60" fillId="0" borderId="0" xfId="14" applyFont="1" applyAlignment="1">
      <alignment vertical="center"/>
    </xf>
    <xf numFmtId="1" fontId="60" fillId="0" borderId="0" xfId="14" applyNumberFormat="1" applyFont="1" applyAlignment="1">
      <alignment horizontal="left" vertical="center"/>
    </xf>
    <xf numFmtId="1" fontId="60" fillId="8" borderId="4" xfId="14" applyNumberFormat="1" applyFont="1" applyFill="1" applyBorder="1" applyAlignment="1" applyProtection="1">
      <alignment horizontal="center" vertical="center"/>
      <protection locked="0"/>
    </xf>
    <xf numFmtId="1" fontId="60" fillId="0" borderId="0" xfId="14" applyNumberFormat="1" applyFont="1" applyAlignment="1">
      <alignment vertical="center"/>
    </xf>
    <xf numFmtId="0" fontId="54" fillId="5" borderId="23" xfId="14" applyFont="1" applyFill="1" applyBorder="1" applyAlignment="1">
      <alignment horizontal="center" vertical="center" wrapText="1"/>
    </xf>
    <xf numFmtId="169" fontId="54" fillId="5" borderId="23" xfId="14" applyNumberFormat="1" applyFont="1" applyFill="1" applyBorder="1" applyAlignment="1">
      <alignment horizontal="center" vertical="center" wrapText="1"/>
    </xf>
    <xf numFmtId="0" fontId="60" fillId="0" borderId="23" xfId="14" applyFont="1" applyBorder="1" applyAlignment="1" applyProtection="1">
      <alignment vertical="center"/>
      <protection locked="0"/>
    </xf>
    <xf numFmtId="9" fontId="54" fillId="5" borderId="14" xfId="16" applyFont="1" applyFill="1" applyBorder="1" applyAlignment="1" applyProtection="1">
      <alignment vertical="center"/>
    </xf>
    <xf numFmtId="166" fontId="60" fillId="0" borderId="0" xfId="14" applyNumberFormat="1" applyFont="1" applyAlignment="1">
      <alignment vertical="center"/>
    </xf>
    <xf numFmtId="3" fontId="60" fillId="0" borderId="0" xfId="10" applyNumberFormat="1" applyFont="1" applyAlignment="1">
      <alignment vertical="center" wrapText="1"/>
    </xf>
    <xf numFmtId="0" fontId="14" fillId="0" borderId="10" xfId="14" applyBorder="1" applyAlignment="1" applyProtection="1">
      <alignment vertical="center"/>
      <protection locked="0"/>
    </xf>
    <xf numFmtId="0" fontId="14" fillId="0" borderId="11" xfId="14" applyBorder="1" applyAlignment="1" applyProtection="1">
      <alignment vertical="center"/>
      <protection locked="0"/>
    </xf>
    <xf numFmtId="0" fontId="14" fillId="0" borderId="27" xfId="14" applyBorder="1" applyAlignment="1" applyProtection="1">
      <alignment vertical="center"/>
      <protection locked="0"/>
    </xf>
    <xf numFmtId="0" fontId="14" fillId="0" borderId="10" xfId="14" applyBorder="1" applyAlignment="1" applyProtection="1">
      <alignment vertical="center" wrapText="1"/>
      <protection locked="0"/>
    </xf>
    <xf numFmtId="0" fontId="14" fillId="0" borderId="11" xfId="14" applyBorder="1" applyAlignment="1" applyProtection="1">
      <alignment vertical="center" wrapText="1"/>
      <protection locked="0"/>
    </xf>
    <xf numFmtId="0" fontId="14" fillId="0" borderId="27" xfId="14" applyBorder="1" applyAlignment="1" applyProtection="1">
      <alignment vertical="center" wrapText="1"/>
      <protection locked="0"/>
    </xf>
    <xf numFmtId="0" fontId="14" fillId="0" borderId="10" xfId="30" applyBorder="1" applyAlignment="1" applyProtection="1">
      <alignment vertical="center" wrapText="1"/>
      <protection locked="0"/>
    </xf>
    <xf numFmtId="0" fontId="14" fillId="0" borderId="11" xfId="30" applyBorder="1" applyAlignment="1" applyProtection="1">
      <alignment vertical="center" wrapText="1"/>
      <protection locked="0"/>
    </xf>
    <xf numFmtId="0" fontId="14" fillId="0" borderId="27" xfId="30" applyBorder="1" applyAlignment="1" applyProtection="1">
      <alignment vertical="center" wrapText="1"/>
      <protection locked="0"/>
    </xf>
    <xf numFmtId="9" fontId="15" fillId="8" borderId="4" xfId="16" applyFont="1" applyFill="1" applyBorder="1" applyAlignment="1" applyProtection="1">
      <alignment horizontal="center" vertical="center" wrapText="1"/>
      <protection locked="0"/>
    </xf>
    <xf numFmtId="9" fontId="15" fillId="3" borderId="13" xfId="14" applyNumberFormat="1" applyFont="1" applyFill="1" applyBorder="1" applyAlignment="1" applyProtection="1">
      <alignment vertical="center" wrapText="1"/>
      <protection locked="0"/>
    </xf>
    <xf numFmtId="171" fontId="18" fillId="17" borderId="14" xfId="8" applyNumberFormat="1" applyFont="1" applyFill="1" applyBorder="1" applyAlignment="1" applyProtection="1">
      <alignment horizontal="right" vertical="center" wrapText="1"/>
    </xf>
    <xf numFmtId="171" fontId="62" fillId="0" borderId="0" xfId="8" applyNumberFormat="1" applyFont="1" applyFill="1" applyBorder="1" applyAlignment="1" applyProtection="1">
      <alignment horizontal="right" vertical="center" wrapText="1"/>
      <protection locked="0"/>
    </xf>
    <xf numFmtId="171" fontId="15" fillId="17" borderId="0" xfId="9" applyNumberFormat="1" applyFont="1" applyFill="1" applyAlignment="1" applyProtection="1">
      <alignment vertical="center"/>
      <protection locked="0"/>
    </xf>
    <xf numFmtId="0" fontId="14" fillId="3" borderId="1" xfId="0" applyFont="1" applyFill="1" applyBorder="1" applyAlignment="1" applyProtection="1">
      <alignment horizontal="justify" vertical="center" wrapText="1"/>
      <protection locked="0"/>
    </xf>
    <xf numFmtId="0" fontId="14" fillId="3" borderId="2" xfId="0" applyFont="1" applyFill="1" applyBorder="1" applyAlignment="1" applyProtection="1">
      <alignment horizontal="justify" vertical="center" wrapText="1"/>
      <protection locked="0"/>
    </xf>
    <xf numFmtId="0" fontId="14" fillId="3" borderId="3" xfId="0" applyFont="1" applyFill="1" applyBorder="1" applyAlignment="1" applyProtection="1">
      <alignment horizontal="justify" vertical="center" wrapText="1"/>
      <protection locked="0"/>
    </xf>
    <xf numFmtId="0" fontId="14" fillId="0" borderId="59" xfId="0" applyFont="1" applyBorder="1" applyAlignment="1" applyProtection="1">
      <alignment horizontal="justify" vertical="center" wrapText="1"/>
      <protection locked="0"/>
    </xf>
    <xf numFmtId="0" fontId="14" fillId="0" borderId="29" xfId="0" applyFont="1" applyBorder="1" applyAlignment="1" applyProtection="1">
      <alignment horizontal="justify" vertical="center" wrapText="1"/>
      <protection locked="0"/>
    </xf>
    <xf numFmtId="0" fontId="14" fillId="0" borderId="67" xfId="0" applyFont="1" applyBorder="1" applyAlignment="1" applyProtection="1">
      <alignment horizontal="justify" vertical="center" wrapText="1"/>
      <protection locked="0"/>
    </xf>
    <xf numFmtId="0" fontId="14" fillId="0" borderId="50" xfId="0" applyFont="1" applyBorder="1" applyAlignment="1" applyProtection="1">
      <alignment horizontal="justify" vertical="center" wrapText="1"/>
      <protection locked="0"/>
    </xf>
    <xf numFmtId="0" fontId="14" fillId="0" borderId="0" xfId="0" applyFont="1" applyAlignment="1" applyProtection="1">
      <alignment horizontal="justify" vertical="center" wrapText="1"/>
      <protection locked="0"/>
    </xf>
    <xf numFmtId="0" fontId="14" fillId="0" borderId="48" xfId="0" applyFont="1" applyBorder="1" applyAlignment="1" applyProtection="1">
      <alignment horizontal="justify" vertical="center" wrapText="1"/>
      <protection locked="0"/>
    </xf>
    <xf numFmtId="0" fontId="14" fillId="0" borderId="43" xfId="0" applyFont="1" applyBorder="1" applyAlignment="1" applyProtection="1">
      <alignment horizontal="justify" vertical="center" wrapText="1"/>
      <protection locked="0"/>
    </xf>
    <xf numFmtId="0" fontId="14" fillId="0" borderId="17" xfId="0" applyFont="1" applyBorder="1" applyAlignment="1" applyProtection="1">
      <alignment horizontal="justify" vertical="center" wrapText="1"/>
      <protection locked="0"/>
    </xf>
    <xf numFmtId="0" fontId="14" fillId="0" borderId="68" xfId="0" applyFont="1" applyBorder="1" applyAlignment="1" applyProtection="1">
      <alignment horizontal="justify" vertical="center" wrapText="1"/>
      <protection locked="0"/>
    </xf>
    <xf numFmtId="0" fontId="42" fillId="0" borderId="16" xfId="57" applyFont="1" applyBorder="1" applyAlignment="1" applyProtection="1">
      <alignment horizontal="left" vertical="center" wrapText="1"/>
      <protection locked="0"/>
    </xf>
    <xf numFmtId="0" fontId="42" fillId="0" borderId="4" xfId="57" applyFont="1" applyBorder="1" applyAlignment="1" applyProtection="1">
      <alignment horizontal="left" vertical="center" wrapText="1"/>
      <protection locked="0"/>
    </xf>
    <xf numFmtId="0" fontId="14" fillId="0" borderId="4" xfId="0" applyFont="1" applyBorder="1" applyAlignment="1" applyProtection="1">
      <alignment horizontal="justify" vertical="center" wrapText="1"/>
      <protection locked="0"/>
    </xf>
    <xf numFmtId="0" fontId="14" fillId="0" borderId="23" xfId="0" applyFont="1" applyBorder="1" applyAlignment="1" applyProtection="1">
      <alignment horizontal="justify" vertical="center" wrapText="1"/>
      <protection locked="0"/>
    </xf>
    <xf numFmtId="0" fontId="42" fillId="0" borderId="51" xfId="57" applyFont="1" applyBorder="1" applyAlignment="1" applyProtection="1">
      <alignment horizontal="left" vertical="center" wrapText="1"/>
      <protection locked="0"/>
    </xf>
    <xf numFmtId="0" fontId="42" fillId="0" borderId="13" xfId="57" applyFont="1" applyBorder="1" applyAlignment="1" applyProtection="1">
      <alignment horizontal="left" vertical="center" wrapText="1"/>
      <protection locked="0"/>
    </xf>
    <xf numFmtId="0" fontId="14" fillId="0" borderId="13" xfId="0" applyFont="1" applyBorder="1" applyAlignment="1" applyProtection="1">
      <alignment horizontal="justify" vertical="center" wrapText="1"/>
      <protection locked="0"/>
    </xf>
    <xf numFmtId="0" fontId="14" fillId="0" borderId="14" xfId="0" applyFont="1" applyBorder="1" applyAlignment="1" applyProtection="1">
      <alignment horizontal="justify" vertical="center" wrapText="1"/>
      <protection locked="0"/>
    </xf>
    <xf numFmtId="0" fontId="15" fillId="10" borderId="13" xfId="0" applyFont="1" applyFill="1" applyBorder="1" applyAlignment="1" applyProtection="1">
      <alignment horizontal="center" vertical="center"/>
      <protection locked="0"/>
    </xf>
    <xf numFmtId="0" fontId="15" fillId="10" borderId="14" xfId="0" applyFont="1" applyFill="1" applyBorder="1" applyAlignment="1" applyProtection="1">
      <alignment horizontal="center" vertical="center"/>
      <protection locked="0"/>
    </xf>
    <xf numFmtId="0" fontId="42" fillId="0" borderId="53" xfId="57" applyFont="1" applyBorder="1" applyAlignment="1" applyProtection="1">
      <alignment horizontal="left" vertical="center" wrapText="1"/>
      <protection locked="0"/>
    </xf>
    <xf numFmtId="0" fontId="42" fillId="0" borderId="5" xfId="57" applyFont="1" applyBorder="1" applyAlignment="1" applyProtection="1">
      <alignment horizontal="left" vertical="center" wrapText="1"/>
      <protection locked="0"/>
    </xf>
    <xf numFmtId="0" fontId="14" fillId="0" borderId="5" xfId="0" applyFont="1" applyBorder="1" applyAlignment="1" applyProtection="1">
      <alignment horizontal="justify" vertical="center" wrapText="1"/>
      <protection locked="0"/>
    </xf>
    <xf numFmtId="0" fontId="14" fillId="0" borderId="6" xfId="0" applyFont="1" applyBorder="1" applyAlignment="1" applyProtection="1">
      <alignment horizontal="justify" vertical="center" wrapText="1"/>
      <protection locked="0"/>
    </xf>
    <xf numFmtId="0" fontId="15" fillId="10" borderId="30" xfId="0" applyFont="1" applyFill="1" applyBorder="1" applyAlignment="1" applyProtection="1">
      <alignment horizontal="center" vertical="center"/>
      <protection locked="0"/>
    </xf>
    <xf numFmtId="0" fontId="15" fillId="10" borderId="31" xfId="0" applyFont="1" applyFill="1" applyBorder="1" applyAlignment="1" applyProtection="1">
      <alignment horizontal="center" vertical="center"/>
      <protection locked="0"/>
    </xf>
    <xf numFmtId="0" fontId="15" fillId="10" borderId="24" xfId="0" applyFont="1" applyFill="1" applyBorder="1" applyAlignment="1" applyProtection="1">
      <alignment horizontal="center" vertical="center"/>
      <protection locked="0"/>
    </xf>
    <xf numFmtId="0" fontId="15" fillId="10" borderId="51" xfId="0" applyFont="1" applyFill="1" applyBorder="1" applyAlignment="1" applyProtection="1">
      <alignment horizontal="center" vertical="center"/>
      <protection locked="0"/>
    </xf>
    <xf numFmtId="0" fontId="15" fillId="12" borderId="25" xfId="0" applyFont="1" applyFill="1" applyBorder="1" applyAlignment="1" applyProtection="1">
      <alignment horizontal="left" vertical="center"/>
      <protection locked="0"/>
    </xf>
    <xf numFmtId="0" fontId="15" fillId="12" borderId="38" xfId="0" applyFont="1" applyFill="1" applyBorder="1" applyAlignment="1" applyProtection="1">
      <alignment horizontal="left" vertical="center"/>
      <protection locked="0"/>
    </xf>
    <xf numFmtId="0" fontId="15" fillId="12" borderId="45" xfId="0" applyFont="1" applyFill="1" applyBorder="1" applyAlignment="1" applyProtection="1">
      <alignment horizontal="left" vertical="center"/>
      <protection locked="0"/>
    </xf>
    <xf numFmtId="0" fontId="14" fillId="0" borderId="30" xfId="14" applyBorder="1" applyAlignment="1" applyProtection="1">
      <alignment horizontal="center" vertical="center"/>
      <protection locked="0"/>
    </xf>
    <xf numFmtId="0" fontId="14" fillId="0" borderId="31" xfId="14" applyBorder="1" applyAlignment="1" applyProtection="1">
      <alignment horizontal="center" vertical="center"/>
      <protection locked="0"/>
    </xf>
    <xf numFmtId="0" fontId="14" fillId="0" borderId="16" xfId="14" applyBorder="1" applyAlignment="1" applyProtection="1">
      <alignment horizontal="center" vertical="center"/>
      <protection locked="0"/>
    </xf>
    <xf numFmtId="0" fontId="14" fillId="0" borderId="4" xfId="14" applyBorder="1" applyAlignment="1" applyProtection="1">
      <alignment horizontal="center" vertical="center"/>
      <protection locked="0"/>
    </xf>
    <xf numFmtId="0" fontId="14" fillId="0" borderId="51" xfId="14" applyBorder="1" applyAlignment="1" applyProtection="1">
      <alignment horizontal="center" vertical="center"/>
      <protection locked="0"/>
    </xf>
    <xf numFmtId="0" fontId="14" fillId="0" borderId="13" xfId="14" applyBorder="1" applyAlignment="1" applyProtection="1">
      <alignment horizontal="center" vertical="center"/>
      <protection locked="0"/>
    </xf>
    <xf numFmtId="0" fontId="15" fillId="8" borderId="18" xfId="0" applyFont="1" applyFill="1" applyBorder="1" applyAlignment="1" applyProtection="1">
      <alignment horizontal="center" vertical="center"/>
      <protection locked="0"/>
    </xf>
    <xf numFmtId="0" fontId="15" fillId="8" borderId="7" xfId="0" applyFont="1" applyFill="1" applyBorder="1" applyAlignment="1" applyProtection="1">
      <alignment horizontal="center" vertical="center"/>
      <protection locked="0"/>
    </xf>
    <xf numFmtId="0" fontId="15" fillId="8" borderId="8" xfId="0" applyFont="1" applyFill="1" applyBorder="1" applyAlignment="1" applyProtection="1">
      <alignment horizontal="center" vertical="center"/>
      <protection locked="0"/>
    </xf>
    <xf numFmtId="0" fontId="14" fillId="0" borderId="24" xfId="14" applyBorder="1" applyAlignment="1" applyProtection="1">
      <alignment horizontal="center" vertical="center"/>
      <protection locked="0"/>
    </xf>
    <xf numFmtId="0" fontId="14" fillId="0" borderId="23" xfId="14" applyBorder="1" applyAlignment="1" applyProtection="1">
      <alignment horizontal="center" vertical="center"/>
      <protection locked="0"/>
    </xf>
    <xf numFmtId="0" fontId="14" fillId="0" borderId="14" xfId="14" applyBorder="1" applyAlignment="1" applyProtection="1">
      <alignment horizontal="center" vertical="center"/>
      <protection locked="0"/>
    </xf>
    <xf numFmtId="0" fontId="14" fillId="3" borderId="10" xfId="0" applyFont="1" applyFill="1" applyBorder="1" applyAlignment="1" applyProtection="1">
      <alignment horizontal="justify" vertical="center" wrapText="1"/>
      <protection locked="0"/>
    </xf>
    <xf numFmtId="0" fontId="14" fillId="3" borderId="11" xfId="0" applyFont="1" applyFill="1" applyBorder="1" applyAlignment="1" applyProtection="1">
      <alignment horizontal="justify" vertical="center"/>
      <protection locked="0"/>
    </xf>
    <xf numFmtId="0" fontId="14" fillId="3" borderId="27" xfId="0" applyFont="1" applyFill="1" applyBorder="1" applyAlignment="1" applyProtection="1">
      <alignment horizontal="justify" vertical="center"/>
      <protection locked="0"/>
    </xf>
    <xf numFmtId="0" fontId="15" fillId="8" borderId="30" xfId="0" applyFont="1" applyFill="1" applyBorder="1" applyAlignment="1" applyProtection="1">
      <alignment horizontal="center" vertical="center"/>
      <protection locked="0"/>
    </xf>
    <xf numFmtId="0" fontId="15" fillId="8" borderId="31" xfId="0" applyFont="1" applyFill="1" applyBorder="1" applyAlignment="1" applyProtection="1">
      <alignment horizontal="center" vertical="center"/>
      <protection locked="0"/>
    </xf>
    <xf numFmtId="0" fontId="15" fillId="8" borderId="24" xfId="0" applyFont="1" applyFill="1" applyBorder="1" applyAlignment="1" applyProtection="1">
      <alignment horizontal="center" vertical="center"/>
      <protection locked="0"/>
    </xf>
    <xf numFmtId="0" fontId="42" fillId="0" borderId="4" xfId="57" applyFont="1" applyFill="1" applyBorder="1" applyAlignment="1" applyProtection="1">
      <alignment horizontal="justify" vertical="center" wrapText="1"/>
      <protection locked="0"/>
    </xf>
    <xf numFmtId="0" fontId="42" fillId="0" borderId="16" xfId="57" applyFont="1" applyFill="1" applyBorder="1" applyAlignment="1" applyProtection="1">
      <alignment horizontal="justify" vertical="center"/>
      <protection locked="0"/>
    </xf>
    <xf numFmtId="0" fontId="42" fillId="0" borderId="4" xfId="57" applyFont="1" applyFill="1" applyBorder="1" applyAlignment="1" applyProtection="1">
      <alignment horizontal="justify" vertical="center"/>
      <protection locked="0"/>
    </xf>
    <xf numFmtId="0" fontId="42" fillId="0" borderId="16" xfId="57" applyFont="1" applyFill="1" applyBorder="1" applyAlignment="1" applyProtection="1">
      <alignment horizontal="left" vertical="center" wrapText="1"/>
      <protection locked="0"/>
    </xf>
    <xf numFmtId="0" fontId="42" fillId="0" borderId="4" xfId="57" applyFont="1" applyFill="1" applyBorder="1" applyAlignment="1" applyProtection="1">
      <alignment horizontal="left" vertical="center" wrapText="1"/>
      <protection locked="0"/>
    </xf>
    <xf numFmtId="0" fontId="15" fillId="9" borderId="30" xfId="0" applyFont="1" applyFill="1" applyBorder="1" applyAlignment="1" applyProtection="1">
      <alignment horizontal="center" vertical="center"/>
      <protection locked="0"/>
    </xf>
    <xf numFmtId="0" fontId="15" fillId="9" borderId="31" xfId="0" applyFont="1" applyFill="1" applyBorder="1" applyAlignment="1" applyProtection="1">
      <alignment horizontal="center" vertical="center"/>
      <protection locked="0"/>
    </xf>
    <xf numFmtId="0" fontId="42" fillId="0" borderId="51" xfId="57" applyFont="1" applyFill="1" applyBorder="1" applyAlignment="1" applyProtection="1">
      <alignment horizontal="justify" vertical="center" wrapText="1"/>
      <protection locked="0"/>
    </xf>
    <xf numFmtId="0" fontId="42" fillId="0" borderId="13" xfId="57" applyFont="1" applyFill="1" applyBorder="1" applyAlignment="1" applyProtection="1">
      <alignment horizontal="justify" vertical="center" wrapText="1"/>
      <protection locked="0"/>
    </xf>
    <xf numFmtId="0" fontId="15" fillId="9" borderId="51" xfId="0" applyFont="1" applyFill="1" applyBorder="1" applyAlignment="1" applyProtection="1">
      <alignment horizontal="center" vertical="center"/>
      <protection locked="0"/>
    </xf>
    <xf numFmtId="0" fontId="15" fillId="9" borderId="13" xfId="0" applyFont="1" applyFill="1" applyBorder="1" applyAlignment="1" applyProtection="1">
      <alignment horizontal="center" vertical="center"/>
      <protection locked="0"/>
    </xf>
    <xf numFmtId="0" fontId="15" fillId="9" borderId="24" xfId="0" applyFont="1" applyFill="1" applyBorder="1" applyAlignment="1" applyProtection="1">
      <alignment horizontal="center" vertical="center"/>
      <protection locked="0"/>
    </xf>
    <xf numFmtId="0" fontId="14" fillId="3" borderId="25" xfId="0" applyFont="1" applyFill="1" applyBorder="1" applyAlignment="1" applyProtection="1">
      <alignment horizontal="justify" vertical="center" wrapText="1"/>
      <protection locked="0"/>
    </xf>
    <xf numFmtId="0" fontId="14" fillId="3" borderId="38" xfId="0" applyFont="1" applyFill="1" applyBorder="1" applyAlignment="1" applyProtection="1">
      <alignment horizontal="justify" vertical="center"/>
      <protection locked="0"/>
    </xf>
    <xf numFmtId="0" fontId="14" fillId="3" borderId="45" xfId="0" applyFont="1" applyFill="1" applyBorder="1" applyAlignment="1" applyProtection="1">
      <alignment horizontal="justify" vertical="center"/>
      <protection locked="0"/>
    </xf>
    <xf numFmtId="0" fontId="15" fillId="12" borderId="26" xfId="0" applyFont="1" applyFill="1" applyBorder="1" applyAlignment="1" applyProtection="1">
      <alignment horizontal="left" vertical="center"/>
      <protection locked="0"/>
    </xf>
    <xf numFmtId="0" fontId="15" fillId="12" borderId="17" xfId="0" applyFont="1" applyFill="1" applyBorder="1" applyAlignment="1" applyProtection="1">
      <alignment horizontal="left" vertical="center"/>
      <protection locked="0"/>
    </xf>
    <xf numFmtId="0" fontId="15" fillId="12" borderId="68" xfId="0" applyFont="1" applyFill="1" applyBorder="1" applyAlignment="1" applyProtection="1">
      <alignment horizontal="left" vertical="center"/>
      <protection locked="0"/>
    </xf>
    <xf numFmtId="0" fontId="42" fillId="0" borderId="16" xfId="57" applyFont="1" applyBorder="1" applyAlignment="1" applyProtection="1">
      <alignment horizontal="justify" vertical="center"/>
      <protection locked="0"/>
    </xf>
    <xf numFmtId="0" fontId="42" fillId="0" borderId="4" xfId="57" applyFont="1" applyBorder="1" applyAlignment="1" applyProtection="1">
      <alignment horizontal="justify" vertical="center"/>
      <protection locked="0"/>
    </xf>
    <xf numFmtId="0" fontId="42" fillId="0" borderId="16" xfId="57" applyFont="1" applyFill="1" applyBorder="1" applyAlignment="1" applyProtection="1">
      <alignment horizontal="justify" vertical="center" wrapText="1"/>
      <protection locked="0"/>
    </xf>
    <xf numFmtId="0" fontId="15" fillId="0" borderId="0" xfId="10" applyFont="1" applyAlignment="1">
      <alignment horizontal="center" vertical="center" wrapText="1"/>
    </xf>
    <xf numFmtId="0" fontId="14" fillId="0" borderId="0" xfId="10" applyAlignment="1">
      <alignment horizontal="center" vertical="center" wrapText="1"/>
    </xf>
    <xf numFmtId="3" fontId="14" fillId="0" borderId="0" xfId="10" applyNumberFormat="1" applyAlignment="1">
      <alignment horizontal="center" vertical="center" wrapText="1"/>
    </xf>
    <xf numFmtId="171" fontId="14" fillId="0" borderId="16" xfId="14" applyNumberFormat="1" applyBorder="1" applyAlignment="1">
      <alignment horizontal="center" vertical="center"/>
    </xf>
    <xf numFmtId="171" fontId="14" fillId="0" borderId="4" xfId="14" applyNumberFormat="1" applyBorder="1" applyAlignment="1" applyProtection="1">
      <alignment horizontal="center" vertical="center"/>
      <protection locked="0"/>
    </xf>
    <xf numFmtId="171" fontId="14" fillId="0" borderId="4" xfId="14" applyNumberFormat="1" applyBorder="1" applyAlignment="1">
      <alignment horizontal="center" vertical="center"/>
    </xf>
    <xf numFmtId="0" fontId="15" fillId="3" borderId="32" xfId="14" applyFont="1" applyFill="1" applyBorder="1" applyAlignment="1">
      <alignment horizontal="right" vertical="center"/>
    </xf>
    <xf numFmtId="0" fontId="15" fillId="3" borderId="33" xfId="14" applyFont="1" applyFill="1" applyBorder="1" applyAlignment="1">
      <alignment horizontal="right" vertical="center"/>
    </xf>
    <xf numFmtId="0" fontId="15" fillId="3" borderId="34" xfId="14" applyFont="1" applyFill="1" applyBorder="1" applyAlignment="1">
      <alignment horizontal="right" vertical="center"/>
    </xf>
    <xf numFmtId="0" fontId="15" fillId="0" borderId="29" xfId="10" applyFont="1" applyBorder="1" applyAlignment="1" applyProtection="1">
      <alignment horizontal="center" vertical="center" wrapText="1"/>
      <protection locked="0"/>
    </xf>
    <xf numFmtId="0" fontId="52" fillId="0" borderId="29" xfId="0" applyFont="1" applyBorder="1" applyAlignment="1" applyProtection="1">
      <alignment horizontal="center" vertical="center" wrapText="1"/>
      <protection locked="0"/>
    </xf>
    <xf numFmtId="0" fontId="34" fillId="5" borderId="16" xfId="14" applyFont="1" applyFill="1" applyBorder="1" applyAlignment="1">
      <alignment horizontal="center" vertical="center" wrapText="1"/>
    </xf>
    <xf numFmtId="174" fontId="34" fillId="5" borderId="7" xfId="14" applyNumberFormat="1" applyFont="1" applyFill="1" applyBorder="1" applyAlignment="1">
      <alignment horizontal="center" vertical="center" wrapText="1"/>
    </xf>
    <xf numFmtId="174" fontId="34" fillId="5" borderId="5" xfId="14" applyNumberFormat="1" applyFont="1" applyFill="1" applyBorder="1" applyAlignment="1">
      <alignment horizontal="center" vertical="center" wrapText="1"/>
    </xf>
    <xf numFmtId="0" fontId="34" fillId="5" borderId="4" xfId="14" applyFont="1" applyFill="1" applyBorder="1" applyAlignment="1">
      <alignment horizontal="center" vertical="center" wrapText="1"/>
    </xf>
    <xf numFmtId="0" fontId="15" fillId="5" borderId="37" xfId="14" applyFont="1" applyFill="1" applyBorder="1" applyAlignment="1">
      <alignment horizontal="center" vertical="center" wrapText="1"/>
    </xf>
    <xf numFmtId="0" fontId="15" fillId="5" borderId="38" xfId="14" applyFont="1" applyFill="1" applyBorder="1" applyAlignment="1">
      <alignment horizontal="center" vertical="center" wrapText="1"/>
    </xf>
    <xf numFmtId="0" fontId="15" fillId="5" borderId="45" xfId="14" applyFont="1" applyFill="1" applyBorder="1" applyAlignment="1">
      <alignment horizontal="center" vertical="center" wrapText="1"/>
    </xf>
    <xf numFmtId="0" fontId="15" fillId="5" borderId="30" xfId="14" applyFont="1" applyFill="1" applyBorder="1" applyAlignment="1">
      <alignment horizontal="center" vertical="center" wrapText="1"/>
    </xf>
    <xf numFmtId="0" fontId="15" fillId="5" borderId="31" xfId="14" applyFont="1" applyFill="1" applyBorder="1" applyAlignment="1">
      <alignment horizontal="center" vertical="center" wrapText="1"/>
    </xf>
    <xf numFmtId="0" fontId="15" fillId="5" borderId="46" xfId="14" applyFont="1" applyFill="1" applyBorder="1" applyAlignment="1">
      <alignment horizontal="center" vertical="center" wrapText="1"/>
    </xf>
    <xf numFmtId="0" fontId="15" fillId="5" borderId="24" xfId="14" applyFont="1" applyFill="1" applyBorder="1" applyAlignment="1">
      <alignment horizontal="center" vertical="center" wrapText="1"/>
    </xf>
    <xf numFmtId="0" fontId="15" fillId="5" borderId="16" xfId="14" applyFont="1" applyFill="1" applyBorder="1" applyAlignment="1">
      <alignment horizontal="center" vertical="center" wrapText="1"/>
    </xf>
    <xf numFmtId="0" fontId="15" fillId="5" borderId="4" xfId="14" applyFont="1" applyFill="1" applyBorder="1" applyAlignment="1">
      <alignment horizontal="center" vertical="center" wrapText="1"/>
    </xf>
    <xf numFmtId="0" fontId="15" fillId="5" borderId="23" xfId="14" applyFont="1" applyFill="1" applyBorder="1" applyAlignment="1">
      <alignment horizontal="center" vertical="center" wrapText="1"/>
    </xf>
    <xf numFmtId="0" fontId="14" fillId="3" borderId="16" xfId="14" applyFill="1" applyBorder="1" applyAlignment="1">
      <alignment horizontal="right" vertical="center"/>
    </xf>
    <xf numFmtId="0" fontId="14" fillId="3" borderId="4" xfId="14" applyFill="1" applyBorder="1" applyAlignment="1">
      <alignment horizontal="right" vertical="center"/>
    </xf>
    <xf numFmtId="0" fontId="35" fillId="0" borderId="20" xfId="14" applyFont="1" applyBorder="1" applyAlignment="1">
      <alignment horizontal="justify" vertical="center" wrapText="1"/>
    </xf>
    <xf numFmtId="0" fontId="35" fillId="0" borderId="21" xfId="14" applyFont="1" applyBorder="1" applyAlignment="1">
      <alignment horizontal="justify" vertical="center" wrapText="1"/>
    </xf>
    <xf numFmtId="0" fontId="35" fillId="0" borderId="9" xfId="14" applyFont="1" applyBorder="1" applyAlignment="1">
      <alignment horizontal="justify" vertical="center" wrapText="1"/>
    </xf>
    <xf numFmtId="0" fontId="35" fillId="0" borderId="0" xfId="14" applyFont="1" applyAlignment="1">
      <alignment horizontal="justify" vertical="center" wrapText="1"/>
    </xf>
    <xf numFmtId="0" fontId="35" fillId="0" borderId="22" xfId="14" applyFont="1" applyBorder="1" applyAlignment="1">
      <alignment horizontal="justify" vertical="center" wrapText="1"/>
    </xf>
    <xf numFmtId="0" fontId="35" fillId="0" borderId="12" xfId="14" applyFont="1" applyBorder="1" applyAlignment="1">
      <alignment horizontal="justify" vertical="center" wrapText="1"/>
    </xf>
    <xf numFmtId="0" fontId="15" fillId="8" borderId="16" xfId="14" applyFont="1" applyFill="1" applyBorder="1" applyAlignment="1">
      <alignment horizontal="right" vertical="center" wrapText="1"/>
    </xf>
    <xf numFmtId="0" fontId="15" fillId="8" borderId="4" xfId="14" applyFont="1" applyFill="1" applyBorder="1" applyAlignment="1">
      <alignment horizontal="right" vertical="center" wrapText="1"/>
    </xf>
    <xf numFmtId="0" fontId="14" fillId="8" borderId="16" xfId="14" applyFill="1" applyBorder="1" applyAlignment="1">
      <alignment horizontal="right" vertical="center"/>
    </xf>
    <xf numFmtId="0" fontId="14" fillId="8" borderId="4" xfId="14" applyFill="1" applyBorder="1" applyAlignment="1">
      <alignment horizontal="right" vertical="center"/>
    </xf>
    <xf numFmtId="0" fontId="14" fillId="8" borderId="51" xfId="14" applyFill="1" applyBorder="1" applyAlignment="1">
      <alignment horizontal="right" vertical="center" wrapText="1"/>
    </xf>
    <xf numFmtId="0" fontId="14" fillId="8" borderId="13" xfId="14" applyFill="1" applyBorder="1" applyAlignment="1">
      <alignment horizontal="right" vertical="center" wrapText="1"/>
    </xf>
    <xf numFmtId="0" fontId="15" fillId="5" borderId="39" xfId="14" applyFont="1" applyFill="1" applyBorder="1" applyAlignment="1">
      <alignment horizontal="center" vertical="center" wrapText="1"/>
    </xf>
    <xf numFmtId="0" fontId="15" fillId="5" borderId="40" xfId="14" applyFont="1" applyFill="1" applyBorder="1" applyAlignment="1">
      <alignment horizontal="center" vertical="center" wrapText="1"/>
    </xf>
    <xf numFmtId="0" fontId="15" fillId="5" borderId="49" xfId="14" applyFont="1" applyFill="1" applyBorder="1" applyAlignment="1">
      <alignment horizontal="center" vertical="center" wrapText="1"/>
    </xf>
    <xf numFmtId="0" fontId="14" fillId="3" borderId="10" xfId="14" applyFill="1" applyBorder="1" applyAlignment="1">
      <alignment horizontal="left" vertical="center"/>
    </xf>
    <xf numFmtId="0" fontId="14" fillId="3" borderId="11" xfId="14" applyFill="1" applyBorder="1" applyAlignment="1">
      <alignment horizontal="left" vertical="center"/>
    </xf>
    <xf numFmtId="0" fontId="14" fillId="3" borderId="27" xfId="14" applyFill="1" applyBorder="1" applyAlignment="1">
      <alignment horizontal="left" vertical="center"/>
    </xf>
    <xf numFmtId="0" fontId="14" fillId="3" borderId="10" xfId="14" applyFill="1" applyBorder="1" applyAlignment="1">
      <alignment horizontal="center" vertical="center"/>
    </xf>
    <xf numFmtId="0" fontId="14" fillId="3" borderId="11" xfId="14" applyFill="1" applyBorder="1" applyAlignment="1">
      <alignment horizontal="center" vertical="center"/>
    </xf>
    <xf numFmtId="0" fontId="14" fillId="3" borderId="27" xfId="14" applyFill="1" applyBorder="1" applyAlignment="1">
      <alignment horizontal="center" vertical="center"/>
    </xf>
    <xf numFmtId="0" fontId="15" fillId="5" borderId="16" xfId="14" applyFont="1" applyFill="1" applyBorder="1" applyAlignment="1">
      <alignment horizontal="center" vertical="center"/>
    </xf>
    <xf numFmtId="0" fontId="15" fillId="5" borderId="4" xfId="14" applyFont="1" applyFill="1" applyBorder="1" applyAlignment="1">
      <alignment horizontal="center" vertical="center"/>
    </xf>
    <xf numFmtId="174" fontId="15" fillId="14" borderId="4" xfId="14" applyNumberFormat="1" applyFont="1" applyFill="1" applyBorder="1" applyAlignment="1">
      <alignment horizontal="center" vertical="center" wrapText="1"/>
    </xf>
    <xf numFmtId="0" fontId="15" fillId="5" borderId="54" xfId="14" applyFont="1" applyFill="1" applyBorder="1" applyAlignment="1">
      <alignment horizontal="center" vertical="center"/>
    </xf>
    <xf numFmtId="0" fontId="15" fillId="5" borderId="55" xfId="14" applyFont="1" applyFill="1" applyBorder="1" applyAlignment="1">
      <alignment horizontal="center" vertical="center"/>
    </xf>
    <xf numFmtId="0" fontId="15" fillId="5" borderId="72" xfId="14" applyFont="1" applyFill="1" applyBorder="1" applyAlignment="1">
      <alignment horizontal="center" vertical="center"/>
    </xf>
    <xf numFmtId="0" fontId="15" fillId="5" borderId="63" xfId="14" applyFont="1" applyFill="1" applyBorder="1" applyAlignment="1">
      <alignment horizontal="center" vertical="center"/>
    </xf>
    <xf numFmtId="0" fontId="15" fillId="5" borderId="37" xfId="14" applyFont="1" applyFill="1" applyBorder="1" applyAlignment="1">
      <alignment horizontal="center" vertical="center"/>
    </xf>
    <xf numFmtId="0" fontId="15" fillId="5" borderId="23" xfId="14" applyFont="1" applyFill="1" applyBorder="1" applyAlignment="1">
      <alignment horizontal="center" vertical="center"/>
    </xf>
    <xf numFmtId="0" fontId="15" fillId="14" borderId="16" xfId="14" applyFont="1" applyFill="1" applyBorder="1" applyAlignment="1">
      <alignment horizontal="right" vertical="center" wrapText="1"/>
    </xf>
    <xf numFmtId="0" fontId="15" fillId="14" borderId="4" xfId="14" applyFont="1" applyFill="1" applyBorder="1" applyAlignment="1">
      <alignment horizontal="right" vertical="center" wrapText="1"/>
    </xf>
    <xf numFmtId="0" fontId="15" fillId="3" borderId="51" xfId="14" applyFont="1" applyFill="1" applyBorder="1" applyAlignment="1">
      <alignment horizontal="right" vertical="center" wrapText="1"/>
    </xf>
    <xf numFmtId="0" fontId="15" fillId="3" borderId="13" xfId="14" applyFont="1" applyFill="1" applyBorder="1" applyAlignment="1">
      <alignment horizontal="right" vertical="center" wrapText="1"/>
    </xf>
    <xf numFmtId="0" fontId="15" fillId="5" borderId="9" xfId="30" applyFont="1" applyFill="1" applyBorder="1" applyAlignment="1">
      <alignment horizontal="left" vertical="center" wrapText="1"/>
    </xf>
    <xf numFmtId="0" fontId="15" fillId="5" borderId="0" xfId="30" applyFont="1" applyFill="1" applyAlignment="1">
      <alignment horizontal="left" vertical="center" wrapText="1"/>
    </xf>
    <xf numFmtId="0" fontId="15" fillId="5" borderId="0" xfId="14" applyFont="1" applyFill="1" applyAlignment="1">
      <alignment horizontal="left" vertical="center"/>
    </xf>
    <xf numFmtId="0" fontId="15" fillId="5" borderId="0" xfId="14" applyFont="1" applyFill="1" applyAlignment="1">
      <alignment horizontal="left" vertical="center" wrapText="1"/>
    </xf>
    <xf numFmtId="0" fontId="14" fillId="0" borderId="30" xfId="14" applyBorder="1" applyAlignment="1">
      <alignment horizontal="center" vertical="center"/>
    </xf>
    <xf numFmtId="0" fontId="14" fillId="0" borderId="31" xfId="14" applyBorder="1" applyAlignment="1">
      <alignment horizontal="center" vertical="center"/>
    </xf>
    <xf numFmtId="0" fontId="14" fillId="0" borderId="16" xfId="14" applyBorder="1" applyAlignment="1">
      <alignment horizontal="center" vertical="center"/>
    </xf>
    <xf numFmtId="0" fontId="14" fillId="0" borderId="4" xfId="14" applyBorder="1" applyAlignment="1">
      <alignment horizontal="center" vertical="center"/>
    </xf>
    <xf numFmtId="0" fontId="14" fillId="0" borderId="51" xfId="14" applyBorder="1" applyAlignment="1">
      <alignment horizontal="center" vertical="center"/>
    </xf>
    <xf numFmtId="0" fontId="14" fillId="0" borderId="13" xfId="14" applyBorder="1" applyAlignment="1">
      <alignment horizontal="center" vertical="center"/>
    </xf>
    <xf numFmtId="0" fontId="14" fillId="0" borderId="46" xfId="14" applyBorder="1" applyAlignment="1">
      <alignment horizontal="center" vertical="center"/>
    </xf>
    <xf numFmtId="0" fontId="14" fillId="0" borderId="24" xfId="14" applyBorder="1" applyAlignment="1">
      <alignment horizontal="center" vertical="center"/>
    </xf>
    <xf numFmtId="0" fontId="14" fillId="0" borderId="37" xfId="14" applyBorder="1" applyAlignment="1">
      <alignment horizontal="center" vertical="center"/>
    </xf>
    <xf numFmtId="0" fontId="14" fillId="0" borderId="23" xfId="14" applyBorder="1" applyAlignment="1">
      <alignment horizontal="center" vertical="center"/>
    </xf>
    <xf numFmtId="0" fontId="14" fillId="0" borderId="52" xfId="14" applyBorder="1" applyAlignment="1">
      <alignment horizontal="center" vertical="center"/>
    </xf>
    <xf numFmtId="0" fontId="14" fillId="0" borderId="14" xfId="14" applyBorder="1" applyAlignment="1">
      <alignment horizontal="center" vertical="center"/>
    </xf>
    <xf numFmtId="0" fontId="15" fillId="5" borderId="16" xfId="14" applyFont="1" applyFill="1" applyBorder="1" applyAlignment="1" applyProtection="1">
      <alignment horizontal="center" vertical="center" wrapText="1"/>
      <protection locked="0"/>
    </xf>
    <xf numFmtId="0" fontId="15" fillId="5" borderId="4" xfId="14" applyFont="1" applyFill="1" applyBorder="1" applyAlignment="1" applyProtection="1">
      <alignment horizontal="center" vertical="center" wrapText="1"/>
      <protection locked="0"/>
    </xf>
    <xf numFmtId="0" fontId="15" fillId="5" borderId="23" xfId="14" applyFont="1" applyFill="1" applyBorder="1" applyAlignment="1" applyProtection="1">
      <alignment horizontal="center" vertical="center" wrapText="1"/>
      <protection locked="0"/>
    </xf>
    <xf numFmtId="0" fontId="35" fillId="0" borderId="20" xfId="14" applyFont="1" applyBorder="1" applyAlignment="1" applyProtection="1">
      <alignment horizontal="justify" vertical="center" wrapText="1"/>
      <protection locked="0"/>
    </xf>
    <xf numFmtId="0" fontId="35" fillId="0" borderId="21" xfId="14" applyFont="1" applyBorder="1" applyAlignment="1" applyProtection="1">
      <alignment horizontal="justify" vertical="center" wrapText="1"/>
      <protection locked="0"/>
    </xf>
    <xf numFmtId="0" fontId="35" fillId="0" borderId="9" xfId="14" applyFont="1" applyBorder="1" applyAlignment="1" applyProtection="1">
      <alignment horizontal="justify" vertical="center" wrapText="1"/>
      <protection locked="0"/>
    </xf>
    <xf numFmtId="0" fontId="35" fillId="0" borderId="0" xfId="14" applyFont="1" applyAlignment="1" applyProtection="1">
      <alignment horizontal="justify" vertical="center" wrapText="1"/>
      <protection locked="0"/>
    </xf>
    <xf numFmtId="0" fontId="35" fillId="0" borderId="22" xfId="14" applyFont="1" applyBorder="1" applyAlignment="1" applyProtection="1">
      <alignment horizontal="justify" vertical="center" wrapText="1"/>
      <protection locked="0"/>
    </xf>
    <xf numFmtId="0" fontId="35" fillId="0" borderId="12" xfId="14" applyFont="1" applyBorder="1" applyAlignment="1" applyProtection="1">
      <alignment horizontal="justify" vertical="center" wrapText="1"/>
      <protection locked="0"/>
    </xf>
    <xf numFmtId="0" fontId="14" fillId="0" borderId="10" xfId="14" applyBorder="1" applyAlignment="1" applyProtection="1">
      <alignment horizontal="center" vertical="center" wrapText="1"/>
      <protection locked="0"/>
    </xf>
    <xf numFmtId="0" fontId="14" fillId="0" borderId="11" xfId="14" applyBorder="1" applyAlignment="1" applyProtection="1">
      <alignment horizontal="center" vertical="center" wrapText="1"/>
      <protection locked="0"/>
    </xf>
    <xf numFmtId="0" fontId="14" fillId="0" borderId="27" xfId="14" applyBorder="1" applyAlignment="1" applyProtection="1">
      <alignment horizontal="center" vertical="center" wrapText="1"/>
      <protection locked="0"/>
    </xf>
    <xf numFmtId="0" fontId="14" fillId="3" borderId="20" xfId="14" applyFill="1" applyBorder="1" applyAlignment="1" applyProtection="1">
      <alignment horizontal="justify" vertical="center" wrapText="1"/>
      <protection locked="0"/>
    </xf>
    <xf numFmtId="0" fontId="14" fillId="3" borderId="21" xfId="14" applyFill="1" applyBorder="1" applyAlignment="1" applyProtection="1">
      <alignment horizontal="justify" vertical="center" wrapText="1"/>
      <protection locked="0"/>
    </xf>
    <xf numFmtId="0" fontId="14" fillId="3" borderId="35" xfId="14" applyFill="1" applyBorder="1" applyAlignment="1" applyProtection="1">
      <alignment horizontal="justify" vertical="center" wrapText="1"/>
      <protection locked="0"/>
    </xf>
    <xf numFmtId="0" fontId="15" fillId="5" borderId="4" xfId="14" applyFont="1" applyFill="1" applyBorder="1" applyAlignment="1" applyProtection="1">
      <alignment horizontal="center" vertical="center"/>
      <protection locked="0"/>
    </xf>
    <xf numFmtId="0" fontId="15" fillId="5" borderId="23" xfId="14" applyFont="1" applyFill="1" applyBorder="1" applyAlignment="1" applyProtection="1">
      <alignment horizontal="center" vertical="center"/>
      <protection locked="0"/>
    </xf>
    <xf numFmtId="0" fontId="15" fillId="14" borderId="16" xfId="14" applyFont="1" applyFill="1" applyBorder="1" applyAlignment="1" applyProtection="1">
      <alignment horizontal="right" vertical="center" wrapText="1"/>
      <protection locked="0"/>
    </xf>
    <xf numFmtId="0" fontId="15" fillId="14" borderId="4" xfId="14" applyFont="1" applyFill="1" applyBorder="1" applyAlignment="1" applyProtection="1">
      <alignment horizontal="right" vertical="center" wrapText="1"/>
      <protection locked="0"/>
    </xf>
    <xf numFmtId="0" fontId="15" fillId="3" borderId="51" xfId="14" applyFont="1" applyFill="1" applyBorder="1" applyAlignment="1" applyProtection="1">
      <alignment horizontal="right" vertical="center" wrapText="1"/>
      <protection locked="0"/>
    </xf>
    <xf numFmtId="0" fontId="15" fillId="3" borderId="13" xfId="14" applyFont="1" applyFill="1" applyBorder="1" applyAlignment="1" applyProtection="1">
      <alignment horizontal="right" vertical="center" wrapText="1"/>
      <protection locked="0"/>
    </xf>
    <xf numFmtId="0" fontId="15" fillId="5" borderId="0" xfId="14" applyFont="1" applyFill="1" applyAlignment="1" applyProtection="1">
      <alignment horizontal="left" vertical="center" wrapText="1"/>
      <protection locked="0"/>
    </xf>
    <xf numFmtId="0" fontId="15" fillId="5" borderId="54" xfId="14" applyFont="1" applyFill="1" applyBorder="1" applyAlignment="1" applyProtection="1">
      <alignment horizontal="center" vertical="center"/>
      <protection locked="0"/>
    </xf>
    <xf numFmtId="0" fontId="15" fillId="5" borderId="55" xfId="14" applyFont="1" applyFill="1" applyBorder="1" applyAlignment="1" applyProtection="1">
      <alignment horizontal="center" vertical="center"/>
      <protection locked="0"/>
    </xf>
    <xf numFmtId="0" fontId="15" fillId="5" borderId="63" xfId="14" applyFont="1" applyFill="1" applyBorder="1" applyAlignment="1" applyProtection="1">
      <alignment horizontal="center" vertical="center"/>
      <protection locked="0"/>
    </xf>
    <xf numFmtId="0" fontId="15" fillId="5" borderId="16" xfId="14" applyFont="1" applyFill="1" applyBorder="1" applyAlignment="1" applyProtection="1">
      <alignment horizontal="center" vertical="center"/>
      <protection locked="0"/>
    </xf>
    <xf numFmtId="0" fontId="15" fillId="3" borderId="22" xfId="14" applyFont="1" applyFill="1" applyBorder="1" applyAlignment="1" applyProtection="1">
      <alignment horizontal="right" vertical="center"/>
      <protection locked="0"/>
    </xf>
    <xf numFmtId="0" fontId="15" fillId="3" borderId="12" xfId="14" applyFont="1" applyFill="1" applyBorder="1" applyAlignment="1" applyProtection="1">
      <alignment horizontal="right" vertical="center"/>
      <protection locked="0"/>
    </xf>
    <xf numFmtId="0" fontId="15" fillId="3" borderId="28" xfId="14" applyFont="1" applyFill="1" applyBorder="1" applyAlignment="1" applyProtection="1">
      <alignment horizontal="right" vertical="center"/>
      <protection locked="0"/>
    </xf>
    <xf numFmtId="0" fontId="15" fillId="0" borderId="0" xfId="10" applyFont="1" applyAlignment="1" applyProtection="1">
      <alignment horizontal="center" vertical="center" wrapText="1"/>
      <protection locked="0"/>
    </xf>
    <xf numFmtId="0" fontId="14" fillId="0" borderId="0" xfId="10" applyAlignment="1" applyProtection="1">
      <alignment horizontal="center" vertical="center" wrapText="1"/>
      <protection locked="0"/>
    </xf>
    <xf numFmtId="3" fontId="14" fillId="0" borderId="0" xfId="10" applyNumberFormat="1" applyAlignment="1" applyProtection="1">
      <alignment horizontal="center" vertical="center" wrapText="1"/>
      <protection locked="0"/>
    </xf>
    <xf numFmtId="0" fontId="34" fillId="0" borderId="0" xfId="14" applyFont="1" applyAlignment="1" applyProtection="1">
      <alignment horizontal="center" vertical="center" wrapText="1"/>
      <protection locked="0"/>
    </xf>
    <xf numFmtId="171" fontId="14" fillId="0" borderId="0" xfId="14" applyNumberFormat="1" applyAlignment="1" applyProtection="1">
      <alignment horizontal="center" vertical="center"/>
      <protection locked="0"/>
    </xf>
    <xf numFmtId="0" fontId="15" fillId="5" borderId="30" xfId="14" applyFont="1" applyFill="1" applyBorder="1" applyAlignment="1" applyProtection="1">
      <alignment horizontal="center" vertical="center" wrapText="1"/>
      <protection locked="0"/>
    </xf>
    <xf numFmtId="0" fontId="15" fillId="5" borderId="31" xfId="14" applyFont="1" applyFill="1" applyBorder="1" applyAlignment="1" applyProtection="1">
      <alignment horizontal="center" vertical="center" wrapText="1"/>
      <protection locked="0"/>
    </xf>
    <xf numFmtId="0" fontId="15" fillId="5" borderId="24" xfId="14" applyFont="1" applyFill="1" applyBorder="1" applyAlignment="1" applyProtection="1">
      <alignment horizontal="center" vertical="center" wrapText="1"/>
      <protection locked="0"/>
    </xf>
    <xf numFmtId="174" fontId="34" fillId="5" borderId="16" xfId="14" applyNumberFormat="1" applyFont="1" applyFill="1" applyBorder="1" applyAlignment="1" applyProtection="1">
      <alignment horizontal="center" vertical="center" wrapText="1"/>
      <protection locked="0"/>
    </xf>
    <xf numFmtId="0" fontId="34" fillId="5" borderId="4" xfId="14" applyFont="1" applyFill="1" applyBorder="1" applyAlignment="1" applyProtection="1">
      <alignment horizontal="center" vertical="center" wrapText="1"/>
      <protection locked="0"/>
    </xf>
    <xf numFmtId="171" fontId="14" fillId="0" borderId="16" xfId="14" applyNumberFormat="1" applyBorder="1" applyAlignment="1" applyProtection="1">
      <alignment horizontal="center" vertical="center"/>
      <protection locked="0"/>
    </xf>
    <xf numFmtId="171" fontId="14" fillId="0" borderId="51" xfId="14" applyNumberFormat="1" applyBorder="1" applyAlignment="1" applyProtection="1">
      <alignment horizontal="center" vertical="center"/>
      <protection locked="0"/>
    </xf>
    <xf numFmtId="171" fontId="14" fillId="0" borderId="13" xfId="14" applyNumberFormat="1" applyBorder="1" applyAlignment="1" applyProtection="1">
      <alignment horizontal="center" vertical="center"/>
      <protection locked="0"/>
    </xf>
    <xf numFmtId="0" fontId="15" fillId="5" borderId="9" xfId="30" applyFont="1" applyFill="1" applyBorder="1" applyAlignment="1" applyProtection="1">
      <alignment horizontal="left" vertical="center" wrapText="1"/>
      <protection locked="0"/>
    </xf>
    <xf numFmtId="0" fontId="15" fillId="5" borderId="0" xfId="30" applyFont="1" applyFill="1" applyAlignment="1" applyProtection="1">
      <alignment horizontal="left" vertical="center" wrapText="1"/>
      <protection locked="0"/>
    </xf>
    <xf numFmtId="0" fontId="14" fillId="0" borderId="10" xfId="30" applyBorder="1" applyAlignment="1" applyProtection="1">
      <alignment horizontal="left" vertical="center" wrapText="1"/>
      <protection locked="0"/>
    </xf>
    <xf numFmtId="0" fontId="14" fillId="0" borderId="11" xfId="30" applyBorder="1" applyAlignment="1" applyProtection="1">
      <alignment horizontal="left" vertical="center" wrapText="1"/>
      <protection locked="0"/>
    </xf>
    <xf numFmtId="0" fontId="14" fillId="0" borderId="27" xfId="30" applyBorder="1" applyAlignment="1" applyProtection="1">
      <alignment horizontal="left" vertical="center" wrapText="1"/>
      <protection locked="0"/>
    </xf>
    <xf numFmtId="0" fontId="15" fillId="5" borderId="0" xfId="14" applyFont="1" applyFill="1" applyAlignment="1" applyProtection="1">
      <alignment horizontal="left" vertical="center"/>
      <protection locked="0"/>
    </xf>
    <xf numFmtId="0" fontId="18" fillId="5" borderId="32" xfId="9" applyFont="1" applyFill="1" applyBorder="1" applyAlignment="1">
      <alignment horizontal="right" vertical="center"/>
    </xf>
    <xf numFmtId="0" fontId="18" fillId="5" borderId="33" xfId="9" applyFont="1" applyFill="1" applyBorder="1" applyAlignment="1">
      <alignment horizontal="right" vertical="center"/>
    </xf>
    <xf numFmtId="169" fontId="53" fillId="0" borderId="0" xfId="7" applyFont="1" applyFill="1" applyBorder="1" applyAlignment="1" applyProtection="1">
      <alignment horizontal="left" vertical="center"/>
      <protection locked="0"/>
    </xf>
    <xf numFmtId="0" fontId="18" fillId="5" borderId="9" xfId="9" applyFont="1" applyFill="1" applyBorder="1" applyAlignment="1">
      <alignment horizontal="center" vertical="center"/>
    </xf>
    <xf numFmtId="0" fontId="18" fillId="5" borderId="0" xfId="9" applyFont="1" applyFill="1" applyAlignment="1">
      <alignment horizontal="center" vertical="center"/>
    </xf>
    <xf numFmtId="0" fontId="17" fillId="14" borderId="51" xfId="9" applyFont="1" applyFill="1" applyBorder="1" applyAlignment="1">
      <alignment horizontal="left" vertical="center"/>
    </xf>
    <xf numFmtId="0" fontId="17" fillId="14" borderId="13" xfId="9" applyFont="1" applyFill="1" applyBorder="1" applyAlignment="1">
      <alignment horizontal="left" vertical="center"/>
    </xf>
    <xf numFmtId="0" fontId="17" fillId="14" borderId="16" xfId="9" applyFont="1" applyFill="1" applyBorder="1" applyAlignment="1">
      <alignment horizontal="left" vertical="center"/>
    </xf>
    <xf numFmtId="0" fontId="17" fillId="14" borderId="4" xfId="9" applyFont="1" applyFill="1" applyBorder="1" applyAlignment="1">
      <alignment horizontal="left" vertical="center"/>
    </xf>
    <xf numFmtId="0" fontId="18" fillId="5" borderId="1" xfId="9" applyFont="1" applyFill="1" applyBorder="1" applyAlignment="1">
      <alignment horizontal="center" vertical="center"/>
    </xf>
    <xf numFmtId="0" fontId="18" fillId="5" borderId="2" xfId="9" applyFont="1" applyFill="1" applyBorder="1" applyAlignment="1">
      <alignment horizontal="center" vertical="center"/>
    </xf>
    <xf numFmtId="0" fontId="18" fillId="5" borderId="73" xfId="9" applyFont="1" applyFill="1" applyBorder="1" applyAlignment="1">
      <alignment horizontal="center" vertical="center"/>
    </xf>
    <xf numFmtId="0" fontId="18" fillId="5" borderId="3" xfId="9" applyFont="1" applyFill="1" applyBorder="1" applyAlignment="1">
      <alignment horizontal="center" vertical="center"/>
    </xf>
    <xf numFmtId="0" fontId="18" fillId="3" borderId="16" xfId="9" applyFont="1" applyFill="1" applyBorder="1" applyAlignment="1">
      <alignment horizontal="right" vertical="center" wrapText="1"/>
    </xf>
    <xf numFmtId="0" fontId="18" fillId="3" borderId="4" xfId="9" applyFont="1" applyFill="1" applyBorder="1" applyAlignment="1">
      <alignment horizontal="right" vertical="center" wrapText="1"/>
    </xf>
    <xf numFmtId="0" fontId="18" fillId="3" borderId="53" xfId="9" applyFont="1" applyFill="1" applyBorder="1" applyAlignment="1">
      <alignment horizontal="center" vertical="center" wrapText="1"/>
    </xf>
    <xf numFmtId="0" fontId="18" fillId="3" borderId="5" xfId="9" applyFont="1" applyFill="1" applyBorder="1" applyAlignment="1">
      <alignment horizontal="center" vertical="center" wrapText="1"/>
    </xf>
    <xf numFmtId="0" fontId="17" fillId="14" borderId="16" xfId="9" applyFont="1" applyFill="1" applyBorder="1" applyAlignment="1">
      <alignment horizontal="left" vertical="center" wrapText="1"/>
    </xf>
    <xf numFmtId="0" fontId="17" fillId="14" borderId="4" xfId="9" applyFont="1" applyFill="1" applyBorder="1" applyAlignment="1">
      <alignment horizontal="left" vertical="center" wrapText="1"/>
    </xf>
    <xf numFmtId="0" fontId="18" fillId="3" borderId="26" xfId="9" applyFont="1" applyFill="1" applyBorder="1" applyAlignment="1">
      <alignment horizontal="right" vertical="center" wrapText="1"/>
    </xf>
    <xf numFmtId="0" fontId="18" fillId="3" borderId="17" xfId="9" applyFont="1" applyFill="1" applyBorder="1" applyAlignment="1">
      <alignment horizontal="right" vertical="center" wrapText="1"/>
    </xf>
    <xf numFmtId="0" fontId="18" fillId="5" borderId="65" xfId="9" applyFont="1" applyFill="1" applyBorder="1" applyAlignment="1">
      <alignment horizontal="right" vertical="center"/>
    </xf>
    <xf numFmtId="0" fontId="18" fillId="5" borderId="29" xfId="9" applyFont="1" applyFill="1" applyBorder="1" applyAlignment="1">
      <alignment horizontal="right" vertical="center"/>
    </xf>
    <xf numFmtId="0" fontId="26" fillId="23" borderId="16" xfId="9" applyFont="1" applyFill="1" applyBorder="1" applyAlignment="1" applyProtection="1">
      <alignment horizontal="left" vertical="center" wrapText="1"/>
      <protection locked="0"/>
    </xf>
    <xf numFmtId="0" fontId="26" fillId="23" borderId="4" xfId="9" applyFont="1" applyFill="1" applyBorder="1" applyAlignment="1" applyProtection="1">
      <alignment horizontal="left" vertical="center" wrapText="1"/>
      <protection locked="0"/>
    </xf>
    <xf numFmtId="0" fontId="18" fillId="5" borderId="25" xfId="9" applyFont="1" applyFill="1" applyBorder="1" applyAlignment="1">
      <alignment horizontal="right" vertical="center"/>
    </xf>
    <xf numFmtId="0" fontId="18" fillId="5" borderId="38" xfId="9" applyFont="1" applyFill="1" applyBorder="1" applyAlignment="1">
      <alignment horizontal="right" vertical="center"/>
    </xf>
    <xf numFmtId="0" fontId="27" fillId="5" borderId="16" xfId="9" applyFont="1" applyFill="1" applyBorder="1" applyAlignment="1">
      <alignment horizontal="center" vertical="center" wrapText="1"/>
    </xf>
    <xf numFmtId="0" fontId="27" fillId="5" borderId="4" xfId="9" applyFont="1" applyFill="1" applyBorder="1" applyAlignment="1">
      <alignment horizontal="center" vertical="center" wrapText="1"/>
    </xf>
    <xf numFmtId="0" fontId="26" fillId="7" borderId="16" xfId="9" applyFont="1" applyFill="1" applyBorder="1" applyAlignment="1" applyProtection="1">
      <alignment horizontal="left" vertical="center" wrapText="1"/>
      <protection locked="0"/>
    </xf>
    <xf numFmtId="0" fontId="26" fillId="7" borderId="4" xfId="9" applyFont="1" applyFill="1" applyBorder="1" applyAlignment="1" applyProtection="1">
      <alignment horizontal="left" vertical="center" wrapText="1"/>
      <protection locked="0"/>
    </xf>
    <xf numFmtId="0" fontId="18" fillId="5" borderId="30" xfId="9" applyFont="1" applyFill="1" applyBorder="1" applyAlignment="1">
      <alignment horizontal="center" vertical="center"/>
    </xf>
    <xf numFmtId="0" fontId="18" fillId="5" borderId="31" xfId="9" applyFont="1" applyFill="1" applyBorder="1" applyAlignment="1">
      <alignment horizontal="center" vertical="center"/>
    </xf>
    <xf numFmtId="0" fontId="18" fillId="5" borderId="46" xfId="9" applyFont="1" applyFill="1" applyBorder="1" applyAlignment="1">
      <alignment horizontal="center" vertical="center"/>
    </xf>
    <xf numFmtId="0" fontId="18" fillId="5" borderId="24" xfId="9" applyFont="1" applyFill="1" applyBorder="1" applyAlignment="1">
      <alignment horizontal="center" vertical="center"/>
    </xf>
    <xf numFmtId="0" fontId="14" fillId="0" borderId="20" xfId="9" applyFont="1" applyBorder="1" applyAlignment="1" applyProtection="1">
      <alignment horizontal="center" vertical="center"/>
      <protection locked="0"/>
    </xf>
    <xf numFmtId="0" fontId="14" fillId="0" borderId="42" xfId="9" applyFont="1" applyBorder="1" applyAlignment="1" applyProtection="1">
      <alignment horizontal="center" vertical="center"/>
      <protection locked="0"/>
    </xf>
    <xf numFmtId="0" fontId="14" fillId="0" borderId="9" xfId="9" applyFont="1" applyBorder="1" applyAlignment="1" applyProtection="1">
      <alignment horizontal="center" vertical="center"/>
      <protection locked="0"/>
    </xf>
    <xf numFmtId="0" fontId="14" fillId="0" borderId="47" xfId="9" applyFont="1" applyBorder="1" applyAlignment="1" applyProtection="1">
      <alignment horizontal="center" vertical="center"/>
      <protection locked="0"/>
    </xf>
    <xf numFmtId="0" fontId="14" fillId="0" borderId="22" xfId="9" applyFont="1" applyBorder="1" applyAlignment="1" applyProtection="1">
      <alignment horizontal="center" vertical="center"/>
      <protection locked="0"/>
    </xf>
    <xf numFmtId="0" fontId="14" fillId="0" borderId="28" xfId="9" applyFont="1" applyBorder="1" applyAlignment="1" applyProtection="1">
      <alignment horizontal="center" vertical="center"/>
      <protection locked="0"/>
    </xf>
    <xf numFmtId="0" fontId="14" fillId="0" borderId="31" xfId="9" applyFont="1" applyBorder="1" applyAlignment="1" applyProtection="1">
      <alignment horizontal="center" vertical="center"/>
      <protection locked="0"/>
    </xf>
    <xf numFmtId="0" fontId="14" fillId="0" borderId="24" xfId="9" applyFont="1" applyBorder="1" applyAlignment="1" applyProtection="1">
      <alignment horizontal="center" vertical="center"/>
      <protection locked="0"/>
    </xf>
    <xf numFmtId="0" fontId="14" fillId="0" borderId="4" xfId="9" applyFont="1" applyBorder="1" applyAlignment="1" applyProtection="1">
      <alignment horizontal="center" vertical="center"/>
      <protection locked="0"/>
    </xf>
    <xf numFmtId="0" fontId="14" fillId="0" borderId="23" xfId="9" applyFont="1" applyBorder="1" applyAlignment="1" applyProtection="1">
      <alignment horizontal="center" vertical="center"/>
      <protection locked="0"/>
    </xf>
    <xf numFmtId="0" fontId="14" fillId="0" borderId="13" xfId="9" applyFont="1" applyBorder="1" applyAlignment="1" applyProtection="1">
      <alignment horizontal="center" vertical="center"/>
      <protection locked="0"/>
    </xf>
    <xf numFmtId="0" fontId="14" fillId="0" borderId="52" xfId="9" applyFont="1" applyBorder="1" applyAlignment="1" applyProtection="1">
      <alignment horizontal="center" vertical="center"/>
      <protection locked="0"/>
    </xf>
    <xf numFmtId="0" fontId="14" fillId="0" borderId="33" xfId="9" applyFont="1" applyBorder="1" applyAlignment="1" applyProtection="1">
      <alignment horizontal="center" vertical="center"/>
      <protection locked="0"/>
    </xf>
    <xf numFmtId="0" fontId="14" fillId="0" borderId="62" xfId="9" applyFont="1" applyBorder="1" applyAlignment="1" applyProtection="1">
      <alignment horizontal="center" vertical="center"/>
      <protection locked="0"/>
    </xf>
    <xf numFmtId="0" fontId="14" fillId="0" borderId="0" xfId="9" applyFont="1" applyAlignment="1" applyProtection="1">
      <alignment horizontal="center" vertical="center"/>
      <protection locked="0"/>
    </xf>
    <xf numFmtId="0" fontId="18" fillId="3" borderId="16" xfId="9" applyFont="1" applyFill="1" applyBorder="1" applyAlignment="1">
      <alignment horizontal="left" vertical="center"/>
    </xf>
    <xf numFmtId="0" fontId="18" fillId="3" borderId="4" xfId="9" applyFont="1" applyFill="1" applyBorder="1" applyAlignment="1">
      <alignment horizontal="left" vertical="center"/>
    </xf>
    <xf numFmtId="0" fontId="18" fillId="3" borderId="37" xfId="9" applyFont="1" applyFill="1" applyBorder="1" applyAlignment="1">
      <alignment horizontal="left" vertical="center"/>
    </xf>
    <xf numFmtId="0" fontId="18" fillId="3" borderId="23" xfId="9" applyFont="1" applyFill="1" applyBorder="1" applyAlignment="1">
      <alignment horizontal="left" vertical="center"/>
    </xf>
    <xf numFmtId="0" fontId="14" fillId="14" borderId="10" xfId="30" applyFill="1" applyBorder="1" applyAlignment="1" applyProtection="1">
      <alignment horizontal="left" vertical="center" wrapText="1"/>
      <protection hidden="1"/>
    </xf>
    <xf numFmtId="0" fontId="14" fillId="14" borderId="11" xfId="30" applyFill="1" applyBorder="1" applyAlignment="1" applyProtection="1">
      <alignment horizontal="left" vertical="center" wrapText="1"/>
      <protection hidden="1"/>
    </xf>
    <xf numFmtId="0" fontId="14" fillId="14" borderId="27" xfId="30" applyFill="1" applyBorder="1" applyAlignment="1" applyProtection="1">
      <alignment horizontal="left" vertical="center" wrapText="1"/>
      <protection hidden="1"/>
    </xf>
    <xf numFmtId="0" fontId="15" fillId="5" borderId="41" xfId="9" applyFont="1" applyFill="1" applyBorder="1" applyAlignment="1">
      <alignment horizontal="center" vertical="center" wrapText="1"/>
    </xf>
    <xf numFmtId="0" fontId="15" fillId="5" borderId="31" xfId="9" applyFont="1" applyFill="1" applyBorder="1" applyAlignment="1">
      <alignment horizontal="center" vertical="center" wrapText="1"/>
    </xf>
    <xf numFmtId="0" fontId="15" fillId="5" borderId="24" xfId="9" applyFont="1" applyFill="1" applyBorder="1" applyAlignment="1">
      <alignment horizontal="center" vertical="center" wrapText="1"/>
    </xf>
    <xf numFmtId="0" fontId="18" fillId="5" borderId="16" xfId="9" applyFont="1" applyFill="1" applyBorder="1" applyAlignment="1">
      <alignment horizontal="center" vertical="center"/>
    </xf>
    <xf numFmtId="0" fontId="18" fillId="5" borderId="4" xfId="9" applyFont="1" applyFill="1" applyBorder="1" applyAlignment="1">
      <alignment horizontal="center" vertical="center"/>
    </xf>
    <xf numFmtId="0" fontId="18" fillId="5" borderId="37" xfId="9" applyFont="1" applyFill="1" applyBorder="1" applyAlignment="1">
      <alignment horizontal="center" vertical="center"/>
    </xf>
    <xf numFmtId="0" fontId="18" fillId="5" borderId="23" xfId="9" applyFont="1" applyFill="1" applyBorder="1" applyAlignment="1">
      <alignment horizontal="center" vertical="center"/>
    </xf>
    <xf numFmtId="0" fontId="18" fillId="5" borderId="51" xfId="9" applyFont="1" applyFill="1" applyBorder="1" applyAlignment="1" applyProtection="1">
      <alignment horizontal="right" vertical="center"/>
      <protection locked="0"/>
    </xf>
    <xf numFmtId="0" fontId="18" fillId="5" borderId="13" xfId="9" applyFont="1" applyFill="1" applyBorder="1" applyAlignment="1" applyProtection="1">
      <alignment horizontal="right" vertical="center"/>
      <protection locked="0"/>
    </xf>
    <xf numFmtId="0" fontId="18" fillId="3" borderId="16" xfId="9" applyFont="1" applyFill="1" applyBorder="1" applyAlignment="1" applyProtection="1">
      <alignment horizontal="right" vertical="center"/>
      <protection locked="0"/>
    </xf>
    <xf numFmtId="0" fontId="18" fillId="3" borderId="4" xfId="9" applyFont="1" applyFill="1" applyBorder="1" applyAlignment="1" applyProtection="1">
      <alignment horizontal="right" vertical="center"/>
      <protection locked="0"/>
    </xf>
    <xf numFmtId="0" fontId="14" fillId="0" borderId="46" xfId="9" applyFont="1" applyBorder="1" applyAlignment="1" applyProtection="1">
      <alignment horizontal="center" vertical="center"/>
      <protection locked="0"/>
    </xf>
    <xf numFmtId="0" fontId="14" fillId="0" borderId="40" xfId="9" applyFont="1" applyBorder="1" applyAlignment="1" applyProtection="1">
      <alignment horizontal="center" vertical="center"/>
      <protection locked="0"/>
    </xf>
    <xf numFmtId="0" fontId="14" fillId="0" borderId="49" xfId="9" applyFont="1" applyBorder="1" applyAlignment="1" applyProtection="1">
      <alignment horizontal="center" vertical="center"/>
      <protection locked="0"/>
    </xf>
    <xf numFmtId="0" fontId="14" fillId="0" borderId="37" xfId="9" applyFont="1" applyBorder="1" applyAlignment="1" applyProtection="1">
      <alignment horizontal="center" vertical="center"/>
      <protection locked="0"/>
    </xf>
    <xf numFmtId="0" fontId="14" fillId="0" borderId="38" xfId="9" applyFont="1" applyBorder="1" applyAlignment="1" applyProtection="1">
      <alignment horizontal="center" vertical="center"/>
      <protection locked="0"/>
    </xf>
    <xf numFmtId="0" fontId="14" fillId="0" borderId="45" xfId="9" applyFont="1" applyBorder="1" applyAlignment="1" applyProtection="1">
      <alignment horizontal="center" vertical="center"/>
      <protection locked="0"/>
    </xf>
    <xf numFmtId="0" fontId="14" fillId="0" borderId="34" xfId="9" applyFont="1" applyBorder="1" applyAlignment="1" applyProtection="1">
      <alignment horizontal="center" vertical="center"/>
      <protection locked="0"/>
    </xf>
    <xf numFmtId="0" fontId="18" fillId="5" borderId="25" xfId="9" applyFont="1" applyFill="1" applyBorder="1" applyAlignment="1">
      <alignment horizontal="right" vertical="center" wrapText="1"/>
    </xf>
    <xf numFmtId="0" fontId="18" fillId="5" borderId="38" xfId="9" applyFont="1" applyFill="1" applyBorder="1" applyAlignment="1">
      <alignment horizontal="right" vertical="center" wrapText="1"/>
    </xf>
    <xf numFmtId="0" fontId="18" fillId="5" borderId="19" xfId="9" applyFont="1" applyFill="1" applyBorder="1" applyAlignment="1">
      <alignment horizontal="right" vertical="center" wrapText="1"/>
    </xf>
    <xf numFmtId="0" fontId="26" fillId="0" borderId="16" xfId="9" applyFont="1" applyBorder="1" applyAlignment="1" applyProtection="1">
      <alignment horizontal="left" vertical="center" wrapText="1"/>
      <protection locked="0"/>
    </xf>
    <xf numFmtId="0" fontId="26" fillId="0" borderId="4" xfId="9" applyFont="1" applyBorder="1" applyAlignment="1" applyProtection="1">
      <alignment horizontal="left" vertical="center" wrapText="1"/>
      <protection locked="0"/>
    </xf>
    <xf numFmtId="0" fontId="14" fillId="3" borderId="1" xfId="9" applyFont="1" applyFill="1" applyBorder="1" applyAlignment="1" applyProtection="1">
      <alignment horizontal="left" vertical="center" wrapText="1"/>
      <protection locked="0"/>
    </xf>
    <xf numFmtId="0" fontId="14" fillId="3" borderId="2" xfId="9" applyFont="1" applyFill="1" applyBorder="1" applyAlignment="1" applyProtection="1">
      <alignment horizontal="left" vertical="center" wrapText="1"/>
      <protection locked="0"/>
    </xf>
    <xf numFmtId="0" fontId="14" fillId="3" borderId="3" xfId="9" applyFont="1" applyFill="1" applyBorder="1" applyAlignment="1" applyProtection="1">
      <alignment horizontal="left" vertical="center" wrapText="1"/>
      <protection locked="0"/>
    </xf>
    <xf numFmtId="0" fontId="40" fillId="3" borderId="10" xfId="57" applyFont="1" applyFill="1" applyBorder="1" applyAlignment="1" applyProtection="1">
      <alignment horizontal="center" vertical="center"/>
      <protection locked="0"/>
    </xf>
    <xf numFmtId="0" fontId="40" fillId="3" borderId="27" xfId="57" applyFont="1" applyFill="1" applyBorder="1" applyAlignment="1" applyProtection="1">
      <alignment horizontal="center" vertical="center"/>
      <protection locked="0"/>
    </xf>
    <xf numFmtId="0" fontId="18" fillId="5" borderId="32" xfId="9" applyFont="1" applyFill="1" applyBorder="1" applyAlignment="1" applyProtection="1">
      <alignment horizontal="right" vertical="center"/>
      <protection locked="0"/>
    </xf>
    <xf numFmtId="0" fontId="18" fillId="5" borderId="33" xfId="9" applyFont="1" applyFill="1" applyBorder="1" applyAlignment="1" applyProtection="1">
      <alignment horizontal="right" vertical="center"/>
      <protection locked="0"/>
    </xf>
    <xf numFmtId="0" fontId="18" fillId="5" borderId="30" xfId="9" applyFont="1" applyFill="1" applyBorder="1" applyAlignment="1">
      <alignment horizontal="right" vertical="center" wrapText="1"/>
    </xf>
    <xf numFmtId="0" fontId="18" fillId="5" borderId="31" xfId="9" applyFont="1" applyFill="1" applyBorder="1" applyAlignment="1">
      <alignment horizontal="right" vertical="center" wrapText="1"/>
    </xf>
    <xf numFmtId="171" fontId="18" fillId="0" borderId="0" xfId="8" applyNumberFormat="1" applyFont="1" applyFill="1" applyBorder="1" applyAlignment="1" applyProtection="1">
      <alignment horizontal="right" vertical="center"/>
    </xf>
    <xf numFmtId="0" fontId="18" fillId="5" borderId="51" xfId="9" applyFont="1" applyFill="1" applyBorder="1" applyAlignment="1">
      <alignment horizontal="right" vertical="center" wrapText="1"/>
    </xf>
    <xf numFmtId="0" fontId="18" fillId="5" borderId="13" xfId="9" applyFont="1" applyFill="1" applyBorder="1" applyAlignment="1">
      <alignment horizontal="right" vertical="center" wrapText="1"/>
    </xf>
    <xf numFmtId="0" fontId="18" fillId="5" borderId="1" xfId="9" applyFont="1" applyFill="1" applyBorder="1" applyAlignment="1" applyProtection="1">
      <alignment horizontal="center" vertical="center"/>
      <protection locked="0"/>
    </xf>
    <xf numFmtId="0" fontId="18" fillId="5" borderId="2" xfId="9" applyFont="1" applyFill="1" applyBorder="1" applyAlignment="1" applyProtection="1">
      <alignment horizontal="center" vertical="center"/>
      <protection locked="0"/>
    </xf>
    <xf numFmtId="0" fontId="18" fillId="5" borderId="3" xfId="9" applyFont="1" applyFill="1" applyBorder="1" applyAlignment="1" applyProtection="1">
      <alignment horizontal="center" vertical="center"/>
      <protection locked="0"/>
    </xf>
    <xf numFmtId="176" fontId="15" fillId="5" borderId="4" xfId="0" applyNumberFormat="1" applyFont="1" applyFill="1" applyBorder="1" applyAlignment="1" applyProtection="1">
      <alignment horizontal="center" vertical="center"/>
      <protection locked="0"/>
    </xf>
    <xf numFmtId="176" fontId="15" fillId="5" borderId="23" xfId="0" applyNumberFormat="1" applyFont="1" applyFill="1" applyBorder="1" applyAlignment="1" applyProtection="1">
      <alignment horizontal="center" vertical="center"/>
      <protection locked="0"/>
    </xf>
    <xf numFmtId="0" fontId="18" fillId="5" borderId="16" xfId="9" applyFont="1" applyFill="1" applyBorder="1" applyAlignment="1">
      <alignment horizontal="right" vertical="center" wrapText="1"/>
    </xf>
    <xf numFmtId="0" fontId="18" fillId="5" borderId="4" xfId="9" applyFont="1" applyFill="1" applyBorder="1" applyAlignment="1">
      <alignment horizontal="right" vertical="center" wrapText="1"/>
    </xf>
    <xf numFmtId="176" fontId="14" fillId="3" borderId="5" xfId="9" applyNumberFormat="1" applyFont="1" applyFill="1" applyBorder="1" applyAlignment="1" applyProtection="1">
      <alignment horizontal="center" vertical="center"/>
      <protection locked="0"/>
    </xf>
    <xf numFmtId="176" fontId="14" fillId="3" borderId="6" xfId="9" applyNumberFormat="1" applyFont="1" applyFill="1" applyBorder="1" applyAlignment="1" applyProtection="1">
      <alignment horizontal="center" vertical="center"/>
      <protection locked="0"/>
    </xf>
    <xf numFmtId="9" fontId="14" fillId="0" borderId="52" xfId="16" applyFont="1" applyFill="1" applyBorder="1" applyAlignment="1" applyProtection="1">
      <alignment horizontal="right" vertical="center"/>
      <protection locked="0"/>
    </xf>
    <xf numFmtId="9" fontId="14" fillId="0" borderId="62" xfId="16" applyFont="1" applyFill="1" applyBorder="1" applyAlignment="1" applyProtection="1">
      <alignment horizontal="right" vertical="center"/>
      <protection locked="0"/>
    </xf>
    <xf numFmtId="176" fontId="14" fillId="3" borderId="53" xfId="9" applyNumberFormat="1" applyFont="1" applyFill="1" applyBorder="1" applyAlignment="1" applyProtection="1">
      <alignment horizontal="center" vertical="center"/>
      <protection locked="0"/>
    </xf>
    <xf numFmtId="0" fontId="18" fillId="3" borderId="16" xfId="9" applyFont="1" applyFill="1" applyBorder="1" applyAlignment="1" applyProtection="1">
      <alignment horizontal="center" vertical="center" wrapText="1"/>
      <protection locked="0"/>
    </xf>
    <xf numFmtId="0" fontId="18" fillId="3" borderId="4" xfId="9" applyFont="1" applyFill="1" applyBorder="1" applyAlignment="1" applyProtection="1">
      <alignment horizontal="center" vertical="center" wrapText="1"/>
      <protection locked="0"/>
    </xf>
    <xf numFmtId="9" fontId="14" fillId="0" borderId="32" xfId="16" applyFont="1" applyFill="1" applyBorder="1" applyAlignment="1" applyProtection="1">
      <alignment horizontal="right" vertical="center"/>
      <protection locked="0"/>
    </xf>
    <xf numFmtId="9" fontId="14" fillId="0" borderId="34" xfId="16" applyFont="1" applyFill="1" applyBorder="1" applyAlignment="1" applyProtection="1">
      <alignment horizontal="right" vertical="center"/>
      <protection locked="0"/>
    </xf>
    <xf numFmtId="176" fontId="15" fillId="5" borderId="16" xfId="0" applyNumberFormat="1" applyFont="1" applyFill="1" applyBorder="1" applyAlignment="1" applyProtection="1">
      <alignment horizontal="center" vertical="center"/>
      <protection locked="0"/>
    </xf>
    <xf numFmtId="176" fontId="15" fillId="5" borderId="30" xfId="0" applyNumberFormat="1" applyFont="1" applyFill="1" applyBorder="1" applyAlignment="1" applyProtection="1">
      <alignment horizontal="center" vertical="center"/>
      <protection locked="0"/>
    </xf>
    <xf numFmtId="176" fontId="15" fillId="5" borderId="31" xfId="0" applyNumberFormat="1" applyFont="1" applyFill="1" applyBorder="1" applyAlignment="1" applyProtection="1">
      <alignment horizontal="center" vertical="center"/>
      <protection locked="0"/>
    </xf>
    <xf numFmtId="176" fontId="15" fillId="5" borderId="24" xfId="0" applyNumberFormat="1" applyFont="1" applyFill="1" applyBorder="1" applyAlignment="1" applyProtection="1">
      <alignment horizontal="center" vertical="center"/>
      <protection locked="0"/>
    </xf>
    <xf numFmtId="0" fontId="18" fillId="5" borderId="10" xfId="9" applyFont="1" applyFill="1" applyBorder="1" applyAlignment="1" applyProtection="1">
      <alignment horizontal="center" vertical="center"/>
      <protection locked="0"/>
    </xf>
    <xf numFmtId="0" fontId="18" fillId="5" borderId="11" xfId="9" applyFont="1" applyFill="1" applyBorder="1" applyAlignment="1" applyProtection="1">
      <alignment horizontal="center" vertical="center"/>
      <protection locked="0"/>
    </xf>
    <xf numFmtId="0" fontId="18" fillId="5" borderId="27" xfId="9" applyFont="1" applyFill="1" applyBorder="1" applyAlignment="1" applyProtection="1">
      <alignment horizontal="center" vertical="center"/>
      <protection locked="0"/>
    </xf>
    <xf numFmtId="0" fontId="15" fillId="5" borderId="30" xfId="9" applyFont="1" applyFill="1" applyBorder="1" applyAlignment="1" applyProtection="1">
      <alignment horizontal="center" vertical="center" wrapText="1"/>
      <protection locked="0"/>
    </xf>
    <xf numFmtId="0" fontId="15" fillId="5" borderId="31" xfId="9" applyFont="1" applyFill="1" applyBorder="1" applyAlignment="1" applyProtection="1">
      <alignment horizontal="center" vertical="center" wrapText="1"/>
      <protection locked="0"/>
    </xf>
    <xf numFmtId="0" fontId="15" fillId="5" borderId="24" xfId="9" applyFont="1" applyFill="1" applyBorder="1" applyAlignment="1" applyProtection="1">
      <alignment horizontal="center" vertical="center" wrapText="1"/>
      <protection locked="0"/>
    </xf>
    <xf numFmtId="0" fontId="15" fillId="5" borderId="16" xfId="9" applyFont="1" applyFill="1" applyBorder="1" applyAlignment="1" applyProtection="1">
      <alignment horizontal="center" vertical="center" wrapText="1"/>
      <protection locked="0"/>
    </xf>
    <xf numFmtId="0" fontId="15" fillId="5" borderId="4" xfId="9" applyFont="1" applyFill="1" applyBorder="1" applyAlignment="1" applyProtection="1">
      <alignment horizontal="center" vertical="center" wrapText="1"/>
      <protection locked="0"/>
    </xf>
    <xf numFmtId="0" fontId="15" fillId="5" borderId="23" xfId="9" applyFont="1" applyFill="1" applyBorder="1" applyAlignment="1" applyProtection="1">
      <alignment horizontal="center" vertical="center" wrapText="1"/>
      <protection locked="0"/>
    </xf>
    <xf numFmtId="0" fontId="23" fillId="14" borderId="7" xfId="9" applyFont="1" applyFill="1" applyBorder="1" applyAlignment="1">
      <alignment horizontal="center" vertical="center" wrapText="1"/>
    </xf>
    <xf numFmtId="0" fontId="23" fillId="14" borderId="5" xfId="9" applyFont="1" applyFill="1" applyBorder="1" applyAlignment="1">
      <alignment horizontal="center" vertical="center" wrapText="1"/>
    </xf>
    <xf numFmtId="0" fontId="27" fillId="5" borderId="65" xfId="9" applyFont="1" applyFill="1" applyBorder="1" applyAlignment="1" applyProtection="1">
      <alignment horizontal="center" vertical="center" wrapText="1"/>
      <protection locked="0"/>
    </xf>
    <xf numFmtId="0" fontId="27" fillId="5" borderId="29" xfId="9" applyFont="1" applyFill="1" applyBorder="1" applyAlignment="1" applyProtection="1">
      <alignment horizontal="center" vertical="center" wrapText="1"/>
      <protection locked="0"/>
    </xf>
    <xf numFmtId="0" fontId="27" fillId="5" borderId="60" xfId="9" applyFont="1" applyFill="1" applyBorder="1" applyAlignment="1" applyProtection="1">
      <alignment horizontal="center" vertical="center" wrapText="1"/>
      <protection locked="0"/>
    </xf>
    <xf numFmtId="0" fontId="27" fillId="5" borderId="26" xfId="9" applyFont="1" applyFill="1" applyBorder="1" applyAlignment="1" applyProtection="1">
      <alignment horizontal="center" vertical="center" wrapText="1"/>
      <protection locked="0"/>
    </xf>
    <xf numFmtId="0" fontId="27" fillId="5" borderId="17" xfId="9" applyFont="1" applyFill="1" applyBorder="1" applyAlignment="1" applyProtection="1">
      <alignment horizontal="center" vertical="center" wrapText="1"/>
      <protection locked="0"/>
    </xf>
    <xf numFmtId="0" fontId="27" fillId="5" borderId="44" xfId="9" applyFont="1" applyFill="1" applyBorder="1" applyAlignment="1" applyProtection="1">
      <alignment horizontal="center" vertical="center" wrapText="1"/>
      <protection locked="0"/>
    </xf>
    <xf numFmtId="0" fontId="27" fillId="5" borderId="7" xfId="9" applyFont="1" applyFill="1" applyBorder="1" applyAlignment="1" applyProtection="1">
      <alignment horizontal="center" vertical="center" wrapText="1"/>
      <protection locked="0"/>
    </xf>
    <xf numFmtId="0" fontId="27" fillId="5" borderId="5" xfId="9" applyFont="1" applyFill="1" applyBorder="1" applyAlignment="1" applyProtection="1">
      <alignment horizontal="center" vertical="center" wrapText="1"/>
      <protection locked="0"/>
    </xf>
    <xf numFmtId="0" fontId="27" fillId="5" borderId="59" xfId="9" applyFont="1" applyFill="1" applyBorder="1" applyAlignment="1" applyProtection="1">
      <alignment horizontal="center" vertical="center" wrapText="1"/>
      <protection locked="0"/>
    </xf>
    <xf numFmtId="0" fontId="27" fillId="5" borderId="43" xfId="9" applyFont="1" applyFill="1" applyBorder="1" applyAlignment="1" applyProtection="1">
      <alignment horizontal="center" vertical="center" wrapText="1"/>
      <protection locked="0"/>
    </xf>
    <xf numFmtId="0" fontId="15" fillId="5" borderId="31" xfId="0" applyFont="1" applyFill="1" applyBorder="1" applyAlignment="1" applyProtection="1">
      <alignment horizontal="center" vertical="center"/>
      <protection locked="0"/>
    </xf>
    <xf numFmtId="0" fontId="15" fillId="5" borderId="24" xfId="0" applyFont="1" applyFill="1" applyBorder="1" applyAlignment="1" applyProtection="1">
      <alignment horizontal="center" vertical="center"/>
      <protection locked="0"/>
    </xf>
    <xf numFmtId="0" fontId="15" fillId="5" borderId="4" xfId="0" applyFont="1" applyFill="1" applyBorder="1" applyAlignment="1" applyProtection="1">
      <alignment horizontal="center" vertical="center"/>
      <protection locked="0"/>
    </xf>
    <xf numFmtId="0" fontId="15" fillId="5" borderId="23" xfId="0" applyFont="1" applyFill="1" applyBorder="1" applyAlignment="1" applyProtection="1">
      <alignment horizontal="center" vertical="center"/>
      <protection locked="0"/>
    </xf>
    <xf numFmtId="0" fontId="23" fillId="5" borderId="16" xfId="9" applyFont="1" applyFill="1" applyBorder="1" applyAlignment="1" applyProtection="1">
      <alignment horizontal="center" vertical="center" wrapText="1"/>
      <protection locked="0"/>
    </xf>
    <xf numFmtId="0" fontId="23" fillId="14" borderId="4" xfId="9" applyFont="1" applyFill="1" applyBorder="1" applyAlignment="1" applyProtection="1">
      <alignment horizontal="center" vertical="center" wrapText="1"/>
      <protection locked="0"/>
    </xf>
    <xf numFmtId="0" fontId="23" fillId="5" borderId="4" xfId="9" applyFont="1" applyFill="1" applyBorder="1" applyAlignment="1" applyProtection="1">
      <alignment horizontal="center" vertical="center" wrapText="1"/>
      <protection locked="0"/>
    </xf>
    <xf numFmtId="0" fontId="18" fillId="5" borderId="30" xfId="9" applyFont="1" applyFill="1" applyBorder="1" applyAlignment="1" applyProtection="1">
      <alignment horizontal="left" vertical="center"/>
      <protection locked="0"/>
    </xf>
    <xf numFmtId="0" fontId="18" fillId="5" borderId="31" xfId="9" applyFont="1" applyFill="1" applyBorder="1" applyAlignment="1" applyProtection="1">
      <alignment horizontal="left" vertical="center"/>
      <protection locked="0"/>
    </xf>
    <xf numFmtId="0" fontId="18" fillId="5" borderId="16" xfId="9" applyFont="1" applyFill="1" applyBorder="1" applyAlignment="1" applyProtection="1">
      <alignment horizontal="right" vertical="center"/>
      <protection locked="0"/>
    </xf>
    <xf numFmtId="0" fontId="18" fillId="5" borderId="4" xfId="9" applyFont="1" applyFill="1" applyBorder="1" applyAlignment="1" applyProtection="1">
      <alignment horizontal="right" vertical="center"/>
      <protection locked="0"/>
    </xf>
    <xf numFmtId="0" fontId="18" fillId="3" borderId="25" xfId="9" applyFont="1" applyFill="1" applyBorder="1" applyAlignment="1" applyProtection="1">
      <alignment horizontal="left" vertical="center"/>
      <protection locked="0"/>
    </xf>
    <xf numFmtId="0" fontId="18" fillId="3" borderId="38" xfId="9" applyFont="1" applyFill="1" applyBorder="1" applyAlignment="1" applyProtection="1">
      <alignment horizontal="left" vertical="center"/>
      <protection locked="0"/>
    </xf>
    <xf numFmtId="0" fontId="18" fillId="3" borderId="45" xfId="9" applyFont="1" applyFill="1" applyBorder="1" applyAlignment="1" applyProtection="1">
      <alignment horizontal="left" vertical="center"/>
      <protection locked="0"/>
    </xf>
    <xf numFmtId="0" fontId="14" fillId="0" borderId="30" xfId="9" applyFont="1" applyBorder="1" applyAlignment="1" applyProtection="1">
      <alignment horizontal="center" vertical="center"/>
      <protection locked="0"/>
    </xf>
    <xf numFmtId="0" fontId="14" fillId="0" borderId="16" xfId="9" applyFont="1" applyBorder="1" applyAlignment="1" applyProtection="1">
      <alignment horizontal="center" vertical="center"/>
      <protection locked="0"/>
    </xf>
    <xf numFmtId="0" fontId="14" fillId="0" borderId="51" xfId="9" applyFont="1" applyBorder="1" applyAlignment="1" applyProtection="1">
      <alignment horizontal="center" vertical="center"/>
      <protection locked="0"/>
    </xf>
    <xf numFmtId="0" fontId="14" fillId="0" borderId="14" xfId="9" applyFont="1" applyBorder="1" applyAlignment="1" applyProtection="1">
      <alignment horizontal="center" vertical="center"/>
      <protection locked="0"/>
    </xf>
    <xf numFmtId="0" fontId="18" fillId="5" borderId="46" xfId="9" applyFont="1" applyFill="1" applyBorder="1" applyAlignment="1" applyProtection="1">
      <alignment horizontal="left" vertical="center"/>
      <protection locked="0"/>
    </xf>
    <xf numFmtId="0" fontId="15" fillId="5" borderId="51" xfId="30" applyFont="1" applyFill="1" applyBorder="1" applyAlignment="1" applyProtection="1">
      <alignment horizontal="right" vertical="center" wrapText="1"/>
      <protection locked="0"/>
    </xf>
    <xf numFmtId="0" fontId="15" fillId="5" borderId="13" xfId="30" applyFont="1" applyFill="1" applyBorder="1" applyAlignment="1" applyProtection="1">
      <alignment horizontal="right" vertical="center" wrapText="1"/>
      <protection locked="0"/>
    </xf>
    <xf numFmtId="0" fontId="15" fillId="5" borderId="25" xfId="30" applyFont="1" applyFill="1" applyBorder="1" applyAlignment="1" applyProtection="1">
      <alignment horizontal="right" vertical="center" wrapText="1"/>
      <protection locked="0"/>
    </xf>
    <xf numFmtId="0" fontId="15" fillId="5" borderId="38" xfId="30" applyFont="1" applyFill="1" applyBorder="1" applyAlignment="1" applyProtection="1">
      <alignment horizontal="right" vertical="center" wrapText="1"/>
      <protection locked="0"/>
    </xf>
    <xf numFmtId="0" fontId="15" fillId="5" borderId="19" xfId="30" applyFont="1" applyFill="1" applyBorder="1" applyAlignment="1" applyProtection="1">
      <alignment horizontal="right" vertical="center" wrapText="1"/>
      <protection locked="0"/>
    </xf>
    <xf numFmtId="0" fontId="15" fillId="0" borderId="0" xfId="30" applyFont="1" applyAlignment="1" applyProtection="1">
      <alignment horizontal="center" vertical="center" wrapText="1"/>
      <protection locked="0"/>
    </xf>
    <xf numFmtId="0" fontId="15" fillId="5" borderId="30" xfId="30" applyFont="1" applyFill="1" applyBorder="1" applyAlignment="1" applyProtection="1">
      <alignment horizontal="right" vertical="center" wrapText="1"/>
      <protection locked="0"/>
    </xf>
    <xf numFmtId="0" fontId="15" fillId="5" borderId="31" xfId="30" applyFont="1" applyFill="1" applyBorder="1" applyAlignment="1" applyProtection="1">
      <alignment horizontal="right" vertical="center" wrapText="1"/>
      <protection locked="0"/>
    </xf>
    <xf numFmtId="0" fontId="14" fillId="0" borderId="10" xfId="30" applyBorder="1" applyAlignment="1" applyProtection="1">
      <alignment horizontal="justify" vertical="center" wrapText="1"/>
      <protection locked="0"/>
    </xf>
    <xf numFmtId="0" fontId="14" fillId="0" borderId="11" xfId="30" applyBorder="1" applyAlignment="1" applyProtection="1">
      <alignment horizontal="justify" vertical="center" wrapText="1"/>
      <protection locked="0"/>
    </xf>
    <xf numFmtId="0" fontId="14" fillId="0" borderId="27" xfId="30" applyBorder="1" applyAlignment="1" applyProtection="1">
      <alignment horizontal="justify" vertical="center" wrapText="1"/>
      <protection locked="0"/>
    </xf>
    <xf numFmtId="0" fontId="14" fillId="14" borderId="10" xfId="30" applyFill="1" applyBorder="1" applyAlignment="1" applyProtection="1">
      <alignment horizontal="justify" vertical="center" wrapText="1"/>
      <protection hidden="1"/>
    </xf>
    <xf numFmtId="0" fontId="14" fillId="14" borderId="11" xfId="30" applyFill="1" applyBorder="1" applyAlignment="1" applyProtection="1">
      <alignment horizontal="justify" vertical="center" wrapText="1"/>
      <protection hidden="1"/>
    </xf>
    <xf numFmtId="0" fontId="14" fillId="14" borderId="27" xfId="30" applyFill="1" applyBorder="1" applyAlignment="1" applyProtection="1">
      <alignment horizontal="justify" vertical="center" wrapText="1"/>
      <protection hidden="1"/>
    </xf>
    <xf numFmtId="0" fontId="14" fillId="0" borderId="4" xfId="9" applyFont="1" applyBorder="1" applyAlignment="1" applyProtection="1">
      <alignment horizontal="left" vertical="center" wrapText="1"/>
      <protection locked="0"/>
    </xf>
    <xf numFmtId="0" fontId="15" fillId="3" borderId="4" xfId="9" applyFont="1" applyFill="1" applyBorder="1" applyAlignment="1" applyProtection="1">
      <alignment horizontal="right" vertical="center" wrapText="1"/>
      <protection locked="0"/>
    </xf>
    <xf numFmtId="0" fontId="15" fillId="0" borderId="5" xfId="9" applyFont="1" applyBorder="1" applyAlignment="1" applyProtection="1">
      <alignment horizontal="justify" vertical="top" wrapText="1"/>
      <protection locked="0"/>
    </xf>
    <xf numFmtId="0" fontId="15" fillId="0" borderId="6" xfId="9" applyFont="1" applyBorder="1" applyAlignment="1" applyProtection="1">
      <alignment horizontal="justify" vertical="top" wrapText="1"/>
      <protection locked="0"/>
    </xf>
    <xf numFmtId="0" fontId="15" fillId="0" borderId="13" xfId="9" applyFont="1" applyBorder="1" applyAlignment="1" applyProtection="1">
      <alignment horizontal="justify" vertical="top" wrapText="1"/>
      <protection locked="0"/>
    </xf>
    <xf numFmtId="0" fontId="15" fillId="0" borderId="14" xfId="9" applyFont="1" applyBorder="1" applyAlignment="1" applyProtection="1">
      <alignment horizontal="justify" vertical="top" wrapText="1"/>
      <protection locked="0"/>
    </xf>
    <xf numFmtId="0" fontId="15" fillId="6" borderId="10" xfId="9" applyFont="1" applyFill="1" applyBorder="1" applyAlignment="1" applyProtection="1">
      <alignment horizontal="center" vertical="center" wrapText="1"/>
      <protection locked="0"/>
    </xf>
    <xf numFmtId="0" fontId="15" fillId="6" borderId="11" xfId="9" applyFont="1" applyFill="1" applyBorder="1" applyAlignment="1" applyProtection="1">
      <alignment horizontal="center" vertical="center" wrapText="1"/>
      <protection locked="0"/>
    </xf>
    <xf numFmtId="0" fontId="15" fillId="6" borderId="27" xfId="9" applyFont="1" applyFill="1" applyBorder="1" applyAlignment="1" applyProtection="1">
      <alignment horizontal="center" vertical="center" wrapText="1"/>
      <protection locked="0"/>
    </xf>
    <xf numFmtId="0" fontId="15" fillId="0" borderId="4" xfId="9" applyFont="1" applyBorder="1" applyAlignment="1" applyProtection="1">
      <alignment horizontal="justify" vertical="top" wrapText="1"/>
      <protection locked="0"/>
    </xf>
    <xf numFmtId="0" fontId="15" fillId="0" borderId="23" xfId="9" applyFont="1" applyBorder="1" applyAlignment="1" applyProtection="1">
      <alignment horizontal="justify" vertical="top" wrapText="1"/>
      <protection locked="0"/>
    </xf>
    <xf numFmtId="0" fontId="15" fillId="6" borderId="25" xfId="9" applyFont="1" applyFill="1" applyBorder="1" applyAlignment="1" applyProtection="1">
      <alignment horizontal="right" vertical="center" wrapText="1"/>
      <protection locked="0"/>
    </xf>
    <xf numFmtId="0" fontId="15" fillId="6" borderId="38" xfId="9" applyFont="1" applyFill="1" applyBorder="1" applyAlignment="1" applyProtection="1">
      <alignment horizontal="right" vertical="center" wrapText="1"/>
      <protection locked="0"/>
    </xf>
    <xf numFmtId="171" fontId="18" fillId="5" borderId="20" xfId="8" applyNumberFormat="1" applyFont="1" applyFill="1" applyBorder="1" applyAlignment="1" applyProtection="1">
      <alignment horizontal="right" vertical="center"/>
      <protection locked="0"/>
    </xf>
    <xf numFmtId="171" fontId="18" fillId="5" borderId="21" xfId="8" applyNumberFormat="1" applyFont="1" applyFill="1" applyBorder="1" applyAlignment="1" applyProtection="1">
      <alignment horizontal="right" vertical="center"/>
      <protection locked="0"/>
    </xf>
    <xf numFmtId="0" fontId="15" fillId="14" borderId="39" xfId="9" applyFont="1" applyFill="1" applyBorder="1" applyAlignment="1">
      <alignment horizontal="right" vertical="center" wrapText="1"/>
    </xf>
    <xf numFmtId="0" fontId="15" fillId="14" borderId="40" xfId="9" applyFont="1" applyFill="1" applyBorder="1" applyAlignment="1">
      <alignment horizontal="right" vertical="center" wrapText="1"/>
    </xf>
    <xf numFmtId="0" fontId="15" fillId="0" borderId="9" xfId="9" applyFont="1" applyBorder="1" applyAlignment="1" applyProtection="1">
      <alignment horizontal="center" vertical="center" wrapText="1"/>
      <protection locked="0"/>
    </xf>
    <xf numFmtId="0" fontId="15" fillId="0" borderId="0" xfId="9" applyFont="1" applyAlignment="1" applyProtection="1">
      <alignment horizontal="center" vertical="center" wrapText="1"/>
      <protection locked="0"/>
    </xf>
    <xf numFmtId="0" fontId="15" fillId="14" borderId="25" xfId="9" applyFont="1" applyFill="1" applyBorder="1" applyAlignment="1">
      <alignment horizontal="right" vertical="center" wrapText="1"/>
    </xf>
    <xf numFmtId="0" fontId="0" fillId="0" borderId="38" xfId="0" applyBorder="1" applyAlignment="1">
      <alignment horizontal="right" vertical="center" wrapText="1"/>
    </xf>
    <xf numFmtId="0" fontId="0" fillId="0" borderId="19" xfId="0" applyBorder="1" applyAlignment="1">
      <alignment horizontal="right" vertical="center" wrapText="1"/>
    </xf>
    <xf numFmtId="0" fontId="15" fillId="3" borderId="37" xfId="9" applyFont="1" applyFill="1" applyBorder="1" applyAlignment="1" applyProtection="1">
      <alignment horizontal="left" vertical="center" wrapText="1"/>
      <protection locked="0"/>
    </xf>
    <xf numFmtId="0" fontId="15" fillId="3" borderId="38" xfId="9" applyFont="1" applyFill="1" applyBorder="1" applyAlignment="1" applyProtection="1">
      <alignment horizontal="left" vertical="center" wrapText="1"/>
      <protection locked="0"/>
    </xf>
    <xf numFmtId="0" fontId="15" fillId="3" borderId="19" xfId="9" applyFont="1" applyFill="1" applyBorder="1" applyAlignment="1" applyProtection="1">
      <alignment horizontal="left" vertical="center" wrapText="1"/>
      <protection locked="0"/>
    </xf>
    <xf numFmtId="169" fontId="15" fillId="0" borderId="21" xfId="7" applyFont="1" applyFill="1" applyBorder="1" applyAlignment="1" applyProtection="1">
      <alignment horizontal="center" vertical="center" wrapText="1"/>
      <protection locked="0"/>
    </xf>
    <xf numFmtId="169" fontId="15" fillId="0" borderId="35" xfId="7" applyFont="1" applyFill="1" applyBorder="1" applyAlignment="1" applyProtection="1">
      <alignment horizontal="center" vertical="center" wrapText="1"/>
      <protection locked="0"/>
    </xf>
    <xf numFmtId="0" fontId="15" fillId="5" borderId="4" xfId="30" applyFont="1" applyFill="1" applyBorder="1" applyAlignment="1" applyProtection="1">
      <alignment horizontal="left" vertical="center" wrapText="1"/>
      <protection locked="0"/>
    </xf>
    <xf numFmtId="169" fontId="15" fillId="5" borderId="4" xfId="7" applyFont="1" applyFill="1" applyBorder="1" applyAlignment="1" applyProtection="1">
      <alignment horizontal="center" vertical="center"/>
      <protection locked="0"/>
    </xf>
    <xf numFmtId="0" fontId="14" fillId="0" borderId="30" xfId="9" applyFont="1" applyBorder="1" applyAlignment="1" applyProtection="1">
      <alignment horizontal="center"/>
      <protection locked="0"/>
    </xf>
    <xf numFmtId="0" fontId="14" fillId="0" borderId="31" xfId="9" applyFont="1" applyBorder="1" applyAlignment="1" applyProtection="1">
      <alignment horizontal="center"/>
      <protection locked="0"/>
    </xf>
    <xf numFmtId="0" fontId="14" fillId="0" borderId="16" xfId="9" applyFont="1" applyBorder="1" applyAlignment="1" applyProtection="1">
      <alignment horizontal="center"/>
      <protection locked="0"/>
    </xf>
    <xf numFmtId="0" fontId="14" fillId="0" borderId="4" xfId="9" applyFont="1" applyBorder="1" applyAlignment="1" applyProtection="1">
      <alignment horizontal="center"/>
      <protection locked="0"/>
    </xf>
    <xf numFmtId="0" fontId="14" fillId="0" borderId="51" xfId="9" applyFont="1" applyBorder="1" applyAlignment="1" applyProtection="1">
      <alignment horizontal="center"/>
      <protection locked="0"/>
    </xf>
    <xf numFmtId="0" fontId="14" fillId="0" borderId="13" xfId="9" applyFont="1" applyBorder="1" applyAlignment="1" applyProtection="1">
      <alignment horizontal="center"/>
      <protection locked="0"/>
    </xf>
    <xf numFmtId="0" fontId="15" fillId="5" borderId="48" xfId="30" applyFont="1" applyFill="1" applyBorder="1" applyAlignment="1" applyProtection="1">
      <alignment horizontal="left" vertical="center" wrapText="1"/>
      <protection locked="0"/>
    </xf>
    <xf numFmtId="0" fontId="27" fillId="5" borderId="4" xfId="9" applyFont="1" applyFill="1" applyBorder="1" applyAlignment="1" applyProtection="1">
      <alignment horizontal="center" vertical="center" wrapText="1"/>
      <protection locked="0"/>
    </xf>
    <xf numFmtId="0" fontId="14" fillId="0" borderId="16" xfId="9" applyFont="1" applyBorder="1" applyAlignment="1" applyProtection="1">
      <alignment horizontal="left" vertical="center" wrapText="1"/>
      <protection locked="0"/>
    </xf>
    <xf numFmtId="0" fontId="15" fillId="8" borderId="30" xfId="30" applyFont="1" applyFill="1" applyBorder="1" applyAlignment="1" applyProtection="1">
      <alignment horizontal="center" vertical="center" wrapText="1"/>
      <protection locked="0"/>
    </xf>
    <xf numFmtId="0" fontId="15" fillId="8" borderId="31" xfId="30" applyFont="1" applyFill="1" applyBorder="1" applyAlignment="1" applyProtection="1">
      <alignment horizontal="center" vertical="center" wrapText="1"/>
      <protection locked="0"/>
    </xf>
    <xf numFmtId="0" fontId="15" fillId="8" borderId="24" xfId="30" applyFont="1" applyFill="1" applyBorder="1" applyAlignment="1" applyProtection="1">
      <alignment horizontal="center" vertical="center" wrapText="1"/>
      <protection locked="0"/>
    </xf>
    <xf numFmtId="0" fontId="15" fillId="3" borderId="16" xfId="9" applyFont="1" applyFill="1" applyBorder="1" applyAlignment="1" applyProtection="1">
      <alignment horizontal="left" vertical="center" wrapText="1"/>
      <protection locked="0"/>
    </xf>
    <xf numFmtId="0" fontId="15" fillId="3" borderId="4" xfId="9" applyFont="1" applyFill="1" applyBorder="1" applyAlignment="1" applyProtection="1">
      <alignment horizontal="left" vertical="center" wrapText="1"/>
      <protection locked="0"/>
    </xf>
    <xf numFmtId="0" fontId="15" fillId="3" borderId="23" xfId="9" applyFont="1" applyFill="1" applyBorder="1" applyAlignment="1" applyProtection="1">
      <alignment horizontal="left" vertical="center" wrapText="1"/>
      <protection locked="0"/>
    </xf>
    <xf numFmtId="0" fontId="15" fillId="3" borderId="16" xfId="9" applyFont="1" applyFill="1" applyBorder="1" applyAlignment="1" applyProtection="1">
      <alignment horizontal="right" vertical="center" wrapText="1"/>
      <protection locked="0"/>
    </xf>
    <xf numFmtId="0" fontId="27" fillId="5" borderId="16" xfId="9" applyFont="1" applyFill="1" applyBorder="1" applyAlignment="1" applyProtection="1">
      <alignment horizontal="center" vertical="center" wrapText="1"/>
      <protection locked="0"/>
    </xf>
    <xf numFmtId="176" fontId="15" fillId="5" borderId="25" xfId="7" applyNumberFormat="1" applyFont="1" applyFill="1" applyBorder="1" applyAlignment="1" applyProtection="1">
      <alignment horizontal="center" vertical="center" wrapText="1"/>
      <protection locked="0"/>
    </xf>
    <xf numFmtId="176" fontId="15" fillId="5" borderId="38" xfId="7" applyNumberFormat="1" applyFont="1" applyFill="1" applyBorder="1" applyAlignment="1" applyProtection="1">
      <alignment horizontal="center" vertical="center" wrapText="1"/>
      <protection locked="0"/>
    </xf>
    <xf numFmtId="176" fontId="15" fillId="5" borderId="45" xfId="7" applyNumberFormat="1" applyFont="1" applyFill="1" applyBorder="1" applyAlignment="1" applyProtection="1">
      <alignment horizontal="center" vertical="center" wrapText="1"/>
      <protection locked="0"/>
    </xf>
    <xf numFmtId="0" fontId="14" fillId="0" borderId="1" xfId="9" applyFont="1" applyBorder="1" applyAlignment="1" applyProtection="1">
      <alignment horizontal="justify" vertical="top" wrapText="1"/>
      <protection locked="0"/>
    </xf>
    <xf numFmtId="0" fontId="14" fillId="0" borderId="71" xfId="9" applyFont="1" applyBorder="1" applyAlignment="1" applyProtection="1">
      <alignment horizontal="justify" vertical="top" wrapText="1"/>
      <protection locked="0"/>
    </xf>
    <xf numFmtId="0" fontId="14" fillId="0" borderId="2" xfId="9" applyFont="1" applyBorder="1" applyAlignment="1" applyProtection="1">
      <alignment horizontal="justify" vertical="top" wrapText="1"/>
      <protection locked="0"/>
    </xf>
    <xf numFmtId="0" fontId="14" fillId="0" borderId="3" xfId="9" applyFont="1" applyBorder="1" applyAlignment="1" applyProtection="1">
      <alignment horizontal="justify" vertical="top" wrapText="1"/>
      <protection locked="0"/>
    </xf>
    <xf numFmtId="171" fontId="18" fillId="3" borderId="10" xfId="8" applyNumberFormat="1" applyFont="1" applyFill="1" applyBorder="1" applyAlignment="1" applyProtection="1">
      <alignment horizontal="right" vertical="center"/>
      <protection locked="0"/>
    </xf>
    <xf numFmtId="171" fontId="18" fillId="3" borderId="11" xfId="8" applyNumberFormat="1" applyFont="1" applyFill="1" applyBorder="1" applyAlignment="1" applyProtection="1">
      <alignment horizontal="right" vertical="center"/>
      <protection locked="0"/>
    </xf>
    <xf numFmtId="176" fontId="15" fillId="0" borderId="40" xfId="7" applyNumberFormat="1" applyFont="1" applyFill="1" applyBorder="1" applyAlignment="1" applyProtection="1">
      <alignment horizontal="center" vertical="center" wrapText="1"/>
      <protection locked="0"/>
    </xf>
    <xf numFmtId="176" fontId="15" fillId="0" borderId="49" xfId="7" applyNumberFormat="1" applyFont="1" applyFill="1" applyBorder="1" applyAlignment="1" applyProtection="1">
      <alignment horizontal="center" vertical="center" wrapText="1"/>
      <protection locked="0"/>
    </xf>
    <xf numFmtId="0" fontId="0" fillId="0" borderId="40" xfId="0" applyBorder="1" applyAlignment="1">
      <alignment horizontal="right" vertical="center" wrapText="1"/>
    </xf>
    <xf numFmtId="0" fontId="0" fillId="0" borderId="41" xfId="0" applyBorder="1" applyAlignment="1">
      <alignment horizontal="right" vertical="center" wrapText="1"/>
    </xf>
    <xf numFmtId="0" fontId="15" fillId="14" borderId="32" xfId="9" applyFont="1" applyFill="1" applyBorder="1" applyAlignment="1">
      <alignment horizontal="right" vertical="center" wrapText="1"/>
    </xf>
    <xf numFmtId="0" fontId="15" fillId="14" borderId="33" xfId="9" applyFont="1" applyFill="1" applyBorder="1" applyAlignment="1">
      <alignment horizontal="right" vertical="center" wrapText="1"/>
    </xf>
    <xf numFmtId="0" fontId="15" fillId="8" borderId="16" xfId="9" applyFont="1" applyFill="1" applyBorder="1" applyAlignment="1" applyProtection="1">
      <alignment horizontal="right" vertical="center" wrapText="1"/>
      <protection locked="0"/>
    </xf>
    <xf numFmtId="0" fontId="15" fillId="8" borderId="4" xfId="9" applyFont="1" applyFill="1" applyBorder="1" applyAlignment="1" applyProtection="1">
      <alignment horizontal="right" vertical="center" wrapText="1"/>
      <protection locked="0"/>
    </xf>
    <xf numFmtId="0" fontId="15" fillId="8" borderId="51" xfId="9" applyFont="1" applyFill="1" applyBorder="1" applyAlignment="1" applyProtection="1">
      <alignment horizontal="right" vertical="center" wrapText="1"/>
      <protection locked="0"/>
    </xf>
    <xf numFmtId="0" fontId="15" fillId="8" borderId="13" xfId="9" applyFont="1" applyFill="1" applyBorder="1" applyAlignment="1" applyProtection="1">
      <alignment horizontal="right" vertical="center" wrapText="1"/>
      <protection locked="0"/>
    </xf>
    <xf numFmtId="0" fontId="14" fillId="0" borderId="0" xfId="9" applyFont="1" applyAlignment="1" applyProtection="1">
      <alignment horizontal="center" vertical="top" wrapText="1"/>
      <protection locked="0"/>
    </xf>
    <xf numFmtId="0" fontId="14" fillId="16" borderId="16" xfId="9" applyFont="1" applyFill="1" applyBorder="1" applyAlignment="1" applyProtection="1">
      <alignment horizontal="left" vertical="center" wrapText="1"/>
      <protection locked="0"/>
    </xf>
    <xf numFmtId="0" fontId="14" fillId="16" borderId="4" xfId="9" applyFont="1" applyFill="1" applyBorder="1" applyAlignment="1" applyProtection="1">
      <alignment horizontal="left" vertical="center" wrapText="1"/>
      <protection locked="0"/>
    </xf>
    <xf numFmtId="0" fontId="15" fillId="14" borderId="32" xfId="9" applyFont="1" applyFill="1" applyBorder="1" applyAlignment="1">
      <alignment horizontal="center" vertical="center" wrapText="1"/>
    </xf>
    <xf numFmtId="0" fontId="15" fillId="14" borderId="33" xfId="9" applyFont="1" applyFill="1" applyBorder="1" applyAlignment="1">
      <alignment horizontal="center" vertical="center" wrapText="1"/>
    </xf>
    <xf numFmtId="0" fontId="15" fillId="3" borderId="25" xfId="9" applyFont="1" applyFill="1" applyBorder="1" applyAlignment="1" applyProtection="1">
      <alignment horizontal="center" vertical="center" wrapText="1"/>
      <protection locked="0"/>
    </xf>
    <xf numFmtId="0" fontId="15" fillId="3" borderId="38" xfId="9" applyFont="1" applyFill="1" applyBorder="1" applyAlignment="1" applyProtection="1">
      <alignment horizontal="center" vertical="center" wrapText="1"/>
      <protection locked="0"/>
    </xf>
    <xf numFmtId="0" fontId="15" fillId="3" borderId="19" xfId="9" applyFont="1" applyFill="1" applyBorder="1" applyAlignment="1" applyProtection="1">
      <alignment horizontal="center" vertical="center" wrapText="1"/>
      <protection locked="0"/>
    </xf>
    <xf numFmtId="0" fontId="15" fillId="8" borderId="32" xfId="9" applyFont="1" applyFill="1" applyBorder="1" applyAlignment="1" applyProtection="1">
      <alignment horizontal="center" vertical="center" wrapText="1"/>
      <protection locked="0"/>
    </xf>
    <xf numFmtId="0" fontId="15" fillId="8" borderId="33" xfId="9" applyFont="1" applyFill="1" applyBorder="1" applyAlignment="1" applyProtection="1">
      <alignment horizontal="center" vertical="center" wrapText="1"/>
      <protection locked="0"/>
    </xf>
    <xf numFmtId="0" fontId="15" fillId="8" borderId="34" xfId="9" applyFont="1" applyFill="1" applyBorder="1" applyAlignment="1" applyProtection="1">
      <alignment horizontal="center" vertical="center" wrapText="1"/>
      <protection locked="0"/>
    </xf>
    <xf numFmtId="171" fontId="18" fillId="3" borderId="10" xfId="8" applyNumberFormat="1" applyFont="1" applyFill="1" applyBorder="1" applyAlignment="1" applyProtection="1">
      <alignment horizontal="center" vertical="center"/>
      <protection locked="0"/>
    </xf>
    <xf numFmtId="171" fontId="18" fillId="3" borderId="11" xfId="8" applyNumberFormat="1" applyFont="1" applyFill="1" applyBorder="1" applyAlignment="1" applyProtection="1">
      <alignment horizontal="center" vertical="center"/>
      <protection locked="0"/>
    </xf>
    <xf numFmtId="171" fontId="18" fillId="3" borderId="21" xfId="8" applyNumberFormat="1" applyFont="1" applyFill="1" applyBorder="1" applyAlignment="1" applyProtection="1">
      <alignment horizontal="center" vertical="center"/>
      <protection locked="0"/>
    </xf>
    <xf numFmtId="0" fontId="14" fillId="0" borderId="25" xfId="9" applyFont="1" applyBorder="1" applyAlignment="1" applyProtection="1">
      <alignment horizontal="center" vertical="center" wrapText="1"/>
      <protection locked="0"/>
    </xf>
    <xf numFmtId="0" fontId="14" fillId="0" borderId="38" xfId="9" applyFont="1" applyBorder="1" applyAlignment="1" applyProtection="1">
      <alignment horizontal="center" vertical="center" wrapText="1"/>
      <protection locked="0"/>
    </xf>
    <xf numFmtId="0" fontId="15" fillId="5" borderId="20" xfId="30" applyFont="1" applyFill="1" applyBorder="1" applyAlignment="1" applyProtection="1">
      <alignment horizontal="left" vertical="center" wrapText="1"/>
      <protection locked="0"/>
    </xf>
    <xf numFmtId="0" fontId="15" fillId="5" borderId="21" xfId="30" applyFont="1" applyFill="1" applyBorder="1" applyAlignment="1" applyProtection="1">
      <alignment horizontal="left" vertical="center" wrapText="1"/>
      <protection locked="0"/>
    </xf>
    <xf numFmtId="0" fontId="15" fillId="5" borderId="42" xfId="30" applyFont="1" applyFill="1" applyBorder="1" applyAlignment="1" applyProtection="1">
      <alignment horizontal="left" vertical="center" wrapText="1"/>
      <protection locked="0"/>
    </xf>
    <xf numFmtId="0" fontId="15" fillId="5" borderId="47" xfId="30" applyFont="1" applyFill="1" applyBorder="1" applyAlignment="1" applyProtection="1">
      <alignment horizontal="left" vertical="center" wrapText="1"/>
      <protection locked="0"/>
    </xf>
    <xf numFmtId="169" fontId="15" fillId="5" borderId="31" xfId="7" applyFont="1" applyFill="1" applyBorder="1" applyAlignment="1" applyProtection="1">
      <alignment horizontal="center" vertical="center"/>
      <protection locked="0"/>
    </xf>
    <xf numFmtId="169" fontId="15" fillId="5" borderId="24" xfId="7" applyFont="1" applyFill="1" applyBorder="1" applyAlignment="1" applyProtection="1">
      <alignment horizontal="center" vertical="center"/>
      <protection locked="0"/>
    </xf>
    <xf numFmtId="169" fontId="15" fillId="5" borderId="7" xfId="7" applyFont="1" applyFill="1" applyBorder="1" applyAlignment="1" applyProtection="1">
      <alignment horizontal="center" vertical="center"/>
      <protection locked="0"/>
    </xf>
    <xf numFmtId="169" fontId="15" fillId="5" borderId="8" xfId="7" applyFont="1" applyFill="1" applyBorder="1" applyAlignment="1" applyProtection="1">
      <alignment horizontal="center" vertical="center"/>
      <protection locked="0"/>
    </xf>
    <xf numFmtId="0" fontId="51" fillId="0" borderId="16" xfId="9" applyFont="1" applyBorder="1" applyAlignment="1" applyProtection="1">
      <alignment horizontal="left" vertical="center" wrapText="1"/>
      <protection locked="0"/>
    </xf>
    <xf numFmtId="0" fontId="51" fillId="0" borderId="4" xfId="9" applyFont="1" applyBorder="1" applyAlignment="1" applyProtection="1">
      <alignment horizontal="left" vertical="center" wrapText="1"/>
      <protection locked="0"/>
    </xf>
    <xf numFmtId="0" fontId="24" fillId="16" borderId="16" xfId="9" applyFont="1" applyFill="1" applyBorder="1" applyAlignment="1" applyProtection="1">
      <alignment horizontal="left" vertical="center" wrapText="1"/>
      <protection locked="0"/>
    </xf>
    <xf numFmtId="0" fontId="24" fillId="16" borderId="4" xfId="9" applyFont="1" applyFill="1" applyBorder="1" applyAlignment="1" applyProtection="1">
      <alignment horizontal="left" vertical="center" wrapText="1"/>
      <protection locked="0"/>
    </xf>
    <xf numFmtId="176" fontId="15" fillId="0" borderId="21" xfId="7" applyNumberFormat="1" applyFont="1" applyFill="1" applyBorder="1" applyAlignment="1" applyProtection="1">
      <alignment horizontal="center" vertical="center" wrapText="1"/>
      <protection locked="0"/>
    </xf>
    <xf numFmtId="176" fontId="15" fillId="0" borderId="35" xfId="7" applyNumberFormat="1" applyFont="1" applyFill="1" applyBorder="1" applyAlignment="1" applyProtection="1">
      <alignment horizontal="center" vertical="center" wrapText="1"/>
      <protection locked="0"/>
    </xf>
    <xf numFmtId="0" fontId="24" fillId="0" borderId="16" xfId="9" applyFont="1" applyBorder="1" applyAlignment="1" applyProtection="1">
      <alignment horizontal="left" vertical="center" wrapText="1"/>
      <protection locked="0"/>
    </xf>
    <xf numFmtId="0" fontId="24" fillId="0" borderId="4" xfId="9" applyFont="1" applyBorder="1" applyAlignment="1" applyProtection="1">
      <alignment horizontal="left" vertical="center" wrapText="1"/>
      <protection locked="0"/>
    </xf>
    <xf numFmtId="0" fontId="14" fillId="0" borderId="25" xfId="9" applyFont="1" applyBorder="1" applyAlignment="1" applyProtection="1">
      <alignment horizontal="left" vertical="center" wrapText="1"/>
      <protection locked="0"/>
    </xf>
    <xf numFmtId="0" fontId="14" fillId="0" borderId="38" xfId="9" applyFont="1" applyBorder="1" applyAlignment="1" applyProtection="1">
      <alignment horizontal="left" vertical="center" wrapText="1"/>
      <protection locked="0"/>
    </xf>
    <xf numFmtId="0" fontId="14" fillId="0" borderId="19" xfId="9" applyFont="1" applyBorder="1" applyAlignment="1" applyProtection="1">
      <alignment horizontal="left" vertical="center" wrapText="1"/>
      <protection locked="0"/>
    </xf>
    <xf numFmtId="0" fontId="51" fillId="17" borderId="16" xfId="9" applyFont="1" applyFill="1" applyBorder="1" applyAlignment="1" applyProtection="1">
      <alignment horizontal="left" vertical="center" wrapText="1"/>
      <protection locked="0"/>
    </xf>
    <xf numFmtId="0" fontId="51" fillId="17" borderId="4" xfId="9" applyFont="1" applyFill="1" applyBorder="1" applyAlignment="1" applyProtection="1">
      <alignment horizontal="left" vertical="center" wrapText="1"/>
      <protection locked="0"/>
    </xf>
    <xf numFmtId="0" fontId="14" fillId="3" borderId="10" xfId="9" applyFont="1" applyFill="1" applyBorder="1" applyAlignment="1" applyProtection="1">
      <alignment horizontal="justify" vertical="top" wrapText="1"/>
      <protection locked="0"/>
    </xf>
    <xf numFmtId="0" fontId="14" fillId="3" borderId="11" xfId="9" applyFont="1" applyFill="1" applyBorder="1" applyAlignment="1" applyProtection="1">
      <alignment horizontal="justify" vertical="top" wrapText="1"/>
      <protection locked="0"/>
    </xf>
    <xf numFmtId="0" fontId="14" fillId="3" borderId="27" xfId="9" applyFont="1" applyFill="1" applyBorder="1" applyAlignment="1" applyProtection="1">
      <alignment horizontal="justify" vertical="top" wrapText="1"/>
      <protection locked="0"/>
    </xf>
    <xf numFmtId="0" fontId="15" fillId="5" borderId="4" xfId="9" applyFont="1" applyFill="1" applyBorder="1" applyAlignment="1" applyProtection="1">
      <alignment horizontal="left" vertical="center"/>
      <protection locked="0"/>
    </xf>
    <xf numFmtId="0" fontId="14" fillId="0" borderId="54" xfId="9" applyFont="1" applyBorder="1" applyAlignment="1" applyProtection="1">
      <alignment horizontal="center"/>
      <protection locked="0"/>
    </xf>
    <xf numFmtId="0" fontId="14" fillId="0" borderId="61" xfId="9" applyFont="1" applyBorder="1" applyAlignment="1" applyProtection="1">
      <alignment horizontal="center"/>
      <protection locked="0"/>
    </xf>
    <xf numFmtId="0" fontId="14" fillId="0" borderId="57" xfId="9" applyFont="1" applyBorder="1" applyAlignment="1" applyProtection="1">
      <alignment horizontal="center"/>
      <protection locked="0"/>
    </xf>
    <xf numFmtId="0" fontId="23" fillId="5" borderId="10" xfId="21" applyFont="1" applyFill="1" applyBorder="1" applyAlignment="1" applyProtection="1">
      <alignment horizontal="justify" vertical="top" wrapText="1"/>
      <protection locked="0"/>
    </xf>
    <xf numFmtId="0" fontId="23" fillId="5" borderId="11" xfId="21" applyFont="1" applyFill="1" applyBorder="1" applyAlignment="1" applyProtection="1">
      <alignment horizontal="justify" vertical="top" wrapText="1"/>
      <protection locked="0"/>
    </xf>
    <xf numFmtId="0" fontId="23" fillId="5" borderId="27" xfId="21" applyFont="1" applyFill="1" applyBorder="1" applyAlignment="1" applyProtection="1">
      <alignment horizontal="justify" vertical="top" wrapText="1"/>
      <protection locked="0"/>
    </xf>
    <xf numFmtId="0" fontId="18" fillId="3" borderId="10" xfId="21" applyFont="1" applyFill="1" applyBorder="1" applyAlignment="1" applyProtection="1">
      <alignment horizontal="left" vertical="center"/>
      <protection locked="0"/>
    </xf>
    <xf numFmtId="0" fontId="18" fillId="3" borderId="11" xfId="21" applyFont="1" applyFill="1" applyBorder="1" applyAlignment="1" applyProtection="1">
      <alignment horizontal="left" vertical="center"/>
      <protection locked="0"/>
    </xf>
    <xf numFmtId="0" fontId="18" fillId="3" borderId="27" xfId="21" applyFont="1" applyFill="1" applyBorder="1" applyAlignment="1" applyProtection="1">
      <alignment horizontal="left" vertical="center"/>
      <protection locked="0"/>
    </xf>
    <xf numFmtId="0" fontId="18" fillId="5" borderId="26" xfId="9" applyFont="1" applyFill="1" applyBorder="1" applyAlignment="1">
      <alignment horizontal="right" vertical="center" wrapText="1"/>
    </xf>
    <xf numFmtId="0" fontId="18" fillId="5" borderId="17" xfId="9" applyFont="1" applyFill="1" applyBorder="1" applyAlignment="1">
      <alignment horizontal="right" vertical="center" wrapText="1"/>
    </xf>
    <xf numFmtId="0" fontId="18" fillId="5" borderId="44" xfId="9" applyFont="1" applyFill="1" applyBorder="1" applyAlignment="1">
      <alignment horizontal="right" vertical="center" wrapText="1"/>
    </xf>
    <xf numFmtId="0" fontId="18" fillId="5" borderId="32" xfId="9" applyFont="1" applyFill="1" applyBorder="1" applyAlignment="1">
      <alignment horizontal="right" vertical="center" wrapText="1"/>
    </xf>
    <xf numFmtId="0" fontId="18" fillId="5" borderId="33" xfId="9" applyFont="1" applyFill="1" applyBorder="1" applyAlignment="1">
      <alignment horizontal="right" vertical="center" wrapText="1"/>
    </xf>
    <xf numFmtId="0" fontId="18" fillId="5" borderId="34" xfId="9" applyFont="1" applyFill="1" applyBorder="1" applyAlignment="1">
      <alignment horizontal="right" vertical="center" wrapText="1"/>
    </xf>
    <xf numFmtId="0" fontId="18" fillId="5" borderId="51" xfId="21" applyFont="1" applyFill="1" applyBorder="1" applyAlignment="1" applyProtection="1">
      <alignment horizontal="right" vertical="center"/>
      <protection locked="0"/>
    </xf>
    <xf numFmtId="0" fontId="18" fillId="5" borderId="13" xfId="21" applyFont="1" applyFill="1" applyBorder="1" applyAlignment="1" applyProtection="1">
      <alignment horizontal="right" vertical="center"/>
      <protection locked="0"/>
    </xf>
    <xf numFmtId="0" fontId="14" fillId="2" borderId="20" xfId="9" applyFont="1" applyFill="1" applyBorder="1" applyAlignment="1" applyProtection="1">
      <alignment horizontal="center"/>
      <protection locked="0"/>
    </xf>
    <xf numFmtId="0" fontId="14" fillId="2" borderId="9" xfId="9" applyFont="1" applyFill="1" applyBorder="1" applyAlignment="1" applyProtection="1">
      <alignment horizontal="center"/>
      <protection locked="0"/>
    </xf>
    <xf numFmtId="0" fontId="14" fillId="2" borderId="22" xfId="9" applyFont="1" applyFill="1" applyBorder="1" applyAlignment="1" applyProtection="1">
      <alignment horizontal="center"/>
      <protection locked="0"/>
    </xf>
    <xf numFmtId="0" fontId="18" fillId="5" borderId="24" xfId="9" applyFont="1" applyFill="1" applyBorder="1" applyAlignment="1" applyProtection="1">
      <alignment horizontal="left" vertical="center"/>
      <protection locked="0"/>
    </xf>
    <xf numFmtId="0" fontId="14" fillId="2" borderId="46" xfId="9" applyFont="1" applyFill="1" applyBorder="1" applyAlignment="1" applyProtection="1">
      <alignment horizontal="center" vertical="center"/>
      <protection locked="0"/>
    </xf>
    <xf numFmtId="0" fontId="14" fillId="2" borderId="40" xfId="9" applyFont="1" applyFill="1" applyBorder="1" applyAlignment="1" applyProtection="1">
      <alignment horizontal="center" vertical="center"/>
      <protection locked="0"/>
    </xf>
    <xf numFmtId="0" fontId="14" fillId="2" borderId="49" xfId="9" applyFont="1" applyFill="1" applyBorder="1" applyAlignment="1" applyProtection="1">
      <alignment horizontal="center" vertical="center"/>
      <protection locked="0"/>
    </xf>
    <xf numFmtId="0" fontId="14" fillId="2" borderId="37" xfId="9" applyFont="1" applyFill="1" applyBorder="1" applyAlignment="1" applyProtection="1">
      <alignment horizontal="center" vertical="center"/>
      <protection locked="0"/>
    </xf>
    <xf numFmtId="0" fontId="14" fillId="2" borderId="38" xfId="9" applyFont="1" applyFill="1" applyBorder="1" applyAlignment="1" applyProtection="1">
      <alignment horizontal="center" vertical="center"/>
      <protection locked="0"/>
    </xf>
    <xf numFmtId="0" fontId="14" fillId="2" borderId="45" xfId="9" applyFont="1" applyFill="1" applyBorder="1" applyAlignment="1" applyProtection="1">
      <alignment horizontal="center" vertical="center"/>
      <protection locked="0"/>
    </xf>
    <xf numFmtId="0" fontId="23" fillId="3" borderId="4" xfId="25" applyFont="1" applyFill="1" applyBorder="1" applyAlignment="1">
      <alignment horizontal="center" vertical="center" wrapText="1"/>
    </xf>
    <xf numFmtId="0" fontId="16" fillId="18" borderId="4" xfId="25" applyFont="1" applyFill="1" applyBorder="1" applyAlignment="1" applyProtection="1">
      <alignment horizontal="justify" wrapText="1"/>
      <protection locked="0"/>
    </xf>
    <xf numFmtId="0" fontId="46" fillId="18" borderId="4" xfId="25" applyFont="1" applyFill="1" applyBorder="1" applyAlignment="1" applyProtection="1">
      <alignment horizontal="justify" wrapText="1"/>
      <protection locked="0"/>
    </xf>
    <xf numFmtId="0" fontId="24" fillId="3" borderId="4" xfId="28" applyFont="1" applyFill="1" applyBorder="1" applyAlignment="1" applyProtection="1">
      <alignment horizontal="left" vertical="center"/>
      <protection locked="0"/>
    </xf>
    <xf numFmtId="0" fontId="16" fillId="18" borderId="5" xfId="25" applyFont="1" applyFill="1" applyBorder="1" applyAlignment="1" applyProtection="1">
      <alignment horizontal="justify" vertical="center" wrapText="1"/>
      <protection locked="0"/>
    </xf>
    <xf numFmtId="0" fontId="46" fillId="18" borderId="4" xfId="25" applyFont="1" applyFill="1" applyBorder="1" applyAlignment="1" applyProtection="1">
      <alignment horizontal="justify" vertical="center" wrapText="1"/>
      <protection locked="0"/>
    </xf>
    <xf numFmtId="0" fontId="46" fillId="18" borderId="4" xfId="25" applyFont="1" applyFill="1" applyBorder="1" applyAlignment="1" applyProtection="1">
      <alignment horizontal="left" vertical="center" wrapText="1"/>
      <protection locked="0"/>
    </xf>
    <xf numFmtId="0" fontId="14" fillId="2" borderId="31" xfId="9" applyFont="1" applyFill="1" applyBorder="1" applyAlignment="1" applyProtection="1">
      <alignment horizontal="center" vertical="center"/>
      <protection locked="0"/>
    </xf>
    <xf numFmtId="0" fontId="14" fillId="2" borderId="24" xfId="9" applyFont="1" applyFill="1" applyBorder="1" applyAlignment="1" applyProtection="1">
      <alignment horizontal="center" vertical="center"/>
      <protection locked="0"/>
    </xf>
    <xf numFmtId="0" fontId="14" fillId="2" borderId="4" xfId="9" applyFont="1" applyFill="1" applyBorder="1" applyAlignment="1" applyProtection="1">
      <alignment horizontal="center" vertical="center" wrapText="1"/>
      <protection locked="0"/>
    </xf>
    <xf numFmtId="0" fontId="14" fillId="2" borderId="23" xfId="9" applyFont="1" applyFill="1" applyBorder="1" applyAlignment="1" applyProtection="1">
      <alignment horizontal="center" vertical="center" wrapText="1"/>
      <protection locked="0"/>
    </xf>
    <xf numFmtId="0" fontId="24" fillId="2" borderId="54" xfId="44" applyFont="1" applyFill="1" applyBorder="1" applyAlignment="1" applyProtection="1">
      <alignment horizontal="center"/>
      <protection locked="0"/>
    </xf>
    <xf numFmtId="0" fontId="24" fillId="2" borderId="61" xfId="44" applyFont="1" applyFill="1" applyBorder="1" applyAlignment="1" applyProtection="1">
      <alignment horizontal="center"/>
      <protection locked="0"/>
    </xf>
    <xf numFmtId="0" fontId="24" fillId="2" borderId="57" xfId="44" applyFont="1" applyFill="1" applyBorder="1" applyAlignment="1" applyProtection="1">
      <alignment horizontal="center"/>
      <protection locked="0"/>
    </xf>
    <xf numFmtId="0" fontId="23" fillId="3" borderId="10" xfId="28" applyFont="1" applyFill="1" applyBorder="1" applyAlignment="1" applyProtection="1">
      <alignment horizontal="left" vertical="center"/>
      <protection locked="0"/>
    </xf>
    <xf numFmtId="0" fontId="23" fillId="3" borderId="27" xfId="28" applyFont="1" applyFill="1" applyBorder="1" applyAlignment="1" applyProtection="1">
      <alignment horizontal="left" vertical="center"/>
      <protection locked="0"/>
    </xf>
    <xf numFmtId="0" fontId="24" fillId="0" borderId="10" xfId="28" applyFont="1" applyBorder="1" applyAlignment="1" applyProtection="1">
      <alignment horizontal="justify" vertical="center" wrapText="1"/>
      <protection locked="0"/>
    </xf>
    <xf numFmtId="0" fontId="24" fillId="0" borderId="11" xfId="28" applyFont="1" applyBorder="1" applyAlignment="1" applyProtection="1">
      <alignment horizontal="justify" vertical="center" wrapText="1"/>
      <protection locked="0"/>
    </xf>
    <xf numFmtId="0" fontId="24" fillId="0" borderId="27" xfId="28" applyFont="1" applyBorder="1" applyAlignment="1" applyProtection="1">
      <alignment horizontal="justify" vertical="center" wrapText="1"/>
      <protection locked="0"/>
    </xf>
    <xf numFmtId="0" fontId="15" fillId="14" borderId="46" xfId="9" applyFont="1" applyFill="1" applyBorder="1" applyAlignment="1">
      <alignment horizontal="center" vertical="center" wrapText="1"/>
    </xf>
    <xf numFmtId="0" fontId="15" fillId="14" borderId="49" xfId="9" applyFont="1" applyFill="1" applyBorder="1" applyAlignment="1">
      <alignment horizontal="center" vertical="center" wrapText="1"/>
    </xf>
    <xf numFmtId="181" fontId="14" fillId="0" borderId="37" xfId="8" applyNumberFormat="1" applyFont="1" applyFill="1" applyBorder="1" applyAlignment="1" applyProtection="1">
      <alignment horizontal="right" vertical="center"/>
      <protection locked="0"/>
    </xf>
    <xf numFmtId="181" fontId="14" fillId="0" borderId="45" xfId="8" applyNumberFormat="1" applyFont="1" applyFill="1" applyBorder="1" applyAlignment="1" applyProtection="1">
      <alignment horizontal="right" vertical="center"/>
      <protection locked="0"/>
    </xf>
    <xf numFmtId="181" fontId="14" fillId="0" borderId="52" xfId="8" applyNumberFormat="1" applyFont="1" applyFill="1" applyBorder="1" applyAlignment="1" applyProtection="1">
      <alignment horizontal="right" vertical="center"/>
      <protection locked="0"/>
    </xf>
    <xf numFmtId="181" fontId="14" fillId="0" borderId="62" xfId="8" applyNumberFormat="1" applyFont="1" applyFill="1" applyBorder="1" applyAlignment="1" applyProtection="1">
      <alignment horizontal="right" vertical="center"/>
      <protection locked="0"/>
    </xf>
    <xf numFmtId="0" fontId="14" fillId="2" borderId="4" xfId="9" applyFont="1" applyFill="1" applyBorder="1" applyAlignment="1" applyProtection="1">
      <alignment horizontal="center" vertical="center"/>
      <protection locked="0"/>
    </xf>
    <xf numFmtId="0" fontId="24" fillId="0" borderId="0" xfId="28" applyFont="1" applyAlignment="1" applyProtection="1">
      <alignment horizontal="center" vertical="center" wrapText="1"/>
      <protection locked="0"/>
    </xf>
    <xf numFmtId="0" fontId="23" fillId="5" borderId="53" xfId="0" applyFont="1" applyFill="1" applyBorder="1" applyAlignment="1">
      <alignment horizontal="left"/>
    </xf>
    <xf numFmtId="0" fontId="23" fillId="5" borderId="5" xfId="0" applyFont="1" applyFill="1" applyBorder="1" applyAlignment="1">
      <alignment horizontal="left"/>
    </xf>
    <xf numFmtId="0" fontId="23" fillId="5" borderId="16" xfId="0" applyFont="1" applyFill="1" applyBorder="1" applyAlignment="1">
      <alignment horizontal="left"/>
    </xf>
    <xf numFmtId="0" fontId="23" fillId="5" borderId="4" xfId="0" applyFont="1" applyFill="1" applyBorder="1" applyAlignment="1">
      <alignment horizontal="left"/>
    </xf>
    <xf numFmtId="0" fontId="23" fillId="5" borderId="4" xfId="28" applyFont="1" applyFill="1" applyBorder="1" applyAlignment="1">
      <alignment horizontal="left" vertical="center"/>
    </xf>
    <xf numFmtId="0" fontId="23" fillId="14" borderId="4" xfId="28" applyFont="1" applyFill="1" applyBorder="1" applyAlignment="1">
      <alignment horizontal="left" vertical="center"/>
    </xf>
    <xf numFmtId="0" fontId="24" fillId="3" borderId="4" xfId="28" applyFont="1" applyFill="1" applyBorder="1" applyAlignment="1" applyProtection="1">
      <alignment horizontal="right" vertical="center"/>
      <protection locked="0"/>
    </xf>
    <xf numFmtId="176" fontId="24" fillId="3" borderId="4" xfId="7" applyNumberFormat="1" applyFont="1" applyFill="1" applyBorder="1" applyAlignment="1" applyProtection="1">
      <alignment horizontal="right" vertical="center"/>
      <protection locked="0"/>
    </xf>
    <xf numFmtId="0" fontId="23" fillId="14" borderId="10" xfId="36" applyFont="1" applyFill="1" applyBorder="1" applyAlignment="1">
      <alignment horizontal="center" vertical="center"/>
    </xf>
    <xf numFmtId="0" fontId="23" fillId="14" borderId="11" xfId="36" applyFont="1" applyFill="1" applyBorder="1" applyAlignment="1">
      <alignment horizontal="center" vertical="center"/>
    </xf>
    <xf numFmtId="0" fontId="23" fillId="14" borderId="27" xfId="36" applyFont="1" applyFill="1" applyBorder="1" applyAlignment="1">
      <alignment horizontal="center" vertical="center"/>
    </xf>
    <xf numFmtId="0" fontId="23" fillId="3" borderId="16" xfId="0" applyFont="1" applyFill="1" applyBorder="1" applyAlignment="1">
      <alignment horizontal="left"/>
    </xf>
    <xf numFmtId="0" fontId="23" fillId="3" borderId="4" xfId="0" applyFont="1" applyFill="1" applyBorder="1" applyAlignment="1">
      <alignment horizontal="left"/>
    </xf>
    <xf numFmtId="0" fontId="23" fillId="3" borderId="16" xfId="0" applyFont="1" applyFill="1" applyBorder="1" applyAlignment="1" applyProtection="1">
      <alignment horizontal="left"/>
      <protection hidden="1"/>
    </xf>
    <xf numFmtId="0" fontId="23" fillId="3" borderId="4" xfId="0" applyFont="1" applyFill="1" applyBorder="1" applyAlignment="1" applyProtection="1">
      <alignment horizontal="left"/>
      <protection hidden="1"/>
    </xf>
    <xf numFmtId="0" fontId="23" fillId="14" borderId="30" xfId="0" applyFont="1" applyFill="1" applyBorder="1" applyAlignment="1">
      <alignment horizontal="center" vertical="center"/>
    </xf>
    <xf numFmtId="0" fontId="23" fillId="14" borderId="31" xfId="0" applyFont="1" applyFill="1" applyBorder="1" applyAlignment="1">
      <alignment horizontal="center" vertical="center"/>
    </xf>
    <xf numFmtId="0" fontId="23" fillId="14" borderId="24" xfId="0" applyFont="1" applyFill="1" applyBorder="1" applyAlignment="1">
      <alignment horizontal="center" vertical="center"/>
    </xf>
    <xf numFmtId="0" fontId="23" fillId="3" borderId="51" xfId="0" applyFont="1" applyFill="1" applyBorder="1" applyAlignment="1">
      <alignment horizontal="left"/>
    </xf>
    <xf numFmtId="0" fontId="23" fillId="3" borderId="13" xfId="0" applyFont="1" applyFill="1" applyBorder="1" applyAlignment="1">
      <alignment horizontal="left"/>
    </xf>
    <xf numFmtId="0" fontId="14" fillId="2" borderId="30" xfId="9" applyFont="1" applyFill="1" applyBorder="1" applyAlignment="1">
      <alignment horizontal="center"/>
    </xf>
    <xf numFmtId="0" fontId="14" fillId="2" borderId="31" xfId="9" applyFont="1" applyFill="1" applyBorder="1" applyAlignment="1">
      <alignment horizontal="center"/>
    </xf>
    <xf numFmtId="0" fontId="14" fillId="2" borderId="16" xfId="9" applyFont="1" applyFill="1" applyBorder="1" applyAlignment="1">
      <alignment horizontal="center"/>
    </xf>
    <xf numFmtId="0" fontId="14" fillId="2" borderId="4" xfId="9" applyFont="1" applyFill="1" applyBorder="1" applyAlignment="1">
      <alignment horizontal="center"/>
    </xf>
    <xf numFmtId="0" fontId="14" fillId="2" borderId="51" xfId="9" applyFont="1" applyFill="1" applyBorder="1" applyAlignment="1">
      <alignment horizontal="center"/>
    </xf>
    <xf numFmtId="0" fontId="14" fillId="2" borderId="13" xfId="9" applyFont="1" applyFill="1" applyBorder="1" applyAlignment="1">
      <alignment horizontal="center"/>
    </xf>
    <xf numFmtId="0" fontId="14" fillId="2" borderId="31" xfId="9" applyFont="1" applyFill="1" applyBorder="1" applyAlignment="1">
      <alignment horizontal="center" vertical="center"/>
    </xf>
    <xf numFmtId="0" fontId="14" fillId="2" borderId="24" xfId="9" applyFont="1" applyFill="1" applyBorder="1" applyAlignment="1">
      <alignment horizontal="center" vertical="center"/>
    </xf>
    <xf numFmtId="0" fontId="14" fillId="2" borderId="4" xfId="9" applyFont="1" applyFill="1" applyBorder="1" applyAlignment="1">
      <alignment horizontal="center" vertical="center"/>
    </xf>
    <xf numFmtId="0" fontId="14" fillId="2" borderId="23" xfId="9" applyFont="1" applyFill="1" applyBorder="1" applyAlignment="1">
      <alignment horizontal="center" vertical="center"/>
    </xf>
    <xf numFmtId="0" fontId="14" fillId="0" borderId="13" xfId="9" applyFont="1" applyBorder="1" applyAlignment="1">
      <alignment horizontal="center" vertical="center"/>
    </xf>
    <xf numFmtId="0" fontId="14" fillId="0" borderId="14" xfId="9" applyFont="1" applyBorder="1" applyAlignment="1">
      <alignment horizontal="center" vertical="center"/>
    </xf>
    <xf numFmtId="0" fontId="23" fillId="14" borderId="1" xfId="36" applyFont="1" applyFill="1" applyBorder="1" applyAlignment="1">
      <alignment horizontal="center" vertical="center"/>
    </xf>
    <xf numFmtId="0" fontId="23" fillId="14" borderId="2" xfId="36" applyFont="1" applyFill="1" applyBorder="1" applyAlignment="1">
      <alignment horizontal="center" vertical="center"/>
    </xf>
    <xf numFmtId="0" fontId="23" fillId="14" borderId="3" xfId="36" applyFont="1" applyFill="1" applyBorder="1" applyAlignment="1">
      <alignment horizontal="center" vertical="center"/>
    </xf>
    <xf numFmtId="0" fontId="23" fillId="3" borderId="51" xfId="36" applyFont="1" applyFill="1" applyBorder="1" applyAlignment="1" applyProtection="1">
      <alignment horizontal="right"/>
      <protection hidden="1"/>
    </xf>
    <xf numFmtId="0" fontId="23" fillId="3" borderId="13" xfId="36" applyFont="1" applyFill="1" applyBorder="1" applyAlignment="1" applyProtection="1">
      <alignment horizontal="right"/>
      <protection hidden="1"/>
    </xf>
    <xf numFmtId="0" fontId="23" fillId="3" borderId="25" xfId="36" applyFont="1" applyFill="1" applyBorder="1" applyAlignment="1">
      <alignment horizontal="left"/>
    </xf>
    <xf numFmtId="0" fontId="23" fillId="3" borderId="19" xfId="36" applyFont="1" applyFill="1" applyBorder="1" applyAlignment="1">
      <alignment horizontal="left"/>
    </xf>
    <xf numFmtId="0" fontId="23" fillId="3" borderId="32" xfId="36" applyFont="1" applyFill="1" applyBorder="1" applyAlignment="1">
      <alignment horizontal="left"/>
    </xf>
    <xf numFmtId="0" fontId="23" fillId="3" borderId="34" xfId="36" applyFont="1" applyFill="1" applyBorder="1" applyAlignment="1">
      <alignment horizontal="left"/>
    </xf>
    <xf numFmtId="0" fontId="24" fillId="0" borderId="9" xfId="36" applyFont="1" applyBorder="1" applyAlignment="1">
      <alignment horizontal="left" vertical="top" wrapText="1"/>
    </xf>
    <xf numFmtId="0" fontId="24" fillId="0" borderId="0" xfId="36" applyFont="1" applyAlignment="1">
      <alignment horizontal="left" vertical="top" wrapText="1"/>
    </xf>
    <xf numFmtId="0" fontId="24" fillId="0" borderId="48" xfId="36" applyFont="1" applyBorder="1" applyAlignment="1">
      <alignment horizontal="left" vertical="top" wrapText="1"/>
    </xf>
    <xf numFmtId="0" fontId="24" fillId="0" borderId="22" xfId="36" applyFont="1" applyBorder="1" applyAlignment="1">
      <alignment horizontal="left" vertical="top" wrapText="1"/>
    </xf>
    <xf numFmtId="0" fontId="24" fillId="0" borderId="12" xfId="36" applyFont="1" applyBorder="1" applyAlignment="1">
      <alignment horizontal="left" vertical="top" wrapText="1"/>
    </xf>
    <xf numFmtId="0" fontId="24" fillId="0" borderId="36" xfId="36" applyFont="1" applyBorder="1" applyAlignment="1">
      <alignment horizontal="left" vertical="top" wrapText="1"/>
    </xf>
    <xf numFmtId="0" fontId="23" fillId="0" borderId="20" xfId="36" applyFont="1" applyBorder="1" applyAlignment="1">
      <alignment horizontal="left"/>
    </xf>
    <xf numFmtId="0" fontId="23" fillId="0" borderId="21" xfId="36" applyFont="1" applyBorder="1" applyAlignment="1">
      <alignment horizontal="left"/>
    </xf>
    <xf numFmtId="0" fontId="23" fillId="0" borderId="35" xfId="36" applyFont="1" applyBorder="1" applyAlignment="1">
      <alignment horizontal="left"/>
    </xf>
    <xf numFmtId="0" fontId="14" fillId="0" borderId="37" xfId="9" applyFont="1" applyBorder="1" applyAlignment="1" applyProtection="1">
      <alignment horizontal="center" vertical="center" wrapText="1"/>
      <protection locked="0"/>
    </xf>
    <xf numFmtId="0" fontId="14" fillId="0" borderId="45" xfId="9" applyFont="1" applyBorder="1" applyAlignment="1" applyProtection="1">
      <alignment horizontal="center" vertical="center" wrapText="1"/>
      <protection locked="0"/>
    </xf>
    <xf numFmtId="0" fontId="14" fillId="2" borderId="42" xfId="9" applyFont="1" applyFill="1" applyBorder="1" applyAlignment="1" applyProtection="1">
      <alignment horizontal="center"/>
      <protection locked="0"/>
    </xf>
    <xf numFmtId="0" fontId="14" fillId="2" borderId="47" xfId="9" applyFont="1" applyFill="1" applyBorder="1" applyAlignment="1" applyProtection="1">
      <alignment horizontal="center"/>
      <protection locked="0"/>
    </xf>
    <xf numFmtId="0" fontId="14" fillId="2" borderId="28" xfId="9" applyFont="1" applyFill="1" applyBorder="1" applyAlignment="1" applyProtection="1">
      <alignment horizontal="center"/>
      <protection locked="0"/>
    </xf>
    <xf numFmtId="0" fontId="23" fillId="5" borderId="30" xfId="55" applyFont="1" applyFill="1" applyBorder="1" applyAlignment="1">
      <alignment horizontal="center" vertical="center"/>
    </xf>
    <xf numFmtId="0" fontId="23" fillId="5" borderId="31" xfId="55" applyFont="1" applyFill="1" applyBorder="1" applyAlignment="1">
      <alignment horizontal="center" vertical="center"/>
    </xf>
    <xf numFmtId="0" fontId="23" fillId="5" borderId="24" xfId="55" applyFont="1" applyFill="1" applyBorder="1" applyAlignment="1">
      <alignment horizontal="center" vertical="center"/>
    </xf>
    <xf numFmtId="0" fontId="23" fillId="3" borderId="11" xfId="28" applyFont="1" applyFill="1" applyBorder="1" applyAlignment="1" applyProtection="1">
      <alignment horizontal="left" vertical="center"/>
      <protection locked="0"/>
    </xf>
    <xf numFmtId="0" fontId="24" fillId="3" borderId="10" xfId="55" applyFont="1" applyFill="1" applyBorder="1" applyAlignment="1" applyProtection="1">
      <alignment horizontal="justify"/>
      <protection locked="0"/>
    </xf>
    <xf numFmtId="0" fontId="24" fillId="3" borderId="11" xfId="55" applyFont="1" applyFill="1" applyBorder="1" applyAlignment="1" applyProtection="1">
      <alignment horizontal="justify"/>
      <protection locked="0"/>
    </xf>
    <xf numFmtId="0" fontId="24" fillId="3" borderId="27" xfId="55" applyFont="1" applyFill="1" applyBorder="1" applyAlignment="1" applyProtection="1">
      <alignment horizontal="justify"/>
      <protection locked="0"/>
    </xf>
    <xf numFmtId="0" fontId="23" fillId="5" borderId="9" xfId="34" applyFont="1" applyFill="1" applyBorder="1" applyAlignment="1" applyProtection="1">
      <alignment horizontal="center" vertical="center"/>
      <protection locked="0"/>
    </xf>
    <xf numFmtId="0" fontId="23" fillId="5" borderId="0" xfId="34" applyFont="1" applyFill="1" applyAlignment="1" applyProtection="1">
      <alignment horizontal="center" vertical="center"/>
      <protection locked="0"/>
    </xf>
    <xf numFmtId="0" fontId="14" fillId="3" borderId="11" xfId="0" applyFont="1" applyFill="1" applyBorder="1" applyAlignment="1" applyProtection="1">
      <alignment horizontal="justify" vertical="center" wrapText="1"/>
      <protection locked="0"/>
    </xf>
    <xf numFmtId="0" fontId="14" fillId="3" borderId="27" xfId="0" applyFont="1" applyFill="1" applyBorder="1" applyAlignment="1" applyProtection="1">
      <alignment horizontal="justify" vertical="center" wrapText="1"/>
      <protection locked="0"/>
    </xf>
    <xf numFmtId="0" fontId="24" fillId="2" borderId="16" xfId="34" applyFont="1" applyFill="1" applyBorder="1" applyAlignment="1">
      <alignment horizontal="left" vertical="center" wrapText="1"/>
    </xf>
    <xf numFmtId="0" fontId="24" fillId="2" borderId="4" xfId="34" applyFont="1" applyFill="1" applyBorder="1" applyAlignment="1">
      <alignment horizontal="left" vertical="center" wrapText="1"/>
    </xf>
    <xf numFmtId="0" fontId="24" fillId="2" borderId="51" xfId="34" applyFont="1" applyFill="1" applyBorder="1" applyAlignment="1">
      <alignment horizontal="left" vertical="center"/>
    </xf>
    <xf numFmtId="0" fontId="24" fillId="2" borderId="13" xfId="34" applyFont="1" applyFill="1" applyBorder="1" applyAlignment="1">
      <alignment horizontal="left" vertical="center"/>
    </xf>
    <xf numFmtId="0" fontId="24" fillId="2" borderId="16" xfId="34" applyFont="1" applyFill="1" applyBorder="1" applyAlignment="1">
      <alignment horizontal="left" vertical="center"/>
    </xf>
    <xf numFmtId="0" fontId="24" fillId="2" borderId="4" xfId="34" applyFont="1" applyFill="1" applyBorder="1" applyAlignment="1">
      <alignment horizontal="left" vertical="center"/>
    </xf>
    <xf numFmtId="0" fontId="23" fillId="5" borderId="16" xfId="34" applyFont="1" applyFill="1" applyBorder="1" applyAlignment="1">
      <alignment horizontal="center" vertical="center"/>
    </xf>
    <xf numFmtId="0" fontId="23" fillId="5" borderId="4" xfId="34" applyFont="1" applyFill="1" applyBorder="1" applyAlignment="1">
      <alignment horizontal="center" vertical="center"/>
    </xf>
    <xf numFmtId="0" fontId="24" fillId="2" borderId="25" xfId="34" applyFont="1" applyFill="1" applyBorder="1" applyAlignment="1" applyProtection="1">
      <alignment horizontal="left" vertical="center" wrapText="1"/>
      <protection locked="0"/>
    </xf>
    <xf numFmtId="0" fontId="24" fillId="2" borderId="19" xfId="34" applyFont="1" applyFill="1" applyBorder="1" applyAlignment="1" applyProtection="1">
      <alignment horizontal="left" vertical="center" wrapText="1"/>
      <protection locked="0"/>
    </xf>
    <xf numFmtId="0" fontId="23" fillId="3" borderId="25" xfId="34" applyFont="1" applyFill="1" applyBorder="1" applyAlignment="1" applyProtection="1">
      <alignment horizontal="center" vertical="center" wrapText="1"/>
      <protection locked="0"/>
    </xf>
    <xf numFmtId="0" fontId="23" fillId="3" borderId="19" xfId="34" applyFont="1" applyFill="1" applyBorder="1" applyAlignment="1" applyProtection="1">
      <alignment horizontal="center" vertical="center" wrapText="1"/>
      <protection locked="0"/>
    </xf>
    <xf numFmtId="0" fontId="23" fillId="14" borderId="16" xfId="34" applyFont="1" applyFill="1" applyBorder="1" applyAlignment="1">
      <alignment horizontal="right" vertical="center"/>
    </xf>
    <xf numFmtId="0" fontId="23" fillId="14" borderId="4" xfId="34" applyFont="1" applyFill="1" applyBorder="1" applyAlignment="1">
      <alignment horizontal="right" vertical="center"/>
    </xf>
    <xf numFmtId="0" fontId="23" fillId="3" borderId="16" xfId="34" applyFont="1" applyFill="1" applyBorder="1" applyAlignment="1">
      <alignment horizontal="right" vertical="center"/>
    </xf>
    <xf numFmtId="0" fontId="23" fillId="3" borderId="4" xfId="34" applyFont="1" applyFill="1" applyBorder="1" applyAlignment="1">
      <alignment horizontal="right" vertical="center"/>
    </xf>
    <xf numFmtId="0" fontId="25" fillId="2" borderId="16" xfId="34" applyFont="1" applyFill="1" applyBorder="1" applyAlignment="1" applyProtection="1">
      <alignment horizontal="left" vertical="center" wrapText="1"/>
      <protection locked="0"/>
    </xf>
    <xf numFmtId="0" fontId="25" fillId="2" borderId="4" xfId="34" applyFont="1" applyFill="1" applyBorder="1" applyAlignment="1" applyProtection="1">
      <alignment horizontal="left" vertical="center" wrapText="1"/>
      <protection locked="0"/>
    </xf>
    <xf numFmtId="0" fontId="25" fillId="2" borderId="23" xfId="34" applyFont="1" applyFill="1" applyBorder="1" applyAlignment="1" applyProtection="1">
      <alignment horizontal="left" vertical="center" wrapText="1"/>
      <protection locked="0"/>
    </xf>
    <xf numFmtId="0" fontId="23" fillId="3" borderId="16" xfId="34" applyFont="1" applyFill="1" applyBorder="1" applyAlignment="1" applyProtection="1">
      <alignment horizontal="center" vertical="center" wrapText="1"/>
      <protection locked="0"/>
    </xf>
    <xf numFmtId="0" fontId="23" fillId="3" borderId="4" xfId="34" applyFont="1" applyFill="1" applyBorder="1" applyAlignment="1" applyProtection="1">
      <alignment horizontal="center" vertical="center" wrapText="1"/>
      <protection locked="0"/>
    </xf>
    <xf numFmtId="0" fontId="23" fillId="3" borderId="25" xfId="34" applyFont="1" applyFill="1" applyBorder="1" applyAlignment="1" applyProtection="1">
      <alignment horizontal="center" vertical="center"/>
      <protection locked="0"/>
    </xf>
    <xf numFmtId="0" fontId="23" fillId="3" borderId="19" xfId="34" applyFont="1" applyFill="1" applyBorder="1" applyAlignment="1" applyProtection="1">
      <alignment horizontal="center" vertical="center"/>
      <protection locked="0"/>
    </xf>
    <xf numFmtId="0" fontId="24" fillId="2" borderId="32" xfId="34" applyFont="1" applyFill="1" applyBorder="1" applyAlignment="1" applyProtection="1">
      <alignment horizontal="left" vertical="top" wrapText="1"/>
      <protection locked="0"/>
    </xf>
    <xf numFmtId="0" fontId="24" fillId="2" borderId="34" xfId="34" applyFont="1" applyFill="1" applyBorder="1" applyAlignment="1" applyProtection="1">
      <alignment horizontal="left" vertical="top" wrapText="1"/>
      <protection locked="0"/>
    </xf>
    <xf numFmtId="0" fontId="24" fillId="2" borderId="16" xfId="34" applyFont="1" applyFill="1" applyBorder="1" applyAlignment="1" applyProtection="1">
      <alignment horizontal="left" vertical="center" wrapText="1"/>
      <protection locked="0"/>
    </xf>
    <xf numFmtId="0" fontId="24" fillId="2" borderId="4" xfId="34" applyFont="1" applyFill="1" applyBorder="1" applyAlignment="1" applyProtection="1">
      <alignment horizontal="left" vertical="center" wrapText="1"/>
      <protection locked="0"/>
    </xf>
    <xf numFmtId="0" fontId="23" fillId="2" borderId="4" xfId="34" applyFont="1" applyFill="1" applyBorder="1" applyAlignment="1" applyProtection="1">
      <alignment horizontal="center" vertical="center" wrapText="1"/>
      <protection locked="0"/>
    </xf>
    <xf numFmtId="0" fontId="24" fillId="2" borderId="23" xfId="34" applyFont="1" applyFill="1" applyBorder="1" applyAlignment="1" applyProtection="1">
      <alignment horizontal="center" vertical="center" wrapText="1"/>
      <protection locked="0"/>
    </xf>
    <xf numFmtId="164" fontId="23" fillId="2" borderId="4" xfId="34" applyNumberFormat="1" applyFont="1" applyFill="1" applyBorder="1" applyAlignment="1" applyProtection="1">
      <alignment horizontal="center" vertical="center" wrapText="1"/>
      <protection locked="0"/>
    </xf>
    <xf numFmtId="0" fontId="14" fillId="2" borderId="30" xfId="9" applyFont="1" applyFill="1" applyBorder="1" applyAlignment="1" applyProtection="1">
      <alignment horizontal="center"/>
      <protection locked="0"/>
    </xf>
    <xf numFmtId="0" fontId="14" fillId="2" borderId="16" xfId="9" applyFont="1" applyFill="1" applyBorder="1" applyAlignment="1" applyProtection="1">
      <alignment horizontal="center"/>
      <protection locked="0"/>
    </xf>
    <xf numFmtId="0" fontId="14" fillId="2" borderId="51" xfId="9" applyFont="1" applyFill="1" applyBorder="1" applyAlignment="1" applyProtection="1">
      <alignment horizontal="center"/>
      <protection locked="0"/>
    </xf>
    <xf numFmtId="0" fontId="23" fillId="3" borderId="4" xfId="34" applyFont="1" applyFill="1" applyBorder="1" applyAlignment="1" applyProtection="1">
      <alignment horizontal="left" vertical="center" wrapText="1"/>
      <protection locked="0"/>
    </xf>
    <xf numFmtId="0" fontId="24" fillId="2" borderId="0" xfId="28" applyFont="1" applyFill="1" applyAlignment="1" applyProtection="1">
      <alignment horizontal="center" vertical="center" wrapText="1"/>
      <protection locked="0"/>
    </xf>
    <xf numFmtId="0" fontId="23" fillId="3" borderId="39" xfId="34" applyFont="1" applyFill="1" applyBorder="1" applyAlignment="1" applyProtection="1">
      <alignment horizontal="center" vertical="center" wrapText="1"/>
      <protection locked="0"/>
    </xf>
    <xf numFmtId="0" fontId="23" fillId="3" borderId="41" xfId="34" applyFont="1" applyFill="1" applyBorder="1" applyAlignment="1" applyProtection="1">
      <alignment horizontal="center" vertical="center" wrapText="1"/>
      <protection locked="0"/>
    </xf>
    <xf numFmtId="0" fontId="24" fillId="0" borderId="11" xfId="28" applyFont="1" applyBorder="1" applyAlignment="1" applyProtection="1">
      <alignment horizontal="justify" vertical="center"/>
      <protection locked="0"/>
    </xf>
    <xf numFmtId="0" fontId="24" fillId="0" borderId="27" xfId="28" applyFont="1" applyBorder="1" applyAlignment="1" applyProtection="1">
      <alignment horizontal="justify" vertical="center"/>
      <protection locked="0"/>
    </xf>
    <xf numFmtId="0" fontId="14" fillId="0" borderId="32" xfId="9" applyFont="1" applyBorder="1" applyAlignment="1">
      <alignment horizontal="left" vertical="center" wrapText="1"/>
    </xf>
    <xf numFmtId="0" fontId="14" fillId="0" borderId="34" xfId="9" applyFont="1" applyBorder="1" applyAlignment="1">
      <alignment horizontal="left" vertical="center" wrapText="1"/>
    </xf>
    <xf numFmtId="0" fontId="15" fillId="14" borderId="39" xfId="9" applyFont="1" applyFill="1" applyBorder="1" applyAlignment="1">
      <alignment horizontal="center" vertical="center" wrapText="1"/>
    </xf>
    <xf numFmtId="0" fontId="15" fillId="14" borderId="41" xfId="9" applyFont="1" applyFill="1" applyBorder="1" applyAlignment="1">
      <alignment horizontal="center" vertical="center" wrapText="1"/>
    </xf>
    <xf numFmtId="0" fontId="14" fillId="0" borderId="25" xfId="9" applyFont="1" applyBorder="1" applyAlignment="1">
      <alignment horizontal="left" vertical="center"/>
    </xf>
    <xf numFmtId="0" fontId="14" fillId="0" borderId="19" xfId="9" applyFont="1" applyBorder="1" applyAlignment="1">
      <alignment horizontal="left" vertical="center"/>
    </xf>
    <xf numFmtId="0" fontId="18" fillId="5" borderId="71" xfId="9" applyFont="1" applyFill="1" applyBorder="1" applyAlignment="1" applyProtection="1">
      <alignment horizontal="center" vertical="center"/>
      <protection locked="0"/>
    </xf>
    <xf numFmtId="0" fontId="24" fillId="0" borderId="37" xfId="21" applyFont="1" applyBorder="1" applyAlignment="1" applyProtection="1">
      <alignment horizontal="center" vertical="center"/>
      <protection locked="0"/>
    </xf>
    <xf numFmtId="0" fontId="24" fillId="0" borderId="45" xfId="21" applyFont="1" applyBorder="1" applyAlignment="1" applyProtection="1">
      <alignment horizontal="center" vertical="center"/>
      <protection locked="0"/>
    </xf>
    <xf numFmtId="176" fontId="23" fillId="3" borderId="10" xfId="7" applyNumberFormat="1" applyFont="1" applyFill="1" applyBorder="1" applyAlignment="1" applyProtection="1">
      <alignment horizontal="left" vertical="center"/>
      <protection hidden="1"/>
    </xf>
    <xf numFmtId="176" fontId="23" fillId="3" borderId="27" xfId="7" applyNumberFormat="1" applyFont="1" applyFill="1" applyBorder="1" applyAlignment="1" applyProtection="1">
      <alignment horizontal="left" vertical="center"/>
      <protection hidden="1"/>
    </xf>
    <xf numFmtId="0" fontId="23" fillId="3" borderId="22" xfId="28" applyFont="1" applyFill="1" applyBorder="1" applyAlignment="1" applyProtection="1">
      <alignment horizontal="left" vertical="center"/>
      <protection locked="0"/>
    </xf>
    <xf numFmtId="0" fontId="23" fillId="3" borderId="36" xfId="28" applyFont="1" applyFill="1" applyBorder="1" applyAlignment="1" applyProtection="1">
      <alignment horizontal="left" vertical="center"/>
      <protection locked="0"/>
    </xf>
    <xf numFmtId="0" fontId="24" fillId="0" borderId="10" xfId="21" applyFont="1" applyBorder="1" applyAlignment="1" applyProtection="1">
      <alignment horizontal="justify" vertical="center" wrapText="1"/>
      <protection locked="0"/>
    </xf>
    <xf numFmtId="0" fontId="24" fillId="0" borderId="11" xfId="21" applyFont="1" applyBorder="1" applyAlignment="1" applyProtection="1">
      <alignment horizontal="justify" vertical="center"/>
      <protection locked="0"/>
    </xf>
    <xf numFmtId="0" fontId="24" fillId="0" borderId="27" xfId="21" applyFont="1" applyBorder="1" applyAlignment="1" applyProtection="1">
      <alignment horizontal="justify" vertical="center"/>
      <protection locked="0"/>
    </xf>
    <xf numFmtId="0" fontId="24" fillId="12" borderId="10" xfId="21" applyFont="1" applyFill="1" applyBorder="1" applyAlignment="1" applyProtection="1">
      <alignment horizontal="left" vertical="center" wrapText="1"/>
      <protection locked="0"/>
    </xf>
    <xf numFmtId="0" fontId="24" fillId="12" borderId="11" xfId="21" applyFont="1" applyFill="1" applyBorder="1" applyAlignment="1" applyProtection="1">
      <alignment horizontal="left" vertical="center" wrapText="1"/>
      <protection locked="0"/>
    </xf>
    <xf numFmtId="0" fontId="24" fillId="12" borderId="27" xfId="21" applyFont="1" applyFill="1" applyBorder="1" applyAlignment="1" applyProtection="1">
      <alignment horizontal="left" vertical="center" wrapText="1"/>
      <protection locked="0"/>
    </xf>
    <xf numFmtId="0" fontId="24" fillId="0" borderId="16" xfId="21" applyFont="1" applyBorder="1" applyAlignment="1" applyProtection="1">
      <alignment horizontal="justify" vertical="center" wrapText="1"/>
      <protection locked="0"/>
    </xf>
    <xf numFmtId="0" fontId="24" fillId="0" borderId="4" xfId="21" applyFont="1" applyBorder="1" applyAlignment="1" applyProtection="1">
      <alignment horizontal="justify" vertical="center" wrapText="1"/>
      <protection locked="0"/>
    </xf>
    <xf numFmtId="0" fontId="24" fillId="0" borderId="16" xfId="21" applyFont="1" applyBorder="1" applyAlignment="1" applyProtection="1">
      <alignment horizontal="justify" vertical="center"/>
      <protection locked="0"/>
    </xf>
    <xf numFmtId="0" fontId="24" fillId="0" borderId="4" xfId="21" applyFont="1" applyBorder="1" applyAlignment="1" applyProtection="1">
      <alignment horizontal="justify" vertical="center"/>
      <protection locked="0"/>
    </xf>
    <xf numFmtId="0" fontId="24" fillId="0" borderId="4" xfId="21" applyFont="1" applyBorder="1" applyAlignment="1" applyProtection="1">
      <alignment horizontal="center" vertical="center"/>
      <protection locked="0"/>
    </xf>
    <xf numFmtId="0" fontId="23" fillId="3" borderId="53" xfId="21" applyFont="1" applyFill="1" applyBorder="1" applyAlignment="1" applyProtection="1">
      <alignment horizontal="center" vertical="center"/>
      <protection locked="0"/>
    </xf>
    <xf numFmtId="0" fontId="23" fillId="3" borderId="5" xfId="21" applyFont="1" applyFill="1" applyBorder="1" applyAlignment="1" applyProtection="1">
      <alignment horizontal="center" vertical="center"/>
      <protection locked="0"/>
    </xf>
    <xf numFmtId="0" fontId="24" fillId="0" borderId="51" xfId="21" applyFont="1" applyBorder="1" applyAlignment="1" applyProtection="1">
      <alignment horizontal="justify" vertical="center" wrapText="1"/>
      <protection locked="0"/>
    </xf>
    <xf numFmtId="0" fontId="24" fillId="0" borderId="13" xfId="21" applyFont="1" applyBorder="1" applyAlignment="1" applyProtection="1">
      <alignment horizontal="justify" vertical="center" wrapText="1"/>
      <protection locked="0"/>
    </xf>
    <xf numFmtId="0" fontId="24" fillId="0" borderId="22" xfId="21" applyFont="1" applyBorder="1" applyAlignment="1" applyProtection="1">
      <alignment horizontal="justify" vertical="center" wrapText="1"/>
      <protection locked="0"/>
    </xf>
    <xf numFmtId="0" fontId="24" fillId="0" borderId="12" xfId="21" applyFont="1" applyBorder="1" applyAlignment="1" applyProtection="1">
      <alignment horizontal="justify" vertical="center"/>
      <protection locked="0"/>
    </xf>
    <xf numFmtId="0" fontId="24" fillId="0" borderId="36" xfId="21" applyFont="1" applyBorder="1" applyAlignment="1" applyProtection="1">
      <alignment horizontal="justify" vertical="center"/>
      <protection locked="0"/>
    </xf>
    <xf numFmtId="0" fontId="24" fillId="0" borderId="9" xfId="21" applyFont="1" applyBorder="1" applyAlignment="1" applyProtection="1">
      <alignment horizontal="justify" vertical="center" wrapText="1"/>
      <protection locked="0"/>
    </xf>
    <xf numFmtId="0" fontId="24" fillId="0" borderId="0" xfId="21" applyFont="1" applyAlignment="1" applyProtection="1">
      <alignment horizontal="justify" vertical="center"/>
      <protection locked="0"/>
    </xf>
    <xf numFmtId="0" fontId="24" fillId="0" borderId="48" xfId="21" applyFont="1" applyBorder="1" applyAlignment="1" applyProtection="1">
      <alignment horizontal="justify" vertical="center"/>
      <protection locked="0"/>
    </xf>
    <xf numFmtId="0" fontId="23" fillId="0" borderId="20" xfId="21" applyFont="1" applyBorder="1" applyAlignment="1" applyProtection="1">
      <alignment horizontal="justify" vertical="center"/>
      <protection locked="0"/>
    </xf>
    <xf numFmtId="0" fontId="23" fillId="0" borderId="21" xfId="21" applyFont="1" applyBorder="1" applyAlignment="1" applyProtection="1">
      <alignment horizontal="justify" vertical="center"/>
      <protection locked="0"/>
    </xf>
    <xf numFmtId="0" fontId="23" fillId="0" borderId="35" xfId="21" applyFont="1" applyBorder="1" applyAlignment="1" applyProtection="1">
      <alignment horizontal="justify" vertical="center"/>
      <protection locked="0"/>
    </xf>
    <xf numFmtId="0" fontId="24" fillId="0" borderId="9" xfId="21" applyFont="1" applyBorder="1" applyAlignment="1" applyProtection="1">
      <alignment horizontal="justify" vertical="top" wrapText="1"/>
      <protection locked="0"/>
    </xf>
    <xf numFmtId="0" fontId="24" fillId="0" borderId="0" xfId="21" applyFont="1" applyAlignment="1" applyProtection="1">
      <alignment horizontal="justify" vertical="top" wrapText="1"/>
      <protection locked="0"/>
    </xf>
    <xf numFmtId="0" fontId="24" fillId="0" borderId="48" xfId="21" applyFont="1" applyBorder="1" applyAlignment="1" applyProtection="1">
      <alignment horizontal="justify" vertical="top" wrapText="1"/>
      <protection locked="0"/>
    </xf>
    <xf numFmtId="0" fontId="24" fillId="0" borderId="22" xfId="21" applyFont="1" applyBorder="1" applyAlignment="1" applyProtection="1">
      <alignment horizontal="justify" vertical="top" wrapText="1"/>
      <protection locked="0"/>
    </xf>
    <xf numFmtId="0" fontId="24" fillId="0" borderId="12" xfId="21" applyFont="1" applyBorder="1" applyAlignment="1" applyProtection="1">
      <alignment horizontal="justify" vertical="top" wrapText="1"/>
      <protection locked="0"/>
    </xf>
    <xf numFmtId="0" fontId="24" fillId="0" borderId="36" xfId="21" applyFont="1" applyBorder="1" applyAlignment="1" applyProtection="1">
      <alignment horizontal="justify" vertical="top" wrapText="1"/>
      <protection locked="0"/>
    </xf>
    <xf numFmtId="0" fontId="24" fillId="0" borderId="22" xfId="21" applyFont="1" applyBorder="1" applyAlignment="1" applyProtection="1">
      <alignment horizontal="left" vertical="center" wrapText="1"/>
      <protection locked="0"/>
    </xf>
    <xf numFmtId="0" fontId="24" fillId="0" borderId="12" xfId="21" applyFont="1" applyBorder="1" applyAlignment="1" applyProtection="1">
      <alignment horizontal="left" vertical="center" wrapText="1"/>
      <protection locked="0"/>
    </xf>
    <xf numFmtId="0" fontId="24" fillId="0" borderId="36" xfId="21" applyFont="1" applyBorder="1" applyAlignment="1" applyProtection="1">
      <alignment horizontal="left" vertical="center" wrapText="1"/>
      <protection locked="0"/>
    </xf>
    <xf numFmtId="0" fontId="24" fillId="0" borderId="0" xfId="21" applyFont="1" applyAlignment="1" applyProtection="1">
      <alignment horizontal="justify" vertical="center" wrapText="1"/>
      <protection locked="0"/>
    </xf>
    <xf numFmtId="0" fontId="17" fillId="0" borderId="13" xfId="21" applyFont="1" applyBorder="1" applyAlignment="1" applyProtection="1">
      <alignment horizontal="justify" vertical="center"/>
      <protection locked="0"/>
    </xf>
    <xf numFmtId="0" fontId="17" fillId="0" borderId="14" xfId="21" applyFont="1" applyBorder="1" applyAlignment="1" applyProtection="1">
      <alignment horizontal="justify" vertical="center"/>
      <protection locked="0"/>
    </xf>
    <xf numFmtId="0" fontId="18" fillId="3" borderId="16" xfId="21" applyFont="1" applyFill="1" applyBorder="1" applyAlignment="1" applyProtection="1">
      <alignment horizontal="right" vertical="center"/>
      <protection locked="0"/>
    </xf>
    <xf numFmtId="0" fontId="18" fillId="3" borderId="4" xfId="21" applyFont="1" applyFill="1" applyBorder="1" applyAlignment="1" applyProtection="1">
      <alignment horizontal="right" vertical="center"/>
      <protection locked="0"/>
    </xf>
    <xf numFmtId="0" fontId="18" fillId="3" borderId="16" xfId="21" applyFont="1" applyFill="1" applyBorder="1" applyAlignment="1" applyProtection="1">
      <alignment horizontal="left" vertical="center"/>
      <protection locked="0"/>
    </xf>
    <xf numFmtId="0" fontId="18" fillId="3" borderId="4" xfId="21" applyFont="1" applyFill="1" applyBorder="1" applyAlignment="1" applyProtection="1">
      <alignment horizontal="left" vertical="center"/>
      <protection locked="0"/>
    </xf>
    <xf numFmtId="0" fontId="18" fillId="3" borderId="23" xfId="21" applyFont="1" applyFill="1" applyBorder="1" applyAlignment="1" applyProtection="1">
      <alignment horizontal="left" vertical="center"/>
      <protection locked="0"/>
    </xf>
    <xf numFmtId="0" fontId="17" fillId="0" borderId="4" xfId="21" applyFont="1" applyBorder="1" applyAlignment="1" applyProtection="1">
      <alignment horizontal="justify" vertical="center"/>
      <protection locked="0"/>
    </xf>
    <xf numFmtId="0" fontId="17" fillId="0" borderId="23" xfId="21" applyFont="1" applyBorder="1" applyAlignment="1" applyProtection="1">
      <alignment horizontal="justify" vertical="center"/>
      <protection locked="0"/>
    </xf>
    <xf numFmtId="0" fontId="26" fillId="2" borderId="51" xfId="21" applyFont="1" applyFill="1" applyBorder="1" applyAlignment="1" applyProtection="1">
      <alignment vertical="center" wrapText="1"/>
      <protection locked="0"/>
    </xf>
    <xf numFmtId="0" fontId="26" fillId="2" borderId="13" xfId="21" applyFont="1" applyFill="1" applyBorder="1" applyAlignment="1" applyProtection="1">
      <alignment vertical="center" wrapText="1"/>
      <protection locked="0"/>
    </xf>
    <xf numFmtId="0" fontId="26" fillId="2" borderId="16" xfId="21" applyFont="1" applyFill="1" applyBorder="1" applyAlignment="1" applyProtection="1">
      <alignment vertical="center" wrapText="1"/>
      <protection locked="0"/>
    </xf>
    <xf numFmtId="0" fontId="26" fillId="2" borderId="4" xfId="21" applyFont="1" applyFill="1" applyBorder="1" applyAlignment="1" applyProtection="1">
      <alignment vertical="center" wrapText="1"/>
      <protection locked="0"/>
    </xf>
    <xf numFmtId="0" fontId="18" fillId="3" borderId="51" xfId="21" applyFont="1" applyFill="1" applyBorder="1" applyAlignment="1" applyProtection="1">
      <alignment horizontal="right" vertical="center"/>
      <protection locked="0"/>
    </xf>
    <xf numFmtId="0" fontId="18" fillId="3" borderId="13" xfId="21" applyFont="1" applyFill="1" applyBorder="1" applyAlignment="1" applyProtection="1">
      <alignment horizontal="right" vertical="center"/>
      <protection locked="0"/>
    </xf>
    <xf numFmtId="0" fontId="17" fillId="0" borderId="53" xfId="9" applyFont="1" applyBorder="1" applyAlignment="1" applyProtection="1">
      <alignment horizontal="justify" vertical="center" wrapText="1"/>
      <protection locked="0"/>
    </xf>
    <xf numFmtId="0" fontId="17" fillId="0" borderId="5" xfId="9" applyFont="1" applyBorder="1" applyAlignment="1" applyProtection="1">
      <alignment horizontal="justify" vertical="center" wrapText="1"/>
      <protection locked="0"/>
    </xf>
    <xf numFmtId="0" fontId="17" fillId="0" borderId="6" xfId="9" applyFont="1" applyBorder="1" applyAlignment="1" applyProtection="1">
      <alignment horizontal="justify" vertical="center" wrapText="1"/>
      <protection locked="0"/>
    </xf>
    <xf numFmtId="0" fontId="18" fillId="3" borderId="37" xfId="21" applyFont="1" applyFill="1" applyBorder="1" applyAlignment="1" applyProtection="1">
      <alignment horizontal="right" vertical="center"/>
      <protection locked="0"/>
    </xf>
    <xf numFmtId="0" fontId="14" fillId="0" borderId="53" xfId="0" applyFont="1" applyBorder="1" applyAlignment="1" applyProtection="1">
      <alignment horizontal="justify" vertical="center" wrapText="1"/>
      <protection locked="0"/>
    </xf>
    <xf numFmtId="0" fontId="14" fillId="0" borderId="69" xfId="0" applyFont="1" applyBorder="1" applyAlignment="1" applyProtection="1">
      <alignment horizontal="justify" vertical="center" wrapText="1"/>
      <protection locked="0"/>
    </xf>
    <xf numFmtId="0" fontId="24" fillId="0" borderId="23" xfId="21" applyFont="1" applyBorder="1" applyAlignment="1" applyProtection="1">
      <alignment horizontal="center" vertical="center"/>
      <protection locked="0"/>
    </xf>
    <xf numFmtId="0" fontId="18" fillId="0" borderId="50" xfId="21" applyFont="1" applyBorder="1" applyAlignment="1" applyProtection="1">
      <alignment horizontal="center" vertical="center"/>
      <protection locked="0"/>
    </xf>
    <xf numFmtId="0" fontId="18" fillId="0" borderId="0" xfId="21" applyFont="1" applyAlignment="1" applyProtection="1">
      <alignment horizontal="center" vertical="center"/>
      <protection locked="0"/>
    </xf>
    <xf numFmtId="0" fontId="27" fillId="5" borderId="23" xfId="9" applyFont="1" applyFill="1" applyBorder="1" applyAlignment="1" applyProtection="1">
      <alignment horizontal="center" vertical="center" wrapText="1"/>
      <protection locked="0"/>
    </xf>
    <xf numFmtId="0" fontId="17" fillId="2" borderId="16" xfId="21" applyFont="1" applyFill="1" applyBorder="1" applyAlignment="1" applyProtection="1">
      <alignment vertical="center"/>
      <protection locked="0"/>
    </xf>
    <xf numFmtId="0" fontId="17" fillId="2" borderId="4" xfId="21" applyFont="1" applyFill="1" applyBorder="1" applyAlignment="1" applyProtection="1">
      <alignment vertical="center"/>
      <protection locked="0"/>
    </xf>
    <xf numFmtId="0" fontId="24" fillId="0" borderId="22" xfId="21" applyFont="1" applyBorder="1" applyAlignment="1" applyProtection="1">
      <alignment horizontal="justify" vertical="center"/>
      <protection locked="0"/>
    </xf>
    <xf numFmtId="0" fontId="24" fillId="0" borderId="48" xfId="21" applyFont="1" applyBorder="1" applyAlignment="1" applyProtection="1">
      <alignment horizontal="justify" vertical="center" wrapText="1"/>
      <protection locked="0"/>
    </xf>
    <xf numFmtId="0" fontId="24" fillId="0" borderId="11" xfId="21" applyFont="1" applyBorder="1" applyAlignment="1" applyProtection="1">
      <alignment horizontal="justify" vertical="center" wrapText="1"/>
      <protection locked="0"/>
    </xf>
    <xf numFmtId="0" fontId="24" fillId="0" borderId="27" xfId="21" applyFont="1" applyBorder="1" applyAlignment="1" applyProtection="1">
      <alignment horizontal="justify" vertical="center" wrapText="1"/>
      <protection locked="0"/>
    </xf>
    <xf numFmtId="0" fontId="24" fillId="0" borderId="22" xfId="21" applyFont="1" applyBorder="1" applyAlignment="1" applyProtection="1">
      <alignment horizontal="left" vertical="center"/>
      <protection locked="0"/>
    </xf>
    <xf numFmtId="0" fontId="24" fillId="0" borderId="12" xfId="21" applyFont="1" applyBorder="1" applyAlignment="1" applyProtection="1">
      <alignment horizontal="left" vertical="center"/>
      <protection locked="0"/>
    </xf>
    <xf numFmtId="0" fontId="24" fillId="0" borderId="36" xfId="21" applyFont="1" applyBorder="1" applyAlignment="1" applyProtection="1">
      <alignment horizontal="left" vertical="center"/>
      <protection locked="0"/>
    </xf>
    <xf numFmtId="0" fontId="24" fillId="0" borderId="0" xfId="21" applyFont="1" applyAlignment="1" applyProtection="1">
      <alignment horizontal="center" vertical="center"/>
      <protection locked="0"/>
    </xf>
    <xf numFmtId="0" fontId="23" fillId="0" borderId="20" xfId="21" applyFont="1" applyBorder="1" applyAlignment="1" applyProtection="1">
      <alignment horizontal="left" vertical="center"/>
      <protection locked="0"/>
    </xf>
    <xf numFmtId="0" fontId="23" fillId="0" borderId="21" xfId="21" applyFont="1" applyBorder="1" applyAlignment="1" applyProtection="1">
      <alignment horizontal="left" vertical="center"/>
      <protection locked="0"/>
    </xf>
    <xf numFmtId="0" fontId="23" fillId="0" borderId="35" xfId="21" applyFont="1" applyBorder="1" applyAlignment="1" applyProtection="1">
      <alignment horizontal="left" vertical="center"/>
      <protection locked="0"/>
    </xf>
    <xf numFmtId="0" fontId="24" fillId="0" borderId="38" xfId="21" applyFont="1" applyBorder="1" applyAlignment="1" applyProtection="1">
      <alignment horizontal="center" vertical="center"/>
      <protection locked="0"/>
    </xf>
    <xf numFmtId="0" fontId="24" fillId="0" borderId="0" xfId="21" applyFont="1" applyAlignment="1" applyProtection="1">
      <alignment horizontal="justify" vertical="top"/>
      <protection locked="0"/>
    </xf>
    <xf numFmtId="0" fontId="24" fillId="0" borderId="48" xfId="21" applyFont="1" applyBorder="1" applyAlignment="1" applyProtection="1">
      <alignment horizontal="justify" vertical="top"/>
      <protection locked="0"/>
    </xf>
    <xf numFmtId="0" fontId="24" fillId="0" borderId="0" xfId="21" applyFont="1" applyAlignment="1" applyProtection="1">
      <alignment horizontal="left" vertical="center"/>
      <protection locked="0"/>
    </xf>
    <xf numFmtId="0" fontId="24" fillId="0" borderId="22" xfId="21" applyFont="1" applyBorder="1" applyAlignment="1" applyProtection="1">
      <alignment horizontal="left" wrapText="1"/>
      <protection locked="0"/>
    </xf>
    <xf numFmtId="0" fontId="24" fillId="0" borderId="12" xfId="21" applyFont="1" applyBorder="1" applyAlignment="1" applyProtection="1">
      <alignment horizontal="left"/>
      <protection locked="0"/>
    </xf>
    <xf numFmtId="0" fontId="24" fillId="0" borderId="36" xfId="21" applyFont="1" applyBorder="1" applyAlignment="1" applyProtection="1">
      <alignment horizontal="left"/>
      <protection locked="0"/>
    </xf>
    <xf numFmtId="0" fontId="23" fillId="0" borderId="20" xfId="21" applyFont="1" applyBorder="1" applyAlignment="1" applyProtection="1">
      <alignment horizontal="left" vertical="center" wrapText="1"/>
      <protection locked="0"/>
    </xf>
    <xf numFmtId="0" fontId="23" fillId="0" borderId="21" xfId="21" applyFont="1" applyBorder="1" applyAlignment="1" applyProtection="1">
      <alignment horizontal="left" vertical="center" wrapText="1"/>
      <protection locked="0"/>
    </xf>
    <xf numFmtId="0" fontId="23" fillId="0" borderId="35" xfId="21" applyFont="1" applyBorder="1" applyAlignment="1" applyProtection="1">
      <alignment horizontal="left" vertical="center" wrapText="1"/>
      <protection locked="0"/>
    </xf>
    <xf numFmtId="0" fontId="24" fillId="0" borderId="12" xfId="21" applyFont="1" applyBorder="1" applyAlignment="1" applyProtection="1">
      <alignment horizontal="justify" vertical="top"/>
      <protection locked="0"/>
    </xf>
    <xf numFmtId="0" fontId="24" fillId="0" borderId="36" xfId="21" applyFont="1" applyBorder="1" applyAlignment="1" applyProtection="1">
      <alignment horizontal="justify" vertical="top"/>
      <protection locked="0"/>
    </xf>
    <xf numFmtId="0" fontId="24" fillId="0" borderId="9" xfId="21" applyFont="1" applyBorder="1" applyAlignment="1" applyProtection="1">
      <alignment horizontal="left" vertical="center"/>
      <protection locked="0"/>
    </xf>
    <xf numFmtId="0" fontId="24" fillId="0" borderId="48" xfId="21" applyFont="1" applyBorder="1" applyAlignment="1" applyProtection="1">
      <alignment horizontal="left" vertical="center"/>
      <protection locked="0"/>
    </xf>
    <xf numFmtId="0" fontId="24" fillId="0" borderId="12" xfId="21" applyFont="1" applyBorder="1" applyAlignment="1" applyProtection="1">
      <alignment horizontal="justify" vertical="center" wrapText="1"/>
      <protection locked="0"/>
    </xf>
    <xf numFmtId="0" fontId="24" fillId="0" borderId="36" xfId="21" applyFont="1" applyBorder="1" applyAlignment="1" applyProtection="1">
      <alignment horizontal="justify" vertical="center" wrapText="1"/>
      <protection locked="0"/>
    </xf>
    <xf numFmtId="0" fontId="15" fillId="5" borderId="4" xfId="0" applyFont="1" applyFill="1" applyBorder="1" applyAlignment="1">
      <alignment horizontal="left"/>
    </xf>
    <xf numFmtId="0" fontId="14" fillId="0" borderId="4" xfId="0" applyFont="1" applyBorder="1" applyAlignment="1">
      <alignment horizontal="justify" vertical="top"/>
    </xf>
    <xf numFmtId="0" fontId="14" fillId="0" borderId="4" xfId="0" applyFont="1" applyBorder="1" applyAlignment="1">
      <alignment horizontal="justify" vertical="top" wrapText="1"/>
    </xf>
    <xf numFmtId="0" fontId="14" fillId="0" borderId="37" xfId="0" applyFont="1" applyBorder="1" applyAlignment="1">
      <alignment horizontal="justify" vertical="center" wrapText="1"/>
    </xf>
    <xf numFmtId="0" fontId="14" fillId="0" borderId="38" xfId="0" applyFont="1" applyBorder="1" applyAlignment="1">
      <alignment horizontal="justify" vertical="center" wrapText="1"/>
    </xf>
    <xf numFmtId="0" fontId="14" fillId="0" borderId="19" xfId="0" applyFont="1" applyBorder="1" applyAlignment="1">
      <alignment horizontal="justify" vertical="center" wrapText="1"/>
    </xf>
    <xf numFmtId="0" fontId="14" fillId="0" borderId="4" xfId="0" applyFont="1" applyBorder="1" applyAlignment="1">
      <alignment horizontal="justify" vertical="center" wrapText="1" readingOrder="1"/>
    </xf>
    <xf numFmtId="0" fontId="23" fillId="5" borderId="4" xfId="21" applyFont="1" applyFill="1" applyBorder="1" applyAlignment="1" applyProtection="1">
      <alignment horizontal="center" vertical="center" wrapText="1"/>
      <protection locked="0"/>
    </xf>
    <xf numFmtId="0" fontId="24" fillId="2" borderId="59" xfId="21" applyFont="1" applyFill="1" applyBorder="1" applyAlignment="1" applyProtection="1">
      <alignment horizontal="justify" vertical="justify" wrapText="1"/>
      <protection locked="0"/>
    </xf>
    <xf numFmtId="0" fontId="24" fillId="2" borderId="29" xfId="21" applyFont="1" applyFill="1" applyBorder="1" applyAlignment="1" applyProtection="1">
      <alignment horizontal="justify" vertical="justify"/>
      <protection locked="0"/>
    </xf>
    <xf numFmtId="0" fontId="24" fillId="2" borderId="60" xfId="21" applyFont="1" applyFill="1" applyBorder="1" applyAlignment="1" applyProtection="1">
      <alignment horizontal="justify" vertical="justify"/>
      <protection locked="0"/>
    </xf>
    <xf numFmtId="0" fontId="24" fillId="2" borderId="43" xfId="21" applyFont="1" applyFill="1" applyBorder="1" applyAlignment="1" applyProtection="1">
      <alignment horizontal="justify" vertical="justify" wrapText="1"/>
      <protection locked="0"/>
    </xf>
    <xf numFmtId="0" fontId="24" fillId="2" borderId="17" xfId="21" applyFont="1" applyFill="1" applyBorder="1" applyAlignment="1" applyProtection="1">
      <alignment horizontal="justify" vertical="justify"/>
      <protection locked="0"/>
    </xf>
    <xf numFmtId="0" fontId="24" fillId="2" borderId="44" xfId="21" applyFont="1" applyFill="1" applyBorder="1" applyAlignment="1" applyProtection="1">
      <alignment horizontal="justify" vertical="justify"/>
      <protection locked="0"/>
    </xf>
    <xf numFmtId="0" fontId="15" fillId="5" borderId="4" xfId="21" applyFont="1" applyFill="1" applyBorder="1" applyAlignment="1" applyProtection="1">
      <alignment horizontal="center" vertical="center"/>
      <protection locked="0"/>
    </xf>
    <xf numFmtId="0" fontId="15" fillId="3" borderId="4" xfId="0" applyFont="1" applyFill="1" applyBorder="1" applyAlignment="1">
      <alignment horizontal="center" vertical="center" wrapText="1" readingOrder="1"/>
    </xf>
    <xf numFmtId="0" fontId="23" fillId="5" borderId="7" xfId="21" applyFont="1" applyFill="1" applyBorder="1" applyAlignment="1" applyProtection="1">
      <alignment horizontal="center" vertical="center"/>
      <protection locked="0"/>
    </xf>
    <xf numFmtId="0" fontId="24" fillId="2" borderId="59" xfId="21" applyFont="1" applyFill="1" applyBorder="1" applyAlignment="1" applyProtection="1">
      <alignment horizontal="justify" vertical="top" wrapText="1"/>
      <protection locked="0"/>
    </xf>
    <xf numFmtId="0" fontId="24" fillId="2" borderId="29" xfId="21" applyFont="1" applyFill="1" applyBorder="1" applyAlignment="1" applyProtection="1">
      <alignment horizontal="justify" vertical="top"/>
      <protection locked="0"/>
    </xf>
    <xf numFmtId="0" fontId="24" fillId="2" borderId="60" xfId="21" applyFont="1" applyFill="1" applyBorder="1" applyAlignment="1" applyProtection="1">
      <alignment horizontal="justify" vertical="top"/>
      <protection locked="0"/>
    </xf>
    <xf numFmtId="0" fontId="23" fillId="5" borderId="4" xfId="21" applyFont="1" applyFill="1" applyBorder="1" applyAlignment="1" applyProtection="1">
      <alignment horizontal="center" vertical="center"/>
      <protection locked="0"/>
    </xf>
    <xf numFmtId="0" fontId="24" fillId="2" borderId="50" xfId="21" applyFont="1" applyFill="1" applyBorder="1" applyAlignment="1" applyProtection="1">
      <alignment horizontal="justify" vertical="top" wrapText="1"/>
      <protection locked="0"/>
    </xf>
    <xf numFmtId="0" fontId="24" fillId="2" borderId="0" xfId="21" applyFont="1" applyFill="1" applyAlignment="1" applyProtection="1">
      <alignment horizontal="justify" vertical="top" wrapText="1"/>
      <protection locked="0"/>
    </xf>
    <xf numFmtId="0" fontId="24" fillId="2" borderId="47" xfId="21" applyFont="1" applyFill="1" applyBorder="1" applyAlignment="1" applyProtection="1">
      <alignment horizontal="justify" vertical="top" wrapText="1"/>
      <protection locked="0"/>
    </xf>
    <xf numFmtId="0" fontId="24" fillId="2" borderId="43" xfId="21" applyFont="1" applyFill="1" applyBorder="1" applyAlignment="1" applyProtection="1">
      <alignment horizontal="justify" vertical="center" wrapText="1"/>
      <protection locked="0"/>
    </xf>
    <xf numFmtId="0" fontId="24" fillId="2" borderId="17" xfId="21" applyFont="1" applyFill="1" applyBorder="1" applyAlignment="1" applyProtection="1">
      <alignment horizontal="justify" vertical="center"/>
      <protection locked="0"/>
    </xf>
    <xf numFmtId="0" fontId="24" fillId="2" borderId="44" xfId="21" applyFont="1" applyFill="1" applyBorder="1" applyAlignment="1" applyProtection="1">
      <alignment horizontal="justify" vertical="center"/>
      <protection locked="0"/>
    </xf>
    <xf numFmtId="176" fontId="23" fillId="3" borderId="10" xfId="8" applyNumberFormat="1" applyFont="1" applyFill="1" applyBorder="1" applyAlignment="1" applyProtection="1">
      <alignment horizontal="left" vertical="center"/>
    </xf>
    <xf numFmtId="176" fontId="23" fillId="3" borderId="11" xfId="8" applyNumberFormat="1" applyFont="1" applyFill="1" applyBorder="1" applyAlignment="1" applyProtection="1">
      <alignment horizontal="left" vertical="center"/>
    </xf>
    <xf numFmtId="176" fontId="23" fillId="3" borderId="27" xfId="8" applyNumberFormat="1" applyFont="1" applyFill="1" applyBorder="1" applyAlignment="1" applyProtection="1">
      <alignment horizontal="left" vertical="center"/>
    </xf>
    <xf numFmtId="0" fontId="14" fillId="0" borderId="37" xfId="9" applyFont="1" applyBorder="1" applyAlignment="1" applyProtection="1">
      <alignment horizontal="center"/>
      <protection locked="0"/>
    </xf>
    <xf numFmtId="0" fontId="14" fillId="0" borderId="19" xfId="9" applyFont="1" applyBorder="1" applyAlignment="1" applyProtection="1">
      <alignment horizontal="center"/>
      <protection locked="0"/>
    </xf>
    <xf numFmtId="0" fontId="23" fillId="16" borderId="0" xfId="28" applyFont="1" applyFill="1" applyAlignment="1" applyProtection="1">
      <alignment horizontal="left" vertical="top" wrapText="1"/>
      <protection locked="0"/>
    </xf>
    <xf numFmtId="0" fontId="24" fillId="0" borderId="10" xfId="28" applyFont="1" applyBorder="1" applyAlignment="1" applyProtection="1">
      <alignment horizontal="justify" vertical="top" wrapText="1"/>
      <protection locked="0"/>
    </xf>
    <xf numFmtId="0" fontId="24" fillId="0" borderId="11" xfId="28" applyFont="1" applyBorder="1" applyAlignment="1" applyProtection="1">
      <alignment horizontal="justify" vertical="top" wrapText="1"/>
      <protection locked="0"/>
    </xf>
    <xf numFmtId="0" fontId="24" fillId="0" borderId="27" xfId="28" applyFont="1" applyBorder="1" applyAlignment="1" applyProtection="1">
      <alignment horizontal="justify" vertical="top" wrapText="1"/>
      <protection locked="0"/>
    </xf>
    <xf numFmtId="0" fontId="23" fillId="5" borderId="10" xfId="28" applyFont="1" applyFill="1" applyBorder="1" applyAlignment="1" applyProtection="1">
      <alignment horizontal="center"/>
      <protection locked="0"/>
    </xf>
    <xf numFmtId="0" fontId="23" fillId="5" borderId="11" xfId="28" applyFont="1" applyFill="1" applyBorder="1" applyAlignment="1" applyProtection="1">
      <alignment horizontal="center"/>
      <protection locked="0"/>
    </xf>
    <xf numFmtId="0" fontId="23" fillId="5" borderId="27" xfId="28" applyFont="1" applyFill="1" applyBorder="1" applyAlignment="1" applyProtection="1">
      <alignment horizontal="center"/>
      <protection locked="0"/>
    </xf>
    <xf numFmtId="0" fontId="24" fillId="2" borderId="37" xfId="58" applyFont="1" applyFill="1" applyBorder="1" applyAlignment="1" applyProtection="1">
      <alignment horizontal="left"/>
      <protection locked="0"/>
    </xf>
    <xf numFmtId="0" fontId="24" fillId="2" borderId="45" xfId="58" applyFont="1" applyFill="1" applyBorder="1" applyAlignment="1" applyProtection="1">
      <alignment horizontal="left"/>
      <protection locked="0"/>
    </xf>
    <xf numFmtId="0" fontId="23" fillId="7" borderId="31" xfId="58" applyFont="1" applyFill="1" applyBorder="1" applyAlignment="1" applyProtection="1">
      <alignment horizontal="center" vertical="center" wrapText="1"/>
      <protection locked="0"/>
    </xf>
    <xf numFmtId="0" fontId="23" fillId="7" borderId="24" xfId="58" applyFont="1" applyFill="1" applyBorder="1" applyAlignment="1" applyProtection="1">
      <alignment horizontal="center" vertical="center" wrapText="1"/>
      <protection locked="0"/>
    </xf>
    <xf numFmtId="0" fontId="24" fillId="3" borderId="4" xfId="58" applyFont="1" applyFill="1" applyBorder="1" applyAlignment="1" applyProtection="1">
      <alignment horizontal="center"/>
      <protection locked="0"/>
    </xf>
    <xf numFmtId="0" fontId="24" fillId="3" borderId="23" xfId="58" applyFont="1" applyFill="1" applyBorder="1" applyAlignment="1" applyProtection="1">
      <alignment horizontal="center"/>
      <protection locked="0"/>
    </xf>
    <xf numFmtId="0" fontId="24" fillId="2" borderId="4" xfId="58" applyFont="1" applyFill="1" applyBorder="1" applyAlignment="1" applyProtection="1">
      <alignment horizontal="center"/>
      <protection locked="0"/>
    </xf>
    <xf numFmtId="0" fontId="24" fillId="2" borderId="23" xfId="58" applyFont="1" applyFill="1" applyBorder="1" applyAlignment="1" applyProtection="1">
      <alignment horizontal="center"/>
      <protection locked="0"/>
    </xf>
    <xf numFmtId="0" fontId="24" fillId="2" borderId="4" xfId="58" applyFont="1" applyFill="1" applyBorder="1" applyAlignment="1" applyProtection="1">
      <alignment horizontal="left"/>
      <protection locked="0"/>
    </xf>
    <xf numFmtId="0" fontId="24" fillId="2" borderId="23" xfId="58" applyFont="1" applyFill="1" applyBorder="1" applyAlignment="1" applyProtection="1">
      <alignment horizontal="left"/>
      <protection locked="0"/>
    </xf>
    <xf numFmtId="0" fontId="24" fillId="3" borderId="13" xfId="58" applyFont="1" applyFill="1" applyBorder="1" applyAlignment="1" applyProtection="1">
      <alignment horizontal="center"/>
      <protection locked="0"/>
    </xf>
    <xf numFmtId="0" fontId="24" fillId="3" borderId="14" xfId="58" applyFont="1" applyFill="1" applyBorder="1" applyAlignment="1" applyProtection="1">
      <alignment horizontal="center"/>
      <protection locked="0"/>
    </xf>
    <xf numFmtId="0" fontId="38" fillId="0" borderId="10" xfId="58" applyFont="1" applyBorder="1" applyAlignment="1">
      <alignment horizontal="left" wrapText="1"/>
    </xf>
    <xf numFmtId="0" fontId="38" fillId="0" borderId="11" xfId="58" applyFont="1" applyBorder="1" applyAlignment="1">
      <alignment horizontal="left" wrapText="1"/>
    </xf>
    <xf numFmtId="0" fontId="38" fillId="0" borderId="27" xfId="58" applyFont="1" applyBorder="1" applyAlignment="1">
      <alignment horizontal="left" wrapText="1"/>
    </xf>
  </cellXfs>
  <cellStyles count="60">
    <cellStyle name="Hipervínculo" xfId="57" builtinId="8"/>
    <cellStyle name="Millares [0] 2" xfId="1" xr:uid="{00000000-0005-0000-0000-000001000000}"/>
    <cellStyle name="Millares [0] 3" xfId="54" xr:uid="{00000000-0005-0000-0000-000002000000}"/>
    <cellStyle name="Millares 2" xfId="2" xr:uid="{00000000-0005-0000-0000-000003000000}"/>
    <cellStyle name="Millares 2 2" xfId="3" xr:uid="{00000000-0005-0000-0000-000004000000}"/>
    <cellStyle name="Millares 2 3" xfId="24" xr:uid="{00000000-0005-0000-0000-000005000000}"/>
    <cellStyle name="Millares 2 5 2" xfId="31" xr:uid="{00000000-0005-0000-0000-000006000000}"/>
    <cellStyle name="Millares 3" xfId="4" xr:uid="{00000000-0005-0000-0000-000007000000}"/>
    <cellStyle name="Millares 3 2" xfId="5" xr:uid="{00000000-0005-0000-0000-000008000000}"/>
    <cellStyle name="Millares 4" xfId="6" xr:uid="{00000000-0005-0000-0000-000009000000}"/>
    <cellStyle name="Millares 4 2" xfId="22" xr:uid="{00000000-0005-0000-0000-00000A000000}"/>
    <cellStyle name="Millares 5" xfId="46" xr:uid="{00000000-0005-0000-0000-00000B000000}"/>
    <cellStyle name="Moneda" xfId="7" builtinId="4"/>
    <cellStyle name="Moneda [0] 2" xfId="23" xr:uid="{00000000-0005-0000-0000-00000D000000}"/>
    <cellStyle name="Moneda [0] 3" xfId="26" xr:uid="{00000000-0005-0000-0000-00000E000000}"/>
    <cellStyle name="Moneda [0] 3 2" xfId="40" xr:uid="{00000000-0005-0000-0000-00000F000000}"/>
    <cellStyle name="Moneda [0] 4" xfId="29" xr:uid="{00000000-0005-0000-0000-000010000000}"/>
    <cellStyle name="Moneda [0] 5" xfId="43" xr:uid="{00000000-0005-0000-0000-000011000000}"/>
    <cellStyle name="Moneda [0] 6" xfId="53" xr:uid="{00000000-0005-0000-0000-000012000000}"/>
    <cellStyle name="Moneda [0] 7" xfId="56" xr:uid="{00000000-0005-0000-0000-000013000000}"/>
    <cellStyle name="Moneda 2" xfId="8" xr:uid="{00000000-0005-0000-0000-000014000000}"/>
    <cellStyle name="Moneda 3" xfId="19" xr:uid="{00000000-0005-0000-0000-000015000000}"/>
    <cellStyle name="Moneda 4" xfId="35" xr:uid="{00000000-0005-0000-0000-000016000000}"/>
    <cellStyle name="Moneda 5" xfId="37" xr:uid="{00000000-0005-0000-0000-000017000000}"/>
    <cellStyle name="Moneda 6" xfId="33" xr:uid="{00000000-0005-0000-0000-000018000000}"/>
    <cellStyle name="Moneda 7" xfId="49" xr:uid="{00000000-0005-0000-0000-000019000000}"/>
    <cellStyle name="Normal" xfId="0" builtinId="0"/>
    <cellStyle name="Normal 10" xfId="34" xr:uid="{00000000-0005-0000-0000-00001B000000}"/>
    <cellStyle name="Normal 10 2 2" xfId="30" xr:uid="{00000000-0005-0000-0000-00001C000000}"/>
    <cellStyle name="Normal 11" xfId="36" xr:uid="{00000000-0005-0000-0000-00001D000000}"/>
    <cellStyle name="Normal 11 2" xfId="41" xr:uid="{00000000-0005-0000-0000-00001E000000}"/>
    <cellStyle name="Normal 11 3" xfId="58" xr:uid="{6392CAF9-AF54-409A-BAA5-BC18C8BF4DD9}"/>
    <cellStyle name="Normal 12" xfId="45" xr:uid="{00000000-0005-0000-0000-00001F000000}"/>
    <cellStyle name="Normal 13" xfId="48" xr:uid="{00000000-0005-0000-0000-000020000000}"/>
    <cellStyle name="Normal 14" xfId="52" xr:uid="{00000000-0005-0000-0000-000021000000}"/>
    <cellStyle name="Normal 15" xfId="55" xr:uid="{00000000-0005-0000-0000-000022000000}"/>
    <cellStyle name="Normal 2" xfId="9" xr:uid="{00000000-0005-0000-0000-000023000000}"/>
    <cellStyle name="Normal 2 2" xfId="10" xr:uid="{00000000-0005-0000-0000-000024000000}"/>
    <cellStyle name="Normal 2 3" xfId="50" xr:uid="{00000000-0005-0000-0000-000025000000}"/>
    <cellStyle name="Normal 3" xfId="11" xr:uid="{00000000-0005-0000-0000-000026000000}"/>
    <cellStyle name="Normal 4" xfId="12" xr:uid="{00000000-0005-0000-0000-000027000000}"/>
    <cellStyle name="Normal 4 2" xfId="27" xr:uid="{00000000-0005-0000-0000-000028000000}"/>
    <cellStyle name="Normal 5" xfId="13" xr:uid="{00000000-0005-0000-0000-000029000000}"/>
    <cellStyle name="Normal 5 2" xfId="21" xr:uid="{00000000-0005-0000-0000-00002A000000}"/>
    <cellStyle name="Normal 5 3" xfId="28" xr:uid="{00000000-0005-0000-0000-00002B000000}"/>
    <cellStyle name="Normal 6" xfId="18" xr:uid="{00000000-0005-0000-0000-00002C000000}"/>
    <cellStyle name="Normal 7" xfId="14" xr:uid="{00000000-0005-0000-0000-00002D000000}"/>
    <cellStyle name="Normal 8" xfId="25" xr:uid="{00000000-0005-0000-0000-00002E000000}"/>
    <cellStyle name="Normal 8 2" xfId="39" xr:uid="{00000000-0005-0000-0000-00002F000000}"/>
    <cellStyle name="Normal 8 3" xfId="44" xr:uid="{00000000-0005-0000-0000-000030000000}"/>
    <cellStyle name="Normal 9" xfId="15" xr:uid="{00000000-0005-0000-0000-000031000000}"/>
    <cellStyle name="Porcentaje" xfId="16" builtinId="5"/>
    <cellStyle name="Porcentaje 2" xfId="17" xr:uid="{00000000-0005-0000-0000-000033000000}"/>
    <cellStyle name="Porcentaje 2 3" xfId="32" xr:uid="{00000000-0005-0000-0000-000034000000}"/>
    <cellStyle name="Porcentaje 3" xfId="20" xr:uid="{00000000-0005-0000-0000-000035000000}"/>
    <cellStyle name="Porcentaje 4" xfId="38" xr:uid="{00000000-0005-0000-0000-000036000000}"/>
    <cellStyle name="Porcentaje 4 2" xfId="42" xr:uid="{00000000-0005-0000-0000-000037000000}"/>
    <cellStyle name="Porcentaje 4 3" xfId="59" xr:uid="{AB5EFD23-08D5-4605-AD45-37F169F41BA2}"/>
    <cellStyle name="Porcentaje 5" xfId="47" xr:uid="{00000000-0005-0000-0000-000038000000}"/>
    <cellStyle name="Porcentaje 6" xfId="51" xr:uid="{00000000-0005-0000-0000-000039000000}"/>
  </cellStyles>
  <dxfs count="1">
    <dxf>
      <fill>
        <patternFill>
          <bgColor rgb="FFFFFFCC"/>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D4D840"/>
      <color rgb="FFFFFFCC"/>
      <color rgb="FFEAFA5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21" Type="http://schemas.openxmlformats.org/officeDocument/2006/relationships/worksheet" Target="worksheets/sheet21.xml"/><Relationship Id="rId34" Type="http://schemas.openxmlformats.org/officeDocument/2006/relationships/customXml" Target="../customXml/item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microsoft.com/office/2017/10/relationships/person" Target="persons/person.xml"/><Relationship Id="rId37" Type="http://schemas.microsoft.com/office/2023/09/relationships/Python" Target="pytho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tyles" Target="styles.xml"/><Relationship Id="rId35" Type="http://schemas.openxmlformats.org/officeDocument/2006/relationships/customXml" Target="../customXml/item2.xml"/><Relationship Id="rId8" Type="http://schemas.openxmlformats.org/officeDocument/2006/relationships/worksheet" Target="worksheets/sheet8.xml"/><Relationship Id="rId3"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1" Type="http://schemas.openxmlformats.org/officeDocument/2006/relationships/image" Target="../media/image1.emf"/></Relationships>
</file>

<file path=xl/drawings/_rels/drawing4.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1.emf"/></Relationships>
</file>

<file path=xl/drawings/_rels/drawing5.xml.rels><?xml version="1.0" encoding="UTF-8" standalone="yes"?>
<Relationships xmlns="http://schemas.openxmlformats.org/package/2006/relationships"><Relationship Id="rId1" Type="http://schemas.openxmlformats.org/officeDocument/2006/relationships/image" Target="../media/image1.emf"/></Relationships>
</file>

<file path=xl/drawings/_rels/drawing6.xml.rels><?xml version="1.0" encoding="UTF-8" standalone="yes"?>
<Relationships xmlns="http://schemas.openxmlformats.org/package/2006/relationships"><Relationship Id="rId1" Type="http://schemas.openxmlformats.org/officeDocument/2006/relationships/image" Target="../media/image1.emf"/></Relationships>
</file>

<file path=xl/drawings/_rels/drawing7.xml.rels><?xml version="1.0" encoding="UTF-8" standalone="yes"?>
<Relationships xmlns="http://schemas.openxmlformats.org/package/2006/relationships"><Relationship Id="rId1" Type="http://schemas.openxmlformats.org/officeDocument/2006/relationships/image" Target="../media/image1.emf"/></Relationships>
</file>

<file path=xl/drawings/_rels/drawing8.xml.rels><?xml version="1.0" encoding="UTF-8" standalone="yes"?>
<Relationships xmlns="http://schemas.openxmlformats.org/package/2006/relationships"><Relationship Id="rId1" Type="http://schemas.openxmlformats.org/officeDocument/2006/relationships/image" Target="../media/image1.emf"/></Relationships>
</file>

<file path=xl/drawings/_rels/drawing9.xml.rels><?xml version="1.0" encoding="UTF-8" standalone="yes"?>
<Relationships xmlns="http://schemas.openxmlformats.org/package/2006/relationships"><Relationship Id="rId1" Type="http://schemas.openxmlformats.org/officeDocument/2006/relationships/image" Target="../media/image1.emf"/></Relationships>
</file>

<file path=xl/drawings/_rels/drawing10.xml.rels><?xml version="1.0" encoding="UTF-8" standalone="yes"?>
<Relationships xmlns="http://schemas.openxmlformats.org/package/2006/relationships"><Relationship Id="rId1" Type="http://schemas.openxmlformats.org/officeDocument/2006/relationships/image" Target="../media/image1.emf"/></Relationships>
</file>

<file path=xl/drawings/_rels/drawing11.xml.rels><?xml version="1.0" encoding="UTF-8" standalone="yes"?>
<Relationships xmlns="http://schemas.openxmlformats.org/package/2006/relationships"><Relationship Id="rId1" Type="http://schemas.openxmlformats.org/officeDocument/2006/relationships/image" Target="../media/image1.emf"/></Relationships>
</file>

<file path=xl/drawings/_rels/drawing12.xml.rels><?xml version="1.0" encoding="UTF-8" standalone="yes"?>
<Relationships xmlns="http://schemas.openxmlformats.org/package/2006/relationships"><Relationship Id="rId3" Type="http://schemas.openxmlformats.org/officeDocument/2006/relationships/image" Target="../media/image6.png"/><Relationship Id="rId7" Type="http://schemas.openxmlformats.org/officeDocument/2006/relationships/image" Target="../media/image10.png"/><Relationship Id="rId2" Type="http://schemas.openxmlformats.org/officeDocument/2006/relationships/image" Target="../media/image5.png"/><Relationship Id="rId1" Type="http://schemas.openxmlformats.org/officeDocument/2006/relationships/image" Target="../media/image1.emf"/><Relationship Id="rId6" Type="http://schemas.openxmlformats.org/officeDocument/2006/relationships/image" Target="../media/image9.png"/><Relationship Id="rId5" Type="http://schemas.openxmlformats.org/officeDocument/2006/relationships/image" Target="../media/image8.png"/><Relationship Id="rId4" Type="http://schemas.openxmlformats.org/officeDocument/2006/relationships/image" Target="../media/image7.png"/></Relationships>
</file>

<file path=xl/drawings/_rels/drawing13.xml.rels><?xml version="1.0" encoding="UTF-8" standalone="yes"?>
<Relationships xmlns="http://schemas.openxmlformats.org/package/2006/relationships"><Relationship Id="rId1" Type="http://schemas.openxmlformats.org/officeDocument/2006/relationships/image" Target="../media/image1.emf"/></Relationships>
</file>

<file path=xl/drawings/_rels/drawing14.xml.rels><?xml version="1.0" encoding="UTF-8" standalone="yes"?>
<Relationships xmlns="http://schemas.openxmlformats.org/package/2006/relationships"><Relationship Id="rId1" Type="http://schemas.openxmlformats.org/officeDocument/2006/relationships/image" Target="../media/image1.emf"/></Relationships>
</file>

<file path=xl/drawings/_rels/drawing15.xml.rels><?xml version="1.0" encoding="UTF-8" standalone="yes"?>
<Relationships xmlns="http://schemas.openxmlformats.org/package/2006/relationships"><Relationship Id="rId1" Type="http://schemas.openxmlformats.org/officeDocument/2006/relationships/image" Target="../media/image1.emf"/></Relationships>
</file>

<file path=xl/drawings/_rels/drawing16.xml.rels><?xml version="1.0" encoding="UTF-8" standalone="yes"?>
<Relationships xmlns="http://schemas.openxmlformats.org/package/2006/relationships"><Relationship Id="rId1" Type="http://schemas.openxmlformats.org/officeDocument/2006/relationships/image" Target="../media/image1.emf"/></Relationships>
</file>

<file path=xl/drawings/_rels/drawing17.xml.rels><?xml version="1.0" encoding="UTF-8" standalone="yes"?>
<Relationships xmlns="http://schemas.openxmlformats.org/package/2006/relationships"><Relationship Id="rId1" Type="http://schemas.openxmlformats.org/officeDocument/2006/relationships/image" Target="../media/image1.emf"/></Relationships>
</file>

<file path=xl/drawings/_rels/drawing18.xml.rels><?xml version="1.0" encoding="UTF-8" standalone="yes"?>
<Relationships xmlns="http://schemas.openxmlformats.org/package/2006/relationships"><Relationship Id="rId1" Type="http://schemas.openxmlformats.org/officeDocument/2006/relationships/image" Target="../media/image1.emf"/></Relationships>
</file>

<file path=xl/drawings/_rels/drawing19.xml.rels><?xml version="1.0" encoding="UTF-8" standalone="yes"?>
<Relationships xmlns="http://schemas.openxmlformats.org/package/2006/relationships"><Relationship Id="rId1" Type="http://schemas.openxmlformats.org/officeDocument/2006/relationships/image" Target="../media/image1.emf"/></Relationships>
</file>

<file path=xl/drawings/_rels/drawing20.xml.rels><?xml version="1.0" encoding="UTF-8" standalone="yes"?>
<Relationships xmlns="http://schemas.openxmlformats.org/package/2006/relationships"><Relationship Id="rId1" Type="http://schemas.openxmlformats.org/officeDocument/2006/relationships/image" Target="../media/image1.emf"/></Relationships>
</file>

<file path=xl/drawings/_rels/drawing2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2.xml.rels><?xml version="1.0" encoding="UTF-8" standalone="yes"?>
<Relationships xmlns="http://schemas.openxmlformats.org/package/2006/relationships"><Relationship Id="rId1" Type="http://schemas.openxmlformats.org/officeDocument/2006/relationships/image" Target="../media/image1.emf"/></Relationships>
</file>

<file path=xl/drawings/_rels/drawing23.xml.rels><?xml version="1.0" encoding="UTF-8" standalone="yes"?>
<Relationships xmlns="http://schemas.openxmlformats.org/package/2006/relationships"><Relationship Id="rId1" Type="http://schemas.openxmlformats.org/officeDocument/2006/relationships/image" Target="../media/image1.emf"/></Relationships>
</file>

<file path=xl/drawings/_rels/drawing24.xml.rels><?xml version="1.0" encoding="UTF-8" standalone="yes"?>
<Relationships xmlns="http://schemas.openxmlformats.org/package/2006/relationships"><Relationship Id="rId1" Type="http://schemas.openxmlformats.org/officeDocument/2006/relationships/image" Target="../media/image1.emf"/></Relationships>
</file>

<file path=xl/drawings/_rels/drawing25.xml.rels><?xml version="1.0" encoding="UTF-8" standalone="yes"?>
<Relationships xmlns="http://schemas.openxmlformats.org/package/2006/relationships"><Relationship Id="rId2" Type="http://schemas.openxmlformats.org/officeDocument/2006/relationships/image" Target="../media/image11.png"/><Relationship Id="rId1" Type="http://schemas.openxmlformats.org/officeDocument/2006/relationships/image" Target="../media/image1.emf"/></Relationships>
</file>

<file path=xl/drawings/_rels/drawing26.xml.rels><?xml version="1.0" encoding="UTF-8" standalone="yes"?>
<Relationships xmlns="http://schemas.openxmlformats.org/package/2006/relationships"><Relationship Id="rId1" Type="http://schemas.openxmlformats.org/officeDocument/2006/relationships/image" Target="../media/image1.emf"/></Relationships>
</file>

<file path=xl/drawings/_rels/drawing27.xml.rels><?xml version="1.0" encoding="UTF-8" standalone="yes"?>
<Relationships xmlns="http://schemas.openxmlformats.org/package/2006/relationships"><Relationship Id="rId1" Type="http://schemas.openxmlformats.org/officeDocument/2006/relationships/image" Target="../media/image1.emf"/></Relationships>
</file>

<file path=xl/drawings/_rels/drawing28.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238127</xdr:colOff>
      <xdr:row>0</xdr:row>
      <xdr:rowOff>0</xdr:rowOff>
    </xdr:from>
    <xdr:to>
      <xdr:col>1</xdr:col>
      <xdr:colOff>427384</xdr:colOff>
      <xdr:row>2</xdr:row>
      <xdr:rowOff>219074</xdr:rowOff>
    </xdr:to>
    <xdr:pic>
      <xdr:nvPicPr>
        <xdr:cNvPr id="2" name="Imagen 2">
          <a:extLst>
            <a:ext uri="{FF2B5EF4-FFF2-40B4-BE49-F238E27FC236}">
              <a16:creationId xmlns:a16="http://schemas.microsoft.com/office/drawing/2014/main" id="{00000000-0008-0000-0000-000002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46061"/>
        <a:stretch/>
      </xdr:blipFill>
      <xdr:spPr bwMode="auto">
        <a:xfrm>
          <a:off x="238127" y="0"/>
          <a:ext cx="970307" cy="6762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1031081</xdr:colOff>
      <xdr:row>0</xdr:row>
      <xdr:rowOff>0</xdr:rowOff>
    </xdr:from>
    <xdr:to>
      <xdr:col>1</xdr:col>
      <xdr:colOff>485775</xdr:colOff>
      <xdr:row>4</xdr:row>
      <xdr:rowOff>152400</xdr:rowOff>
    </xdr:to>
    <xdr:pic>
      <xdr:nvPicPr>
        <xdr:cNvPr id="2" name="Imagen 2">
          <a:extLst>
            <a:ext uri="{FF2B5EF4-FFF2-40B4-BE49-F238E27FC236}">
              <a16:creationId xmlns:a16="http://schemas.microsoft.com/office/drawing/2014/main" id="{617B62ED-0CAC-4568-BAB6-DAF9A0D17E16}"/>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41662"/>
        <a:stretch/>
      </xdr:blipFill>
      <xdr:spPr bwMode="auto">
        <a:xfrm>
          <a:off x="1031081" y="0"/>
          <a:ext cx="1178719" cy="800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149832</xdr:colOff>
      <xdr:row>236</xdr:row>
      <xdr:rowOff>6459</xdr:rowOff>
    </xdr:from>
    <xdr:to>
      <xdr:col>2</xdr:col>
      <xdr:colOff>706349</xdr:colOff>
      <xdr:row>238</xdr:row>
      <xdr:rowOff>223033</xdr:rowOff>
    </xdr:to>
    <xdr:pic>
      <xdr:nvPicPr>
        <xdr:cNvPr id="3" name="Imagen 2">
          <a:extLst>
            <a:ext uri="{FF2B5EF4-FFF2-40B4-BE49-F238E27FC236}">
              <a16:creationId xmlns:a16="http://schemas.microsoft.com/office/drawing/2014/main" id="{5A0BD113-5CAD-2D47-85D7-E30BE224D0AB}"/>
            </a:ext>
          </a:extLst>
        </xdr:cNvPr>
        <xdr:cNvPicPr>
          <a:picLocks noChangeAspect="1"/>
        </xdr:cNvPicPr>
      </xdr:nvPicPr>
      <xdr:blipFill>
        <a:blip xmlns:r="http://schemas.openxmlformats.org/officeDocument/2006/relationships" r:embed="rId2"/>
        <a:stretch>
          <a:fillRect/>
        </a:stretch>
      </xdr:blipFill>
      <xdr:spPr>
        <a:xfrm>
          <a:off x="3842107" y="15492611"/>
          <a:ext cx="556517" cy="666068"/>
        </a:xfrm>
        <a:prstGeom prst="rect">
          <a:avLst/>
        </a:prstGeom>
      </xdr:spPr>
    </xdr:pic>
    <xdr:clientData/>
  </xdr:twoCellAnchor>
  <xdr:twoCellAnchor editAs="oneCell">
    <xdr:from>
      <xdr:col>7</xdr:col>
      <xdr:colOff>523992</xdr:colOff>
      <xdr:row>236</xdr:row>
      <xdr:rowOff>160533</xdr:rowOff>
    </xdr:from>
    <xdr:to>
      <xdr:col>7</xdr:col>
      <xdr:colOff>971442</xdr:colOff>
      <xdr:row>238</xdr:row>
      <xdr:rowOff>179047</xdr:rowOff>
    </xdr:to>
    <xdr:pic>
      <xdr:nvPicPr>
        <xdr:cNvPr id="4" name="Imagen 3">
          <a:extLst>
            <a:ext uri="{FF2B5EF4-FFF2-40B4-BE49-F238E27FC236}">
              <a16:creationId xmlns:a16="http://schemas.microsoft.com/office/drawing/2014/main" id="{4C5FF025-ED14-81D4-54C5-2CD50503A6CE}"/>
            </a:ext>
          </a:extLst>
        </xdr:cNvPr>
        <xdr:cNvPicPr>
          <a:picLocks noChangeAspect="1"/>
        </xdr:cNvPicPr>
      </xdr:nvPicPr>
      <xdr:blipFill>
        <a:blip xmlns:r="http://schemas.openxmlformats.org/officeDocument/2006/relationships" r:embed="rId3"/>
        <a:stretch>
          <a:fillRect/>
        </a:stretch>
      </xdr:blipFill>
      <xdr:spPr>
        <a:xfrm>
          <a:off x="10423571" y="15646685"/>
          <a:ext cx="447450" cy="46800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900113</xdr:colOff>
      <xdr:row>0</xdr:row>
      <xdr:rowOff>0</xdr:rowOff>
    </xdr:from>
    <xdr:to>
      <xdr:col>1</xdr:col>
      <xdr:colOff>161925</xdr:colOff>
      <xdr:row>2</xdr:row>
      <xdr:rowOff>188838</xdr:rowOff>
    </xdr:to>
    <xdr:pic>
      <xdr:nvPicPr>
        <xdr:cNvPr id="2" name="Imagen 2">
          <a:extLst>
            <a:ext uri="{FF2B5EF4-FFF2-40B4-BE49-F238E27FC236}">
              <a16:creationId xmlns:a16="http://schemas.microsoft.com/office/drawing/2014/main" id="{00000000-0008-0000-0200-000002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45209"/>
        <a:stretch/>
      </xdr:blipFill>
      <xdr:spPr bwMode="auto">
        <a:xfrm>
          <a:off x="900113" y="0"/>
          <a:ext cx="985837" cy="646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475538</xdr:colOff>
      <xdr:row>0</xdr:row>
      <xdr:rowOff>30727</xdr:rowOff>
    </xdr:from>
    <xdr:to>
      <xdr:col>0</xdr:col>
      <xdr:colOff>1533525</xdr:colOff>
      <xdr:row>2</xdr:row>
      <xdr:rowOff>225698</xdr:rowOff>
    </xdr:to>
    <xdr:pic>
      <xdr:nvPicPr>
        <xdr:cNvPr id="2" name="Imagen 2">
          <a:extLst>
            <a:ext uri="{FF2B5EF4-FFF2-40B4-BE49-F238E27FC236}">
              <a16:creationId xmlns:a16="http://schemas.microsoft.com/office/drawing/2014/main" id="{00000000-0008-0000-0300-000002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42705"/>
        <a:stretch/>
      </xdr:blipFill>
      <xdr:spPr bwMode="auto">
        <a:xfrm>
          <a:off x="475538" y="30727"/>
          <a:ext cx="1057987" cy="69027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1230402</xdr:colOff>
      <xdr:row>95</xdr:row>
      <xdr:rowOff>235323</xdr:rowOff>
    </xdr:from>
    <xdr:to>
      <xdr:col>22</xdr:col>
      <xdr:colOff>57394</xdr:colOff>
      <xdr:row>104</xdr:row>
      <xdr:rowOff>113152</xdr:rowOff>
    </xdr:to>
    <xdr:pic>
      <xdr:nvPicPr>
        <xdr:cNvPr id="4" name="Imagen 3">
          <a:extLst>
            <a:ext uri="{FF2B5EF4-FFF2-40B4-BE49-F238E27FC236}">
              <a16:creationId xmlns:a16="http://schemas.microsoft.com/office/drawing/2014/main" id="{9FDF777B-7687-F0E4-FD57-241EBD2FA069}"/>
            </a:ext>
          </a:extLst>
        </xdr:cNvPr>
        <xdr:cNvPicPr>
          <a:picLocks noChangeAspect="1"/>
        </xdr:cNvPicPr>
      </xdr:nvPicPr>
      <xdr:blipFill>
        <a:blip xmlns:r="http://schemas.openxmlformats.org/officeDocument/2006/relationships" r:embed="rId2"/>
        <a:stretch>
          <a:fillRect/>
        </a:stretch>
      </xdr:blipFill>
      <xdr:spPr>
        <a:xfrm>
          <a:off x="24036614" y="10141323"/>
          <a:ext cx="10400427" cy="2361054"/>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275304</xdr:colOff>
      <xdr:row>0</xdr:row>
      <xdr:rowOff>0</xdr:rowOff>
    </xdr:from>
    <xdr:to>
      <xdr:col>0</xdr:col>
      <xdr:colOff>1304925</xdr:colOff>
      <xdr:row>2</xdr:row>
      <xdr:rowOff>234122</xdr:rowOff>
    </xdr:to>
    <xdr:pic>
      <xdr:nvPicPr>
        <xdr:cNvPr id="2" name="Imagen 2">
          <a:extLst>
            <a:ext uri="{FF2B5EF4-FFF2-40B4-BE49-F238E27FC236}">
              <a16:creationId xmlns:a16="http://schemas.microsoft.com/office/drawing/2014/main" id="{00000000-0008-0000-0400-000002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43104"/>
        <a:stretch/>
      </xdr:blipFill>
      <xdr:spPr bwMode="auto">
        <a:xfrm>
          <a:off x="275304" y="0"/>
          <a:ext cx="1029621" cy="7294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1293707</xdr:colOff>
      <xdr:row>0</xdr:row>
      <xdr:rowOff>9260</xdr:rowOff>
    </xdr:from>
    <xdr:to>
      <xdr:col>1</xdr:col>
      <xdr:colOff>702470</xdr:colOff>
      <xdr:row>2</xdr:row>
      <xdr:rowOff>212712</xdr:rowOff>
    </xdr:to>
    <xdr:pic>
      <xdr:nvPicPr>
        <xdr:cNvPr id="2" name="Imagen 2">
          <a:extLst>
            <a:ext uri="{FF2B5EF4-FFF2-40B4-BE49-F238E27FC236}">
              <a16:creationId xmlns:a16="http://schemas.microsoft.com/office/drawing/2014/main" id="{00000000-0008-0000-0500-000002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43333"/>
        <a:stretch/>
      </xdr:blipFill>
      <xdr:spPr bwMode="auto">
        <a:xfrm>
          <a:off x="1293707" y="9260"/>
          <a:ext cx="1182794" cy="7630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628650</xdr:colOff>
      <xdr:row>0</xdr:row>
      <xdr:rowOff>9525</xdr:rowOff>
    </xdr:from>
    <xdr:to>
      <xdr:col>0</xdr:col>
      <xdr:colOff>1724026</xdr:colOff>
      <xdr:row>2</xdr:row>
      <xdr:rowOff>235872</xdr:rowOff>
    </xdr:to>
    <xdr:pic>
      <xdr:nvPicPr>
        <xdr:cNvPr id="2" name="Imagen 2">
          <a:extLst>
            <a:ext uri="{FF2B5EF4-FFF2-40B4-BE49-F238E27FC236}">
              <a16:creationId xmlns:a16="http://schemas.microsoft.com/office/drawing/2014/main" id="{00000000-0008-0000-0600-000002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44414"/>
        <a:stretch/>
      </xdr:blipFill>
      <xdr:spPr bwMode="auto">
        <a:xfrm>
          <a:off x="628650" y="9525"/>
          <a:ext cx="1095376" cy="7216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560918</xdr:colOff>
      <xdr:row>0</xdr:row>
      <xdr:rowOff>0</xdr:rowOff>
    </xdr:from>
    <xdr:to>
      <xdr:col>0</xdr:col>
      <xdr:colOff>1576917</xdr:colOff>
      <xdr:row>2</xdr:row>
      <xdr:rowOff>216137</xdr:rowOff>
    </xdr:to>
    <xdr:pic>
      <xdr:nvPicPr>
        <xdr:cNvPr id="4" name="Imagen 2">
          <a:extLst>
            <a:ext uri="{FF2B5EF4-FFF2-40B4-BE49-F238E27FC236}">
              <a16:creationId xmlns:a16="http://schemas.microsoft.com/office/drawing/2014/main" id="{00000000-0008-0000-0700-000004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46333"/>
        <a:stretch/>
      </xdr:blipFill>
      <xdr:spPr bwMode="auto">
        <a:xfrm>
          <a:off x="560918" y="0"/>
          <a:ext cx="1015999" cy="6818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1068915</xdr:colOff>
      <xdr:row>0</xdr:row>
      <xdr:rowOff>0</xdr:rowOff>
    </xdr:from>
    <xdr:to>
      <xdr:col>1</xdr:col>
      <xdr:colOff>476250</xdr:colOff>
      <xdr:row>2</xdr:row>
      <xdr:rowOff>216137</xdr:rowOff>
    </xdr:to>
    <xdr:pic>
      <xdr:nvPicPr>
        <xdr:cNvPr id="2" name="Imagen 2">
          <a:extLst>
            <a:ext uri="{FF2B5EF4-FFF2-40B4-BE49-F238E27FC236}">
              <a16:creationId xmlns:a16="http://schemas.microsoft.com/office/drawing/2014/main" id="{7B35C9D7-0177-463B-8D82-8F69118E40DF}"/>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1" r="41942"/>
        <a:stretch/>
      </xdr:blipFill>
      <xdr:spPr bwMode="auto">
        <a:xfrm>
          <a:off x="1068915" y="0"/>
          <a:ext cx="1388535" cy="6733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1068915</xdr:colOff>
      <xdr:row>0</xdr:row>
      <xdr:rowOff>0</xdr:rowOff>
    </xdr:from>
    <xdr:to>
      <xdr:col>1</xdr:col>
      <xdr:colOff>476250</xdr:colOff>
      <xdr:row>2</xdr:row>
      <xdr:rowOff>216137</xdr:rowOff>
    </xdr:to>
    <xdr:pic>
      <xdr:nvPicPr>
        <xdr:cNvPr id="2" name="Imagen 2">
          <a:extLst>
            <a:ext uri="{FF2B5EF4-FFF2-40B4-BE49-F238E27FC236}">
              <a16:creationId xmlns:a16="http://schemas.microsoft.com/office/drawing/2014/main" id="{E6DC87B3-EE93-4EBD-939D-EDF053EEDB7C}"/>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1" r="41942"/>
        <a:stretch/>
      </xdr:blipFill>
      <xdr:spPr bwMode="auto">
        <a:xfrm>
          <a:off x="1068915" y="0"/>
          <a:ext cx="1312335" cy="6733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1068915</xdr:colOff>
      <xdr:row>0</xdr:row>
      <xdr:rowOff>0</xdr:rowOff>
    </xdr:from>
    <xdr:to>
      <xdr:col>1</xdr:col>
      <xdr:colOff>476250</xdr:colOff>
      <xdr:row>2</xdr:row>
      <xdr:rowOff>216137</xdr:rowOff>
    </xdr:to>
    <xdr:pic>
      <xdr:nvPicPr>
        <xdr:cNvPr id="2" name="Imagen 2">
          <a:extLst>
            <a:ext uri="{FF2B5EF4-FFF2-40B4-BE49-F238E27FC236}">
              <a16:creationId xmlns:a16="http://schemas.microsoft.com/office/drawing/2014/main" id="{A07ACCBC-A5EB-4638-AAF6-AF630BA1F16B}"/>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1" r="41942"/>
        <a:stretch/>
      </xdr:blipFill>
      <xdr:spPr bwMode="auto">
        <a:xfrm>
          <a:off x="1068915" y="0"/>
          <a:ext cx="998010" cy="6733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590550</xdr:colOff>
      <xdr:row>0</xdr:row>
      <xdr:rowOff>0</xdr:rowOff>
    </xdr:from>
    <xdr:to>
      <xdr:col>0</xdr:col>
      <xdr:colOff>1504950</xdr:colOff>
      <xdr:row>2</xdr:row>
      <xdr:rowOff>194971</xdr:rowOff>
    </xdr:to>
    <xdr:pic>
      <xdr:nvPicPr>
        <xdr:cNvPr id="2" name="Imagen 2">
          <a:extLst>
            <a:ext uri="{FF2B5EF4-FFF2-40B4-BE49-F238E27FC236}">
              <a16:creationId xmlns:a16="http://schemas.microsoft.com/office/drawing/2014/main" id="{00000000-0008-0000-0900-000002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46637"/>
        <a:stretch/>
      </xdr:blipFill>
      <xdr:spPr bwMode="auto">
        <a:xfrm>
          <a:off x="590550" y="0"/>
          <a:ext cx="914400" cy="69027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255905</xdr:colOff>
      <xdr:row>17</xdr:row>
      <xdr:rowOff>191666</xdr:rowOff>
    </xdr:from>
    <xdr:to>
      <xdr:col>1</xdr:col>
      <xdr:colOff>1278136</xdr:colOff>
      <xdr:row>17</xdr:row>
      <xdr:rowOff>1991666</xdr:rowOff>
    </xdr:to>
    <xdr:pic>
      <xdr:nvPicPr>
        <xdr:cNvPr id="15" name="Imagen 14">
          <a:extLst>
            <a:ext uri="{FF2B5EF4-FFF2-40B4-BE49-F238E27FC236}">
              <a16:creationId xmlns:a16="http://schemas.microsoft.com/office/drawing/2014/main" id="{1368EE0B-3D6C-DB0B-5DE1-A76698F34417}"/>
            </a:ext>
          </a:extLst>
        </xdr:cNvPr>
        <xdr:cNvPicPr>
          <a:picLocks noChangeAspect="1"/>
        </xdr:cNvPicPr>
      </xdr:nvPicPr>
      <xdr:blipFill>
        <a:blip xmlns:r="http://schemas.openxmlformats.org/officeDocument/2006/relationships" r:embed="rId2"/>
        <a:stretch>
          <a:fillRect/>
        </a:stretch>
      </xdr:blipFill>
      <xdr:spPr>
        <a:xfrm>
          <a:off x="255905" y="5926105"/>
          <a:ext cx="3267410" cy="1800000"/>
        </a:xfrm>
        <a:prstGeom prst="rect">
          <a:avLst/>
        </a:prstGeom>
      </xdr:spPr>
    </xdr:pic>
    <xdr:clientData/>
  </xdr:twoCellAnchor>
  <xdr:twoCellAnchor editAs="oneCell">
    <xdr:from>
      <xdr:col>1</xdr:col>
      <xdr:colOff>1539164</xdr:colOff>
      <xdr:row>17</xdr:row>
      <xdr:rowOff>239097</xdr:rowOff>
    </xdr:from>
    <xdr:to>
      <xdr:col>3</xdr:col>
      <xdr:colOff>1536228</xdr:colOff>
      <xdr:row>17</xdr:row>
      <xdr:rowOff>2039097</xdr:rowOff>
    </xdr:to>
    <xdr:pic>
      <xdr:nvPicPr>
        <xdr:cNvPr id="17" name="Imagen 16">
          <a:extLst>
            <a:ext uri="{FF2B5EF4-FFF2-40B4-BE49-F238E27FC236}">
              <a16:creationId xmlns:a16="http://schemas.microsoft.com/office/drawing/2014/main" id="{A3CDB76D-530E-FE43-A373-ADBD26455EC1}"/>
            </a:ext>
          </a:extLst>
        </xdr:cNvPr>
        <xdr:cNvPicPr>
          <a:picLocks noChangeAspect="1"/>
        </xdr:cNvPicPr>
      </xdr:nvPicPr>
      <xdr:blipFill>
        <a:blip xmlns:r="http://schemas.openxmlformats.org/officeDocument/2006/relationships" r:embed="rId3"/>
        <a:stretch>
          <a:fillRect/>
        </a:stretch>
      </xdr:blipFill>
      <xdr:spPr>
        <a:xfrm>
          <a:off x="3784343" y="5973536"/>
          <a:ext cx="2971196" cy="1800000"/>
        </a:xfrm>
        <a:prstGeom prst="rect">
          <a:avLst/>
        </a:prstGeom>
      </xdr:spPr>
    </xdr:pic>
    <xdr:clientData/>
  </xdr:twoCellAnchor>
  <xdr:twoCellAnchor editAs="oneCell">
    <xdr:from>
      <xdr:col>3</xdr:col>
      <xdr:colOff>1819274</xdr:colOff>
      <xdr:row>17</xdr:row>
      <xdr:rowOff>161729</xdr:rowOff>
    </xdr:from>
    <xdr:to>
      <xdr:col>5</xdr:col>
      <xdr:colOff>1370495</xdr:colOff>
      <xdr:row>17</xdr:row>
      <xdr:rowOff>1961729</xdr:rowOff>
    </xdr:to>
    <xdr:pic>
      <xdr:nvPicPr>
        <xdr:cNvPr id="19" name="Imagen 18">
          <a:extLst>
            <a:ext uri="{FF2B5EF4-FFF2-40B4-BE49-F238E27FC236}">
              <a16:creationId xmlns:a16="http://schemas.microsoft.com/office/drawing/2014/main" id="{12441A4F-E15A-7A5E-FEDA-EDDCD68CD206}"/>
            </a:ext>
          </a:extLst>
        </xdr:cNvPr>
        <xdr:cNvPicPr>
          <a:picLocks noChangeAspect="1"/>
        </xdr:cNvPicPr>
      </xdr:nvPicPr>
      <xdr:blipFill>
        <a:blip xmlns:r="http://schemas.openxmlformats.org/officeDocument/2006/relationships" r:embed="rId4"/>
        <a:stretch>
          <a:fillRect/>
        </a:stretch>
      </xdr:blipFill>
      <xdr:spPr>
        <a:xfrm>
          <a:off x="7038585" y="5896168"/>
          <a:ext cx="2943288" cy="1800000"/>
        </a:xfrm>
        <a:prstGeom prst="rect">
          <a:avLst/>
        </a:prstGeom>
      </xdr:spPr>
    </xdr:pic>
    <xdr:clientData/>
  </xdr:twoCellAnchor>
  <xdr:twoCellAnchor editAs="oneCell">
    <xdr:from>
      <xdr:col>8</xdr:col>
      <xdr:colOff>572472</xdr:colOff>
      <xdr:row>17</xdr:row>
      <xdr:rowOff>115724</xdr:rowOff>
    </xdr:from>
    <xdr:to>
      <xdr:col>9</xdr:col>
      <xdr:colOff>2463851</xdr:colOff>
      <xdr:row>17</xdr:row>
      <xdr:rowOff>1915724</xdr:rowOff>
    </xdr:to>
    <xdr:pic>
      <xdr:nvPicPr>
        <xdr:cNvPr id="21" name="Imagen 20">
          <a:extLst>
            <a:ext uri="{FF2B5EF4-FFF2-40B4-BE49-F238E27FC236}">
              <a16:creationId xmlns:a16="http://schemas.microsoft.com/office/drawing/2014/main" id="{976B838A-05FB-98A5-A5A0-83A3796038DF}"/>
            </a:ext>
          </a:extLst>
        </xdr:cNvPr>
        <xdr:cNvPicPr>
          <a:picLocks noChangeAspect="1"/>
        </xdr:cNvPicPr>
      </xdr:nvPicPr>
      <xdr:blipFill>
        <a:blip xmlns:r="http://schemas.openxmlformats.org/officeDocument/2006/relationships" r:embed="rId5"/>
        <a:stretch>
          <a:fillRect/>
        </a:stretch>
      </xdr:blipFill>
      <xdr:spPr>
        <a:xfrm>
          <a:off x="15291772" y="5862474"/>
          <a:ext cx="3199479" cy="1800000"/>
        </a:xfrm>
        <a:prstGeom prst="rect">
          <a:avLst/>
        </a:prstGeom>
      </xdr:spPr>
    </xdr:pic>
    <xdr:clientData/>
  </xdr:twoCellAnchor>
  <xdr:twoCellAnchor editAs="oneCell">
    <xdr:from>
      <xdr:col>11</xdr:col>
      <xdr:colOff>1053776</xdr:colOff>
      <xdr:row>17</xdr:row>
      <xdr:rowOff>93111</xdr:rowOff>
    </xdr:from>
    <xdr:to>
      <xdr:col>23</xdr:col>
      <xdr:colOff>110413</xdr:colOff>
      <xdr:row>17</xdr:row>
      <xdr:rowOff>1893111</xdr:rowOff>
    </xdr:to>
    <xdr:pic>
      <xdr:nvPicPr>
        <xdr:cNvPr id="24" name="Imagen 23">
          <a:extLst>
            <a:ext uri="{FF2B5EF4-FFF2-40B4-BE49-F238E27FC236}">
              <a16:creationId xmlns:a16="http://schemas.microsoft.com/office/drawing/2014/main" id="{5B96259D-1FD7-D3C2-D547-5B73D338746C}"/>
            </a:ext>
          </a:extLst>
        </xdr:cNvPr>
        <xdr:cNvPicPr>
          <a:picLocks noChangeAspect="1"/>
        </xdr:cNvPicPr>
      </xdr:nvPicPr>
      <xdr:blipFill>
        <a:blip xmlns:r="http://schemas.openxmlformats.org/officeDocument/2006/relationships" r:embed="rId6"/>
        <a:stretch>
          <a:fillRect/>
        </a:stretch>
      </xdr:blipFill>
      <xdr:spPr>
        <a:xfrm>
          <a:off x="22002426" y="5839861"/>
          <a:ext cx="3212956" cy="1800000"/>
        </a:xfrm>
        <a:prstGeom prst="rect">
          <a:avLst/>
        </a:prstGeom>
      </xdr:spPr>
    </xdr:pic>
    <xdr:clientData/>
  </xdr:twoCellAnchor>
  <xdr:twoCellAnchor editAs="oneCell">
    <xdr:from>
      <xdr:col>9</xdr:col>
      <xdr:colOff>2651125</xdr:colOff>
      <xdr:row>17</xdr:row>
      <xdr:rowOff>145531</xdr:rowOff>
    </xdr:from>
    <xdr:to>
      <xdr:col>11</xdr:col>
      <xdr:colOff>949311</xdr:colOff>
      <xdr:row>17</xdr:row>
      <xdr:rowOff>1945531</xdr:rowOff>
    </xdr:to>
    <xdr:pic>
      <xdr:nvPicPr>
        <xdr:cNvPr id="25" name="Imagen 24">
          <a:extLst>
            <a:ext uri="{FF2B5EF4-FFF2-40B4-BE49-F238E27FC236}">
              <a16:creationId xmlns:a16="http://schemas.microsoft.com/office/drawing/2014/main" id="{D75385E7-C28A-88D1-0BD4-7FB5D99E755A}"/>
            </a:ext>
          </a:extLst>
        </xdr:cNvPr>
        <xdr:cNvPicPr>
          <a:picLocks noChangeAspect="1"/>
        </xdr:cNvPicPr>
      </xdr:nvPicPr>
      <xdr:blipFill>
        <a:blip xmlns:r="http://schemas.openxmlformats.org/officeDocument/2006/relationships" r:embed="rId7"/>
        <a:stretch>
          <a:fillRect/>
        </a:stretch>
      </xdr:blipFill>
      <xdr:spPr>
        <a:xfrm>
          <a:off x="18678525" y="5892281"/>
          <a:ext cx="3219436" cy="1800000"/>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628649</xdr:colOff>
      <xdr:row>0</xdr:row>
      <xdr:rowOff>0</xdr:rowOff>
    </xdr:from>
    <xdr:to>
      <xdr:col>0</xdr:col>
      <xdr:colOff>1533525</xdr:colOff>
      <xdr:row>2</xdr:row>
      <xdr:rowOff>186257</xdr:rowOff>
    </xdr:to>
    <xdr:pic>
      <xdr:nvPicPr>
        <xdr:cNvPr id="2" name="Imagen 1">
          <a:extLst>
            <a:ext uri="{FF2B5EF4-FFF2-40B4-BE49-F238E27FC236}">
              <a16:creationId xmlns:a16="http://schemas.microsoft.com/office/drawing/2014/main" id="{00000000-0008-0000-0A00-000002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45350"/>
        <a:stretch/>
      </xdr:blipFill>
      <xdr:spPr bwMode="auto">
        <a:xfrm>
          <a:off x="628649" y="0"/>
          <a:ext cx="904876" cy="6434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381000</xdr:colOff>
      <xdr:row>0</xdr:row>
      <xdr:rowOff>0</xdr:rowOff>
    </xdr:from>
    <xdr:to>
      <xdr:col>0</xdr:col>
      <xdr:colOff>1433017</xdr:colOff>
      <xdr:row>2</xdr:row>
      <xdr:rowOff>200025</xdr:rowOff>
    </xdr:to>
    <xdr:pic>
      <xdr:nvPicPr>
        <xdr:cNvPr id="2" name="Imagen 1">
          <a:extLst>
            <a:ext uri="{FF2B5EF4-FFF2-40B4-BE49-F238E27FC236}">
              <a16:creationId xmlns:a16="http://schemas.microsoft.com/office/drawing/2014/main" id="{00000000-0008-0000-1600-000002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42461" b="1565"/>
        <a:stretch/>
      </xdr:blipFill>
      <xdr:spPr bwMode="auto">
        <a:xfrm>
          <a:off x="381000" y="0"/>
          <a:ext cx="1052017" cy="657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0</xdr:col>
      <xdr:colOff>384175</xdr:colOff>
      <xdr:row>0</xdr:row>
      <xdr:rowOff>0</xdr:rowOff>
    </xdr:from>
    <xdr:to>
      <xdr:col>0</xdr:col>
      <xdr:colOff>1552574</xdr:colOff>
      <xdr:row>2</xdr:row>
      <xdr:rowOff>222722</xdr:rowOff>
    </xdr:to>
    <xdr:pic>
      <xdr:nvPicPr>
        <xdr:cNvPr id="2" name="Imagen 1">
          <a:extLst>
            <a:ext uri="{FF2B5EF4-FFF2-40B4-BE49-F238E27FC236}">
              <a16:creationId xmlns:a16="http://schemas.microsoft.com/office/drawing/2014/main" id="{00000000-0008-0000-1700-000002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41226"/>
        <a:stretch/>
      </xdr:blipFill>
      <xdr:spPr bwMode="auto">
        <a:xfrm>
          <a:off x="384175" y="0"/>
          <a:ext cx="1168399" cy="7180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6.xml><?xml version="1.0" encoding="utf-8"?>
<xdr:wsDr xmlns:xdr="http://schemas.openxmlformats.org/drawingml/2006/spreadsheetDrawing" xmlns:a="http://schemas.openxmlformats.org/drawingml/2006/main">
  <xdr:oneCellAnchor>
    <xdr:from>
      <xdr:col>0</xdr:col>
      <xdr:colOff>584200</xdr:colOff>
      <xdr:row>0</xdr:row>
      <xdr:rowOff>0</xdr:rowOff>
    </xdr:from>
    <xdr:ext cx="1082675" cy="726399"/>
    <xdr:pic>
      <xdr:nvPicPr>
        <xdr:cNvPr id="4" name="Imagen 1">
          <a:extLst>
            <a:ext uri="{FF2B5EF4-FFF2-40B4-BE49-F238E27FC236}">
              <a16:creationId xmlns:a16="http://schemas.microsoft.com/office/drawing/2014/main" id="{00000000-0008-0000-1800-000002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1" r="45692"/>
        <a:stretch/>
      </xdr:blipFill>
      <xdr:spPr bwMode="auto">
        <a:xfrm>
          <a:off x="584200" y="0"/>
          <a:ext cx="1092200" cy="7263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17.xml><?xml version="1.0" encoding="utf-8"?>
<xdr:wsDr xmlns:xdr="http://schemas.openxmlformats.org/drawingml/2006/spreadsheetDrawing" xmlns:a="http://schemas.openxmlformats.org/drawingml/2006/main">
  <xdr:twoCellAnchor editAs="oneCell">
    <xdr:from>
      <xdr:col>0</xdr:col>
      <xdr:colOff>533400</xdr:colOff>
      <xdr:row>0</xdr:row>
      <xdr:rowOff>9524</xdr:rowOff>
    </xdr:from>
    <xdr:to>
      <xdr:col>1</xdr:col>
      <xdr:colOff>485775</xdr:colOff>
      <xdr:row>2</xdr:row>
      <xdr:rowOff>225423</xdr:rowOff>
    </xdr:to>
    <xdr:pic>
      <xdr:nvPicPr>
        <xdr:cNvPr id="2" name="Imagen 1">
          <a:extLst>
            <a:ext uri="{FF2B5EF4-FFF2-40B4-BE49-F238E27FC236}">
              <a16:creationId xmlns:a16="http://schemas.microsoft.com/office/drawing/2014/main" id="{00000000-0008-0000-1900-000002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45313"/>
        <a:stretch/>
      </xdr:blipFill>
      <xdr:spPr bwMode="auto">
        <a:xfrm>
          <a:off x="533400" y="9524"/>
          <a:ext cx="1009650" cy="6730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0</xdr:col>
      <xdr:colOff>333376</xdr:colOff>
      <xdr:row>0</xdr:row>
      <xdr:rowOff>0</xdr:rowOff>
    </xdr:from>
    <xdr:to>
      <xdr:col>0</xdr:col>
      <xdr:colOff>1381126</xdr:colOff>
      <xdr:row>2</xdr:row>
      <xdr:rowOff>209550</xdr:rowOff>
    </xdr:to>
    <xdr:pic>
      <xdr:nvPicPr>
        <xdr:cNvPr id="2" name="Imagen 1">
          <a:extLst>
            <a:ext uri="{FF2B5EF4-FFF2-40B4-BE49-F238E27FC236}">
              <a16:creationId xmlns:a16="http://schemas.microsoft.com/office/drawing/2014/main" id="{00000000-0008-0000-1A00-000002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41929"/>
        <a:stretch/>
      </xdr:blipFill>
      <xdr:spPr bwMode="auto">
        <a:xfrm>
          <a:off x="333376" y="0"/>
          <a:ext cx="1047750" cy="704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0</xdr:col>
      <xdr:colOff>508000</xdr:colOff>
      <xdr:row>0</xdr:row>
      <xdr:rowOff>42544</xdr:rowOff>
    </xdr:from>
    <xdr:to>
      <xdr:col>0</xdr:col>
      <xdr:colOff>1555631</xdr:colOff>
      <xdr:row>2</xdr:row>
      <xdr:rowOff>228600</xdr:rowOff>
    </xdr:to>
    <xdr:pic>
      <xdr:nvPicPr>
        <xdr:cNvPr id="2" name="Imagen 1">
          <a:extLst>
            <a:ext uri="{FF2B5EF4-FFF2-40B4-BE49-F238E27FC236}">
              <a16:creationId xmlns:a16="http://schemas.microsoft.com/office/drawing/2014/main" id="{00000000-0008-0000-1B00-000002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44465"/>
        <a:stretch/>
      </xdr:blipFill>
      <xdr:spPr bwMode="auto">
        <a:xfrm>
          <a:off x="508000" y="42544"/>
          <a:ext cx="1047631" cy="6813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0</xdr:col>
      <xdr:colOff>408515</xdr:colOff>
      <xdr:row>0</xdr:row>
      <xdr:rowOff>0</xdr:rowOff>
    </xdr:from>
    <xdr:to>
      <xdr:col>0</xdr:col>
      <xdr:colOff>1238250</xdr:colOff>
      <xdr:row>2</xdr:row>
      <xdr:rowOff>227770</xdr:rowOff>
    </xdr:to>
    <xdr:pic>
      <xdr:nvPicPr>
        <xdr:cNvPr id="2" name="Imagen 1">
          <a:extLst>
            <a:ext uri="{FF2B5EF4-FFF2-40B4-BE49-F238E27FC236}">
              <a16:creationId xmlns:a16="http://schemas.microsoft.com/office/drawing/2014/main" id="{00000000-0008-0000-1C00-000002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45180" b="1023"/>
        <a:stretch/>
      </xdr:blipFill>
      <xdr:spPr bwMode="auto">
        <a:xfrm>
          <a:off x="408515" y="0"/>
          <a:ext cx="829735" cy="693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0</xdr:col>
      <xdr:colOff>419099</xdr:colOff>
      <xdr:row>0</xdr:row>
      <xdr:rowOff>0</xdr:rowOff>
    </xdr:from>
    <xdr:to>
      <xdr:col>0</xdr:col>
      <xdr:colOff>1252521</xdr:colOff>
      <xdr:row>2</xdr:row>
      <xdr:rowOff>201083</xdr:rowOff>
    </xdr:to>
    <xdr:pic>
      <xdr:nvPicPr>
        <xdr:cNvPr id="2" name="Imagen 1">
          <a:extLst>
            <a:ext uri="{FF2B5EF4-FFF2-40B4-BE49-F238E27FC236}">
              <a16:creationId xmlns:a16="http://schemas.microsoft.com/office/drawing/2014/main" id="{00000000-0008-0000-1D00-000002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42139"/>
        <a:stretch/>
      </xdr:blipFill>
      <xdr:spPr bwMode="auto">
        <a:xfrm>
          <a:off x="419099" y="0"/>
          <a:ext cx="833422" cy="666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0</xdr:col>
      <xdr:colOff>387351</xdr:colOff>
      <xdr:row>0</xdr:row>
      <xdr:rowOff>46566</xdr:rowOff>
    </xdr:from>
    <xdr:to>
      <xdr:col>0</xdr:col>
      <xdr:colOff>1111251</xdr:colOff>
      <xdr:row>2</xdr:row>
      <xdr:rowOff>212837</xdr:rowOff>
    </xdr:to>
    <xdr:pic>
      <xdr:nvPicPr>
        <xdr:cNvPr id="2" name="Imagen 1">
          <a:extLst>
            <a:ext uri="{FF2B5EF4-FFF2-40B4-BE49-F238E27FC236}">
              <a16:creationId xmlns:a16="http://schemas.microsoft.com/office/drawing/2014/main" id="{00000000-0008-0000-1E00-000002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t="-1" r="45448" b="-2879"/>
        <a:stretch/>
      </xdr:blipFill>
      <xdr:spPr bwMode="auto">
        <a:xfrm>
          <a:off x="387351" y="46566"/>
          <a:ext cx="723900" cy="6319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0</xdr:col>
      <xdr:colOff>523874</xdr:colOff>
      <xdr:row>0</xdr:row>
      <xdr:rowOff>0</xdr:rowOff>
    </xdr:from>
    <xdr:to>
      <xdr:col>0</xdr:col>
      <xdr:colOff>1362075</xdr:colOff>
      <xdr:row>2</xdr:row>
      <xdr:rowOff>202145</xdr:rowOff>
    </xdr:to>
    <xdr:pic>
      <xdr:nvPicPr>
        <xdr:cNvPr id="2" name="Imagen 1">
          <a:extLst>
            <a:ext uri="{FF2B5EF4-FFF2-40B4-BE49-F238E27FC236}">
              <a16:creationId xmlns:a16="http://schemas.microsoft.com/office/drawing/2014/main" id="{00000000-0008-0000-1F00-000002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42058"/>
        <a:stretch/>
      </xdr:blipFill>
      <xdr:spPr bwMode="auto">
        <a:xfrm>
          <a:off x="523874" y="0"/>
          <a:ext cx="838201" cy="6593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0</xdr:col>
      <xdr:colOff>523874</xdr:colOff>
      <xdr:row>0</xdr:row>
      <xdr:rowOff>0</xdr:rowOff>
    </xdr:from>
    <xdr:to>
      <xdr:col>0</xdr:col>
      <xdr:colOff>1343025</xdr:colOff>
      <xdr:row>2</xdr:row>
      <xdr:rowOff>202145</xdr:rowOff>
    </xdr:to>
    <xdr:pic>
      <xdr:nvPicPr>
        <xdr:cNvPr id="2" name="Imagen 1">
          <a:extLst>
            <a:ext uri="{FF2B5EF4-FFF2-40B4-BE49-F238E27FC236}">
              <a16:creationId xmlns:a16="http://schemas.microsoft.com/office/drawing/2014/main" id="{00000000-0008-0000-2000-000002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43374"/>
        <a:stretch/>
      </xdr:blipFill>
      <xdr:spPr bwMode="auto">
        <a:xfrm>
          <a:off x="523874" y="0"/>
          <a:ext cx="819151" cy="6593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5.xml><?xml version="1.0" encoding="utf-8"?>
<xdr:wsDr xmlns:xdr="http://schemas.openxmlformats.org/drawingml/2006/spreadsheetDrawing" xmlns:a="http://schemas.openxmlformats.org/drawingml/2006/main">
  <xdr:twoCellAnchor editAs="oneCell">
    <xdr:from>
      <xdr:col>0</xdr:col>
      <xdr:colOff>561974</xdr:colOff>
      <xdr:row>0</xdr:row>
      <xdr:rowOff>0</xdr:rowOff>
    </xdr:from>
    <xdr:to>
      <xdr:col>0</xdr:col>
      <xdr:colOff>1362075</xdr:colOff>
      <xdr:row>2</xdr:row>
      <xdr:rowOff>202145</xdr:rowOff>
    </xdr:to>
    <xdr:pic>
      <xdr:nvPicPr>
        <xdr:cNvPr id="2" name="Imagen 1">
          <a:extLst>
            <a:ext uri="{FF2B5EF4-FFF2-40B4-BE49-F238E27FC236}">
              <a16:creationId xmlns:a16="http://schemas.microsoft.com/office/drawing/2014/main" id="{00000000-0008-0000-2100-000002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44692"/>
        <a:stretch/>
      </xdr:blipFill>
      <xdr:spPr bwMode="auto">
        <a:xfrm>
          <a:off x="561974" y="0"/>
          <a:ext cx="800101" cy="6593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21</xdr:row>
      <xdr:rowOff>116418</xdr:rowOff>
    </xdr:from>
    <xdr:to>
      <xdr:col>1</xdr:col>
      <xdr:colOff>2095499</xdr:colOff>
      <xdr:row>21</xdr:row>
      <xdr:rowOff>4134734</xdr:rowOff>
    </xdr:to>
    <xdr:pic>
      <xdr:nvPicPr>
        <xdr:cNvPr id="3" name="Imagen 2">
          <a:extLst>
            <a:ext uri="{FF2B5EF4-FFF2-40B4-BE49-F238E27FC236}">
              <a16:creationId xmlns:a16="http://schemas.microsoft.com/office/drawing/2014/main" id="{00000000-0008-0000-2100-000003000000}"/>
            </a:ext>
          </a:extLst>
        </xdr:cNvPr>
        <xdr:cNvPicPr>
          <a:picLocks noChangeAspect="1"/>
        </xdr:cNvPicPr>
      </xdr:nvPicPr>
      <xdr:blipFill rotWithShape="1">
        <a:blip xmlns:r="http://schemas.openxmlformats.org/officeDocument/2006/relationships" r:embed="rId2"/>
        <a:srcRect l="35100" t="29336" r="35806" b="18573"/>
        <a:stretch/>
      </xdr:blipFill>
      <xdr:spPr>
        <a:xfrm>
          <a:off x="0" y="5736168"/>
          <a:ext cx="3989916" cy="4018316"/>
        </a:xfrm>
        <a:prstGeom prst="rect">
          <a:avLst/>
        </a:prstGeom>
      </xdr:spPr>
    </xdr:pic>
    <xdr:clientData/>
  </xdr:twoCellAnchor>
</xdr:wsDr>
</file>

<file path=xl/drawings/drawing26.xml><?xml version="1.0" encoding="utf-8"?>
<xdr:wsDr xmlns:xdr="http://schemas.openxmlformats.org/drawingml/2006/spreadsheetDrawing" xmlns:a="http://schemas.openxmlformats.org/drawingml/2006/main">
  <xdr:twoCellAnchor editAs="oneCell">
    <xdr:from>
      <xdr:col>0</xdr:col>
      <xdr:colOff>447675</xdr:colOff>
      <xdr:row>0</xdr:row>
      <xdr:rowOff>0</xdr:rowOff>
    </xdr:from>
    <xdr:to>
      <xdr:col>0</xdr:col>
      <xdr:colOff>1343024</xdr:colOff>
      <xdr:row>2</xdr:row>
      <xdr:rowOff>216990</xdr:rowOff>
    </xdr:to>
    <xdr:pic>
      <xdr:nvPicPr>
        <xdr:cNvPr id="2" name="Imagen 2">
          <a:extLst>
            <a:ext uri="{FF2B5EF4-FFF2-40B4-BE49-F238E27FC236}">
              <a16:creationId xmlns:a16="http://schemas.microsoft.com/office/drawing/2014/main" id="{00000000-0008-0000-2200-000002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1" r="44936"/>
        <a:stretch/>
      </xdr:blipFill>
      <xdr:spPr bwMode="auto">
        <a:xfrm>
          <a:off x="447675" y="0"/>
          <a:ext cx="895349" cy="6741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7.xml><?xml version="1.0" encoding="utf-8"?>
<xdr:wsDr xmlns:xdr="http://schemas.openxmlformats.org/drawingml/2006/spreadsheetDrawing" xmlns:a="http://schemas.openxmlformats.org/drawingml/2006/main">
  <xdr:twoCellAnchor editAs="oneCell">
    <xdr:from>
      <xdr:col>0</xdr:col>
      <xdr:colOff>190500</xdr:colOff>
      <xdr:row>0</xdr:row>
      <xdr:rowOff>0</xdr:rowOff>
    </xdr:from>
    <xdr:to>
      <xdr:col>0</xdr:col>
      <xdr:colOff>981075</xdr:colOff>
      <xdr:row>2</xdr:row>
      <xdr:rowOff>206128</xdr:rowOff>
    </xdr:to>
    <xdr:pic>
      <xdr:nvPicPr>
        <xdr:cNvPr id="2" name="Imagen 1">
          <a:extLst>
            <a:ext uri="{FF2B5EF4-FFF2-40B4-BE49-F238E27FC236}">
              <a16:creationId xmlns:a16="http://schemas.microsoft.com/office/drawing/2014/main" id="{00000000-0008-0000-2300-000002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1" r="45676"/>
        <a:stretch/>
      </xdr:blipFill>
      <xdr:spPr bwMode="auto">
        <a:xfrm>
          <a:off x="190500" y="0"/>
          <a:ext cx="790575" cy="66332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8.xml><?xml version="1.0" encoding="utf-8"?>
<xdr:wsDr xmlns:xdr="http://schemas.openxmlformats.org/drawingml/2006/spreadsheetDrawing" xmlns:a="http://schemas.openxmlformats.org/drawingml/2006/main">
  <xdr:twoCellAnchor editAs="oneCell">
    <xdr:from>
      <xdr:col>0</xdr:col>
      <xdr:colOff>69850</xdr:colOff>
      <xdr:row>0</xdr:row>
      <xdr:rowOff>71120</xdr:rowOff>
    </xdr:from>
    <xdr:to>
      <xdr:col>0</xdr:col>
      <xdr:colOff>1509183</xdr:colOff>
      <xdr:row>2</xdr:row>
      <xdr:rowOff>95686</xdr:rowOff>
    </xdr:to>
    <xdr:pic>
      <xdr:nvPicPr>
        <xdr:cNvPr id="2" name="Imagen 1">
          <a:extLst>
            <a:ext uri="{FF2B5EF4-FFF2-40B4-BE49-F238E27FC236}">
              <a16:creationId xmlns:a16="http://schemas.microsoft.com/office/drawing/2014/main" id="{8744B6CC-1211-4A2E-8FAC-88C906E0C9A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5650" y="71120"/>
          <a:ext cx="1439333" cy="5198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persons/person.xml><?xml version="1.0" encoding="utf-8"?>
<personList xmlns="http://schemas.microsoft.com/office/spreadsheetml/2018/threadedcomments" xmlns:x="http://schemas.openxmlformats.org/spreadsheetml/2006/main">
  <person displayName="Leidy Johanna Arenas Giraldo" id="{041ADEFA-DA23-4A76-BEF9-E2432D965C43}" userId="S::leidy_arenas@corantioquia.gov.co::6067e6a3-0c49-422d-b3c7-ce5d5eb46f34" providerId="AD"/>
  <person displayName="Manuela Giraldo Mejia" id="{9D04402C-2605-4B55-8DAD-235851E0B5FB}" userId="S::manuela_giraldo@corantioquia.gov.co::682f81a6-eaf6-4159-a1d5-07eeee7324ef"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M96" dT="2025-08-26T13:56:43.91" personId="{041ADEFA-DA23-4A76-BEF9-E2432D965C43}" id="{505D1795-877A-46D4-B520-312A45E056EC}">
    <text>Se restó el IVA correspondiente a los ítems que no lo llevan normativamente.</text>
  </threadedComment>
</ThreadedComments>
</file>

<file path=xl/threadedComments/threadedComment2.xml><?xml version="1.0" encoding="utf-8"?>
<ThreadedComments xmlns="http://schemas.microsoft.com/office/spreadsheetml/2018/threadedcomments" xmlns:x="http://schemas.openxmlformats.org/spreadsheetml/2006/main">
  <threadedComment ref="J154" dT="2025-07-30T12:40:15.01" personId="{9D04402C-2605-4B55-8DAD-235851E0B5FB}" id="{43FA0C18-EDE6-478A-ABDA-9ED6E9F027BA}">
    <text>Se ajusta</text>
  </threadedComment>
</ThreadedComments>
</file>

<file path=xl/threadedComments/threadedComment3.xml><?xml version="1.0" encoding="utf-8"?>
<ThreadedComments xmlns="http://schemas.microsoft.com/office/spreadsheetml/2018/threadedcomments" xmlns:x="http://schemas.openxmlformats.org/spreadsheetml/2006/main">
  <threadedComment ref="J139" dT="2025-07-30T12:40:15.01" personId="{9D04402C-2605-4B55-8DAD-235851E0B5FB}" id="{3999BDCB-A986-47E7-8DFF-F6C1598FFD60}">
    <text>Se ajusta</text>
  </threadedComment>
</ThreadedComments>
</file>

<file path=xl/threadedComments/threadedComment4.xml><?xml version="1.0" encoding="utf-8"?>
<ThreadedComments xmlns="http://schemas.microsoft.com/office/spreadsheetml/2018/threadedcomments" xmlns:x="http://schemas.openxmlformats.org/spreadsheetml/2006/main">
  <threadedComment ref="F42" dT="2025-08-26T13:48:14.44" personId="{041ADEFA-DA23-4A76-BEF9-E2432D965C43}" id="{E741F620-1C8A-4845-A43C-EA3B0FC5ECBD}">
    <text>Valores exentos de IVA</text>
  </threadedComment>
  <threadedComment ref="G155" dT="2025-07-30T12:40:15.01" personId="{9D04402C-2605-4B55-8DAD-235851E0B5FB}" id="{C323B68E-F732-491F-AD07-209DBAACFEC2}">
    <text>Se ajusta</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5" Type="http://schemas.microsoft.com/office/2017/10/relationships/threadedComment" Target="../threadedComments/threadedComment1.xml"/><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8.x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9.xml"/><Relationship Id="rId1" Type="http://schemas.openxmlformats.org/officeDocument/2006/relationships/printerSettings" Target="../printerSettings/printerSettings9.bin"/><Relationship Id="rId5" Type="http://schemas.microsoft.com/office/2017/10/relationships/threadedComment" Target="../threadedComments/threadedComment2.xml"/><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0.xml"/><Relationship Id="rId1" Type="http://schemas.openxmlformats.org/officeDocument/2006/relationships/printerSettings" Target="../printerSettings/printerSettings10.bin"/><Relationship Id="rId5" Type="http://schemas.microsoft.com/office/2017/10/relationships/threadedComment" Target="../threadedComments/threadedComment3.xml"/><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1.xml"/><Relationship Id="rId1" Type="http://schemas.openxmlformats.org/officeDocument/2006/relationships/printerSettings" Target="../printerSettings/printerSettings11.bin"/><Relationship Id="rId5" Type="http://schemas.microsoft.com/office/2017/10/relationships/threadedComment" Target="../threadedComments/threadedComment4.xml"/><Relationship Id="rId4" Type="http://schemas.openxmlformats.org/officeDocument/2006/relationships/comments" Target="../comments11.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2.xml"/><Relationship Id="rId1" Type="http://schemas.openxmlformats.org/officeDocument/2006/relationships/printerSettings" Target="../printerSettings/printerSettings12.bin"/><Relationship Id="rId4" Type="http://schemas.openxmlformats.org/officeDocument/2006/relationships/comments" Target="../comments12.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13.xml"/><Relationship Id="rId1" Type="http://schemas.openxmlformats.org/officeDocument/2006/relationships/printerSettings" Target="../printerSettings/printerSettings13.bin"/><Relationship Id="rId4" Type="http://schemas.openxmlformats.org/officeDocument/2006/relationships/comments" Target="../comments13.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14.xml"/><Relationship Id="rId1" Type="http://schemas.openxmlformats.org/officeDocument/2006/relationships/printerSettings" Target="../printerSettings/printerSettings14.bin"/><Relationship Id="rId4" Type="http://schemas.openxmlformats.org/officeDocument/2006/relationships/comments" Target="../comments14.xml"/></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5.vml"/><Relationship Id="rId2" Type="http://schemas.openxmlformats.org/officeDocument/2006/relationships/drawing" Target="../drawings/drawing15.xml"/><Relationship Id="rId1" Type="http://schemas.openxmlformats.org/officeDocument/2006/relationships/printerSettings" Target="../printerSettings/printerSettings15.bin"/><Relationship Id="rId4" Type="http://schemas.openxmlformats.org/officeDocument/2006/relationships/comments" Target="../comments15.xml"/></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6.vml"/><Relationship Id="rId2" Type="http://schemas.openxmlformats.org/officeDocument/2006/relationships/drawing" Target="../drawings/drawing16.xml"/><Relationship Id="rId1" Type="http://schemas.openxmlformats.org/officeDocument/2006/relationships/printerSettings" Target="../printerSettings/printerSettings16.bin"/><Relationship Id="rId4" Type="http://schemas.openxmlformats.org/officeDocument/2006/relationships/comments" Target="../comments16.xml"/></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7.vml"/><Relationship Id="rId2" Type="http://schemas.openxmlformats.org/officeDocument/2006/relationships/drawing" Target="../drawings/drawing17.xml"/><Relationship Id="rId1" Type="http://schemas.openxmlformats.org/officeDocument/2006/relationships/printerSettings" Target="../printerSettings/printerSettings17.bin"/><Relationship Id="rId4" Type="http://schemas.openxmlformats.org/officeDocument/2006/relationships/comments" Target="../comments17.xml"/></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18.vml"/><Relationship Id="rId2" Type="http://schemas.openxmlformats.org/officeDocument/2006/relationships/drawing" Target="../drawings/drawing18.xml"/><Relationship Id="rId1" Type="http://schemas.openxmlformats.org/officeDocument/2006/relationships/printerSettings" Target="../printerSettings/printerSettings18.bin"/><Relationship Id="rId4" Type="http://schemas.openxmlformats.org/officeDocument/2006/relationships/comments" Target="../comments18.xml"/></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3" Type="http://schemas.openxmlformats.org/officeDocument/2006/relationships/vmlDrawing" Target="../drawings/vmlDrawing19.vml"/><Relationship Id="rId2" Type="http://schemas.openxmlformats.org/officeDocument/2006/relationships/drawing" Target="../drawings/drawing20.xml"/><Relationship Id="rId1" Type="http://schemas.openxmlformats.org/officeDocument/2006/relationships/printerSettings" Target="../printerSettings/printerSettings20.bin"/><Relationship Id="rId4" Type="http://schemas.openxmlformats.org/officeDocument/2006/relationships/comments" Target="../comments19.xml"/></Relationships>
</file>

<file path=xl/worksheets/_rels/sheet21.xml.rels><?xml version="1.0" encoding="UTF-8" standalone="yes"?>
<Relationships xmlns="http://schemas.openxmlformats.org/package/2006/relationships"><Relationship Id="rId3" Type="http://schemas.openxmlformats.org/officeDocument/2006/relationships/hyperlink" Target="https://colombiacompra.gov.co/sites/cce_public/files/cce_documents/cce_guia_elaboracion_estudios.pdf" TargetMode="External"/><Relationship Id="rId7" Type="http://schemas.openxmlformats.org/officeDocument/2006/relationships/drawing" Target="../drawings/drawing21.xml"/><Relationship Id="rId2" Type="http://schemas.openxmlformats.org/officeDocument/2006/relationships/hyperlink" Target="https://colombiacompra.gov.co/manuales-guias-y-pliegos-tipo/manuales-y-guias/guia-para-el-manejo-de-ofertas-artificialmente-bajas" TargetMode="External"/><Relationship Id="rId1" Type="http://schemas.openxmlformats.org/officeDocument/2006/relationships/hyperlink" Target="https://colombiacompra.gov.co/manuales-guias-y-pliegos-tipo/manuales-y-guias/manual-para-determinar-y-verificar-los-requisitos" TargetMode="External"/><Relationship Id="rId6" Type="http://schemas.openxmlformats.org/officeDocument/2006/relationships/printerSettings" Target="../printerSettings/printerSettings21.bin"/><Relationship Id="rId5" Type="http://schemas.openxmlformats.org/officeDocument/2006/relationships/hyperlink" Target="https://colombiacompra.gov.co/manuales-guias-y-pliegos-tipo/manuales-y-guias/guia-para-determinar-y-verificar-la-capacidad" TargetMode="External"/><Relationship Id="rId4" Type="http://schemas.openxmlformats.org/officeDocument/2006/relationships/hyperlink" Target="https://colombiacompra.gov.co/sites/cce_public/files/cce_documents/cce_guia_esal.pdf" TargetMode="External"/></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3" Type="http://schemas.openxmlformats.org/officeDocument/2006/relationships/vmlDrawing" Target="../drawings/vmlDrawing20.vml"/><Relationship Id="rId2" Type="http://schemas.openxmlformats.org/officeDocument/2006/relationships/drawing" Target="../drawings/drawing23.xml"/><Relationship Id="rId1" Type="http://schemas.openxmlformats.org/officeDocument/2006/relationships/printerSettings" Target="../printerSettings/printerSettings23.bin"/><Relationship Id="rId4" Type="http://schemas.openxmlformats.org/officeDocument/2006/relationships/comments" Target="../comments20.xml"/></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3" Type="http://schemas.openxmlformats.org/officeDocument/2006/relationships/drawing" Target="../drawings/drawing25.xml"/><Relationship Id="rId2" Type="http://schemas.openxmlformats.org/officeDocument/2006/relationships/printerSettings" Target="../printerSettings/printerSettings25.bin"/><Relationship Id="rId1" Type="http://schemas.openxmlformats.org/officeDocument/2006/relationships/hyperlink" Target="https://www.gerencie.com/impuesto-a-las-ventas." TargetMode="External"/></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0" tint="-0.249977111117893"/>
    <pageSetUpPr fitToPage="1"/>
  </sheetPr>
  <dimension ref="A1:L75"/>
  <sheetViews>
    <sheetView showGridLines="0" zoomScaleNormal="100" workbookViewId="0">
      <selection sqref="A1:B3"/>
    </sheetView>
  </sheetViews>
  <sheetFormatPr baseColWidth="10" defaultColWidth="18.83203125" defaultRowHeight="18" customHeight="1" x14ac:dyDescent="0.2"/>
  <cols>
    <col min="1" max="1" width="13.6640625" style="379" customWidth="1"/>
    <col min="2" max="2" width="17.6640625" style="379" customWidth="1"/>
    <col min="3" max="3" width="14" style="379" customWidth="1"/>
    <col min="4" max="8" width="18.83203125" style="379"/>
    <col min="9" max="11" width="16.83203125" style="379" customWidth="1"/>
    <col min="12" max="12" width="38.83203125" style="379" customWidth="1"/>
    <col min="13" max="16384" width="18.83203125" style="379"/>
  </cols>
  <sheetData>
    <row r="1" spans="1:11" ht="18" customHeight="1" x14ac:dyDescent="0.2">
      <c r="A1" s="955"/>
      <c r="B1" s="956"/>
      <c r="C1" s="956" t="s">
        <v>0</v>
      </c>
      <c r="D1" s="956"/>
      <c r="E1" s="956"/>
      <c r="F1" s="956"/>
      <c r="G1" s="956"/>
      <c r="H1" s="956"/>
      <c r="I1" s="956"/>
      <c r="J1" s="956"/>
      <c r="K1" s="964"/>
    </row>
    <row r="2" spans="1:11" ht="18" customHeight="1" x14ac:dyDescent="0.2">
      <c r="A2" s="957"/>
      <c r="B2" s="958"/>
      <c r="C2" s="958" t="s">
        <v>1</v>
      </c>
      <c r="D2" s="958"/>
      <c r="E2" s="958"/>
      <c r="F2" s="958"/>
      <c r="G2" s="958"/>
      <c r="H2" s="958"/>
      <c r="I2" s="958"/>
      <c r="J2" s="958"/>
      <c r="K2" s="965"/>
    </row>
    <row r="3" spans="1:11" ht="18" customHeight="1" thickBot="1" x14ac:dyDescent="0.25">
      <c r="A3" s="959"/>
      <c r="B3" s="960"/>
      <c r="C3" s="960" t="s">
        <v>2</v>
      </c>
      <c r="D3" s="960"/>
      <c r="E3" s="960"/>
      <c r="F3" s="960"/>
      <c r="G3" s="960" t="s">
        <v>3</v>
      </c>
      <c r="H3" s="960"/>
      <c r="I3" s="960"/>
      <c r="J3" s="960"/>
      <c r="K3" s="966"/>
    </row>
    <row r="4" spans="1:11" ht="18" customHeight="1" thickBot="1" x14ac:dyDescent="0.25"/>
    <row r="5" spans="1:11" ht="18" customHeight="1" thickBot="1" x14ac:dyDescent="0.25">
      <c r="A5" s="380" t="s">
        <v>4</v>
      </c>
      <c r="B5" s="381" t="s">
        <v>5</v>
      </c>
      <c r="D5" s="380" t="s">
        <v>4</v>
      </c>
      <c r="E5" s="381" t="s">
        <v>6</v>
      </c>
    </row>
    <row r="6" spans="1:11" ht="18" customHeight="1" thickBot="1" x14ac:dyDescent="0.25">
      <c r="A6" s="483" t="s">
        <v>7</v>
      </c>
      <c r="B6" s="484" t="s">
        <v>8</v>
      </c>
      <c r="D6" s="489" t="s">
        <v>9</v>
      </c>
      <c r="E6" s="490" t="s">
        <v>10</v>
      </c>
    </row>
    <row r="7" spans="1:11" ht="18" customHeight="1" x14ac:dyDescent="0.2">
      <c r="A7" s="485" t="s">
        <v>11</v>
      </c>
      <c r="B7" s="486" t="s">
        <v>12</v>
      </c>
    </row>
    <row r="8" spans="1:11" ht="18" customHeight="1" thickBot="1" x14ac:dyDescent="0.25">
      <c r="A8" s="487" t="s">
        <v>13</v>
      </c>
      <c r="B8" s="488" t="s">
        <v>14</v>
      </c>
    </row>
    <row r="9" spans="1:11" ht="18" customHeight="1" thickBot="1" x14ac:dyDescent="0.25"/>
    <row r="10" spans="1:11" ht="67.5" customHeight="1" thickBot="1" x14ac:dyDescent="0.25">
      <c r="A10" s="967" t="s">
        <v>15</v>
      </c>
      <c r="B10" s="968"/>
      <c r="C10" s="968"/>
      <c r="D10" s="968"/>
      <c r="E10" s="968"/>
      <c r="F10" s="968"/>
      <c r="G10" s="968"/>
      <c r="H10" s="968"/>
      <c r="I10" s="968"/>
      <c r="J10" s="968"/>
      <c r="K10" s="969"/>
    </row>
    <row r="11" spans="1:11" ht="18" customHeight="1" thickBot="1" x14ac:dyDescent="0.25"/>
    <row r="12" spans="1:11" ht="20.100000000000001" customHeight="1" x14ac:dyDescent="0.2">
      <c r="A12" s="970" t="s">
        <v>16</v>
      </c>
      <c r="B12" s="971"/>
      <c r="C12" s="971"/>
      <c r="D12" s="971"/>
      <c r="E12" s="971"/>
      <c r="F12" s="971"/>
      <c r="G12" s="971"/>
      <c r="H12" s="972"/>
    </row>
    <row r="13" spans="1:11" ht="20.100000000000001" customHeight="1" x14ac:dyDescent="0.2">
      <c r="A13" s="961" t="s">
        <v>17</v>
      </c>
      <c r="B13" s="962"/>
      <c r="C13" s="962"/>
      <c r="D13" s="962" t="s">
        <v>18</v>
      </c>
      <c r="E13" s="962"/>
      <c r="F13" s="962"/>
      <c r="G13" s="962"/>
      <c r="H13" s="963"/>
    </row>
    <row r="14" spans="1:11" ht="45.75" customHeight="1" x14ac:dyDescent="0.2">
      <c r="A14" s="974" t="s">
        <v>19</v>
      </c>
      <c r="B14" s="975"/>
      <c r="C14" s="975"/>
      <c r="D14" s="936" t="s">
        <v>20</v>
      </c>
      <c r="E14" s="936"/>
      <c r="F14" s="936"/>
      <c r="G14" s="936"/>
      <c r="H14" s="937"/>
    </row>
    <row r="15" spans="1:11" ht="93" customHeight="1" x14ac:dyDescent="0.2">
      <c r="A15" s="974" t="s">
        <v>21</v>
      </c>
      <c r="B15" s="975"/>
      <c r="C15" s="975"/>
      <c r="D15" s="936" t="s">
        <v>22</v>
      </c>
      <c r="E15" s="936"/>
      <c r="F15" s="936"/>
      <c r="G15" s="936"/>
      <c r="H15" s="937"/>
    </row>
    <row r="16" spans="1:11" ht="44.25" customHeight="1" x14ac:dyDescent="0.2">
      <c r="A16" s="974" t="s">
        <v>23</v>
      </c>
      <c r="B16" s="975"/>
      <c r="C16" s="975"/>
      <c r="D16" s="936" t="s">
        <v>24</v>
      </c>
      <c r="E16" s="936"/>
      <c r="F16" s="936"/>
      <c r="G16" s="936"/>
      <c r="H16" s="937"/>
    </row>
    <row r="17" spans="1:12" ht="54" customHeight="1" x14ac:dyDescent="0.2">
      <c r="A17" s="974" t="s">
        <v>25</v>
      </c>
      <c r="B17" s="975"/>
      <c r="C17" s="975"/>
      <c r="D17" s="936" t="s">
        <v>26</v>
      </c>
      <c r="E17" s="936"/>
      <c r="F17" s="936"/>
      <c r="G17" s="936"/>
      <c r="H17" s="937"/>
    </row>
    <row r="18" spans="1:12" ht="54" customHeight="1" x14ac:dyDescent="0.2">
      <c r="A18" s="993" t="s">
        <v>27</v>
      </c>
      <c r="B18" s="973"/>
      <c r="C18" s="973"/>
      <c r="D18" s="936" t="s">
        <v>28</v>
      </c>
      <c r="E18" s="936"/>
      <c r="F18" s="936"/>
      <c r="G18" s="936"/>
      <c r="H18" s="937"/>
    </row>
    <row r="19" spans="1:12" ht="32.25" customHeight="1" x14ac:dyDescent="0.2">
      <c r="A19" s="974" t="s">
        <v>29</v>
      </c>
      <c r="B19" s="975"/>
      <c r="C19" s="975"/>
      <c r="D19" s="936" t="s">
        <v>30</v>
      </c>
      <c r="E19" s="936"/>
      <c r="F19" s="936"/>
      <c r="G19" s="936"/>
      <c r="H19" s="937"/>
    </row>
    <row r="20" spans="1:12" ht="54.75" customHeight="1" x14ac:dyDescent="0.2">
      <c r="A20" s="991" t="s">
        <v>31</v>
      </c>
      <c r="B20" s="992"/>
      <c r="C20" s="992"/>
      <c r="D20" s="936" t="s">
        <v>32</v>
      </c>
      <c r="E20" s="936"/>
      <c r="F20" s="936"/>
      <c r="G20" s="936"/>
      <c r="H20" s="937"/>
    </row>
    <row r="21" spans="1:12" ht="36" customHeight="1" thickBot="1" x14ac:dyDescent="0.25">
      <c r="A21" s="980" t="s">
        <v>33</v>
      </c>
      <c r="B21" s="981"/>
      <c r="C21" s="981"/>
      <c r="D21" s="940" t="s">
        <v>34</v>
      </c>
      <c r="E21" s="940"/>
      <c r="F21" s="940"/>
      <c r="G21" s="940"/>
      <c r="H21" s="941"/>
    </row>
    <row r="22" spans="1:12" ht="18" customHeight="1" thickBot="1" x14ac:dyDescent="0.25"/>
    <row r="23" spans="1:12" ht="20.100000000000001" customHeight="1" x14ac:dyDescent="0.2">
      <c r="A23" s="978" t="s">
        <v>35</v>
      </c>
      <c r="B23" s="979"/>
      <c r="C23" s="979"/>
      <c r="D23" s="979"/>
      <c r="E23" s="979"/>
      <c r="F23" s="979"/>
      <c r="G23" s="979"/>
      <c r="H23" s="979"/>
      <c r="I23" s="979" t="s">
        <v>36</v>
      </c>
      <c r="J23" s="979"/>
      <c r="K23" s="984"/>
    </row>
    <row r="24" spans="1:12" ht="38.25" customHeight="1" thickBot="1" x14ac:dyDescent="0.25">
      <c r="A24" s="982" t="s">
        <v>17</v>
      </c>
      <c r="B24" s="983"/>
      <c r="C24" s="983"/>
      <c r="D24" s="983" t="s">
        <v>18</v>
      </c>
      <c r="E24" s="983"/>
      <c r="F24" s="983"/>
      <c r="G24" s="983"/>
      <c r="H24" s="983"/>
      <c r="I24" s="382" t="s">
        <v>37</v>
      </c>
      <c r="J24" s="382" t="s">
        <v>38</v>
      </c>
      <c r="K24" s="383" t="s">
        <v>39</v>
      </c>
    </row>
    <row r="25" spans="1:12" ht="20.100000000000001" customHeight="1" x14ac:dyDescent="0.2">
      <c r="A25" s="988" t="s">
        <v>40</v>
      </c>
      <c r="B25" s="989"/>
      <c r="C25" s="989"/>
      <c r="D25" s="989"/>
      <c r="E25" s="989"/>
      <c r="F25" s="989"/>
      <c r="G25" s="989"/>
      <c r="H25" s="989"/>
      <c r="I25" s="989"/>
      <c r="J25" s="989"/>
      <c r="K25" s="990"/>
    </row>
    <row r="26" spans="1:12" ht="78" customHeight="1" x14ac:dyDescent="0.2">
      <c r="A26" s="985" t="s">
        <v>41</v>
      </c>
      <c r="B26" s="986"/>
      <c r="C26" s="986"/>
      <c r="D26" s="986"/>
      <c r="E26" s="986"/>
      <c r="F26" s="986"/>
      <c r="G26" s="986"/>
      <c r="H26" s="986"/>
      <c r="I26" s="986"/>
      <c r="J26" s="986"/>
      <c r="K26" s="987"/>
    </row>
    <row r="27" spans="1:12" ht="42.75" customHeight="1" x14ac:dyDescent="0.2">
      <c r="A27" s="934" t="s">
        <v>42</v>
      </c>
      <c r="B27" s="935"/>
      <c r="C27" s="935"/>
      <c r="D27" s="936" t="s">
        <v>43</v>
      </c>
      <c r="E27" s="936"/>
      <c r="F27" s="936"/>
      <c r="G27" s="936"/>
      <c r="H27" s="936"/>
      <c r="I27" s="384" t="s">
        <v>44</v>
      </c>
      <c r="J27" s="384" t="s">
        <v>44</v>
      </c>
      <c r="K27" s="385" t="s">
        <v>44</v>
      </c>
    </row>
    <row r="28" spans="1:12" ht="66" customHeight="1" x14ac:dyDescent="0.2">
      <c r="A28" s="973" t="s">
        <v>45</v>
      </c>
      <c r="B28" s="973"/>
      <c r="C28" s="973"/>
      <c r="D28" s="936" t="s">
        <v>46</v>
      </c>
      <c r="E28" s="936"/>
      <c r="F28" s="936"/>
      <c r="G28" s="936"/>
      <c r="H28" s="936"/>
      <c r="I28" s="384" t="s">
        <v>44</v>
      </c>
      <c r="J28" s="384"/>
      <c r="K28" s="385"/>
      <c r="L28" s="386"/>
    </row>
    <row r="29" spans="1:12" ht="45" customHeight="1" x14ac:dyDescent="0.2">
      <c r="A29" s="934" t="s">
        <v>47</v>
      </c>
      <c r="B29" s="935"/>
      <c r="C29" s="935"/>
      <c r="D29" s="936" t="s">
        <v>48</v>
      </c>
      <c r="E29" s="936"/>
      <c r="F29" s="936"/>
      <c r="G29" s="936"/>
      <c r="H29" s="936"/>
      <c r="I29" s="384" t="s">
        <v>44</v>
      </c>
      <c r="J29" s="384" t="s">
        <v>44</v>
      </c>
      <c r="K29" s="385"/>
    </row>
    <row r="30" spans="1:12" ht="55.5" customHeight="1" x14ac:dyDescent="0.2">
      <c r="A30" s="973" t="s">
        <v>49</v>
      </c>
      <c r="B30" s="973"/>
      <c r="C30" s="973"/>
      <c r="D30" s="936" t="s">
        <v>50</v>
      </c>
      <c r="E30" s="936"/>
      <c r="F30" s="936"/>
      <c r="G30" s="936"/>
      <c r="H30" s="936"/>
      <c r="I30" s="384" t="s">
        <v>44</v>
      </c>
      <c r="J30" s="384"/>
      <c r="K30" s="385"/>
      <c r="L30" s="386"/>
    </row>
    <row r="31" spans="1:12" ht="42" customHeight="1" x14ac:dyDescent="0.2">
      <c r="A31" s="934" t="s">
        <v>51</v>
      </c>
      <c r="B31" s="935"/>
      <c r="C31" s="935"/>
      <c r="D31" s="936" t="s">
        <v>52</v>
      </c>
      <c r="E31" s="936"/>
      <c r="F31" s="936"/>
      <c r="G31" s="936"/>
      <c r="H31" s="936"/>
      <c r="I31" s="384"/>
      <c r="J31" s="384"/>
      <c r="K31" s="385" t="s">
        <v>44</v>
      </c>
    </row>
    <row r="32" spans="1:12" ht="173.25" customHeight="1" x14ac:dyDescent="0.2">
      <c r="A32" s="934" t="s">
        <v>53</v>
      </c>
      <c r="B32" s="935"/>
      <c r="C32" s="935"/>
      <c r="D32" s="936" t="s">
        <v>54</v>
      </c>
      <c r="E32" s="936"/>
      <c r="F32" s="936"/>
      <c r="G32" s="936"/>
      <c r="H32" s="936"/>
      <c r="I32" s="925" t="s">
        <v>55</v>
      </c>
      <c r="J32" s="926"/>
      <c r="K32" s="927"/>
    </row>
    <row r="33" spans="1:11" ht="144.75" customHeight="1" x14ac:dyDescent="0.2">
      <c r="A33" s="934" t="s">
        <v>56</v>
      </c>
      <c r="B33" s="935"/>
      <c r="C33" s="935"/>
      <c r="D33" s="936" t="s">
        <v>57</v>
      </c>
      <c r="E33" s="936"/>
      <c r="F33" s="936"/>
      <c r="G33" s="936"/>
      <c r="H33" s="936"/>
      <c r="I33" s="928"/>
      <c r="J33" s="929"/>
      <c r="K33" s="930"/>
    </row>
    <row r="34" spans="1:11" ht="162.75" customHeight="1" x14ac:dyDescent="0.2">
      <c r="A34" s="934" t="s">
        <v>58</v>
      </c>
      <c r="B34" s="935"/>
      <c r="C34" s="935"/>
      <c r="D34" s="936" t="s">
        <v>59</v>
      </c>
      <c r="E34" s="936"/>
      <c r="F34" s="936"/>
      <c r="G34" s="936"/>
      <c r="H34" s="936"/>
      <c r="I34" s="931"/>
      <c r="J34" s="932"/>
      <c r="K34" s="933"/>
    </row>
    <row r="35" spans="1:11" ht="225.75" customHeight="1" x14ac:dyDescent="0.2">
      <c r="A35" s="934" t="s">
        <v>60</v>
      </c>
      <c r="B35" s="935"/>
      <c r="C35" s="935"/>
      <c r="D35" s="936" t="s">
        <v>61</v>
      </c>
      <c r="E35" s="936"/>
      <c r="F35" s="936"/>
      <c r="G35" s="936"/>
      <c r="H35" s="936"/>
      <c r="I35" s="384" t="s">
        <v>44</v>
      </c>
      <c r="J35" s="384" t="s">
        <v>44</v>
      </c>
      <c r="K35" s="385" t="s">
        <v>44</v>
      </c>
    </row>
    <row r="36" spans="1:11" ht="42" customHeight="1" x14ac:dyDescent="0.2">
      <c r="A36" s="934" t="s">
        <v>62</v>
      </c>
      <c r="B36" s="935"/>
      <c r="C36" s="935"/>
      <c r="D36" s="936" t="s">
        <v>63</v>
      </c>
      <c r="E36" s="936"/>
      <c r="F36" s="936"/>
      <c r="G36" s="936"/>
      <c r="H36" s="936"/>
      <c r="I36" s="384" t="s">
        <v>44</v>
      </c>
      <c r="J36" s="384" t="s">
        <v>44</v>
      </c>
      <c r="K36" s="385" t="s">
        <v>44</v>
      </c>
    </row>
    <row r="37" spans="1:11" ht="18" customHeight="1" x14ac:dyDescent="0.2">
      <c r="A37" s="976" t="s">
        <v>64</v>
      </c>
      <c r="B37" s="977"/>
      <c r="C37" s="977"/>
      <c r="D37" s="936" t="s">
        <v>65</v>
      </c>
      <c r="E37" s="936"/>
      <c r="F37" s="936"/>
      <c r="G37" s="936"/>
      <c r="H37" s="936"/>
      <c r="I37" s="384"/>
      <c r="J37" s="384" t="s">
        <v>44</v>
      </c>
      <c r="K37" s="385"/>
    </row>
    <row r="38" spans="1:11" ht="20.100000000000001" customHeight="1" x14ac:dyDescent="0.2">
      <c r="A38" s="952" t="s">
        <v>66</v>
      </c>
      <c r="B38" s="953"/>
      <c r="C38" s="953"/>
      <c r="D38" s="953"/>
      <c r="E38" s="953"/>
      <c r="F38" s="953"/>
      <c r="G38" s="953"/>
      <c r="H38" s="953"/>
      <c r="I38" s="953"/>
      <c r="J38" s="953"/>
      <c r="K38" s="954"/>
    </row>
    <row r="39" spans="1:11" ht="45" customHeight="1" x14ac:dyDescent="0.2">
      <c r="A39" s="934" t="s">
        <v>67</v>
      </c>
      <c r="B39" s="935"/>
      <c r="C39" s="935"/>
      <c r="D39" s="936" t="s">
        <v>68</v>
      </c>
      <c r="E39" s="936"/>
      <c r="F39" s="936"/>
      <c r="G39" s="936"/>
      <c r="H39" s="936"/>
      <c r="I39" s="384"/>
      <c r="J39" s="384" t="s">
        <v>44</v>
      </c>
      <c r="K39" s="385"/>
    </row>
    <row r="40" spans="1:11" ht="45" customHeight="1" x14ac:dyDescent="0.2">
      <c r="A40" s="934" t="s">
        <v>69</v>
      </c>
      <c r="B40" s="935"/>
      <c r="C40" s="935"/>
      <c r="D40" s="936" t="s">
        <v>70</v>
      </c>
      <c r="E40" s="936"/>
      <c r="F40" s="936"/>
      <c r="G40" s="936"/>
      <c r="H40" s="936"/>
      <c r="I40" s="384"/>
      <c r="J40" s="384" t="s">
        <v>44</v>
      </c>
      <c r="K40" s="385"/>
    </row>
    <row r="41" spans="1:11" ht="42.75" customHeight="1" x14ac:dyDescent="0.2">
      <c r="A41" s="934" t="s">
        <v>71</v>
      </c>
      <c r="B41" s="935"/>
      <c r="C41" s="935"/>
      <c r="D41" s="936" t="s">
        <v>72</v>
      </c>
      <c r="E41" s="936"/>
      <c r="F41" s="936"/>
      <c r="G41" s="936"/>
      <c r="H41" s="936"/>
      <c r="I41" s="384"/>
      <c r="J41" s="384" t="s">
        <v>44</v>
      </c>
      <c r="K41" s="385"/>
    </row>
    <row r="42" spans="1:11" ht="30" customHeight="1" x14ac:dyDescent="0.2">
      <c r="A42" s="976" t="s">
        <v>73</v>
      </c>
      <c r="B42" s="977"/>
      <c r="C42" s="977"/>
      <c r="D42" s="936" t="s">
        <v>74</v>
      </c>
      <c r="E42" s="936"/>
      <c r="F42" s="936"/>
      <c r="G42" s="936"/>
      <c r="H42" s="936"/>
      <c r="I42" s="384"/>
      <c r="J42" s="384" t="s">
        <v>44</v>
      </c>
      <c r="K42" s="385"/>
    </row>
    <row r="43" spans="1:11" ht="20.100000000000001" customHeight="1" x14ac:dyDescent="0.2">
      <c r="A43" s="952" t="s">
        <v>75</v>
      </c>
      <c r="B43" s="953"/>
      <c r="C43" s="953"/>
      <c r="D43" s="953"/>
      <c r="E43" s="953"/>
      <c r="F43" s="953"/>
      <c r="G43" s="953"/>
      <c r="H43" s="953"/>
      <c r="I43" s="953"/>
      <c r="J43" s="953"/>
      <c r="K43" s="954"/>
    </row>
    <row r="44" spans="1:11" ht="45.75" customHeight="1" x14ac:dyDescent="0.2">
      <c r="A44" s="934" t="s">
        <v>76</v>
      </c>
      <c r="B44" s="935"/>
      <c r="C44" s="935"/>
      <c r="D44" s="936" t="s">
        <v>77</v>
      </c>
      <c r="E44" s="936"/>
      <c r="F44" s="936"/>
      <c r="G44" s="936"/>
      <c r="H44" s="936"/>
      <c r="I44" s="384"/>
      <c r="J44" s="384" t="s">
        <v>44</v>
      </c>
      <c r="K44" s="385"/>
    </row>
    <row r="45" spans="1:11" ht="42" customHeight="1" x14ac:dyDescent="0.2">
      <c r="A45" s="976" t="s">
        <v>78</v>
      </c>
      <c r="B45" s="977"/>
      <c r="C45" s="977"/>
      <c r="D45" s="936" t="s">
        <v>79</v>
      </c>
      <c r="E45" s="936"/>
      <c r="F45" s="936"/>
      <c r="G45" s="936"/>
      <c r="H45" s="936"/>
      <c r="I45" s="384"/>
      <c r="J45" s="384" t="s">
        <v>44</v>
      </c>
      <c r="K45" s="385"/>
    </row>
    <row r="46" spans="1:11" ht="20.100000000000001" customHeight="1" x14ac:dyDescent="0.2">
      <c r="A46" s="952" t="s">
        <v>80</v>
      </c>
      <c r="B46" s="953"/>
      <c r="C46" s="953"/>
      <c r="D46" s="953"/>
      <c r="E46" s="953"/>
      <c r="F46" s="953"/>
      <c r="G46" s="953"/>
      <c r="H46" s="953"/>
      <c r="I46" s="953"/>
      <c r="J46" s="953"/>
      <c r="K46" s="954"/>
    </row>
    <row r="47" spans="1:11" ht="21" customHeight="1" x14ac:dyDescent="0.2">
      <c r="A47" s="934" t="s">
        <v>81</v>
      </c>
      <c r="B47" s="935"/>
      <c r="C47" s="935"/>
      <c r="D47" s="936" t="s">
        <v>82</v>
      </c>
      <c r="E47" s="936"/>
      <c r="F47" s="936"/>
      <c r="G47" s="936"/>
      <c r="H47" s="936"/>
      <c r="I47" s="384"/>
      <c r="J47" s="384" t="s">
        <v>44</v>
      </c>
      <c r="K47" s="385"/>
    </row>
    <row r="48" spans="1:11" ht="20.25" customHeight="1" x14ac:dyDescent="0.2">
      <c r="A48" s="934" t="s">
        <v>83</v>
      </c>
      <c r="B48" s="935"/>
      <c r="C48" s="935"/>
      <c r="D48" s="936" t="s">
        <v>84</v>
      </c>
      <c r="E48" s="936"/>
      <c r="F48" s="936"/>
      <c r="G48" s="936"/>
      <c r="H48" s="936"/>
      <c r="I48" s="384"/>
      <c r="J48" s="384" t="s">
        <v>44</v>
      </c>
      <c r="K48" s="385"/>
    </row>
    <row r="49" spans="1:12" ht="32.25" customHeight="1" x14ac:dyDescent="0.2">
      <c r="A49" s="934" t="s">
        <v>85</v>
      </c>
      <c r="B49" s="935"/>
      <c r="C49" s="935"/>
      <c r="D49" s="936" t="s">
        <v>86</v>
      </c>
      <c r="E49" s="936"/>
      <c r="F49" s="936"/>
      <c r="G49" s="936"/>
      <c r="H49" s="936"/>
      <c r="I49" s="384"/>
      <c r="J49" s="384" t="s">
        <v>44</v>
      </c>
      <c r="K49" s="385"/>
    </row>
    <row r="50" spans="1:12" ht="32.25" customHeight="1" thickBot="1" x14ac:dyDescent="0.25">
      <c r="A50" s="938" t="s">
        <v>87</v>
      </c>
      <c r="B50" s="939"/>
      <c r="C50" s="939"/>
      <c r="D50" s="940" t="s">
        <v>86</v>
      </c>
      <c r="E50" s="940"/>
      <c r="F50" s="940"/>
      <c r="G50" s="940"/>
      <c r="H50" s="940"/>
      <c r="I50" s="387"/>
      <c r="J50" s="387" t="s">
        <v>44</v>
      </c>
      <c r="K50" s="388"/>
    </row>
    <row r="51" spans="1:12" ht="18" customHeight="1" thickBot="1" x14ac:dyDescent="0.25">
      <c r="A51" s="389"/>
      <c r="B51" s="389"/>
      <c r="C51" s="389"/>
    </row>
    <row r="52" spans="1:12" ht="20.100000000000001" customHeight="1" x14ac:dyDescent="0.2">
      <c r="A52" s="948" t="s">
        <v>88</v>
      </c>
      <c r="B52" s="949"/>
      <c r="C52" s="949"/>
      <c r="D52" s="949"/>
      <c r="E52" s="949"/>
      <c r="F52" s="949"/>
      <c r="G52" s="949"/>
      <c r="H52" s="950"/>
    </row>
    <row r="53" spans="1:12" ht="20.100000000000001" customHeight="1" thickBot="1" x14ac:dyDescent="0.25">
      <c r="A53" s="951" t="s">
        <v>17</v>
      </c>
      <c r="B53" s="942"/>
      <c r="C53" s="942"/>
      <c r="D53" s="942" t="s">
        <v>18</v>
      </c>
      <c r="E53" s="942"/>
      <c r="F53" s="942"/>
      <c r="G53" s="942"/>
      <c r="H53" s="943"/>
    </row>
    <row r="54" spans="1:12" ht="41.25" customHeight="1" x14ac:dyDescent="0.2">
      <c r="A54" s="944" t="s">
        <v>89</v>
      </c>
      <c r="B54" s="945"/>
      <c r="C54" s="945"/>
      <c r="D54" s="946" t="s">
        <v>90</v>
      </c>
      <c r="E54" s="946"/>
      <c r="F54" s="946"/>
      <c r="G54" s="946"/>
      <c r="H54" s="947"/>
    </row>
    <row r="55" spans="1:12" ht="33" customHeight="1" x14ac:dyDescent="0.2">
      <c r="A55" s="934" t="s">
        <v>91</v>
      </c>
      <c r="B55" s="935"/>
      <c r="C55" s="935"/>
      <c r="D55" s="936" t="s">
        <v>92</v>
      </c>
      <c r="E55" s="936"/>
      <c r="F55" s="936"/>
      <c r="G55" s="936"/>
      <c r="H55" s="937"/>
    </row>
    <row r="56" spans="1:12" ht="29.25" customHeight="1" x14ac:dyDescent="0.2">
      <c r="A56" s="934" t="s">
        <v>93</v>
      </c>
      <c r="B56" s="935"/>
      <c r="C56" s="935"/>
      <c r="D56" s="936" t="s">
        <v>94</v>
      </c>
      <c r="E56" s="936"/>
      <c r="F56" s="936"/>
      <c r="G56" s="936"/>
      <c r="H56" s="937"/>
    </row>
    <row r="57" spans="1:12" ht="44.25" customHeight="1" x14ac:dyDescent="0.2">
      <c r="A57" s="934" t="s">
        <v>95</v>
      </c>
      <c r="B57" s="935"/>
      <c r="C57" s="935"/>
      <c r="D57" s="936" t="s">
        <v>96</v>
      </c>
      <c r="E57" s="936"/>
      <c r="F57" s="936"/>
      <c r="G57" s="936"/>
      <c r="H57" s="937"/>
    </row>
    <row r="58" spans="1:12" ht="32.25" customHeight="1" x14ac:dyDescent="0.2">
      <c r="A58" s="934" t="s">
        <v>97</v>
      </c>
      <c r="B58" s="935"/>
      <c r="C58" s="935"/>
      <c r="D58" s="936" t="s">
        <v>98</v>
      </c>
      <c r="E58" s="936"/>
      <c r="F58" s="936"/>
      <c r="G58" s="936"/>
      <c r="H58" s="937"/>
    </row>
    <row r="59" spans="1:12" ht="33" customHeight="1" thickBot="1" x14ac:dyDescent="0.25">
      <c r="A59" s="938" t="s">
        <v>99</v>
      </c>
      <c r="B59" s="939"/>
      <c r="C59" s="939"/>
      <c r="D59" s="940" t="s">
        <v>100</v>
      </c>
      <c r="E59" s="940"/>
      <c r="F59" s="940"/>
      <c r="G59" s="940"/>
      <c r="H59" s="941"/>
    </row>
    <row r="60" spans="1:12" ht="18" customHeight="1" thickBot="1" x14ac:dyDescent="0.25">
      <c r="A60" s="386"/>
      <c r="B60" s="386"/>
      <c r="C60" s="386"/>
      <c r="D60" s="386"/>
      <c r="E60" s="386"/>
      <c r="F60" s="386"/>
      <c r="G60" s="386"/>
      <c r="H60" s="386"/>
    </row>
    <row r="61" spans="1:12" ht="67.5" customHeight="1" thickBot="1" x14ac:dyDescent="0.25">
      <c r="A61" s="922" t="s">
        <v>101</v>
      </c>
      <c r="B61" s="923"/>
      <c r="C61" s="923"/>
      <c r="D61" s="923"/>
      <c r="E61" s="923"/>
      <c r="F61" s="923"/>
      <c r="G61" s="923"/>
      <c r="H61" s="923"/>
      <c r="I61" s="923"/>
      <c r="J61" s="923"/>
      <c r="K61" s="924"/>
    </row>
    <row r="62" spans="1:12" ht="126" customHeight="1" thickBot="1" x14ac:dyDescent="0.25">
      <c r="A62" s="922" t="s">
        <v>102</v>
      </c>
      <c r="B62" s="923"/>
      <c r="C62" s="923"/>
      <c r="D62" s="923"/>
      <c r="E62" s="923"/>
      <c r="F62" s="923"/>
      <c r="G62" s="923"/>
      <c r="H62" s="923"/>
      <c r="I62" s="923"/>
      <c r="J62" s="923"/>
      <c r="K62" s="924"/>
      <c r="L62" s="389"/>
    </row>
    <row r="63" spans="1:12" ht="76.5" customHeight="1" thickBot="1" x14ac:dyDescent="0.25">
      <c r="A63" s="922" t="s">
        <v>103</v>
      </c>
      <c r="B63" s="923"/>
      <c r="C63" s="923"/>
      <c r="D63" s="923"/>
      <c r="E63" s="923"/>
      <c r="F63" s="923"/>
      <c r="G63" s="923"/>
      <c r="H63" s="923"/>
      <c r="I63" s="923"/>
      <c r="J63" s="923"/>
      <c r="K63" s="924"/>
    </row>
    <row r="64" spans="1:12" ht="18" customHeight="1" x14ac:dyDescent="0.2">
      <c r="B64" s="386"/>
      <c r="C64" s="386"/>
      <c r="D64" s="386"/>
      <c r="E64" s="386"/>
      <c r="F64" s="386"/>
      <c r="G64" s="386"/>
      <c r="H64" s="386"/>
    </row>
    <row r="65" spans="1:8" ht="18" customHeight="1" x14ac:dyDescent="0.2">
      <c r="A65" s="386"/>
      <c r="B65" s="386"/>
      <c r="C65" s="386"/>
      <c r="D65" s="386"/>
      <c r="E65" s="386"/>
      <c r="F65" s="386"/>
      <c r="G65" s="386"/>
      <c r="H65" s="386"/>
    </row>
    <row r="66" spans="1:8" ht="18" customHeight="1" x14ac:dyDescent="0.2">
      <c r="A66" s="386"/>
      <c r="B66" s="386"/>
      <c r="C66" s="386"/>
      <c r="D66" s="386"/>
      <c r="E66" s="386"/>
      <c r="F66" s="386"/>
      <c r="G66" s="386"/>
      <c r="H66" s="386"/>
    </row>
    <row r="67" spans="1:8" ht="18" customHeight="1" x14ac:dyDescent="0.2">
      <c r="A67" s="386"/>
      <c r="B67" s="386"/>
      <c r="C67" s="386"/>
      <c r="D67" s="386"/>
      <c r="E67" s="386"/>
      <c r="F67" s="386"/>
      <c r="G67" s="386"/>
      <c r="H67" s="386"/>
    </row>
    <row r="68" spans="1:8" ht="18" customHeight="1" x14ac:dyDescent="0.2">
      <c r="A68" s="386"/>
      <c r="B68" s="386"/>
      <c r="C68" s="386"/>
      <c r="D68" s="386"/>
      <c r="E68" s="386"/>
      <c r="F68" s="386"/>
      <c r="G68" s="386"/>
      <c r="H68" s="386"/>
    </row>
    <row r="69" spans="1:8" ht="18" customHeight="1" x14ac:dyDescent="0.2">
      <c r="A69" s="386"/>
      <c r="B69" s="386"/>
      <c r="C69" s="386"/>
      <c r="D69" s="386"/>
      <c r="E69" s="386"/>
      <c r="F69" s="386"/>
      <c r="G69" s="386"/>
      <c r="H69" s="386"/>
    </row>
    <row r="70" spans="1:8" ht="18" customHeight="1" x14ac:dyDescent="0.2">
      <c r="A70" s="386"/>
      <c r="B70" s="386"/>
      <c r="C70" s="386"/>
      <c r="D70" s="386"/>
      <c r="E70" s="386"/>
      <c r="F70" s="386"/>
      <c r="G70" s="386"/>
      <c r="H70" s="386"/>
    </row>
    <row r="71" spans="1:8" ht="18" customHeight="1" x14ac:dyDescent="0.2">
      <c r="A71" s="386"/>
      <c r="B71" s="386"/>
      <c r="C71" s="386"/>
      <c r="D71" s="386"/>
      <c r="E71" s="386"/>
      <c r="F71" s="386"/>
      <c r="G71" s="386"/>
      <c r="H71" s="386"/>
    </row>
    <row r="72" spans="1:8" ht="18" customHeight="1" x14ac:dyDescent="0.2">
      <c r="A72" s="386"/>
      <c r="B72" s="386"/>
      <c r="C72" s="386"/>
      <c r="D72" s="386"/>
      <c r="E72" s="386"/>
      <c r="F72" s="386"/>
      <c r="G72" s="386"/>
      <c r="H72" s="386"/>
    </row>
    <row r="73" spans="1:8" ht="18" customHeight="1" x14ac:dyDescent="0.2">
      <c r="A73" s="386"/>
      <c r="B73" s="386"/>
      <c r="C73" s="386"/>
      <c r="D73" s="386"/>
      <c r="E73" s="386"/>
      <c r="F73" s="386"/>
      <c r="G73" s="386"/>
      <c r="H73" s="386"/>
    </row>
    <row r="74" spans="1:8" ht="18" customHeight="1" x14ac:dyDescent="0.2">
      <c r="A74" s="386"/>
      <c r="B74" s="386"/>
      <c r="C74" s="386"/>
      <c r="D74" s="386"/>
      <c r="E74" s="386"/>
      <c r="F74" s="386"/>
      <c r="G74" s="386"/>
      <c r="H74" s="386"/>
    </row>
    <row r="75" spans="1:8" ht="18" customHeight="1" x14ac:dyDescent="0.2">
      <c r="A75" s="386"/>
      <c r="B75" s="386"/>
      <c r="C75" s="386"/>
      <c r="D75" s="386"/>
      <c r="E75" s="386"/>
      <c r="F75" s="386"/>
      <c r="G75" s="386"/>
      <c r="H75" s="386"/>
    </row>
  </sheetData>
  <sheetProtection algorithmName="SHA-512" hashValue="n/uUZdd5UOvN2giJ+WFef28o5LmpJz4k+huD/3SBDLyyYl5VgaCvdmx4Hi7SCKbheTZFzlcD8Y/3JlZL5G40gw==" saltValue="OxKB85mUDG8jchFhYMVLvg==" spinCount="100000" sheet="1" formatCells="0" formatColumns="0" formatRows="0" insertRows="0" autoFilter="0" pivotTables="0"/>
  <mergeCells count="95">
    <mergeCell ref="A14:C14"/>
    <mergeCell ref="D14:H14"/>
    <mergeCell ref="D37:H37"/>
    <mergeCell ref="A17:C17"/>
    <mergeCell ref="D17:H17"/>
    <mergeCell ref="A19:C19"/>
    <mergeCell ref="D19:H19"/>
    <mergeCell ref="A26:K26"/>
    <mergeCell ref="D21:H21"/>
    <mergeCell ref="D24:H24"/>
    <mergeCell ref="A25:K25"/>
    <mergeCell ref="A20:C20"/>
    <mergeCell ref="D20:H20"/>
    <mergeCell ref="A18:C18"/>
    <mergeCell ref="D18:H18"/>
    <mergeCell ref="A36:C36"/>
    <mergeCell ref="A15:C15"/>
    <mergeCell ref="D15:H15"/>
    <mergeCell ref="A62:K62"/>
    <mergeCell ref="A34:C34"/>
    <mergeCell ref="A27:C27"/>
    <mergeCell ref="A29:C29"/>
    <mergeCell ref="A31:C31"/>
    <mergeCell ref="A32:C32"/>
    <mergeCell ref="A33:C33"/>
    <mergeCell ref="D27:H27"/>
    <mergeCell ref="D29:H29"/>
    <mergeCell ref="D31:H31"/>
    <mergeCell ref="D32:H32"/>
    <mergeCell ref="D33:H33"/>
    <mergeCell ref="D36:H36"/>
    <mergeCell ref="D35:H35"/>
    <mergeCell ref="A38:K38"/>
    <mergeCell ref="A16:C16"/>
    <mergeCell ref="D16:H16"/>
    <mergeCell ref="A45:C45"/>
    <mergeCell ref="D45:H45"/>
    <mergeCell ref="A43:K43"/>
    <mergeCell ref="D42:H42"/>
    <mergeCell ref="A42:C42"/>
    <mergeCell ref="A23:H23"/>
    <mergeCell ref="A21:C21"/>
    <mergeCell ref="A24:C24"/>
    <mergeCell ref="I23:K23"/>
    <mergeCell ref="D41:H41"/>
    <mergeCell ref="A35:C35"/>
    <mergeCell ref="A39:C39"/>
    <mergeCell ref="A37:C37"/>
    <mergeCell ref="D40:H40"/>
    <mergeCell ref="A1:B3"/>
    <mergeCell ref="A13:C13"/>
    <mergeCell ref="D13:H13"/>
    <mergeCell ref="C1:K1"/>
    <mergeCell ref="C2:K2"/>
    <mergeCell ref="C3:F3"/>
    <mergeCell ref="G3:K3"/>
    <mergeCell ref="A10:K10"/>
    <mergeCell ref="A12:H12"/>
    <mergeCell ref="D34:H34"/>
    <mergeCell ref="A28:C28"/>
    <mergeCell ref="D28:H28"/>
    <mergeCell ref="A30:C30"/>
    <mergeCell ref="D30:H30"/>
    <mergeCell ref="D39:H39"/>
    <mergeCell ref="A49:C49"/>
    <mergeCell ref="D49:H49"/>
    <mergeCell ref="A41:C41"/>
    <mergeCell ref="A44:C44"/>
    <mergeCell ref="A46:K46"/>
    <mergeCell ref="D44:H44"/>
    <mergeCell ref="A48:C48"/>
    <mergeCell ref="D48:H48"/>
    <mergeCell ref="A47:C47"/>
    <mergeCell ref="D47:H47"/>
    <mergeCell ref="A50:C50"/>
    <mergeCell ref="D50:H50"/>
    <mergeCell ref="D56:H56"/>
    <mergeCell ref="A52:H52"/>
    <mergeCell ref="A53:C53"/>
    <mergeCell ref="A61:K61"/>
    <mergeCell ref="A63:K63"/>
    <mergeCell ref="I32:K34"/>
    <mergeCell ref="A58:C58"/>
    <mergeCell ref="D58:H58"/>
    <mergeCell ref="A59:C59"/>
    <mergeCell ref="D59:H59"/>
    <mergeCell ref="A57:C57"/>
    <mergeCell ref="D57:H57"/>
    <mergeCell ref="D53:H53"/>
    <mergeCell ref="A54:C54"/>
    <mergeCell ref="A40:C40"/>
    <mergeCell ref="D54:H54"/>
    <mergeCell ref="A56:C56"/>
    <mergeCell ref="A55:C55"/>
    <mergeCell ref="D55:H55"/>
  </mergeCells>
  <hyperlinks>
    <hyperlink ref="A27:C27" location="PEFI" display="Plan de ejecución física y de inversiones" xr:uid="{00000000-0004-0000-0000-000000000000}"/>
    <hyperlink ref="A29:C29" location="PC" display="Presupuesto - modalidad contrato" xr:uid="{00000000-0004-0000-0000-000001000000}"/>
    <hyperlink ref="A31:C31" location="PCV" display="Presupuesto - modalidad convenio" xr:uid="{00000000-0004-0000-0000-000002000000}"/>
    <hyperlink ref="A32:C32" location="MCOP1" display="Memoria de cálculo - opción 1" xr:uid="{00000000-0004-0000-0000-000003000000}"/>
    <hyperlink ref="A33:C33" location="MCCOP2" display="Memoria de cálculo - Opción 2" xr:uid="{00000000-0004-0000-0000-000004000000}"/>
    <hyperlink ref="A34:C34" location="MCCOP3" display="Memoria de cálculo - opción 3" xr:uid="{00000000-0004-0000-0000-000005000000}"/>
    <hyperlink ref="A36:C36" location="gtosadm" display="Determinación de gastos de administración" xr:uid="{00000000-0004-0000-0000-000006000000}"/>
    <hyperlink ref="A35:C35" location="estmercado" display="Estudio de mercado" xr:uid="{00000000-0004-0000-0000-000007000000}"/>
    <hyperlink ref="A39:C39" location="ppta" display="Propuesta económica" xr:uid="{00000000-0004-0000-0000-000008000000}"/>
    <hyperlink ref="A48:C48" location="subasta1" display="Subasta inversa presencial - análisis de lances" xr:uid="{00000000-0004-0000-0000-000009000000}"/>
    <hyperlink ref="A47:C47" location="subasta2" display="Subasta inversa presencial - análisis de habilitados" xr:uid="{00000000-0004-0000-0000-00000A000000}"/>
    <hyperlink ref="A49:C49" location="subasta3" display="Subasta inversa presencial - lances de precios" xr:uid="{00000000-0004-0000-0000-00000B000000}"/>
    <hyperlink ref="A50:C50" location="subasta4" display="Subasta inversa presencial - declinación de lances" xr:uid="{00000000-0004-0000-0000-00000C000000}"/>
    <hyperlink ref="A54:C54" location="gdym" display="Valores de gastos de desplazamiento y manutención" xr:uid="{00000000-0004-0000-0000-00000D000000}"/>
    <hyperlink ref="A55:C55" location="honorarios" display="Valores de honorarios (prestadores de servicios)" xr:uid="{00000000-0004-0000-0000-00000E000000}"/>
    <hyperlink ref="A56:C56" location="jornal" display="Valores de jornales" xr:uid="{00000000-0004-0000-0000-00000F000000}"/>
    <hyperlink ref="A57:C57" location="salarios" display="Valores de salarios" xr:uid="{00000000-0004-0000-0000-000010000000}"/>
    <hyperlink ref="A58:C58" location="alimentación" display="Valores de alimentación" xr:uid="{00000000-0004-0000-0000-000011000000}"/>
    <hyperlink ref="A59:C59" location="distintivos" display="Valores de distintivos corporativos" xr:uid="{00000000-0004-0000-0000-000012000000}"/>
    <hyperlink ref="A40:C41" location="ppta" display="Propuesta económica" xr:uid="{00000000-0004-0000-0000-000013000000}"/>
    <hyperlink ref="A40:C40" location="PPTA2" display="Propuesta económica opción 2" xr:uid="{00000000-0004-0000-0000-000014000000}"/>
    <hyperlink ref="A41:C41" location="ppta3" display="Propuesta económica opción 3" xr:uid="{00000000-0004-0000-0000-000015000000}"/>
    <hyperlink ref="A16:C16" location="impg" display="Impuestos y garantías" xr:uid="{00000000-0004-0000-0000-000016000000}"/>
    <hyperlink ref="A44:C44" location="evafin" display="Verificación de requisitos habilitantes de los proponentes sobre capacidad financiera y organizacional" xr:uid="{00000000-0004-0000-0000-000017000000}"/>
    <hyperlink ref="A42:C42" location="PABCA" display="Estimación PAB comparación absoluta" xr:uid="{00000000-0004-0000-0000-000018000000}"/>
    <hyperlink ref="A45:C45" location="PABCR" display="Estimación PAB comparación relativa" xr:uid="{00000000-0004-0000-0000-000019000000}"/>
    <hyperlink ref="A17:C17" location="ANTI" display="Información anticipos" xr:uid="{00000000-0004-0000-0000-00001A000000}"/>
    <hyperlink ref="A19:C19" location="IVA" display="Información IVA" xr:uid="{00000000-0004-0000-0000-00001B000000}"/>
    <hyperlink ref="A20:C20" location="NPE" display="Notas propuesta económica" xr:uid="{00000000-0004-0000-0000-00001C000000}"/>
    <hyperlink ref="A21:C21" location="RFO" display="Requisitos habilitantes capacidad financiera y organizacional" xr:uid="{00000000-0004-0000-0000-00001D000000}"/>
    <hyperlink ref="A18:C18" location="CRK" display="Información procesos de obra y capacidad residual (K)" xr:uid="{00000000-0004-0000-0000-00001E000000}"/>
    <hyperlink ref="A15:C15" location="APOYO" display="Documentos de apoyo" xr:uid="{00000000-0004-0000-0000-00001F000000}"/>
    <hyperlink ref="A28:C28" location="PEPSP1" display="Plan de ejecución física y de inversiones - Prestación de Servicios Personales" xr:uid="{00000000-0004-0000-0000-000020000000}"/>
    <hyperlink ref="A30:C30" location="PPTOPSP" display="Presupuesto - Modalidad contrato - Prestación de Servicios Personales" xr:uid="{00000000-0004-0000-0000-000021000000}"/>
    <hyperlink ref="A37:C37" location="rele" display="Identificación de bienes nacionales relevantes" xr:uid="{00000000-0004-0000-0000-000022000000}"/>
    <hyperlink ref="A14:C14" location="CUANTIAS" display="Cuantías de contratación (por pluralidad de oferentes)" xr:uid="{00000000-0004-0000-0000-000023000000}"/>
  </hyperlinks>
  <printOptions horizontalCentered="1"/>
  <pageMargins left="0" right="0" top="0" bottom="0" header="0" footer="0"/>
  <pageSetup scale="79" fitToHeight="0" orientation="landscape" verticalDpi="0"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31AFB2-2722-4A87-A943-15A5B1FFF147}">
  <sheetPr>
    <tabColor theme="5" tint="0.39997558519241921"/>
  </sheetPr>
  <dimension ref="A1:AQ241"/>
  <sheetViews>
    <sheetView tabSelected="1" topLeftCell="C218" zoomScale="89" zoomScaleNormal="89" workbookViewId="0">
      <selection activeCell="C6" sqref="C6"/>
    </sheetView>
  </sheetViews>
  <sheetFormatPr baseColWidth="10" defaultColWidth="12" defaultRowHeight="18" customHeight="1" x14ac:dyDescent="0.2"/>
  <cols>
    <col min="1" max="1" width="30.1640625" style="3" customWidth="1"/>
    <col min="2" max="2" width="34.5" style="3" customWidth="1"/>
    <col min="3" max="3" width="20.33203125" style="3" customWidth="1"/>
    <col min="4" max="4" width="19.6640625" style="576" customWidth="1"/>
    <col min="5" max="12" width="22.83203125" style="3" customWidth="1"/>
    <col min="13" max="29" width="22.83203125" style="3" hidden="1" customWidth="1"/>
    <col min="30" max="30" width="16.5" style="3" hidden="1" customWidth="1"/>
    <col min="31" max="31" width="22.83203125" style="898" customWidth="1"/>
    <col min="32" max="32" width="15.33203125" style="3" customWidth="1"/>
    <col min="33" max="268" width="12" style="3"/>
    <col min="269" max="269" width="16.33203125" style="3" customWidth="1"/>
    <col min="270" max="270" width="30.83203125" style="3" customWidth="1"/>
    <col min="271" max="271" width="15.1640625" style="3" customWidth="1"/>
    <col min="272" max="272" width="17" style="3" customWidth="1"/>
    <col min="273" max="273" width="16.33203125" style="3" customWidth="1"/>
    <col min="274" max="277" width="13" style="3" bestFit="1" customWidth="1"/>
    <col min="278" max="284" width="13" style="3" customWidth="1"/>
    <col min="285" max="285" width="13" style="3" bestFit="1" customWidth="1"/>
    <col min="286" max="286" width="17.33203125" style="3" customWidth="1"/>
    <col min="287" max="524" width="12" style="3"/>
    <col min="525" max="525" width="16.33203125" style="3" customWidth="1"/>
    <col min="526" max="526" width="30.83203125" style="3" customWidth="1"/>
    <col min="527" max="527" width="15.1640625" style="3" customWidth="1"/>
    <col min="528" max="528" width="17" style="3" customWidth="1"/>
    <col min="529" max="529" width="16.33203125" style="3" customWidth="1"/>
    <col min="530" max="533" width="13" style="3" bestFit="1" customWidth="1"/>
    <col min="534" max="540" width="13" style="3" customWidth="1"/>
    <col min="541" max="541" width="13" style="3" bestFit="1" customWidth="1"/>
    <col min="542" max="542" width="17.33203125" style="3" customWidth="1"/>
    <col min="543" max="780" width="12" style="3"/>
    <col min="781" max="781" width="16.33203125" style="3" customWidth="1"/>
    <col min="782" max="782" width="30.83203125" style="3" customWidth="1"/>
    <col min="783" max="783" width="15.1640625" style="3" customWidth="1"/>
    <col min="784" max="784" width="17" style="3" customWidth="1"/>
    <col min="785" max="785" width="16.33203125" style="3" customWidth="1"/>
    <col min="786" max="789" width="13" style="3" bestFit="1" customWidth="1"/>
    <col min="790" max="796" width="13" style="3" customWidth="1"/>
    <col min="797" max="797" width="13" style="3" bestFit="1" customWidth="1"/>
    <col min="798" max="798" width="17.33203125" style="3" customWidth="1"/>
    <col min="799" max="1036" width="12" style="3"/>
    <col min="1037" max="1037" width="16.33203125" style="3" customWidth="1"/>
    <col min="1038" max="1038" width="30.83203125" style="3" customWidth="1"/>
    <col min="1039" max="1039" width="15.1640625" style="3" customWidth="1"/>
    <col min="1040" max="1040" width="17" style="3" customWidth="1"/>
    <col min="1041" max="1041" width="16.33203125" style="3" customWidth="1"/>
    <col min="1042" max="1045" width="13" style="3" bestFit="1" customWidth="1"/>
    <col min="1046" max="1052" width="13" style="3" customWidth="1"/>
    <col min="1053" max="1053" width="13" style="3" bestFit="1" customWidth="1"/>
    <col min="1054" max="1054" width="17.33203125" style="3" customWidth="1"/>
    <col min="1055" max="1292" width="12" style="3"/>
    <col min="1293" max="1293" width="16.33203125" style="3" customWidth="1"/>
    <col min="1294" max="1294" width="30.83203125" style="3" customWidth="1"/>
    <col min="1295" max="1295" width="15.1640625" style="3" customWidth="1"/>
    <col min="1296" max="1296" width="17" style="3" customWidth="1"/>
    <col min="1297" max="1297" width="16.33203125" style="3" customWidth="1"/>
    <col min="1298" max="1301" width="13" style="3" bestFit="1" customWidth="1"/>
    <col min="1302" max="1308" width="13" style="3" customWidth="1"/>
    <col min="1309" max="1309" width="13" style="3" bestFit="1" customWidth="1"/>
    <col min="1310" max="1310" width="17.33203125" style="3" customWidth="1"/>
    <col min="1311" max="1548" width="12" style="3"/>
    <col min="1549" max="1549" width="16.33203125" style="3" customWidth="1"/>
    <col min="1550" max="1550" width="30.83203125" style="3" customWidth="1"/>
    <col min="1551" max="1551" width="15.1640625" style="3" customWidth="1"/>
    <col min="1552" max="1552" width="17" style="3" customWidth="1"/>
    <col min="1553" max="1553" width="16.33203125" style="3" customWidth="1"/>
    <col min="1554" max="1557" width="13" style="3" bestFit="1" customWidth="1"/>
    <col min="1558" max="1564" width="13" style="3" customWidth="1"/>
    <col min="1565" max="1565" width="13" style="3" bestFit="1" customWidth="1"/>
    <col min="1566" max="1566" width="17.33203125" style="3" customWidth="1"/>
    <col min="1567" max="1804" width="12" style="3"/>
    <col min="1805" max="1805" width="16.33203125" style="3" customWidth="1"/>
    <col min="1806" max="1806" width="30.83203125" style="3" customWidth="1"/>
    <col min="1807" max="1807" width="15.1640625" style="3" customWidth="1"/>
    <col min="1808" max="1808" width="17" style="3" customWidth="1"/>
    <col min="1809" max="1809" width="16.33203125" style="3" customWidth="1"/>
    <col min="1810" max="1813" width="13" style="3" bestFit="1" customWidth="1"/>
    <col min="1814" max="1820" width="13" style="3" customWidth="1"/>
    <col min="1821" max="1821" width="13" style="3" bestFit="1" customWidth="1"/>
    <col min="1822" max="1822" width="17.33203125" style="3" customWidth="1"/>
    <col min="1823" max="2060" width="12" style="3"/>
    <col min="2061" max="2061" width="16.33203125" style="3" customWidth="1"/>
    <col min="2062" max="2062" width="30.83203125" style="3" customWidth="1"/>
    <col min="2063" max="2063" width="15.1640625" style="3" customWidth="1"/>
    <col min="2064" max="2064" width="17" style="3" customWidth="1"/>
    <col min="2065" max="2065" width="16.33203125" style="3" customWidth="1"/>
    <col min="2066" max="2069" width="13" style="3" bestFit="1" customWidth="1"/>
    <col min="2070" max="2076" width="13" style="3" customWidth="1"/>
    <col min="2077" max="2077" width="13" style="3" bestFit="1" customWidth="1"/>
    <col min="2078" max="2078" width="17.33203125" style="3" customWidth="1"/>
    <col min="2079" max="2316" width="12" style="3"/>
    <col min="2317" max="2317" width="16.33203125" style="3" customWidth="1"/>
    <col min="2318" max="2318" width="30.83203125" style="3" customWidth="1"/>
    <col min="2319" max="2319" width="15.1640625" style="3" customWidth="1"/>
    <col min="2320" max="2320" width="17" style="3" customWidth="1"/>
    <col min="2321" max="2321" width="16.33203125" style="3" customWidth="1"/>
    <col min="2322" max="2325" width="13" style="3" bestFit="1" customWidth="1"/>
    <col min="2326" max="2332" width="13" style="3" customWidth="1"/>
    <col min="2333" max="2333" width="13" style="3" bestFit="1" customWidth="1"/>
    <col min="2334" max="2334" width="17.33203125" style="3" customWidth="1"/>
    <col min="2335" max="2572" width="12" style="3"/>
    <col min="2573" max="2573" width="16.33203125" style="3" customWidth="1"/>
    <col min="2574" max="2574" width="30.83203125" style="3" customWidth="1"/>
    <col min="2575" max="2575" width="15.1640625" style="3" customWidth="1"/>
    <col min="2576" max="2576" width="17" style="3" customWidth="1"/>
    <col min="2577" max="2577" width="16.33203125" style="3" customWidth="1"/>
    <col min="2578" max="2581" width="13" style="3" bestFit="1" customWidth="1"/>
    <col min="2582" max="2588" width="13" style="3" customWidth="1"/>
    <col min="2589" max="2589" width="13" style="3" bestFit="1" customWidth="1"/>
    <col min="2590" max="2590" width="17.33203125" style="3" customWidth="1"/>
    <col min="2591" max="2828" width="12" style="3"/>
    <col min="2829" max="2829" width="16.33203125" style="3" customWidth="1"/>
    <col min="2830" max="2830" width="30.83203125" style="3" customWidth="1"/>
    <col min="2831" max="2831" width="15.1640625" style="3" customWidth="1"/>
    <col min="2832" max="2832" width="17" style="3" customWidth="1"/>
    <col min="2833" max="2833" width="16.33203125" style="3" customWidth="1"/>
    <col min="2834" max="2837" width="13" style="3" bestFit="1" customWidth="1"/>
    <col min="2838" max="2844" width="13" style="3" customWidth="1"/>
    <col min="2845" max="2845" width="13" style="3" bestFit="1" customWidth="1"/>
    <col min="2846" max="2846" width="17.33203125" style="3" customWidth="1"/>
    <col min="2847" max="3084" width="12" style="3"/>
    <col min="3085" max="3085" width="16.33203125" style="3" customWidth="1"/>
    <col min="3086" max="3086" width="30.83203125" style="3" customWidth="1"/>
    <col min="3087" max="3087" width="15.1640625" style="3" customWidth="1"/>
    <col min="3088" max="3088" width="17" style="3" customWidth="1"/>
    <col min="3089" max="3089" width="16.33203125" style="3" customWidth="1"/>
    <col min="3090" max="3093" width="13" style="3" bestFit="1" customWidth="1"/>
    <col min="3094" max="3100" width="13" style="3" customWidth="1"/>
    <col min="3101" max="3101" width="13" style="3" bestFit="1" customWidth="1"/>
    <col min="3102" max="3102" width="17.33203125" style="3" customWidth="1"/>
    <col min="3103" max="3340" width="12" style="3"/>
    <col min="3341" max="3341" width="16.33203125" style="3" customWidth="1"/>
    <col min="3342" max="3342" width="30.83203125" style="3" customWidth="1"/>
    <col min="3343" max="3343" width="15.1640625" style="3" customWidth="1"/>
    <col min="3344" max="3344" width="17" style="3" customWidth="1"/>
    <col min="3345" max="3345" width="16.33203125" style="3" customWidth="1"/>
    <col min="3346" max="3349" width="13" style="3" bestFit="1" customWidth="1"/>
    <col min="3350" max="3356" width="13" style="3" customWidth="1"/>
    <col min="3357" max="3357" width="13" style="3" bestFit="1" customWidth="1"/>
    <col min="3358" max="3358" width="17.33203125" style="3" customWidth="1"/>
    <col min="3359" max="3596" width="12" style="3"/>
    <col min="3597" max="3597" width="16.33203125" style="3" customWidth="1"/>
    <col min="3598" max="3598" width="30.83203125" style="3" customWidth="1"/>
    <col min="3599" max="3599" width="15.1640625" style="3" customWidth="1"/>
    <col min="3600" max="3600" width="17" style="3" customWidth="1"/>
    <col min="3601" max="3601" width="16.33203125" style="3" customWidth="1"/>
    <col min="3602" max="3605" width="13" style="3" bestFit="1" customWidth="1"/>
    <col min="3606" max="3612" width="13" style="3" customWidth="1"/>
    <col min="3613" max="3613" width="13" style="3" bestFit="1" customWidth="1"/>
    <col min="3614" max="3614" width="17.33203125" style="3" customWidth="1"/>
    <col min="3615" max="3852" width="12" style="3"/>
    <col min="3853" max="3853" width="16.33203125" style="3" customWidth="1"/>
    <col min="3854" max="3854" width="30.83203125" style="3" customWidth="1"/>
    <col min="3855" max="3855" width="15.1640625" style="3" customWidth="1"/>
    <col min="3856" max="3856" width="17" style="3" customWidth="1"/>
    <col min="3857" max="3857" width="16.33203125" style="3" customWidth="1"/>
    <col min="3858" max="3861" width="13" style="3" bestFit="1" customWidth="1"/>
    <col min="3862" max="3868" width="13" style="3" customWidth="1"/>
    <col min="3869" max="3869" width="13" style="3" bestFit="1" customWidth="1"/>
    <col min="3870" max="3870" width="17.33203125" style="3" customWidth="1"/>
    <col min="3871" max="4108" width="12" style="3"/>
    <col min="4109" max="4109" width="16.33203125" style="3" customWidth="1"/>
    <col min="4110" max="4110" width="30.83203125" style="3" customWidth="1"/>
    <col min="4111" max="4111" width="15.1640625" style="3" customWidth="1"/>
    <col min="4112" max="4112" width="17" style="3" customWidth="1"/>
    <col min="4113" max="4113" width="16.33203125" style="3" customWidth="1"/>
    <col min="4114" max="4117" width="13" style="3" bestFit="1" customWidth="1"/>
    <col min="4118" max="4124" width="13" style="3" customWidth="1"/>
    <col min="4125" max="4125" width="13" style="3" bestFit="1" customWidth="1"/>
    <col min="4126" max="4126" width="17.33203125" style="3" customWidth="1"/>
    <col min="4127" max="4364" width="12" style="3"/>
    <col min="4365" max="4365" width="16.33203125" style="3" customWidth="1"/>
    <col min="4366" max="4366" width="30.83203125" style="3" customWidth="1"/>
    <col min="4367" max="4367" width="15.1640625" style="3" customWidth="1"/>
    <col min="4368" max="4368" width="17" style="3" customWidth="1"/>
    <col min="4369" max="4369" width="16.33203125" style="3" customWidth="1"/>
    <col min="4370" max="4373" width="13" style="3" bestFit="1" customWidth="1"/>
    <col min="4374" max="4380" width="13" style="3" customWidth="1"/>
    <col min="4381" max="4381" width="13" style="3" bestFit="1" customWidth="1"/>
    <col min="4382" max="4382" width="17.33203125" style="3" customWidth="1"/>
    <col min="4383" max="4620" width="12" style="3"/>
    <col min="4621" max="4621" width="16.33203125" style="3" customWidth="1"/>
    <col min="4622" max="4622" width="30.83203125" style="3" customWidth="1"/>
    <col min="4623" max="4623" width="15.1640625" style="3" customWidth="1"/>
    <col min="4624" max="4624" width="17" style="3" customWidth="1"/>
    <col min="4625" max="4625" width="16.33203125" style="3" customWidth="1"/>
    <col min="4626" max="4629" width="13" style="3" bestFit="1" customWidth="1"/>
    <col min="4630" max="4636" width="13" style="3" customWidth="1"/>
    <col min="4637" max="4637" width="13" style="3" bestFit="1" customWidth="1"/>
    <col min="4638" max="4638" width="17.33203125" style="3" customWidth="1"/>
    <col min="4639" max="4876" width="12" style="3"/>
    <col min="4877" max="4877" width="16.33203125" style="3" customWidth="1"/>
    <col min="4878" max="4878" width="30.83203125" style="3" customWidth="1"/>
    <col min="4879" max="4879" width="15.1640625" style="3" customWidth="1"/>
    <col min="4880" max="4880" width="17" style="3" customWidth="1"/>
    <col min="4881" max="4881" width="16.33203125" style="3" customWidth="1"/>
    <col min="4882" max="4885" width="13" style="3" bestFit="1" customWidth="1"/>
    <col min="4886" max="4892" width="13" style="3" customWidth="1"/>
    <col min="4893" max="4893" width="13" style="3" bestFit="1" customWidth="1"/>
    <col min="4894" max="4894" width="17.33203125" style="3" customWidth="1"/>
    <col min="4895" max="5132" width="12" style="3"/>
    <col min="5133" max="5133" width="16.33203125" style="3" customWidth="1"/>
    <col min="5134" max="5134" width="30.83203125" style="3" customWidth="1"/>
    <col min="5135" max="5135" width="15.1640625" style="3" customWidth="1"/>
    <col min="5136" max="5136" width="17" style="3" customWidth="1"/>
    <col min="5137" max="5137" width="16.33203125" style="3" customWidth="1"/>
    <col min="5138" max="5141" width="13" style="3" bestFit="1" customWidth="1"/>
    <col min="5142" max="5148" width="13" style="3" customWidth="1"/>
    <col min="5149" max="5149" width="13" style="3" bestFit="1" customWidth="1"/>
    <col min="5150" max="5150" width="17.33203125" style="3" customWidth="1"/>
    <col min="5151" max="5388" width="12" style="3"/>
    <col min="5389" max="5389" width="16.33203125" style="3" customWidth="1"/>
    <col min="5390" max="5390" width="30.83203125" style="3" customWidth="1"/>
    <col min="5391" max="5391" width="15.1640625" style="3" customWidth="1"/>
    <col min="5392" max="5392" width="17" style="3" customWidth="1"/>
    <col min="5393" max="5393" width="16.33203125" style="3" customWidth="1"/>
    <col min="5394" max="5397" width="13" style="3" bestFit="1" customWidth="1"/>
    <col min="5398" max="5404" width="13" style="3" customWidth="1"/>
    <col min="5405" max="5405" width="13" style="3" bestFit="1" customWidth="1"/>
    <col min="5406" max="5406" width="17.33203125" style="3" customWidth="1"/>
    <col min="5407" max="5644" width="12" style="3"/>
    <col min="5645" max="5645" width="16.33203125" style="3" customWidth="1"/>
    <col min="5646" max="5646" width="30.83203125" style="3" customWidth="1"/>
    <col min="5647" max="5647" width="15.1640625" style="3" customWidth="1"/>
    <col min="5648" max="5648" width="17" style="3" customWidth="1"/>
    <col min="5649" max="5649" width="16.33203125" style="3" customWidth="1"/>
    <col min="5650" max="5653" width="13" style="3" bestFit="1" customWidth="1"/>
    <col min="5654" max="5660" width="13" style="3" customWidth="1"/>
    <col min="5661" max="5661" width="13" style="3" bestFit="1" customWidth="1"/>
    <col min="5662" max="5662" width="17.33203125" style="3" customWidth="1"/>
    <col min="5663" max="5900" width="12" style="3"/>
    <col min="5901" max="5901" width="16.33203125" style="3" customWidth="1"/>
    <col min="5902" max="5902" width="30.83203125" style="3" customWidth="1"/>
    <col min="5903" max="5903" width="15.1640625" style="3" customWidth="1"/>
    <col min="5904" max="5904" width="17" style="3" customWidth="1"/>
    <col min="5905" max="5905" width="16.33203125" style="3" customWidth="1"/>
    <col min="5906" max="5909" width="13" style="3" bestFit="1" customWidth="1"/>
    <col min="5910" max="5916" width="13" style="3" customWidth="1"/>
    <col min="5917" max="5917" width="13" style="3" bestFit="1" customWidth="1"/>
    <col min="5918" max="5918" width="17.33203125" style="3" customWidth="1"/>
    <col min="5919" max="6156" width="12" style="3"/>
    <col min="6157" max="6157" width="16.33203125" style="3" customWidth="1"/>
    <col min="6158" max="6158" width="30.83203125" style="3" customWidth="1"/>
    <col min="6159" max="6159" width="15.1640625" style="3" customWidth="1"/>
    <col min="6160" max="6160" width="17" style="3" customWidth="1"/>
    <col min="6161" max="6161" width="16.33203125" style="3" customWidth="1"/>
    <col min="6162" max="6165" width="13" style="3" bestFit="1" customWidth="1"/>
    <col min="6166" max="6172" width="13" style="3" customWidth="1"/>
    <col min="6173" max="6173" width="13" style="3" bestFit="1" customWidth="1"/>
    <col min="6174" max="6174" width="17.33203125" style="3" customWidth="1"/>
    <col min="6175" max="6412" width="12" style="3"/>
    <col min="6413" max="6413" width="16.33203125" style="3" customWidth="1"/>
    <col min="6414" max="6414" width="30.83203125" style="3" customWidth="1"/>
    <col min="6415" max="6415" width="15.1640625" style="3" customWidth="1"/>
    <col min="6416" max="6416" width="17" style="3" customWidth="1"/>
    <col min="6417" max="6417" width="16.33203125" style="3" customWidth="1"/>
    <col min="6418" max="6421" width="13" style="3" bestFit="1" customWidth="1"/>
    <col min="6422" max="6428" width="13" style="3" customWidth="1"/>
    <col min="6429" max="6429" width="13" style="3" bestFit="1" customWidth="1"/>
    <col min="6430" max="6430" width="17.33203125" style="3" customWidth="1"/>
    <col min="6431" max="6668" width="12" style="3"/>
    <col min="6669" max="6669" width="16.33203125" style="3" customWidth="1"/>
    <col min="6670" max="6670" width="30.83203125" style="3" customWidth="1"/>
    <col min="6671" max="6671" width="15.1640625" style="3" customWidth="1"/>
    <col min="6672" max="6672" width="17" style="3" customWidth="1"/>
    <col min="6673" max="6673" width="16.33203125" style="3" customWidth="1"/>
    <col min="6674" max="6677" width="13" style="3" bestFit="1" customWidth="1"/>
    <col min="6678" max="6684" width="13" style="3" customWidth="1"/>
    <col min="6685" max="6685" width="13" style="3" bestFit="1" customWidth="1"/>
    <col min="6686" max="6686" width="17.33203125" style="3" customWidth="1"/>
    <col min="6687" max="6924" width="12" style="3"/>
    <col min="6925" max="6925" width="16.33203125" style="3" customWidth="1"/>
    <col min="6926" max="6926" width="30.83203125" style="3" customWidth="1"/>
    <col min="6927" max="6927" width="15.1640625" style="3" customWidth="1"/>
    <col min="6928" max="6928" width="17" style="3" customWidth="1"/>
    <col min="6929" max="6929" width="16.33203125" style="3" customWidth="1"/>
    <col min="6930" max="6933" width="13" style="3" bestFit="1" customWidth="1"/>
    <col min="6934" max="6940" width="13" style="3" customWidth="1"/>
    <col min="6941" max="6941" width="13" style="3" bestFit="1" customWidth="1"/>
    <col min="6942" max="6942" width="17.33203125" style="3" customWidth="1"/>
    <col min="6943" max="7180" width="12" style="3"/>
    <col min="7181" max="7181" width="16.33203125" style="3" customWidth="1"/>
    <col min="7182" max="7182" width="30.83203125" style="3" customWidth="1"/>
    <col min="7183" max="7183" width="15.1640625" style="3" customWidth="1"/>
    <col min="7184" max="7184" width="17" style="3" customWidth="1"/>
    <col min="7185" max="7185" width="16.33203125" style="3" customWidth="1"/>
    <col min="7186" max="7189" width="13" style="3" bestFit="1" customWidth="1"/>
    <col min="7190" max="7196" width="13" style="3" customWidth="1"/>
    <col min="7197" max="7197" width="13" style="3" bestFit="1" customWidth="1"/>
    <col min="7198" max="7198" width="17.33203125" style="3" customWidth="1"/>
    <col min="7199" max="7436" width="12" style="3"/>
    <col min="7437" max="7437" width="16.33203125" style="3" customWidth="1"/>
    <col min="7438" max="7438" width="30.83203125" style="3" customWidth="1"/>
    <col min="7439" max="7439" width="15.1640625" style="3" customWidth="1"/>
    <col min="7440" max="7440" width="17" style="3" customWidth="1"/>
    <col min="7441" max="7441" width="16.33203125" style="3" customWidth="1"/>
    <col min="7442" max="7445" width="13" style="3" bestFit="1" customWidth="1"/>
    <col min="7446" max="7452" width="13" style="3" customWidth="1"/>
    <col min="7453" max="7453" width="13" style="3" bestFit="1" customWidth="1"/>
    <col min="7454" max="7454" width="17.33203125" style="3" customWidth="1"/>
    <col min="7455" max="7692" width="12" style="3"/>
    <col min="7693" max="7693" width="16.33203125" style="3" customWidth="1"/>
    <col min="7694" max="7694" width="30.83203125" style="3" customWidth="1"/>
    <col min="7695" max="7695" width="15.1640625" style="3" customWidth="1"/>
    <col min="7696" max="7696" width="17" style="3" customWidth="1"/>
    <col min="7697" max="7697" width="16.33203125" style="3" customWidth="1"/>
    <col min="7698" max="7701" width="13" style="3" bestFit="1" customWidth="1"/>
    <col min="7702" max="7708" width="13" style="3" customWidth="1"/>
    <col min="7709" max="7709" width="13" style="3" bestFit="1" customWidth="1"/>
    <col min="7710" max="7710" width="17.33203125" style="3" customWidth="1"/>
    <col min="7711" max="7948" width="12" style="3"/>
    <col min="7949" max="7949" width="16.33203125" style="3" customWidth="1"/>
    <col min="7950" max="7950" width="30.83203125" style="3" customWidth="1"/>
    <col min="7951" max="7951" width="15.1640625" style="3" customWidth="1"/>
    <col min="7952" max="7952" width="17" style="3" customWidth="1"/>
    <col min="7953" max="7953" width="16.33203125" style="3" customWidth="1"/>
    <col min="7954" max="7957" width="13" style="3" bestFit="1" customWidth="1"/>
    <col min="7958" max="7964" width="13" style="3" customWidth="1"/>
    <col min="7965" max="7965" width="13" style="3" bestFit="1" customWidth="1"/>
    <col min="7966" max="7966" width="17.33203125" style="3" customWidth="1"/>
    <col min="7967" max="8204" width="12" style="3"/>
    <col min="8205" max="8205" width="16.33203125" style="3" customWidth="1"/>
    <col min="8206" max="8206" width="30.83203125" style="3" customWidth="1"/>
    <col min="8207" max="8207" width="15.1640625" style="3" customWidth="1"/>
    <col min="8208" max="8208" width="17" style="3" customWidth="1"/>
    <col min="8209" max="8209" width="16.33203125" style="3" customWidth="1"/>
    <col min="8210" max="8213" width="13" style="3" bestFit="1" customWidth="1"/>
    <col min="8214" max="8220" width="13" style="3" customWidth="1"/>
    <col min="8221" max="8221" width="13" style="3" bestFit="1" customWidth="1"/>
    <col min="8222" max="8222" width="17.33203125" style="3" customWidth="1"/>
    <col min="8223" max="8460" width="12" style="3"/>
    <col min="8461" max="8461" width="16.33203125" style="3" customWidth="1"/>
    <col min="8462" max="8462" width="30.83203125" style="3" customWidth="1"/>
    <col min="8463" max="8463" width="15.1640625" style="3" customWidth="1"/>
    <col min="8464" max="8464" width="17" style="3" customWidth="1"/>
    <col min="8465" max="8465" width="16.33203125" style="3" customWidth="1"/>
    <col min="8466" max="8469" width="13" style="3" bestFit="1" customWidth="1"/>
    <col min="8470" max="8476" width="13" style="3" customWidth="1"/>
    <col min="8477" max="8477" width="13" style="3" bestFit="1" customWidth="1"/>
    <col min="8478" max="8478" width="17.33203125" style="3" customWidth="1"/>
    <col min="8479" max="8716" width="12" style="3"/>
    <col min="8717" max="8717" width="16.33203125" style="3" customWidth="1"/>
    <col min="8718" max="8718" width="30.83203125" style="3" customWidth="1"/>
    <col min="8719" max="8719" width="15.1640625" style="3" customWidth="1"/>
    <col min="8720" max="8720" width="17" style="3" customWidth="1"/>
    <col min="8721" max="8721" width="16.33203125" style="3" customWidth="1"/>
    <col min="8722" max="8725" width="13" style="3" bestFit="1" customWidth="1"/>
    <col min="8726" max="8732" width="13" style="3" customWidth="1"/>
    <col min="8733" max="8733" width="13" style="3" bestFit="1" customWidth="1"/>
    <col min="8734" max="8734" width="17.33203125" style="3" customWidth="1"/>
    <col min="8735" max="8972" width="12" style="3"/>
    <col min="8973" max="8973" width="16.33203125" style="3" customWidth="1"/>
    <col min="8974" max="8974" width="30.83203125" style="3" customWidth="1"/>
    <col min="8975" max="8975" width="15.1640625" style="3" customWidth="1"/>
    <col min="8976" max="8976" width="17" style="3" customWidth="1"/>
    <col min="8977" max="8977" width="16.33203125" style="3" customWidth="1"/>
    <col min="8978" max="8981" width="13" style="3" bestFit="1" customWidth="1"/>
    <col min="8982" max="8988" width="13" style="3" customWidth="1"/>
    <col min="8989" max="8989" width="13" style="3" bestFit="1" customWidth="1"/>
    <col min="8990" max="8990" width="17.33203125" style="3" customWidth="1"/>
    <col min="8991" max="9228" width="12" style="3"/>
    <col min="9229" max="9229" width="16.33203125" style="3" customWidth="1"/>
    <col min="9230" max="9230" width="30.83203125" style="3" customWidth="1"/>
    <col min="9231" max="9231" width="15.1640625" style="3" customWidth="1"/>
    <col min="9232" max="9232" width="17" style="3" customWidth="1"/>
    <col min="9233" max="9233" width="16.33203125" style="3" customWidth="1"/>
    <col min="9234" max="9237" width="13" style="3" bestFit="1" customWidth="1"/>
    <col min="9238" max="9244" width="13" style="3" customWidth="1"/>
    <col min="9245" max="9245" width="13" style="3" bestFit="1" customWidth="1"/>
    <col min="9246" max="9246" width="17.33203125" style="3" customWidth="1"/>
    <col min="9247" max="9484" width="12" style="3"/>
    <col min="9485" max="9485" width="16.33203125" style="3" customWidth="1"/>
    <col min="9486" max="9486" width="30.83203125" style="3" customWidth="1"/>
    <col min="9487" max="9487" width="15.1640625" style="3" customWidth="1"/>
    <col min="9488" max="9488" width="17" style="3" customWidth="1"/>
    <col min="9489" max="9489" width="16.33203125" style="3" customWidth="1"/>
    <col min="9490" max="9493" width="13" style="3" bestFit="1" customWidth="1"/>
    <col min="9494" max="9500" width="13" style="3" customWidth="1"/>
    <col min="9501" max="9501" width="13" style="3" bestFit="1" customWidth="1"/>
    <col min="9502" max="9502" width="17.33203125" style="3" customWidth="1"/>
    <col min="9503" max="9740" width="12" style="3"/>
    <col min="9741" max="9741" width="16.33203125" style="3" customWidth="1"/>
    <col min="9742" max="9742" width="30.83203125" style="3" customWidth="1"/>
    <col min="9743" max="9743" width="15.1640625" style="3" customWidth="1"/>
    <col min="9744" max="9744" width="17" style="3" customWidth="1"/>
    <col min="9745" max="9745" width="16.33203125" style="3" customWidth="1"/>
    <col min="9746" max="9749" width="13" style="3" bestFit="1" customWidth="1"/>
    <col min="9750" max="9756" width="13" style="3" customWidth="1"/>
    <col min="9757" max="9757" width="13" style="3" bestFit="1" customWidth="1"/>
    <col min="9758" max="9758" width="17.33203125" style="3" customWidth="1"/>
    <col min="9759" max="9996" width="12" style="3"/>
    <col min="9997" max="9997" width="16.33203125" style="3" customWidth="1"/>
    <col min="9998" max="9998" width="30.83203125" style="3" customWidth="1"/>
    <col min="9999" max="9999" width="15.1640625" style="3" customWidth="1"/>
    <col min="10000" max="10000" width="17" style="3" customWidth="1"/>
    <col min="10001" max="10001" width="16.33203125" style="3" customWidth="1"/>
    <col min="10002" max="10005" width="13" style="3" bestFit="1" customWidth="1"/>
    <col min="10006" max="10012" width="13" style="3" customWidth="1"/>
    <col min="10013" max="10013" width="13" style="3" bestFit="1" customWidth="1"/>
    <col min="10014" max="10014" width="17.33203125" style="3" customWidth="1"/>
    <col min="10015" max="10252" width="12" style="3"/>
    <col min="10253" max="10253" width="16.33203125" style="3" customWidth="1"/>
    <col min="10254" max="10254" width="30.83203125" style="3" customWidth="1"/>
    <col min="10255" max="10255" width="15.1640625" style="3" customWidth="1"/>
    <col min="10256" max="10256" width="17" style="3" customWidth="1"/>
    <col min="10257" max="10257" width="16.33203125" style="3" customWidth="1"/>
    <col min="10258" max="10261" width="13" style="3" bestFit="1" customWidth="1"/>
    <col min="10262" max="10268" width="13" style="3" customWidth="1"/>
    <col min="10269" max="10269" width="13" style="3" bestFit="1" customWidth="1"/>
    <col min="10270" max="10270" width="17.33203125" style="3" customWidth="1"/>
    <col min="10271" max="10508" width="12" style="3"/>
    <col min="10509" max="10509" width="16.33203125" style="3" customWidth="1"/>
    <col min="10510" max="10510" width="30.83203125" style="3" customWidth="1"/>
    <col min="10511" max="10511" width="15.1640625" style="3" customWidth="1"/>
    <col min="10512" max="10512" width="17" style="3" customWidth="1"/>
    <col min="10513" max="10513" width="16.33203125" style="3" customWidth="1"/>
    <col min="10514" max="10517" width="13" style="3" bestFit="1" customWidth="1"/>
    <col min="10518" max="10524" width="13" style="3" customWidth="1"/>
    <col min="10525" max="10525" width="13" style="3" bestFit="1" customWidth="1"/>
    <col min="10526" max="10526" width="17.33203125" style="3" customWidth="1"/>
    <col min="10527" max="10764" width="12" style="3"/>
    <col min="10765" max="10765" width="16.33203125" style="3" customWidth="1"/>
    <col min="10766" max="10766" width="30.83203125" style="3" customWidth="1"/>
    <col min="10767" max="10767" width="15.1640625" style="3" customWidth="1"/>
    <col min="10768" max="10768" width="17" style="3" customWidth="1"/>
    <col min="10769" max="10769" width="16.33203125" style="3" customWidth="1"/>
    <col min="10770" max="10773" width="13" style="3" bestFit="1" customWidth="1"/>
    <col min="10774" max="10780" width="13" style="3" customWidth="1"/>
    <col min="10781" max="10781" width="13" style="3" bestFit="1" customWidth="1"/>
    <col min="10782" max="10782" width="17.33203125" style="3" customWidth="1"/>
    <col min="10783" max="11020" width="12" style="3"/>
    <col min="11021" max="11021" width="16.33203125" style="3" customWidth="1"/>
    <col min="11022" max="11022" width="30.83203125" style="3" customWidth="1"/>
    <col min="11023" max="11023" width="15.1640625" style="3" customWidth="1"/>
    <col min="11024" max="11024" width="17" style="3" customWidth="1"/>
    <col min="11025" max="11025" width="16.33203125" style="3" customWidth="1"/>
    <col min="11026" max="11029" width="13" style="3" bestFit="1" customWidth="1"/>
    <col min="11030" max="11036" width="13" style="3" customWidth="1"/>
    <col min="11037" max="11037" width="13" style="3" bestFit="1" customWidth="1"/>
    <col min="11038" max="11038" width="17.33203125" style="3" customWidth="1"/>
    <col min="11039" max="11276" width="12" style="3"/>
    <col min="11277" max="11277" width="16.33203125" style="3" customWidth="1"/>
    <col min="11278" max="11278" width="30.83203125" style="3" customWidth="1"/>
    <col min="11279" max="11279" width="15.1640625" style="3" customWidth="1"/>
    <col min="11280" max="11280" width="17" style="3" customWidth="1"/>
    <col min="11281" max="11281" width="16.33203125" style="3" customWidth="1"/>
    <col min="11282" max="11285" width="13" style="3" bestFit="1" customWidth="1"/>
    <col min="11286" max="11292" width="13" style="3" customWidth="1"/>
    <col min="11293" max="11293" width="13" style="3" bestFit="1" customWidth="1"/>
    <col min="11294" max="11294" width="17.33203125" style="3" customWidth="1"/>
    <col min="11295" max="11532" width="12" style="3"/>
    <col min="11533" max="11533" width="16.33203125" style="3" customWidth="1"/>
    <col min="11534" max="11534" width="30.83203125" style="3" customWidth="1"/>
    <col min="11535" max="11535" width="15.1640625" style="3" customWidth="1"/>
    <col min="11536" max="11536" width="17" style="3" customWidth="1"/>
    <col min="11537" max="11537" width="16.33203125" style="3" customWidth="1"/>
    <col min="11538" max="11541" width="13" style="3" bestFit="1" customWidth="1"/>
    <col min="11542" max="11548" width="13" style="3" customWidth="1"/>
    <col min="11549" max="11549" width="13" style="3" bestFit="1" customWidth="1"/>
    <col min="11550" max="11550" width="17.33203125" style="3" customWidth="1"/>
    <col min="11551" max="11788" width="12" style="3"/>
    <col min="11789" max="11789" width="16.33203125" style="3" customWidth="1"/>
    <col min="11790" max="11790" width="30.83203125" style="3" customWidth="1"/>
    <col min="11791" max="11791" width="15.1640625" style="3" customWidth="1"/>
    <col min="11792" max="11792" width="17" style="3" customWidth="1"/>
    <col min="11793" max="11793" width="16.33203125" style="3" customWidth="1"/>
    <col min="11794" max="11797" width="13" style="3" bestFit="1" customWidth="1"/>
    <col min="11798" max="11804" width="13" style="3" customWidth="1"/>
    <col min="11805" max="11805" width="13" style="3" bestFit="1" customWidth="1"/>
    <col min="11806" max="11806" width="17.33203125" style="3" customWidth="1"/>
    <col min="11807" max="12044" width="12" style="3"/>
    <col min="12045" max="12045" width="16.33203125" style="3" customWidth="1"/>
    <col min="12046" max="12046" width="30.83203125" style="3" customWidth="1"/>
    <col min="12047" max="12047" width="15.1640625" style="3" customWidth="1"/>
    <col min="12048" max="12048" width="17" style="3" customWidth="1"/>
    <col min="12049" max="12049" width="16.33203125" style="3" customWidth="1"/>
    <col min="12050" max="12053" width="13" style="3" bestFit="1" customWidth="1"/>
    <col min="12054" max="12060" width="13" style="3" customWidth="1"/>
    <col min="12061" max="12061" width="13" style="3" bestFit="1" customWidth="1"/>
    <col min="12062" max="12062" width="17.33203125" style="3" customWidth="1"/>
    <col min="12063" max="12300" width="12" style="3"/>
    <col min="12301" max="12301" width="16.33203125" style="3" customWidth="1"/>
    <col min="12302" max="12302" width="30.83203125" style="3" customWidth="1"/>
    <col min="12303" max="12303" width="15.1640625" style="3" customWidth="1"/>
    <col min="12304" max="12304" width="17" style="3" customWidth="1"/>
    <col min="12305" max="12305" width="16.33203125" style="3" customWidth="1"/>
    <col min="12306" max="12309" width="13" style="3" bestFit="1" customWidth="1"/>
    <col min="12310" max="12316" width="13" style="3" customWidth="1"/>
    <col min="12317" max="12317" width="13" style="3" bestFit="1" customWidth="1"/>
    <col min="12318" max="12318" width="17.33203125" style="3" customWidth="1"/>
    <col min="12319" max="12556" width="12" style="3"/>
    <col min="12557" max="12557" width="16.33203125" style="3" customWidth="1"/>
    <col min="12558" max="12558" width="30.83203125" style="3" customWidth="1"/>
    <col min="12559" max="12559" width="15.1640625" style="3" customWidth="1"/>
    <col min="12560" max="12560" width="17" style="3" customWidth="1"/>
    <col min="12561" max="12561" width="16.33203125" style="3" customWidth="1"/>
    <col min="12562" max="12565" width="13" style="3" bestFit="1" customWidth="1"/>
    <col min="12566" max="12572" width="13" style="3" customWidth="1"/>
    <col min="12573" max="12573" width="13" style="3" bestFit="1" customWidth="1"/>
    <col min="12574" max="12574" width="17.33203125" style="3" customWidth="1"/>
    <col min="12575" max="12812" width="12" style="3"/>
    <col min="12813" max="12813" width="16.33203125" style="3" customWidth="1"/>
    <col min="12814" max="12814" width="30.83203125" style="3" customWidth="1"/>
    <col min="12815" max="12815" width="15.1640625" style="3" customWidth="1"/>
    <col min="12816" max="12816" width="17" style="3" customWidth="1"/>
    <col min="12817" max="12817" width="16.33203125" style="3" customWidth="1"/>
    <col min="12818" max="12821" width="13" style="3" bestFit="1" customWidth="1"/>
    <col min="12822" max="12828" width="13" style="3" customWidth="1"/>
    <col min="12829" max="12829" width="13" style="3" bestFit="1" customWidth="1"/>
    <col min="12830" max="12830" width="17.33203125" style="3" customWidth="1"/>
    <col min="12831" max="13068" width="12" style="3"/>
    <col min="13069" max="13069" width="16.33203125" style="3" customWidth="1"/>
    <col min="13070" max="13070" width="30.83203125" style="3" customWidth="1"/>
    <col min="13071" max="13071" width="15.1640625" style="3" customWidth="1"/>
    <col min="13072" max="13072" width="17" style="3" customWidth="1"/>
    <col min="13073" max="13073" width="16.33203125" style="3" customWidth="1"/>
    <col min="13074" max="13077" width="13" style="3" bestFit="1" customWidth="1"/>
    <col min="13078" max="13084" width="13" style="3" customWidth="1"/>
    <col min="13085" max="13085" width="13" style="3" bestFit="1" customWidth="1"/>
    <col min="13086" max="13086" width="17.33203125" style="3" customWidth="1"/>
    <col min="13087" max="13324" width="12" style="3"/>
    <col min="13325" max="13325" width="16.33203125" style="3" customWidth="1"/>
    <col min="13326" max="13326" width="30.83203125" style="3" customWidth="1"/>
    <col min="13327" max="13327" width="15.1640625" style="3" customWidth="1"/>
    <col min="13328" max="13328" width="17" style="3" customWidth="1"/>
    <col min="13329" max="13329" width="16.33203125" style="3" customWidth="1"/>
    <col min="13330" max="13333" width="13" style="3" bestFit="1" customWidth="1"/>
    <col min="13334" max="13340" width="13" style="3" customWidth="1"/>
    <col min="13341" max="13341" width="13" style="3" bestFit="1" customWidth="1"/>
    <col min="13342" max="13342" width="17.33203125" style="3" customWidth="1"/>
    <col min="13343" max="13580" width="12" style="3"/>
    <col min="13581" max="13581" width="16.33203125" style="3" customWidth="1"/>
    <col min="13582" max="13582" width="30.83203125" style="3" customWidth="1"/>
    <col min="13583" max="13583" width="15.1640625" style="3" customWidth="1"/>
    <col min="13584" max="13584" width="17" style="3" customWidth="1"/>
    <col min="13585" max="13585" width="16.33203125" style="3" customWidth="1"/>
    <col min="13586" max="13589" width="13" style="3" bestFit="1" customWidth="1"/>
    <col min="13590" max="13596" width="13" style="3" customWidth="1"/>
    <col min="13597" max="13597" width="13" style="3" bestFit="1" customWidth="1"/>
    <col min="13598" max="13598" width="17.33203125" style="3" customWidth="1"/>
    <col min="13599" max="13836" width="12" style="3"/>
    <col min="13837" max="13837" width="16.33203125" style="3" customWidth="1"/>
    <col min="13838" max="13838" width="30.83203125" style="3" customWidth="1"/>
    <col min="13839" max="13839" width="15.1640625" style="3" customWidth="1"/>
    <col min="13840" max="13840" width="17" style="3" customWidth="1"/>
    <col min="13841" max="13841" width="16.33203125" style="3" customWidth="1"/>
    <col min="13842" max="13845" width="13" style="3" bestFit="1" customWidth="1"/>
    <col min="13846" max="13852" width="13" style="3" customWidth="1"/>
    <col min="13853" max="13853" width="13" style="3" bestFit="1" customWidth="1"/>
    <col min="13854" max="13854" width="17.33203125" style="3" customWidth="1"/>
    <col min="13855" max="14092" width="12" style="3"/>
    <col min="14093" max="14093" width="16.33203125" style="3" customWidth="1"/>
    <col min="14094" max="14094" width="30.83203125" style="3" customWidth="1"/>
    <col min="14095" max="14095" width="15.1640625" style="3" customWidth="1"/>
    <col min="14096" max="14096" width="17" style="3" customWidth="1"/>
    <col min="14097" max="14097" width="16.33203125" style="3" customWidth="1"/>
    <col min="14098" max="14101" width="13" style="3" bestFit="1" customWidth="1"/>
    <col min="14102" max="14108" width="13" style="3" customWidth="1"/>
    <col min="14109" max="14109" width="13" style="3" bestFit="1" customWidth="1"/>
    <col min="14110" max="14110" width="17.33203125" style="3" customWidth="1"/>
    <col min="14111" max="14348" width="12" style="3"/>
    <col min="14349" max="14349" width="16.33203125" style="3" customWidth="1"/>
    <col min="14350" max="14350" width="30.83203125" style="3" customWidth="1"/>
    <col min="14351" max="14351" width="15.1640625" style="3" customWidth="1"/>
    <col min="14352" max="14352" width="17" style="3" customWidth="1"/>
    <col min="14353" max="14353" width="16.33203125" style="3" customWidth="1"/>
    <col min="14354" max="14357" width="13" style="3" bestFit="1" customWidth="1"/>
    <col min="14358" max="14364" width="13" style="3" customWidth="1"/>
    <col min="14365" max="14365" width="13" style="3" bestFit="1" customWidth="1"/>
    <col min="14366" max="14366" width="17.33203125" style="3" customWidth="1"/>
    <col min="14367" max="14604" width="12" style="3"/>
    <col min="14605" max="14605" width="16.33203125" style="3" customWidth="1"/>
    <col min="14606" max="14606" width="30.83203125" style="3" customWidth="1"/>
    <col min="14607" max="14607" width="15.1640625" style="3" customWidth="1"/>
    <col min="14608" max="14608" width="17" style="3" customWidth="1"/>
    <col min="14609" max="14609" width="16.33203125" style="3" customWidth="1"/>
    <col min="14610" max="14613" width="13" style="3" bestFit="1" customWidth="1"/>
    <col min="14614" max="14620" width="13" style="3" customWidth="1"/>
    <col min="14621" max="14621" width="13" style="3" bestFit="1" customWidth="1"/>
    <col min="14622" max="14622" width="17.33203125" style="3" customWidth="1"/>
    <col min="14623" max="14860" width="12" style="3"/>
    <col min="14861" max="14861" width="16.33203125" style="3" customWidth="1"/>
    <col min="14862" max="14862" width="30.83203125" style="3" customWidth="1"/>
    <col min="14863" max="14863" width="15.1640625" style="3" customWidth="1"/>
    <col min="14864" max="14864" width="17" style="3" customWidth="1"/>
    <col min="14865" max="14865" width="16.33203125" style="3" customWidth="1"/>
    <col min="14866" max="14869" width="13" style="3" bestFit="1" customWidth="1"/>
    <col min="14870" max="14876" width="13" style="3" customWidth="1"/>
    <col min="14877" max="14877" width="13" style="3" bestFit="1" customWidth="1"/>
    <col min="14878" max="14878" width="17.33203125" style="3" customWidth="1"/>
    <col min="14879" max="15116" width="12" style="3"/>
    <col min="15117" max="15117" width="16.33203125" style="3" customWidth="1"/>
    <col min="15118" max="15118" width="30.83203125" style="3" customWidth="1"/>
    <col min="15119" max="15119" width="15.1640625" style="3" customWidth="1"/>
    <col min="15120" max="15120" width="17" style="3" customWidth="1"/>
    <col min="15121" max="15121" width="16.33203125" style="3" customWidth="1"/>
    <col min="15122" max="15125" width="13" style="3" bestFit="1" customWidth="1"/>
    <col min="15126" max="15132" width="13" style="3" customWidth="1"/>
    <col min="15133" max="15133" width="13" style="3" bestFit="1" customWidth="1"/>
    <col min="15134" max="15134" width="17.33203125" style="3" customWidth="1"/>
    <col min="15135" max="15372" width="12" style="3"/>
    <col min="15373" max="15373" width="16.33203125" style="3" customWidth="1"/>
    <col min="15374" max="15374" width="30.83203125" style="3" customWidth="1"/>
    <col min="15375" max="15375" width="15.1640625" style="3" customWidth="1"/>
    <col min="15376" max="15376" width="17" style="3" customWidth="1"/>
    <col min="15377" max="15377" width="16.33203125" style="3" customWidth="1"/>
    <col min="15378" max="15381" width="13" style="3" bestFit="1" customWidth="1"/>
    <col min="15382" max="15388" width="13" style="3" customWidth="1"/>
    <col min="15389" max="15389" width="13" style="3" bestFit="1" customWidth="1"/>
    <col min="15390" max="15390" width="17.33203125" style="3" customWidth="1"/>
    <col min="15391" max="15628" width="12" style="3"/>
    <col min="15629" max="15629" width="16.33203125" style="3" customWidth="1"/>
    <col min="15630" max="15630" width="30.83203125" style="3" customWidth="1"/>
    <col min="15631" max="15631" width="15.1640625" style="3" customWidth="1"/>
    <col min="15632" max="15632" width="17" style="3" customWidth="1"/>
    <col min="15633" max="15633" width="16.33203125" style="3" customWidth="1"/>
    <col min="15634" max="15637" width="13" style="3" bestFit="1" customWidth="1"/>
    <col min="15638" max="15644" width="13" style="3" customWidth="1"/>
    <col min="15645" max="15645" width="13" style="3" bestFit="1" customWidth="1"/>
    <col min="15646" max="15646" width="17.33203125" style="3" customWidth="1"/>
    <col min="15647" max="15884" width="12" style="3"/>
    <col min="15885" max="15885" width="16.33203125" style="3" customWidth="1"/>
    <col min="15886" max="15886" width="30.83203125" style="3" customWidth="1"/>
    <col min="15887" max="15887" width="15.1640625" style="3" customWidth="1"/>
    <col min="15888" max="15888" width="17" style="3" customWidth="1"/>
    <col min="15889" max="15889" width="16.33203125" style="3" customWidth="1"/>
    <col min="15890" max="15893" width="13" style="3" bestFit="1" customWidth="1"/>
    <col min="15894" max="15900" width="13" style="3" customWidth="1"/>
    <col min="15901" max="15901" width="13" style="3" bestFit="1" customWidth="1"/>
    <col min="15902" max="15902" width="17.33203125" style="3" customWidth="1"/>
    <col min="15903" max="16140" width="12" style="3"/>
    <col min="16141" max="16141" width="16.33203125" style="3" customWidth="1"/>
    <col min="16142" max="16142" width="30.83203125" style="3" customWidth="1"/>
    <col min="16143" max="16143" width="15.1640625" style="3" customWidth="1"/>
    <col min="16144" max="16144" width="17" style="3" customWidth="1"/>
    <col min="16145" max="16145" width="16.33203125" style="3" customWidth="1"/>
    <col min="16146" max="16149" width="13" style="3" bestFit="1" customWidth="1"/>
    <col min="16150" max="16156" width="13" style="3" customWidth="1"/>
    <col min="16157" max="16157" width="13" style="3" bestFit="1" customWidth="1"/>
    <col min="16158" max="16158" width="17.33203125" style="3" customWidth="1"/>
    <col min="16159" max="16384" width="12" style="3"/>
  </cols>
  <sheetData>
    <row r="1" spans="1:31" ht="18" customHeight="1" x14ac:dyDescent="0.2">
      <c r="A1" s="1059"/>
      <c r="B1" s="1060"/>
      <c r="C1" s="1060" t="s">
        <v>0</v>
      </c>
      <c r="D1" s="1060"/>
      <c r="E1" s="1060"/>
      <c r="F1" s="1060"/>
      <c r="G1" s="1060"/>
      <c r="H1" s="1060"/>
      <c r="I1" s="1060"/>
      <c r="J1" s="1060"/>
      <c r="K1" s="1060"/>
      <c r="L1" s="1060"/>
      <c r="M1" s="1060"/>
      <c r="N1" s="1060"/>
      <c r="O1" s="1060"/>
      <c r="P1" s="1060"/>
      <c r="Q1" s="1060"/>
      <c r="R1" s="1065"/>
      <c r="S1" s="1065"/>
      <c r="T1" s="1065"/>
      <c r="U1" s="1065"/>
      <c r="V1" s="1065"/>
      <c r="W1" s="1065"/>
      <c r="X1" s="1065"/>
      <c r="Y1" s="1065"/>
      <c r="Z1" s="1065"/>
      <c r="AA1" s="1065"/>
      <c r="AB1" s="1065"/>
      <c r="AC1" s="1065"/>
      <c r="AD1" s="1066"/>
      <c r="AE1" s="894" t="s">
        <v>104</v>
      </c>
    </row>
    <row r="2" spans="1:31" ht="23.25" customHeight="1" x14ac:dyDescent="0.2">
      <c r="A2" s="1061"/>
      <c r="B2" s="1062"/>
      <c r="C2" s="1062" t="s">
        <v>105</v>
      </c>
      <c r="D2" s="1062"/>
      <c r="E2" s="1062"/>
      <c r="F2" s="1062"/>
      <c r="G2" s="1062"/>
      <c r="H2" s="1062"/>
      <c r="I2" s="1062"/>
      <c r="J2" s="1062"/>
      <c r="K2" s="1062"/>
      <c r="L2" s="1062"/>
      <c r="M2" s="1062"/>
      <c r="N2" s="1062"/>
      <c r="O2" s="1062"/>
      <c r="P2" s="1062"/>
      <c r="Q2" s="1062"/>
      <c r="R2" s="1067"/>
      <c r="S2" s="1067"/>
      <c r="T2" s="1067"/>
      <c r="U2" s="1067"/>
      <c r="V2" s="1067"/>
      <c r="W2" s="1067"/>
      <c r="X2" s="1067"/>
      <c r="Y2" s="1067"/>
      <c r="Z2" s="1067"/>
      <c r="AA2" s="1067"/>
      <c r="AB2" s="1067"/>
      <c r="AC2" s="1067"/>
      <c r="AD2" s="1068"/>
      <c r="AE2" s="895"/>
    </row>
    <row r="3" spans="1:31" ht="23.25" customHeight="1" thickBot="1" x14ac:dyDescent="0.25">
      <c r="A3" s="1063"/>
      <c r="B3" s="1064"/>
      <c r="C3" s="1064" t="s">
        <v>2</v>
      </c>
      <c r="D3" s="1064"/>
      <c r="E3" s="1064"/>
      <c r="F3" s="1064"/>
      <c r="G3" s="1064"/>
      <c r="H3" s="1064" t="str">
        <f>+Instructivo!G3</f>
        <v>VERSIÓN: 04</v>
      </c>
      <c r="I3" s="1064"/>
      <c r="J3" s="1064"/>
      <c r="K3" s="1064"/>
      <c r="L3" s="1064"/>
      <c r="M3" s="1064"/>
      <c r="N3" s="1064"/>
      <c r="O3" s="1064"/>
      <c r="P3" s="1064"/>
      <c r="Q3" s="1064"/>
      <c r="R3" s="1069"/>
      <c r="S3" s="1069"/>
      <c r="T3" s="1069"/>
      <c r="U3" s="1069"/>
      <c r="V3" s="1069"/>
      <c r="W3" s="1069"/>
      <c r="X3" s="1069"/>
      <c r="Y3" s="1069"/>
      <c r="Z3" s="1069"/>
      <c r="AA3" s="1069"/>
      <c r="AB3" s="1069"/>
      <c r="AC3" s="1069"/>
      <c r="AD3" s="1070"/>
      <c r="AE3" s="895"/>
    </row>
    <row r="4" spans="1:31" ht="18" customHeight="1" thickBot="1" x14ac:dyDescent="0.25">
      <c r="A4" s="546"/>
      <c r="B4" s="547"/>
      <c r="C4" s="547"/>
      <c r="D4" s="548"/>
      <c r="E4" s="547"/>
      <c r="F4" s="547"/>
      <c r="G4" s="547"/>
      <c r="H4" s="547"/>
      <c r="I4" s="547"/>
      <c r="J4" s="547"/>
      <c r="K4" s="547"/>
      <c r="L4" s="547"/>
      <c r="M4" s="547"/>
      <c r="N4" s="547"/>
      <c r="O4" s="547"/>
      <c r="P4" s="547"/>
      <c r="Q4" s="547"/>
      <c r="R4" s="547"/>
      <c r="S4" s="547"/>
      <c r="T4" s="547"/>
      <c r="U4" s="547"/>
      <c r="V4" s="547"/>
      <c r="W4" s="547"/>
      <c r="X4" s="547"/>
      <c r="Y4" s="547"/>
      <c r="Z4" s="547"/>
      <c r="AA4" s="547"/>
      <c r="AB4" s="547"/>
      <c r="AC4" s="547"/>
      <c r="AD4" s="547"/>
      <c r="AE4" s="895"/>
    </row>
    <row r="5" spans="1:31" s="391" customFormat="1" ht="18" customHeight="1" thickBot="1" x14ac:dyDescent="0.25">
      <c r="A5" s="1055" t="s">
        <v>106</v>
      </c>
      <c r="B5" s="1056"/>
      <c r="C5" s="914" t="s">
        <v>107</v>
      </c>
      <c r="D5" s="915"/>
      <c r="E5" s="915"/>
      <c r="F5" s="915"/>
      <c r="G5" s="915"/>
      <c r="H5" s="915"/>
      <c r="I5" s="915"/>
      <c r="J5" s="915"/>
      <c r="K5" s="915"/>
      <c r="L5" s="915"/>
      <c r="M5" s="915"/>
      <c r="N5" s="915"/>
      <c r="O5" s="915"/>
      <c r="P5" s="915"/>
      <c r="Q5" s="915"/>
      <c r="R5" s="915"/>
      <c r="S5" s="915"/>
      <c r="T5" s="915"/>
      <c r="U5" s="915"/>
      <c r="V5" s="915"/>
      <c r="W5" s="915"/>
      <c r="X5" s="915"/>
      <c r="Y5" s="915"/>
      <c r="Z5" s="915"/>
      <c r="AA5" s="915"/>
      <c r="AB5" s="915"/>
      <c r="AC5" s="915"/>
      <c r="AD5" s="916"/>
      <c r="AE5" s="896" t="str">
        <f>C5</f>
        <v>Contrato Interadministrativo</v>
      </c>
    </row>
    <row r="6" spans="1:31" s="391" customFormat="1" ht="18" customHeight="1" thickBot="1" x14ac:dyDescent="0.25">
      <c r="A6" s="1055" t="s">
        <v>108</v>
      </c>
      <c r="B6" s="1056"/>
      <c r="C6" s="914" t="s">
        <v>1271</v>
      </c>
      <c r="D6" s="915"/>
      <c r="E6" s="915"/>
      <c r="F6" s="915"/>
      <c r="G6" s="915"/>
      <c r="H6" s="915"/>
      <c r="I6" s="915"/>
      <c r="J6" s="915"/>
      <c r="K6" s="915"/>
      <c r="L6" s="915"/>
      <c r="M6" s="915"/>
      <c r="N6" s="915"/>
      <c r="O6" s="915"/>
      <c r="P6" s="915"/>
      <c r="Q6" s="915"/>
      <c r="R6" s="915"/>
      <c r="S6" s="915"/>
      <c r="T6" s="915"/>
      <c r="U6" s="915"/>
      <c r="V6" s="915"/>
      <c r="W6" s="915"/>
      <c r="X6" s="915"/>
      <c r="Y6" s="915"/>
      <c r="Z6" s="915"/>
      <c r="AA6" s="915"/>
      <c r="AB6" s="915"/>
      <c r="AC6" s="915"/>
      <c r="AD6" s="916"/>
      <c r="AE6" s="896" t="str">
        <f>C6</f>
        <v xml:space="preserve">Implementación de estrategias enfocadas en la gestión integral de los residuos sólidos en la jurisdicción de Corantioquia </v>
      </c>
    </row>
    <row r="7" spans="1:31" s="391" customFormat="1" ht="18" customHeight="1" thickBot="1" x14ac:dyDescent="0.25">
      <c r="B7" s="24"/>
      <c r="C7" s="24"/>
      <c r="D7" s="549"/>
      <c r="E7" s="24"/>
      <c r="F7" s="550"/>
      <c r="G7" s="550"/>
      <c r="H7" s="550"/>
      <c r="I7" s="550"/>
      <c r="J7" s="551"/>
      <c r="K7" s="551"/>
      <c r="L7" s="551"/>
      <c r="M7" s="551"/>
      <c r="N7" s="551"/>
      <c r="O7" s="551"/>
      <c r="P7" s="551"/>
      <c r="Q7" s="551"/>
      <c r="R7" s="551"/>
      <c r="S7" s="551"/>
      <c r="T7" s="551"/>
      <c r="U7" s="551"/>
      <c r="V7" s="551"/>
      <c r="W7" s="551"/>
      <c r="X7" s="551"/>
      <c r="Y7" s="551"/>
      <c r="Z7" s="551"/>
      <c r="AA7" s="551"/>
      <c r="AB7" s="551"/>
      <c r="AC7" s="551"/>
      <c r="AD7" s="551"/>
      <c r="AE7" s="897"/>
    </row>
    <row r="8" spans="1:31" ht="18" customHeight="1" thickBot="1" x14ac:dyDescent="0.25">
      <c r="A8" s="1057" t="s">
        <v>109</v>
      </c>
      <c r="B8" s="1057"/>
      <c r="C8" s="911" t="s">
        <v>1329</v>
      </c>
      <c r="D8" s="912"/>
      <c r="E8" s="912"/>
      <c r="F8" s="913"/>
      <c r="H8" s="552"/>
      <c r="I8" s="552"/>
      <c r="J8" s="552"/>
      <c r="K8" s="552"/>
      <c r="L8" s="552"/>
      <c r="M8" s="552"/>
      <c r="N8" s="552"/>
      <c r="O8" s="552"/>
      <c r="P8" s="552"/>
      <c r="Q8" s="552"/>
      <c r="R8" s="552"/>
      <c r="S8" s="552"/>
      <c r="T8" s="552"/>
      <c r="U8" s="552"/>
      <c r="V8" s="552"/>
      <c r="W8" s="552"/>
      <c r="X8" s="552"/>
      <c r="Y8" s="552"/>
      <c r="Z8" s="552"/>
      <c r="AA8" s="552"/>
      <c r="AB8" s="552"/>
      <c r="AC8" s="552"/>
    </row>
    <row r="9" spans="1:31" ht="18" customHeight="1" thickBot="1" x14ac:dyDescent="0.25">
      <c r="A9" s="1057" t="s">
        <v>110</v>
      </c>
      <c r="B9" s="1057"/>
      <c r="C9" s="911" t="s">
        <v>1332</v>
      </c>
      <c r="D9" s="912"/>
      <c r="E9" s="912"/>
      <c r="F9" s="913"/>
      <c r="H9" s="553"/>
      <c r="I9" s="552"/>
      <c r="J9" s="552"/>
      <c r="K9" s="552"/>
      <c r="L9" s="552"/>
      <c r="M9" s="552"/>
      <c r="N9" s="552"/>
      <c r="O9" s="552"/>
      <c r="P9" s="552"/>
      <c r="Q9" s="552"/>
      <c r="R9" s="552"/>
      <c r="S9" s="552"/>
      <c r="T9" s="552"/>
      <c r="U9" s="552"/>
      <c r="V9" s="552"/>
      <c r="W9" s="552"/>
      <c r="X9" s="552"/>
      <c r="Y9" s="552"/>
      <c r="Z9" s="552"/>
      <c r="AA9" s="552"/>
      <c r="AB9" s="552"/>
      <c r="AC9" s="552"/>
    </row>
    <row r="10" spans="1:31" ht="18" customHeight="1" thickBot="1" x14ac:dyDescent="0.25">
      <c r="A10" s="1058" t="s">
        <v>111</v>
      </c>
      <c r="B10" s="1058"/>
      <c r="C10" s="911" t="s">
        <v>1331</v>
      </c>
      <c r="D10" s="912"/>
      <c r="E10" s="912"/>
      <c r="F10" s="913"/>
      <c r="H10" s="552"/>
      <c r="I10" s="552"/>
      <c r="J10" s="552"/>
      <c r="K10" s="552"/>
      <c r="L10" s="552"/>
      <c r="M10" s="552"/>
      <c r="N10" s="552"/>
      <c r="O10" s="552"/>
      <c r="P10" s="552"/>
      <c r="Q10" s="552"/>
      <c r="R10" s="552"/>
      <c r="S10" s="552"/>
      <c r="T10" s="552"/>
      <c r="U10" s="552"/>
      <c r="V10" s="552"/>
      <c r="W10" s="552"/>
      <c r="X10" s="552"/>
      <c r="Y10" s="552"/>
      <c r="Z10" s="552"/>
      <c r="AA10" s="552"/>
      <c r="AB10" s="552"/>
      <c r="AC10" s="552"/>
    </row>
    <row r="11" spans="1:31" ht="18" customHeight="1" thickBot="1" x14ac:dyDescent="0.25">
      <c r="A11" s="1058" t="s">
        <v>112</v>
      </c>
      <c r="B11" s="1058"/>
      <c r="C11" s="908" t="s">
        <v>113</v>
      </c>
      <c r="D11" s="909"/>
      <c r="E11" s="909"/>
      <c r="F11" s="910"/>
      <c r="H11" s="552"/>
      <c r="I11" s="552"/>
    </row>
    <row r="12" spans="1:31" ht="18" customHeight="1" thickBot="1" x14ac:dyDescent="0.25">
      <c r="A12" s="554"/>
      <c r="B12" s="555"/>
      <c r="C12" s="555"/>
      <c r="D12" s="556"/>
      <c r="E12" s="555"/>
      <c r="F12" s="555"/>
      <c r="G12" s="557"/>
      <c r="H12" s="557"/>
      <c r="I12" s="557"/>
    </row>
    <row r="13" spans="1:31" ht="18" customHeight="1" x14ac:dyDescent="0.2">
      <c r="A13" s="1045" t="s">
        <v>114</v>
      </c>
      <c r="B13" s="1046"/>
      <c r="C13" s="1046"/>
      <c r="D13" s="1046"/>
      <c r="E13" s="1046"/>
      <c r="F13" s="1046"/>
      <c r="G13" s="1046"/>
      <c r="H13" s="1046"/>
      <c r="I13" s="1046"/>
      <c r="J13" s="1046"/>
      <c r="K13" s="1046"/>
      <c r="L13" s="1046"/>
      <c r="M13" s="1046"/>
      <c r="N13" s="1046"/>
      <c r="O13" s="1046"/>
      <c r="P13" s="1046"/>
      <c r="Q13" s="1046"/>
      <c r="R13" s="1047"/>
      <c r="S13" s="1047"/>
      <c r="T13" s="1047"/>
      <c r="U13" s="1047"/>
      <c r="V13" s="1047"/>
      <c r="W13" s="1047"/>
      <c r="X13" s="1047"/>
      <c r="Y13" s="1047"/>
      <c r="Z13" s="1047"/>
      <c r="AA13" s="1047"/>
      <c r="AB13" s="1047"/>
      <c r="AC13" s="1047"/>
      <c r="AD13" s="1048"/>
    </row>
    <row r="14" spans="1:31" ht="18" customHeight="1" x14ac:dyDescent="0.2">
      <c r="A14" s="1042"/>
      <c r="B14" s="1043" t="s">
        <v>18</v>
      </c>
      <c r="C14" s="1017" t="s">
        <v>115</v>
      </c>
      <c r="D14" s="1044" t="s">
        <v>116</v>
      </c>
      <c r="E14" s="1017" t="s">
        <v>117</v>
      </c>
      <c r="F14" s="1017" t="s">
        <v>118</v>
      </c>
      <c r="G14" s="1043" t="s">
        <v>119</v>
      </c>
      <c r="H14" s="1043"/>
      <c r="I14" s="1043"/>
      <c r="J14" s="1043"/>
      <c r="K14" s="1043"/>
      <c r="L14" s="1043"/>
      <c r="M14" s="1043"/>
      <c r="N14" s="1043"/>
      <c r="O14" s="1043"/>
      <c r="P14" s="1043"/>
      <c r="Q14" s="1043"/>
      <c r="R14" s="1049"/>
      <c r="S14" s="1049"/>
      <c r="T14" s="1049"/>
      <c r="U14" s="1049"/>
      <c r="V14" s="1049"/>
      <c r="W14" s="1049"/>
      <c r="X14" s="1049"/>
      <c r="Y14" s="1049"/>
      <c r="Z14" s="1049"/>
      <c r="AA14" s="1049"/>
      <c r="AB14" s="1049"/>
      <c r="AC14" s="1049"/>
      <c r="AD14" s="1050"/>
    </row>
    <row r="15" spans="1:31" ht="27.75" customHeight="1" x14ac:dyDescent="0.2">
      <c r="A15" s="1042"/>
      <c r="B15" s="1043"/>
      <c r="C15" s="1017"/>
      <c r="D15" s="1044"/>
      <c r="E15" s="1017"/>
      <c r="F15" s="1017"/>
      <c r="G15" s="558" t="s">
        <v>120</v>
      </c>
      <c r="H15" s="558" t="s">
        <v>121</v>
      </c>
      <c r="I15" s="558" t="s">
        <v>122</v>
      </c>
      <c r="J15" s="558" t="s">
        <v>123</v>
      </c>
      <c r="K15" s="558" t="s">
        <v>124</v>
      </c>
      <c r="L15" s="558" t="s">
        <v>125</v>
      </c>
      <c r="M15" s="558" t="s">
        <v>126</v>
      </c>
      <c r="N15" s="558" t="s">
        <v>127</v>
      </c>
      <c r="O15" s="558" t="s">
        <v>128</v>
      </c>
      <c r="P15" s="558" t="s">
        <v>129</v>
      </c>
      <c r="Q15" s="558" t="s">
        <v>130</v>
      </c>
      <c r="R15" s="558" t="s">
        <v>131</v>
      </c>
      <c r="S15" s="558" t="s">
        <v>132</v>
      </c>
      <c r="T15" s="558" t="s">
        <v>133</v>
      </c>
      <c r="U15" s="558" t="s">
        <v>134</v>
      </c>
      <c r="V15" s="558" t="s">
        <v>135</v>
      </c>
      <c r="W15" s="558" t="s">
        <v>136</v>
      </c>
      <c r="X15" s="558" t="s">
        <v>137</v>
      </c>
      <c r="Y15" s="558" t="s">
        <v>138</v>
      </c>
      <c r="Z15" s="558" t="s">
        <v>139</v>
      </c>
      <c r="AA15" s="558" t="s">
        <v>140</v>
      </c>
      <c r="AB15" s="558" t="s">
        <v>141</v>
      </c>
      <c r="AC15" s="558" t="s">
        <v>142</v>
      </c>
      <c r="AD15" s="558" t="s">
        <v>143</v>
      </c>
    </row>
    <row r="16" spans="1:31" s="563" customFormat="1" ht="27" customHeight="1" x14ac:dyDescent="0.2">
      <c r="A16" s="559" t="s">
        <v>144</v>
      </c>
      <c r="B16" s="51"/>
      <c r="C16" s="408"/>
      <c r="D16" s="560">
        <f>+D19+D27+D34+D40+D59+D65+D75</f>
        <v>0.99999999999999989</v>
      </c>
      <c r="E16" s="409"/>
      <c r="F16" s="410"/>
      <c r="G16" s="410"/>
      <c r="H16" s="410"/>
      <c r="I16" s="410"/>
      <c r="J16" s="410"/>
      <c r="K16" s="410"/>
      <c r="L16" s="410"/>
      <c r="M16" s="410"/>
      <c r="N16" s="410"/>
      <c r="O16" s="410"/>
      <c r="P16" s="410"/>
      <c r="Q16" s="410"/>
      <c r="R16" s="500"/>
      <c r="S16" s="561"/>
      <c r="T16" s="561"/>
      <c r="U16" s="561"/>
      <c r="V16" s="561"/>
      <c r="W16" s="561"/>
      <c r="X16" s="561"/>
      <c r="Y16" s="561"/>
      <c r="Z16" s="561"/>
      <c r="AA16" s="561"/>
      <c r="AB16" s="561"/>
      <c r="AC16" s="561"/>
      <c r="AD16" s="562"/>
      <c r="AE16" s="899">
        <f>F16-SUM(G16:AD16)</f>
        <v>0</v>
      </c>
    </row>
    <row r="17" spans="1:31" ht="76.5" x14ac:dyDescent="0.2">
      <c r="A17" s="564" t="s">
        <v>145</v>
      </c>
      <c r="B17" s="759" t="s">
        <v>1220</v>
      </c>
      <c r="C17" s="21">
        <f>+'Presupuesto Contrato'!I110</f>
        <v>0.16289029143420172</v>
      </c>
      <c r="D17" s="565"/>
      <c r="E17" s="22"/>
      <c r="F17" s="29">
        <f>+F18+F26+F33+F39</f>
        <v>11</v>
      </c>
      <c r="G17" s="29">
        <f>+G18+G26+G33+G39</f>
        <v>1</v>
      </c>
      <c r="H17" s="29">
        <f t="shared" ref="H17:L17" si="0">+H18+H26+H33+H39</f>
        <v>1</v>
      </c>
      <c r="I17" s="29">
        <f t="shared" si="0"/>
        <v>4</v>
      </c>
      <c r="J17" s="29">
        <f t="shared" si="0"/>
        <v>2</v>
      </c>
      <c r="K17" s="29">
        <f t="shared" si="0"/>
        <v>2</v>
      </c>
      <c r="L17" s="29">
        <f t="shared" si="0"/>
        <v>1</v>
      </c>
      <c r="M17" s="29"/>
      <c r="N17" s="29"/>
      <c r="O17" s="29"/>
      <c r="P17" s="29"/>
      <c r="Q17" s="29"/>
      <c r="R17" s="29"/>
      <c r="S17" s="29">
        <f t="shared" ref="S17:AD17" si="1">S18+S26+S33+S39+S45</f>
        <v>0</v>
      </c>
      <c r="T17" s="29">
        <f t="shared" si="1"/>
        <v>0</v>
      </c>
      <c r="U17" s="29">
        <f t="shared" si="1"/>
        <v>0</v>
      </c>
      <c r="V17" s="29">
        <f t="shared" si="1"/>
        <v>0</v>
      </c>
      <c r="W17" s="29">
        <f t="shared" si="1"/>
        <v>0</v>
      </c>
      <c r="X17" s="29">
        <f t="shared" si="1"/>
        <v>0</v>
      </c>
      <c r="Y17" s="29">
        <f t="shared" si="1"/>
        <v>0</v>
      </c>
      <c r="Z17" s="29">
        <f t="shared" si="1"/>
        <v>0</v>
      </c>
      <c r="AA17" s="29">
        <f t="shared" si="1"/>
        <v>0</v>
      </c>
      <c r="AB17" s="29">
        <f t="shared" si="1"/>
        <v>0</v>
      </c>
      <c r="AC17" s="29">
        <f t="shared" si="1"/>
        <v>0</v>
      </c>
      <c r="AD17" s="29">
        <f t="shared" si="1"/>
        <v>0</v>
      </c>
      <c r="AE17" s="899">
        <f>F17-SUM(G17:AD17)</f>
        <v>0</v>
      </c>
    </row>
    <row r="18" spans="1:31" ht="36" customHeight="1" x14ac:dyDescent="0.2">
      <c r="A18" s="567" t="s">
        <v>146</v>
      </c>
      <c r="B18" s="654" t="s">
        <v>1221</v>
      </c>
      <c r="C18" s="758">
        <v>0.25</v>
      </c>
      <c r="D18" s="568"/>
      <c r="E18" s="19" t="s">
        <v>1294</v>
      </c>
      <c r="F18" s="30">
        <v>5</v>
      </c>
      <c r="G18" s="30">
        <f>+G19</f>
        <v>1</v>
      </c>
      <c r="H18" s="30">
        <f t="shared" ref="H18:L18" si="2">+H19</f>
        <v>1</v>
      </c>
      <c r="I18" s="30">
        <f t="shared" si="2"/>
        <v>3</v>
      </c>
      <c r="J18" s="30">
        <f t="shared" si="2"/>
        <v>0</v>
      </c>
      <c r="K18" s="30">
        <f t="shared" si="2"/>
        <v>0</v>
      </c>
      <c r="L18" s="30">
        <f t="shared" si="2"/>
        <v>0</v>
      </c>
      <c r="M18" s="30"/>
      <c r="N18" s="30"/>
      <c r="O18" s="30"/>
      <c r="P18" s="30"/>
      <c r="Q18" s="30"/>
      <c r="R18" s="30"/>
      <c r="S18" s="30">
        <f t="shared" ref="S18:AD18" si="3">SUM(S19:S25)</f>
        <v>0</v>
      </c>
      <c r="T18" s="30">
        <f t="shared" si="3"/>
        <v>0</v>
      </c>
      <c r="U18" s="30">
        <f t="shared" si="3"/>
        <v>0</v>
      </c>
      <c r="V18" s="30">
        <f t="shared" si="3"/>
        <v>0</v>
      </c>
      <c r="W18" s="30">
        <f t="shared" si="3"/>
        <v>0</v>
      </c>
      <c r="X18" s="30">
        <f t="shared" si="3"/>
        <v>0</v>
      </c>
      <c r="Y18" s="30">
        <f t="shared" si="3"/>
        <v>0</v>
      </c>
      <c r="Z18" s="30">
        <f t="shared" si="3"/>
        <v>0</v>
      </c>
      <c r="AA18" s="30">
        <f t="shared" si="3"/>
        <v>0</v>
      </c>
      <c r="AB18" s="30">
        <f t="shared" si="3"/>
        <v>0</v>
      </c>
      <c r="AC18" s="30">
        <f t="shared" si="3"/>
        <v>0</v>
      </c>
      <c r="AD18" s="30">
        <f t="shared" si="3"/>
        <v>0</v>
      </c>
      <c r="AE18" s="899">
        <f>F18-SUM(G18:AD18)</f>
        <v>0</v>
      </c>
    </row>
    <row r="19" spans="1:31" ht="34.5" customHeight="1" x14ac:dyDescent="0.2">
      <c r="A19" s="570" t="s">
        <v>147</v>
      </c>
      <c r="B19" s="656" t="s">
        <v>1221</v>
      </c>
      <c r="C19" s="408">
        <v>1</v>
      </c>
      <c r="D19" s="560">
        <v>0.2</v>
      </c>
      <c r="E19" s="409" t="s">
        <v>1293</v>
      </c>
      <c r="F19" s="411">
        <v>5</v>
      </c>
      <c r="G19" s="411">
        <v>1</v>
      </c>
      <c r="H19" s="411">
        <v>1</v>
      </c>
      <c r="I19" s="411">
        <v>3</v>
      </c>
      <c r="J19" s="411">
        <v>0</v>
      </c>
      <c r="K19" s="411">
        <v>0</v>
      </c>
      <c r="L19" s="411">
        <v>0</v>
      </c>
      <c r="M19" s="411"/>
      <c r="N19" s="411"/>
      <c r="O19" s="411"/>
      <c r="P19" s="411"/>
      <c r="Q19" s="411"/>
      <c r="R19" s="411"/>
      <c r="S19" s="411"/>
      <c r="T19" s="411"/>
      <c r="U19" s="411"/>
      <c r="V19" s="411"/>
      <c r="W19" s="411"/>
      <c r="X19" s="411"/>
      <c r="Y19" s="411"/>
      <c r="Z19" s="411"/>
      <c r="AA19" s="411"/>
      <c r="AB19" s="411"/>
      <c r="AC19" s="411"/>
      <c r="AD19" s="411"/>
      <c r="AE19" s="899">
        <f>F19-SUM(G19:AD19)</f>
        <v>0</v>
      </c>
    </row>
    <row r="20" spans="1:31" ht="18" hidden="1" customHeight="1" x14ac:dyDescent="0.2">
      <c r="A20" s="570" t="s">
        <v>149</v>
      </c>
      <c r="B20" s="656"/>
      <c r="C20" s="408"/>
      <c r="D20" s="560">
        <f>C20*$C$18*$C$17</f>
        <v>0</v>
      </c>
      <c r="E20" s="409"/>
      <c r="F20" s="411"/>
      <c r="G20" s="411"/>
      <c r="H20" s="411"/>
      <c r="I20" s="411"/>
      <c r="J20" s="411"/>
      <c r="K20" s="411"/>
      <c r="L20" s="411"/>
      <c r="M20" s="411"/>
      <c r="N20" s="411"/>
      <c r="O20" s="411"/>
      <c r="P20" s="411"/>
      <c r="Q20" s="411"/>
      <c r="R20" s="411"/>
      <c r="S20" s="411"/>
      <c r="T20" s="411"/>
      <c r="U20" s="411"/>
      <c r="V20" s="411"/>
      <c r="W20" s="411"/>
      <c r="X20" s="411"/>
      <c r="Y20" s="411"/>
      <c r="Z20" s="411"/>
      <c r="AA20" s="411"/>
      <c r="AB20" s="411"/>
      <c r="AC20" s="411"/>
      <c r="AD20" s="411"/>
      <c r="AE20" s="899">
        <f t="shared" ref="AE20:AE85" si="4">F20-SUM(G20:AD20)</f>
        <v>0</v>
      </c>
    </row>
    <row r="21" spans="1:31" ht="18" hidden="1" customHeight="1" x14ac:dyDescent="0.2">
      <c r="A21" s="570" t="s">
        <v>150</v>
      </c>
      <c r="B21" s="656"/>
      <c r="C21" s="408"/>
      <c r="D21" s="560">
        <f>C21*$C$18*$C$17</f>
        <v>0</v>
      </c>
      <c r="E21" s="409"/>
      <c r="F21" s="411"/>
      <c r="G21" s="411"/>
      <c r="H21" s="411"/>
      <c r="I21" s="411"/>
      <c r="J21" s="411"/>
      <c r="K21" s="411"/>
      <c r="L21" s="411"/>
      <c r="M21" s="411"/>
      <c r="N21" s="411"/>
      <c r="O21" s="411"/>
      <c r="P21" s="411"/>
      <c r="Q21" s="411"/>
      <c r="R21" s="411"/>
      <c r="S21" s="411"/>
      <c r="T21" s="411"/>
      <c r="U21" s="411"/>
      <c r="V21" s="411"/>
      <c r="W21" s="411"/>
      <c r="X21" s="411"/>
      <c r="Y21" s="411"/>
      <c r="Z21" s="411"/>
      <c r="AA21" s="411"/>
      <c r="AB21" s="411"/>
      <c r="AC21" s="411"/>
      <c r="AD21" s="411"/>
      <c r="AE21" s="899">
        <f t="shared" si="4"/>
        <v>0</v>
      </c>
    </row>
    <row r="22" spans="1:31" ht="18" hidden="1" customHeight="1" x14ac:dyDescent="0.2">
      <c r="A22" s="570" t="s">
        <v>151</v>
      </c>
      <c r="B22" s="656"/>
      <c r="C22" s="408"/>
      <c r="D22" s="560">
        <f t="shared" ref="D22:D25" si="5">C22*$C$18*$C$17</f>
        <v>0</v>
      </c>
      <c r="E22" s="409"/>
      <c r="F22" s="411"/>
      <c r="G22" s="411"/>
      <c r="H22" s="411"/>
      <c r="I22" s="411"/>
      <c r="J22" s="411"/>
      <c r="K22" s="411"/>
      <c r="L22" s="411"/>
      <c r="M22" s="411"/>
      <c r="N22" s="411"/>
      <c r="O22" s="411"/>
      <c r="P22" s="411"/>
      <c r="Q22" s="411"/>
      <c r="R22" s="411"/>
      <c r="S22" s="411"/>
      <c r="T22" s="411"/>
      <c r="U22" s="411"/>
      <c r="V22" s="411"/>
      <c r="W22" s="411"/>
      <c r="X22" s="411"/>
      <c r="Y22" s="411"/>
      <c r="Z22" s="411"/>
      <c r="AA22" s="411"/>
      <c r="AB22" s="411"/>
      <c r="AC22" s="411"/>
      <c r="AD22" s="411"/>
      <c r="AE22" s="899">
        <f t="shared" si="4"/>
        <v>0</v>
      </c>
    </row>
    <row r="23" spans="1:31" ht="18" hidden="1" customHeight="1" x14ac:dyDescent="0.2">
      <c r="A23" s="570" t="s">
        <v>152</v>
      </c>
      <c r="B23" s="656"/>
      <c r="C23" s="408"/>
      <c r="D23" s="560">
        <f t="shared" si="5"/>
        <v>0</v>
      </c>
      <c r="E23" s="409"/>
      <c r="F23" s="411"/>
      <c r="G23" s="411"/>
      <c r="H23" s="411"/>
      <c r="I23" s="411"/>
      <c r="J23" s="411"/>
      <c r="K23" s="411"/>
      <c r="L23" s="411"/>
      <c r="M23" s="411"/>
      <c r="N23" s="411"/>
      <c r="O23" s="411"/>
      <c r="P23" s="411"/>
      <c r="Q23" s="411"/>
      <c r="R23" s="411"/>
      <c r="S23" s="411"/>
      <c r="T23" s="411"/>
      <c r="U23" s="411"/>
      <c r="V23" s="411"/>
      <c r="W23" s="411"/>
      <c r="X23" s="411"/>
      <c r="Y23" s="411"/>
      <c r="Z23" s="411"/>
      <c r="AA23" s="411"/>
      <c r="AB23" s="411"/>
      <c r="AC23" s="411"/>
      <c r="AD23" s="411"/>
      <c r="AE23" s="899">
        <f t="shared" si="4"/>
        <v>0</v>
      </c>
    </row>
    <row r="24" spans="1:31" ht="18" hidden="1" customHeight="1" x14ac:dyDescent="0.2">
      <c r="A24" s="570" t="s">
        <v>153</v>
      </c>
      <c r="B24" s="656"/>
      <c r="C24" s="408"/>
      <c r="D24" s="560">
        <f t="shared" si="5"/>
        <v>0</v>
      </c>
      <c r="E24" s="409"/>
      <c r="F24" s="411"/>
      <c r="G24" s="411"/>
      <c r="H24" s="411"/>
      <c r="I24" s="411"/>
      <c r="J24" s="411"/>
      <c r="K24" s="411"/>
      <c r="L24" s="411"/>
      <c r="M24" s="411"/>
      <c r="N24" s="411"/>
      <c r="O24" s="411"/>
      <c r="P24" s="411"/>
      <c r="Q24" s="411"/>
      <c r="R24" s="411"/>
      <c r="S24" s="411"/>
      <c r="T24" s="411"/>
      <c r="U24" s="411"/>
      <c r="V24" s="411"/>
      <c r="W24" s="411"/>
      <c r="X24" s="411"/>
      <c r="Y24" s="411"/>
      <c r="Z24" s="411"/>
      <c r="AA24" s="411"/>
      <c r="AB24" s="411"/>
      <c r="AC24" s="411"/>
      <c r="AD24" s="411"/>
      <c r="AE24" s="899"/>
    </row>
    <row r="25" spans="1:31" ht="18" hidden="1" customHeight="1" x14ac:dyDescent="0.2">
      <c r="A25" s="570" t="s">
        <v>154</v>
      </c>
      <c r="B25" s="656"/>
      <c r="C25" s="408"/>
      <c r="D25" s="560">
        <f t="shared" si="5"/>
        <v>0</v>
      </c>
      <c r="E25" s="409"/>
      <c r="F25" s="411"/>
      <c r="G25" s="411"/>
      <c r="H25" s="411"/>
      <c r="I25" s="411"/>
      <c r="J25" s="411"/>
      <c r="K25" s="411"/>
      <c r="L25" s="411"/>
      <c r="M25" s="411"/>
      <c r="N25" s="411"/>
      <c r="O25" s="411"/>
      <c r="P25" s="411"/>
      <c r="Q25" s="411"/>
      <c r="R25" s="411"/>
      <c r="S25" s="411"/>
      <c r="T25" s="411"/>
      <c r="U25" s="411"/>
      <c r="V25" s="411"/>
      <c r="W25" s="411"/>
      <c r="X25" s="411"/>
      <c r="Y25" s="411"/>
      <c r="Z25" s="411"/>
      <c r="AA25" s="411"/>
      <c r="AB25" s="411"/>
      <c r="AC25" s="411"/>
      <c r="AD25" s="411"/>
      <c r="AE25" s="899"/>
    </row>
    <row r="26" spans="1:31" ht="44.25" customHeight="1" x14ac:dyDescent="0.2">
      <c r="A26" s="567" t="s">
        <v>155</v>
      </c>
      <c r="B26" s="655" t="s">
        <v>1222</v>
      </c>
      <c r="C26" s="18">
        <v>0.25</v>
      </c>
      <c r="D26" s="568"/>
      <c r="E26" s="19" t="s">
        <v>1293</v>
      </c>
      <c r="F26" s="30">
        <f>SUM(F27:F32)</f>
        <v>2</v>
      </c>
      <c r="G26" s="30">
        <f>SUM(G27:G32)</f>
        <v>0</v>
      </c>
      <c r="H26" s="30">
        <f t="shared" ref="H26:AD26" si="6">SUM(H27:H32)</f>
        <v>0</v>
      </c>
      <c r="I26" s="30">
        <f t="shared" si="6"/>
        <v>1</v>
      </c>
      <c r="J26" s="30">
        <f t="shared" si="6"/>
        <v>1</v>
      </c>
      <c r="K26" s="30">
        <f t="shared" si="6"/>
        <v>0</v>
      </c>
      <c r="L26" s="30">
        <f t="shared" si="6"/>
        <v>0</v>
      </c>
      <c r="M26" s="30"/>
      <c r="N26" s="30"/>
      <c r="O26" s="30"/>
      <c r="P26" s="30"/>
      <c r="Q26" s="30"/>
      <c r="R26" s="30"/>
      <c r="S26" s="30">
        <f t="shared" si="6"/>
        <v>0</v>
      </c>
      <c r="T26" s="30">
        <f t="shared" si="6"/>
        <v>0</v>
      </c>
      <c r="U26" s="30">
        <f t="shared" si="6"/>
        <v>0</v>
      </c>
      <c r="V26" s="30">
        <f t="shared" si="6"/>
        <v>0</v>
      </c>
      <c r="W26" s="30">
        <f t="shared" si="6"/>
        <v>0</v>
      </c>
      <c r="X26" s="30">
        <f t="shared" si="6"/>
        <v>0</v>
      </c>
      <c r="Y26" s="30">
        <f t="shared" si="6"/>
        <v>0</v>
      </c>
      <c r="Z26" s="30">
        <f t="shared" si="6"/>
        <v>0</v>
      </c>
      <c r="AA26" s="30">
        <f t="shared" si="6"/>
        <v>0</v>
      </c>
      <c r="AB26" s="30">
        <f t="shared" si="6"/>
        <v>0</v>
      </c>
      <c r="AC26" s="30">
        <f t="shared" si="6"/>
        <v>0</v>
      </c>
      <c r="AD26" s="30">
        <f t="shared" si="6"/>
        <v>0</v>
      </c>
      <c r="AE26" s="899">
        <f t="shared" si="4"/>
        <v>0</v>
      </c>
    </row>
    <row r="27" spans="1:31" ht="38.25" x14ac:dyDescent="0.2">
      <c r="A27" s="570" t="s">
        <v>156</v>
      </c>
      <c r="B27" s="656" t="s">
        <v>1222</v>
      </c>
      <c r="C27" s="408">
        <v>1</v>
      </c>
      <c r="D27" s="560">
        <v>0.2</v>
      </c>
      <c r="E27" s="409" t="s">
        <v>1293</v>
      </c>
      <c r="F27" s="411">
        <v>2</v>
      </c>
      <c r="G27" s="411"/>
      <c r="H27" s="411"/>
      <c r="I27" s="411">
        <v>1</v>
      </c>
      <c r="J27" s="411">
        <v>1</v>
      </c>
      <c r="K27" s="411"/>
      <c r="L27" s="411"/>
      <c r="M27" s="411"/>
      <c r="N27" s="411"/>
      <c r="O27" s="411"/>
      <c r="P27" s="411"/>
      <c r="Q27" s="411"/>
      <c r="R27" s="411"/>
      <c r="S27" s="411"/>
      <c r="T27" s="411"/>
      <c r="U27" s="411"/>
      <c r="V27" s="411"/>
      <c r="W27" s="411"/>
      <c r="X27" s="411"/>
      <c r="Y27" s="411"/>
      <c r="Z27" s="411"/>
      <c r="AA27" s="411"/>
      <c r="AB27" s="411"/>
      <c r="AC27" s="411"/>
      <c r="AD27" s="411"/>
      <c r="AE27" s="899">
        <f t="shared" si="4"/>
        <v>0</v>
      </c>
    </row>
    <row r="28" spans="1:31" ht="18" hidden="1" customHeight="1" x14ac:dyDescent="0.2">
      <c r="A28" s="570" t="s">
        <v>157</v>
      </c>
      <c r="B28" s="656"/>
      <c r="C28" s="408"/>
      <c r="D28" s="560">
        <f t="shared" ref="D28:D32" si="7">C28*$C$26*$C$17</f>
        <v>0</v>
      </c>
      <c r="E28" s="409"/>
      <c r="F28" s="411"/>
      <c r="G28" s="411"/>
      <c r="H28" s="411"/>
      <c r="I28" s="411"/>
      <c r="J28" s="411"/>
      <c r="K28" s="411"/>
      <c r="L28" s="411"/>
      <c r="M28" s="411"/>
      <c r="N28" s="411"/>
      <c r="O28" s="411"/>
      <c r="P28" s="411"/>
      <c r="Q28" s="411"/>
      <c r="R28" s="411"/>
      <c r="S28" s="411"/>
      <c r="T28" s="411"/>
      <c r="U28" s="411"/>
      <c r="V28" s="411"/>
      <c r="W28" s="411"/>
      <c r="X28" s="411"/>
      <c r="Y28" s="411"/>
      <c r="Z28" s="411"/>
      <c r="AA28" s="411"/>
      <c r="AB28" s="411"/>
      <c r="AC28" s="411"/>
      <c r="AD28" s="411"/>
      <c r="AE28" s="899">
        <f t="shared" si="4"/>
        <v>0</v>
      </c>
    </row>
    <row r="29" spans="1:31" ht="18" hidden="1" customHeight="1" x14ac:dyDescent="0.2">
      <c r="A29" s="570" t="s">
        <v>158</v>
      </c>
      <c r="B29" s="656"/>
      <c r="C29" s="408"/>
      <c r="D29" s="560">
        <f t="shared" si="7"/>
        <v>0</v>
      </c>
      <c r="E29" s="409"/>
      <c r="F29" s="411"/>
      <c r="G29" s="411"/>
      <c r="H29" s="411"/>
      <c r="I29" s="411"/>
      <c r="J29" s="411"/>
      <c r="K29" s="411"/>
      <c r="L29" s="411"/>
      <c r="M29" s="411"/>
      <c r="N29" s="411"/>
      <c r="O29" s="411"/>
      <c r="P29" s="411"/>
      <c r="Q29" s="411"/>
      <c r="R29" s="411"/>
      <c r="S29" s="411"/>
      <c r="T29" s="411"/>
      <c r="U29" s="411"/>
      <c r="V29" s="411"/>
      <c r="W29" s="411"/>
      <c r="X29" s="411"/>
      <c r="Y29" s="411"/>
      <c r="Z29" s="411"/>
      <c r="AA29" s="411"/>
      <c r="AB29" s="411"/>
      <c r="AC29" s="411"/>
      <c r="AD29" s="411"/>
      <c r="AE29" s="899">
        <f t="shared" si="4"/>
        <v>0</v>
      </c>
    </row>
    <row r="30" spans="1:31" ht="18" hidden="1" customHeight="1" x14ac:dyDescent="0.2">
      <c r="A30" s="570" t="s">
        <v>159</v>
      </c>
      <c r="B30" s="656"/>
      <c r="C30" s="408"/>
      <c r="D30" s="560">
        <f t="shared" si="7"/>
        <v>0</v>
      </c>
      <c r="E30" s="409"/>
      <c r="F30" s="411"/>
      <c r="G30" s="411"/>
      <c r="H30" s="411"/>
      <c r="I30" s="411"/>
      <c r="J30" s="411"/>
      <c r="K30" s="411"/>
      <c r="L30" s="411"/>
      <c r="M30" s="411"/>
      <c r="N30" s="411"/>
      <c r="O30" s="411"/>
      <c r="P30" s="411"/>
      <c r="Q30" s="411"/>
      <c r="R30" s="411"/>
      <c r="S30" s="411"/>
      <c r="T30" s="411"/>
      <c r="U30" s="411"/>
      <c r="V30" s="411"/>
      <c r="W30" s="411"/>
      <c r="X30" s="411"/>
      <c r="Y30" s="411"/>
      <c r="Z30" s="411"/>
      <c r="AA30" s="411"/>
      <c r="AB30" s="411"/>
      <c r="AC30" s="411"/>
      <c r="AD30" s="411"/>
      <c r="AE30" s="899">
        <f t="shared" si="4"/>
        <v>0</v>
      </c>
    </row>
    <row r="31" spans="1:31" ht="18" hidden="1" customHeight="1" x14ac:dyDescent="0.2">
      <c r="A31" s="570" t="s">
        <v>160</v>
      </c>
      <c r="B31" s="656"/>
      <c r="C31" s="408"/>
      <c r="D31" s="560">
        <f t="shared" si="7"/>
        <v>0</v>
      </c>
      <c r="E31" s="409"/>
      <c r="F31" s="411"/>
      <c r="G31" s="411"/>
      <c r="H31" s="411"/>
      <c r="I31" s="411"/>
      <c r="J31" s="411"/>
      <c r="K31" s="411"/>
      <c r="L31" s="411"/>
      <c r="M31" s="411"/>
      <c r="N31" s="411"/>
      <c r="O31" s="411"/>
      <c r="P31" s="411"/>
      <c r="Q31" s="411"/>
      <c r="R31" s="411"/>
      <c r="S31" s="411"/>
      <c r="T31" s="411"/>
      <c r="U31" s="411"/>
      <c r="V31" s="411"/>
      <c r="W31" s="411"/>
      <c r="X31" s="411"/>
      <c r="Y31" s="411"/>
      <c r="Z31" s="411"/>
      <c r="AA31" s="411"/>
      <c r="AB31" s="411"/>
      <c r="AC31" s="411"/>
      <c r="AD31" s="411"/>
      <c r="AE31" s="899">
        <f t="shared" si="4"/>
        <v>0</v>
      </c>
    </row>
    <row r="32" spans="1:31" ht="18" hidden="1" customHeight="1" x14ac:dyDescent="0.2">
      <c r="A32" s="570" t="s">
        <v>161</v>
      </c>
      <c r="B32" s="656"/>
      <c r="C32" s="408"/>
      <c r="D32" s="560">
        <f t="shared" si="7"/>
        <v>0</v>
      </c>
      <c r="E32" s="409"/>
      <c r="F32" s="411"/>
      <c r="G32" s="411"/>
      <c r="H32" s="411"/>
      <c r="I32" s="411"/>
      <c r="J32" s="411"/>
      <c r="K32" s="411"/>
      <c r="L32" s="411"/>
      <c r="M32" s="411"/>
      <c r="N32" s="411"/>
      <c r="O32" s="411"/>
      <c r="P32" s="411"/>
      <c r="Q32" s="411"/>
      <c r="R32" s="411"/>
      <c r="S32" s="411"/>
      <c r="T32" s="411"/>
      <c r="U32" s="411"/>
      <c r="V32" s="411"/>
      <c r="W32" s="411"/>
      <c r="X32" s="411"/>
      <c r="Y32" s="411"/>
      <c r="Z32" s="411"/>
      <c r="AA32" s="411"/>
      <c r="AB32" s="411"/>
      <c r="AC32" s="411"/>
      <c r="AD32" s="411"/>
      <c r="AE32" s="899"/>
    </row>
    <row r="33" spans="1:31" ht="38.25" x14ac:dyDescent="0.2">
      <c r="A33" s="567" t="s">
        <v>162</v>
      </c>
      <c r="B33" s="655" t="s">
        <v>1223</v>
      </c>
      <c r="C33" s="18">
        <v>0.25</v>
      </c>
      <c r="D33" s="568"/>
      <c r="E33" s="19" t="s">
        <v>1293</v>
      </c>
      <c r="F33" s="30">
        <f>SUM(F34:F38)</f>
        <v>3</v>
      </c>
      <c r="G33" s="30">
        <f>SUM(G34:G38)</f>
        <v>0</v>
      </c>
      <c r="H33" s="30">
        <f>SUM(H34:H38)</f>
        <v>0</v>
      </c>
      <c r="I33" s="30">
        <f t="shared" ref="I33:AD33" si="8">SUM(I34:I38)</f>
        <v>0</v>
      </c>
      <c r="J33" s="30">
        <f t="shared" si="8"/>
        <v>1</v>
      </c>
      <c r="K33" s="30">
        <f t="shared" si="8"/>
        <v>1</v>
      </c>
      <c r="L33" s="30">
        <f t="shared" si="8"/>
        <v>1</v>
      </c>
      <c r="M33" s="30"/>
      <c r="N33" s="30"/>
      <c r="O33" s="30"/>
      <c r="P33" s="30"/>
      <c r="Q33" s="30"/>
      <c r="R33" s="30"/>
      <c r="S33" s="30">
        <f t="shared" si="8"/>
        <v>0</v>
      </c>
      <c r="T33" s="30">
        <f t="shared" si="8"/>
        <v>0</v>
      </c>
      <c r="U33" s="30">
        <f t="shared" si="8"/>
        <v>0</v>
      </c>
      <c r="V33" s="30">
        <f t="shared" si="8"/>
        <v>0</v>
      </c>
      <c r="W33" s="30">
        <f t="shared" si="8"/>
        <v>0</v>
      </c>
      <c r="X33" s="30">
        <f t="shared" si="8"/>
        <v>0</v>
      </c>
      <c r="Y33" s="30">
        <f t="shared" si="8"/>
        <v>0</v>
      </c>
      <c r="Z33" s="30">
        <f t="shared" si="8"/>
        <v>0</v>
      </c>
      <c r="AA33" s="30">
        <f t="shared" si="8"/>
        <v>0</v>
      </c>
      <c r="AB33" s="30">
        <f t="shared" si="8"/>
        <v>0</v>
      </c>
      <c r="AC33" s="30">
        <f t="shared" si="8"/>
        <v>0</v>
      </c>
      <c r="AD33" s="30">
        <f t="shared" si="8"/>
        <v>0</v>
      </c>
      <c r="AE33" s="899">
        <f t="shared" si="4"/>
        <v>0</v>
      </c>
    </row>
    <row r="34" spans="1:31" ht="25.5" x14ac:dyDescent="0.2">
      <c r="A34" s="570" t="s">
        <v>163</v>
      </c>
      <c r="B34" s="656" t="s">
        <v>1292</v>
      </c>
      <c r="C34" s="408">
        <v>1</v>
      </c>
      <c r="D34" s="560">
        <v>0.1</v>
      </c>
      <c r="E34" s="409" t="s">
        <v>1293</v>
      </c>
      <c r="F34" s="411">
        <v>3</v>
      </c>
      <c r="G34" s="411"/>
      <c r="H34" s="411">
        <v>0</v>
      </c>
      <c r="I34" s="411"/>
      <c r="J34" s="411">
        <v>1</v>
      </c>
      <c r="K34" s="411">
        <v>1</v>
      </c>
      <c r="L34" s="411">
        <v>1</v>
      </c>
      <c r="M34" s="411"/>
      <c r="N34" s="411"/>
      <c r="O34" s="411"/>
      <c r="P34" s="411"/>
      <c r="Q34" s="411"/>
      <c r="R34" s="411"/>
      <c r="S34" s="411"/>
      <c r="T34" s="411"/>
      <c r="U34" s="411"/>
      <c r="V34" s="411"/>
      <c r="W34" s="411"/>
      <c r="X34" s="411"/>
      <c r="Y34" s="411"/>
      <c r="Z34" s="411"/>
      <c r="AA34" s="411"/>
      <c r="AB34" s="411"/>
      <c r="AC34" s="411"/>
      <c r="AD34" s="411"/>
      <c r="AE34" s="899">
        <f t="shared" si="4"/>
        <v>0</v>
      </c>
    </row>
    <row r="35" spans="1:31" ht="18" hidden="1" customHeight="1" x14ac:dyDescent="0.2">
      <c r="A35" s="570" t="s">
        <v>164</v>
      </c>
      <c r="B35" s="656"/>
      <c r="C35" s="408"/>
      <c r="D35" s="560">
        <f>C35*$C$33*$C$17</f>
        <v>0</v>
      </c>
      <c r="E35" s="409"/>
      <c r="F35" s="411"/>
      <c r="G35" s="411"/>
      <c r="H35" s="411"/>
      <c r="I35" s="411"/>
      <c r="J35" s="411"/>
      <c r="K35" s="411"/>
      <c r="L35" s="411"/>
      <c r="M35" s="411"/>
      <c r="N35" s="411"/>
      <c r="O35" s="411"/>
      <c r="P35" s="411"/>
      <c r="Q35" s="411"/>
      <c r="R35" s="411"/>
      <c r="S35" s="411"/>
      <c r="T35" s="411"/>
      <c r="U35" s="411"/>
      <c r="V35" s="411"/>
      <c r="W35" s="411"/>
      <c r="X35" s="411"/>
      <c r="Y35" s="411"/>
      <c r="Z35" s="411"/>
      <c r="AA35" s="411"/>
      <c r="AB35" s="411"/>
      <c r="AC35" s="411"/>
      <c r="AD35" s="411"/>
      <c r="AE35" s="899">
        <f t="shared" si="4"/>
        <v>0</v>
      </c>
    </row>
    <row r="36" spans="1:31" ht="18" hidden="1" customHeight="1" x14ac:dyDescent="0.2">
      <c r="A36" s="570" t="s">
        <v>165</v>
      </c>
      <c r="B36" s="656"/>
      <c r="C36" s="408"/>
      <c r="D36" s="560">
        <f>C36*$C$33*$C$17</f>
        <v>0</v>
      </c>
      <c r="E36" s="409"/>
      <c r="F36" s="411"/>
      <c r="G36" s="411"/>
      <c r="H36" s="411"/>
      <c r="I36" s="411"/>
      <c r="J36" s="411"/>
      <c r="K36" s="411"/>
      <c r="L36" s="411"/>
      <c r="M36" s="411"/>
      <c r="N36" s="411"/>
      <c r="O36" s="411"/>
      <c r="P36" s="411"/>
      <c r="Q36" s="411"/>
      <c r="R36" s="411"/>
      <c r="S36" s="411"/>
      <c r="T36" s="411"/>
      <c r="U36" s="411"/>
      <c r="V36" s="411"/>
      <c r="W36" s="411"/>
      <c r="X36" s="411"/>
      <c r="Y36" s="411"/>
      <c r="Z36" s="411"/>
      <c r="AA36" s="411"/>
      <c r="AB36" s="411"/>
      <c r="AC36" s="411"/>
      <c r="AD36" s="411"/>
      <c r="AE36" s="899">
        <f t="shared" si="4"/>
        <v>0</v>
      </c>
    </row>
    <row r="37" spans="1:31" ht="18" hidden="1" customHeight="1" x14ac:dyDescent="0.2">
      <c r="A37" s="570" t="s">
        <v>166</v>
      </c>
      <c r="B37" s="656"/>
      <c r="C37" s="408"/>
      <c r="D37" s="560">
        <f>C37*$C$33*$C$17</f>
        <v>0</v>
      </c>
      <c r="E37" s="409"/>
      <c r="F37" s="411"/>
      <c r="G37" s="411"/>
      <c r="H37" s="411"/>
      <c r="I37" s="411"/>
      <c r="J37" s="411"/>
      <c r="K37" s="411"/>
      <c r="L37" s="411"/>
      <c r="M37" s="411"/>
      <c r="N37" s="411"/>
      <c r="O37" s="411"/>
      <c r="P37" s="411"/>
      <c r="Q37" s="411"/>
      <c r="R37" s="411"/>
      <c r="S37" s="411"/>
      <c r="T37" s="411"/>
      <c r="U37" s="411"/>
      <c r="V37" s="411"/>
      <c r="W37" s="411"/>
      <c r="X37" s="411"/>
      <c r="Y37" s="411"/>
      <c r="Z37" s="411"/>
      <c r="AA37" s="411"/>
      <c r="AB37" s="411"/>
      <c r="AC37" s="411"/>
      <c r="AD37" s="411"/>
      <c r="AE37" s="899">
        <f t="shared" si="4"/>
        <v>0</v>
      </c>
    </row>
    <row r="38" spans="1:31" ht="18" hidden="1" customHeight="1" x14ac:dyDescent="0.2">
      <c r="A38" s="570" t="s">
        <v>167</v>
      </c>
      <c r="B38" s="656"/>
      <c r="C38" s="408"/>
      <c r="D38" s="560">
        <f>C38*$C$33*$C$17</f>
        <v>0</v>
      </c>
      <c r="E38" s="409"/>
      <c r="F38" s="411"/>
      <c r="G38" s="411"/>
      <c r="H38" s="411"/>
      <c r="I38" s="411"/>
      <c r="J38" s="411"/>
      <c r="K38" s="411"/>
      <c r="L38" s="411"/>
      <c r="M38" s="411"/>
      <c r="N38" s="411"/>
      <c r="O38" s="411"/>
      <c r="P38" s="411"/>
      <c r="Q38" s="411"/>
      <c r="R38" s="411"/>
      <c r="S38" s="411"/>
      <c r="T38" s="411"/>
      <c r="U38" s="411"/>
      <c r="V38" s="411"/>
      <c r="W38" s="411"/>
      <c r="X38" s="411"/>
      <c r="Y38" s="411"/>
      <c r="Z38" s="411"/>
      <c r="AA38" s="411"/>
      <c r="AB38" s="411"/>
      <c r="AC38" s="411"/>
      <c r="AD38" s="411"/>
      <c r="AE38" s="899">
        <f t="shared" si="4"/>
        <v>0</v>
      </c>
    </row>
    <row r="39" spans="1:31" ht="25.5" x14ac:dyDescent="0.2">
      <c r="A39" s="567" t="s">
        <v>168</v>
      </c>
      <c r="B39" s="655" t="s">
        <v>1224</v>
      </c>
      <c r="C39" s="18">
        <v>0.25</v>
      </c>
      <c r="D39" s="568"/>
      <c r="E39" s="19" t="s">
        <v>1290</v>
      </c>
      <c r="F39" s="30">
        <f>SUM(F40:F44)</f>
        <v>1</v>
      </c>
      <c r="G39" s="30">
        <f>SUM(G40:G44)</f>
        <v>0</v>
      </c>
      <c r="H39" s="30">
        <f>SUM(H40:H44)</f>
        <v>0</v>
      </c>
      <c r="I39" s="30">
        <f t="shared" ref="I39:AD39" si="9">SUM(I40:I44)</f>
        <v>0</v>
      </c>
      <c r="J39" s="30">
        <v>0</v>
      </c>
      <c r="K39" s="30">
        <v>1</v>
      </c>
      <c r="L39" s="30">
        <f t="shared" si="9"/>
        <v>0</v>
      </c>
      <c r="M39" s="30"/>
      <c r="N39" s="30"/>
      <c r="O39" s="30"/>
      <c r="P39" s="30"/>
      <c r="Q39" s="30"/>
      <c r="R39" s="30"/>
      <c r="S39" s="30">
        <f t="shared" si="9"/>
        <v>0</v>
      </c>
      <c r="T39" s="30">
        <f t="shared" si="9"/>
        <v>0</v>
      </c>
      <c r="U39" s="30">
        <f t="shared" si="9"/>
        <v>0</v>
      </c>
      <c r="V39" s="30">
        <f t="shared" si="9"/>
        <v>0</v>
      </c>
      <c r="W39" s="30">
        <f t="shared" si="9"/>
        <v>0</v>
      </c>
      <c r="X39" s="30">
        <f t="shared" si="9"/>
        <v>0</v>
      </c>
      <c r="Y39" s="30">
        <f t="shared" si="9"/>
        <v>0</v>
      </c>
      <c r="Z39" s="30">
        <f t="shared" si="9"/>
        <v>0</v>
      </c>
      <c r="AA39" s="30">
        <f t="shared" si="9"/>
        <v>0</v>
      </c>
      <c r="AB39" s="30">
        <f t="shared" si="9"/>
        <v>0</v>
      </c>
      <c r="AC39" s="30">
        <f t="shared" si="9"/>
        <v>0</v>
      </c>
      <c r="AD39" s="30">
        <f t="shared" si="9"/>
        <v>0</v>
      </c>
      <c r="AE39" s="899">
        <f t="shared" si="4"/>
        <v>0</v>
      </c>
    </row>
    <row r="40" spans="1:31" ht="25.5" x14ac:dyDescent="0.2">
      <c r="A40" s="570" t="s">
        <v>169</v>
      </c>
      <c r="B40" s="656" t="s">
        <v>1224</v>
      </c>
      <c r="C40" s="408">
        <v>1</v>
      </c>
      <c r="D40" s="560">
        <v>0.1</v>
      </c>
      <c r="E40" s="409" t="s">
        <v>1290</v>
      </c>
      <c r="F40" s="411">
        <v>1</v>
      </c>
      <c r="G40" s="411"/>
      <c r="H40" s="411"/>
      <c r="I40" s="411"/>
      <c r="J40" s="411">
        <v>0</v>
      </c>
      <c r="K40" s="411">
        <v>1</v>
      </c>
      <c r="L40" s="411"/>
      <c r="M40" s="411"/>
      <c r="N40" s="411"/>
      <c r="O40" s="411"/>
      <c r="P40" s="411"/>
      <c r="Q40" s="411"/>
      <c r="R40" s="411"/>
      <c r="S40" s="411"/>
      <c r="T40" s="411"/>
      <c r="U40" s="411"/>
      <c r="V40" s="411"/>
      <c r="W40" s="411"/>
      <c r="X40" s="411"/>
      <c r="Y40" s="411"/>
      <c r="Z40" s="411"/>
      <c r="AA40" s="411"/>
      <c r="AB40" s="411"/>
      <c r="AC40" s="411"/>
      <c r="AD40" s="411"/>
      <c r="AE40" s="899">
        <f t="shared" si="4"/>
        <v>0</v>
      </c>
    </row>
    <row r="41" spans="1:31" ht="18" hidden="1" customHeight="1" x14ac:dyDescent="0.2">
      <c r="A41" s="570" t="s">
        <v>170</v>
      </c>
      <c r="B41" s="656"/>
      <c r="C41" s="408"/>
      <c r="D41" s="560">
        <f>C41*$C$39*$C$17</f>
        <v>0</v>
      </c>
      <c r="E41" s="409"/>
      <c r="F41" s="411"/>
      <c r="G41" s="411"/>
      <c r="H41" s="411"/>
      <c r="I41" s="411"/>
      <c r="J41" s="411"/>
      <c r="K41" s="411"/>
      <c r="L41" s="411"/>
      <c r="M41" s="411"/>
      <c r="N41" s="411"/>
      <c r="O41" s="411"/>
      <c r="P41" s="411"/>
      <c r="Q41" s="411"/>
      <c r="R41" s="411"/>
      <c r="S41" s="411"/>
      <c r="T41" s="411"/>
      <c r="U41" s="411"/>
      <c r="V41" s="411"/>
      <c r="W41" s="411"/>
      <c r="X41" s="411"/>
      <c r="Y41" s="411"/>
      <c r="Z41" s="411"/>
      <c r="AA41" s="411"/>
      <c r="AB41" s="411"/>
      <c r="AC41" s="411"/>
      <c r="AD41" s="411"/>
      <c r="AE41" s="899">
        <f t="shared" si="4"/>
        <v>0</v>
      </c>
    </row>
    <row r="42" spans="1:31" ht="18" hidden="1" customHeight="1" x14ac:dyDescent="0.2">
      <c r="A42" s="570" t="s">
        <v>171</v>
      </c>
      <c r="B42" s="656"/>
      <c r="C42" s="408"/>
      <c r="D42" s="560">
        <f>C42*$C$39*$C$17</f>
        <v>0</v>
      </c>
      <c r="E42" s="409"/>
      <c r="F42" s="411"/>
      <c r="G42" s="411"/>
      <c r="H42" s="411"/>
      <c r="I42" s="411"/>
      <c r="J42" s="411"/>
      <c r="K42" s="411"/>
      <c r="L42" s="411"/>
      <c r="M42" s="411"/>
      <c r="N42" s="411"/>
      <c r="O42" s="411"/>
      <c r="P42" s="411"/>
      <c r="Q42" s="411"/>
      <c r="R42" s="411"/>
      <c r="S42" s="411"/>
      <c r="T42" s="411"/>
      <c r="U42" s="411"/>
      <c r="V42" s="411"/>
      <c r="W42" s="411"/>
      <c r="X42" s="411"/>
      <c r="Y42" s="411"/>
      <c r="Z42" s="411"/>
      <c r="AA42" s="411"/>
      <c r="AB42" s="411"/>
      <c r="AC42" s="411"/>
      <c r="AD42" s="411"/>
      <c r="AE42" s="899">
        <f t="shared" si="4"/>
        <v>0</v>
      </c>
    </row>
    <row r="43" spans="1:31" ht="18" hidden="1" customHeight="1" x14ac:dyDescent="0.2">
      <c r="A43" s="570" t="s">
        <v>172</v>
      </c>
      <c r="B43" s="656"/>
      <c r="C43" s="408"/>
      <c r="D43" s="560">
        <f>C43*$C$39*$C$17</f>
        <v>0</v>
      </c>
      <c r="E43" s="409"/>
      <c r="F43" s="411"/>
      <c r="G43" s="411"/>
      <c r="H43" s="411"/>
      <c r="I43" s="411"/>
      <c r="J43" s="411"/>
      <c r="K43" s="411"/>
      <c r="L43" s="411"/>
      <c r="M43" s="411"/>
      <c r="N43" s="411"/>
      <c r="O43" s="411"/>
      <c r="P43" s="411"/>
      <c r="Q43" s="411"/>
      <c r="R43" s="411"/>
      <c r="S43" s="411"/>
      <c r="T43" s="411"/>
      <c r="U43" s="411"/>
      <c r="V43" s="411"/>
      <c r="W43" s="411"/>
      <c r="X43" s="411"/>
      <c r="Y43" s="411"/>
      <c r="Z43" s="411"/>
      <c r="AA43" s="411"/>
      <c r="AB43" s="411"/>
      <c r="AC43" s="411"/>
      <c r="AD43" s="411"/>
      <c r="AE43" s="899">
        <f t="shared" si="4"/>
        <v>0</v>
      </c>
    </row>
    <row r="44" spans="1:31" ht="18" hidden="1" customHeight="1" x14ac:dyDescent="0.2">
      <c r="A44" s="570" t="s">
        <v>173</v>
      </c>
      <c r="B44" s="656"/>
      <c r="C44" s="408"/>
      <c r="D44" s="560">
        <f>C44*$C$39*$C$17</f>
        <v>0</v>
      </c>
      <c r="E44" s="409"/>
      <c r="F44" s="411"/>
      <c r="G44" s="411"/>
      <c r="H44" s="411"/>
      <c r="I44" s="411"/>
      <c r="J44" s="411"/>
      <c r="K44" s="411"/>
      <c r="L44" s="411"/>
      <c r="M44" s="411"/>
      <c r="N44" s="411"/>
      <c r="O44" s="411"/>
      <c r="P44" s="411"/>
      <c r="Q44" s="411"/>
      <c r="R44" s="411"/>
      <c r="S44" s="411"/>
      <c r="T44" s="411"/>
      <c r="U44" s="411"/>
      <c r="V44" s="411"/>
      <c r="W44" s="411"/>
      <c r="X44" s="411"/>
      <c r="Y44" s="411"/>
      <c r="Z44" s="411"/>
      <c r="AA44" s="411"/>
      <c r="AB44" s="411"/>
      <c r="AC44" s="411"/>
      <c r="AD44" s="411"/>
      <c r="AE44" s="899">
        <f t="shared" si="4"/>
        <v>0</v>
      </c>
    </row>
    <row r="45" spans="1:31" ht="18" hidden="1" customHeight="1" x14ac:dyDescent="0.2">
      <c r="A45" s="567" t="s">
        <v>174</v>
      </c>
      <c r="B45" s="655"/>
      <c r="C45" s="18"/>
      <c r="D45" s="568"/>
      <c r="E45" s="19"/>
      <c r="F45" s="30"/>
      <c r="G45" s="30">
        <f>SUM(G46:G50)</f>
        <v>0</v>
      </c>
      <c r="H45" s="30">
        <f>SUM(H46:H50)</f>
        <v>0</v>
      </c>
      <c r="I45" s="30">
        <f>SUM(I46:I50)</f>
        <v>0</v>
      </c>
      <c r="J45" s="30">
        <f t="shared" ref="J45:AD45" si="10">SUM(J46:J50)</f>
        <v>0</v>
      </c>
      <c r="K45" s="30">
        <f t="shared" si="10"/>
        <v>0</v>
      </c>
      <c r="L45" s="30">
        <f t="shared" si="10"/>
        <v>0</v>
      </c>
      <c r="M45" s="30"/>
      <c r="N45" s="30"/>
      <c r="O45" s="30"/>
      <c r="P45" s="30"/>
      <c r="Q45" s="30"/>
      <c r="R45" s="30"/>
      <c r="S45" s="30">
        <f t="shared" si="10"/>
        <v>0</v>
      </c>
      <c r="T45" s="30">
        <f t="shared" si="10"/>
        <v>0</v>
      </c>
      <c r="U45" s="30">
        <f t="shared" si="10"/>
        <v>0</v>
      </c>
      <c r="V45" s="30">
        <f t="shared" si="10"/>
        <v>0</v>
      </c>
      <c r="W45" s="30">
        <f t="shared" si="10"/>
        <v>0</v>
      </c>
      <c r="X45" s="30">
        <f t="shared" si="10"/>
        <v>0</v>
      </c>
      <c r="Y45" s="30">
        <f t="shared" si="10"/>
        <v>0</v>
      </c>
      <c r="Z45" s="30">
        <f>SUM(Z46:Z50)</f>
        <v>0</v>
      </c>
      <c r="AA45" s="30">
        <f t="shared" si="10"/>
        <v>0</v>
      </c>
      <c r="AB45" s="30">
        <f t="shared" si="10"/>
        <v>0</v>
      </c>
      <c r="AC45" s="30">
        <f t="shared" si="10"/>
        <v>0</v>
      </c>
      <c r="AD45" s="30">
        <f t="shared" si="10"/>
        <v>0</v>
      </c>
      <c r="AE45" s="899">
        <f t="shared" si="4"/>
        <v>0</v>
      </c>
    </row>
    <row r="46" spans="1:31" ht="18" hidden="1" customHeight="1" x14ac:dyDescent="0.2">
      <c r="A46" s="570" t="s">
        <v>175</v>
      </c>
      <c r="B46" s="656"/>
      <c r="C46" s="408"/>
      <c r="D46" s="560">
        <f>C46*$C$45*$C$17</f>
        <v>0</v>
      </c>
      <c r="E46" s="409"/>
      <c r="F46" s="411"/>
      <c r="G46" s="411"/>
      <c r="H46" s="411"/>
      <c r="I46" s="411"/>
      <c r="J46" s="411"/>
      <c r="K46" s="411"/>
      <c r="L46" s="411"/>
      <c r="M46" s="411"/>
      <c r="N46" s="411"/>
      <c r="O46" s="411"/>
      <c r="P46" s="411"/>
      <c r="Q46" s="411"/>
      <c r="R46" s="411"/>
      <c r="S46" s="411"/>
      <c r="T46" s="411"/>
      <c r="U46" s="411"/>
      <c r="V46" s="411"/>
      <c r="W46" s="411"/>
      <c r="X46" s="411"/>
      <c r="Y46" s="411"/>
      <c r="Z46" s="411"/>
      <c r="AA46" s="411"/>
      <c r="AB46" s="411"/>
      <c r="AC46" s="411"/>
      <c r="AD46" s="411"/>
      <c r="AE46" s="899">
        <f t="shared" si="4"/>
        <v>0</v>
      </c>
    </row>
    <row r="47" spans="1:31" ht="18" hidden="1" customHeight="1" x14ac:dyDescent="0.2">
      <c r="A47" s="570" t="s">
        <v>176</v>
      </c>
      <c r="B47" s="656"/>
      <c r="C47" s="408"/>
      <c r="D47" s="560">
        <f>C47*$C$45*$C$17</f>
        <v>0</v>
      </c>
      <c r="E47" s="409"/>
      <c r="F47" s="411"/>
      <c r="G47" s="411"/>
      <c r="H47" s="411"/>
      <c r="I47" s="411"/>
      <c r="J47" s="411"/>
      <c r="K47" s="411"/>
      <c r="L47" s="411"/>
      <c r="M47" s="411"/>
      <c r="N47" s="411"/>
      <c r="O47" s="411"/>
      <c r="P47" s="411"/>
      <c r="Q47" s="411"/>
      <c r="R47" s="411"/>
      <c r="S47" s="411"/>
      <c r="T47" s="411"/>
      <c r="U47" s="411"/>
      <c r="V47" s="411"/>
      <c r="W47" s="411"/>
      <c r="X47" s="411"/>
      <c r="Y47" s="411"/>
      <c r="Z47" s="411"/>
      <c r="AA47" s="411"/>
      <c r="AB47" s="411"/>
      <c r="AC47" s="411"/>
      <c r="AD47" s="411"/>
      <c r="AE47" s="899">
        <f t="shared" si="4"/>
        <v>0</v>
      </c>
    </row>
    <row r="48" spans="1:31" ht="18" hidden="1" customHeight="1" x14ac:dyDescent="0.2">
      <c r="A48" s="570" t="s">
        <v>177</v>
      </c>
      <c r="B48" s="656"/>
      <c r="C48" s="408"/>
      <c r="D48" s="560">
        <f>C48*$C$45*$C$17</f>
        <v>0</v>
      </c>
      <c r="E48" s="409"/>
      <c r="F48" s="411"/>
      <c r="G48" s="411"/>
      <c r="H48" s="411"/>
      <c r="I48" s="411"/>
      <c r="J48" s="411"/>
      <c r="K48" s="411"/>
      <c r="L48" s="411"/>
      <c r="M48" s="411"/>
      <c r="N48" s="411"/>
      <c r="O48" s="411"/>
      <c r="P48" s="411"/>
      <c r="Q48" s="411"/>
      <c r="R48" s="411"/>
      <c r="S48" s="411"/>
      <c r="T48" s="411"/>
      <c r="U48" s="411"/>
      <c r="V48" s="411"/>
      <c r="W48" s="411"/>
      <c r="X48" s="411"/>
      <c r="Y48" s="411"/>
      <c r="Z48" s="411"/>
      <c r="AA48" s="411"/>
      <c r="AB48" s="411"/>
      <c r="AC48" s="411"/>
      <c r="AD48" s="411"/>
      <c r="AE48" s="899">
        <f t="shared" si="4"/>
        <v>0</v>
      </c>
    </row>
    <row r="49" spans="1:31" ht="18" hidden="1" customHeight="1" x14ac:dyDescent="0.2">
      <c r="A49" s="570" t="s">
        <v>178</v>
      </c>
      <c r="B49" s="656"/>
      <c r="C49" s="408"/>
      <c r="D49" s="560">
        <f>C49*$C$45*$C$17</f>
        <v>0</v>
      </c>
      <c r="E49" s="409"/>
      <c r="F49" s="411"/>
      <c r="G49" s="411"/>
      <c r="H49" s="411"/>
      <c r="I49" s="411"/>
      <c r="J49" s="411"/>
      <c r="K49" s="411"/>
      <c r="L49" s="411"/>
      <c r="M49" s="411"/>
      <c r="N49" s="411"/>
      <c r="O49" s="411"/>
      <c r="P49" s="411"/>
      <c r="Q49" s="411"/>
      <c r="R49" s="411"/>
      <c r="S49" s="411"/>
      <c r="T49" s="411"/>
      <c r="U49" s="411"/>
      <c r="V49" s="411"/>
      <c r="W49" s="411"/>
      <c r="X49" s="411"/>
      <c r="Y49" s="411"/>
      <c r="Z49" s="411"/>
      <c r="AA49" s="411"/>
      <c r="AB49" s="411"/>
      <c r="AC49" s="411"/>
      <c r="AD49" s="411"/>
      <c r="AE49" s="899">
        <f t="shared" si="4"/>
        <v>0</v>
      </c>
    </row>
    <row r="50" spans="1:31" ht="18" hidden="1" customHeight="1" x14ac:dyDescent="0.2">
      <c r="A50" s="570" t="s">
        <v>179</v>
      </c>
      <c r="B50" s="656"/>
      <c r="C50" s="408"/>
      <c r="D50" s="560">
        <f>C50*$C$45*$C$17</f>
        <v>0</v>
      </c>
      <c r="E50" s="409"/>
      <c r="F50" s="411"/>
      <c r="G50" s="411"/>
      <c r="H50" s="411"/>
      <c r="I50" s="411"/>
      <c r="J50" s="411"/>
      <c r="K50" s="411"/>
      <c r="L50" s="411"/>
      <c r="M50" s="411"/>
      <c r="N50" s="411"/>
      <c r="O50" s="411"/>
      <c r="P50" s="411"/>
      <c r="Q50" s="411"/>
      <c r="R50" s="411"/>
      <c r="S50" s="411"/>
      <c r="T50" s="411"/>
      <c r="U50" s="411"/>
      <c r="V50" s="411"/>
      <c r="W50" s="411"/>
      <c r="X50" s="411"/>
      <c r="Y50" s="411"/>
      <c r="Z50" s="411"/>
      <c r="AA50" s="411"/>
      <c r="AB50" s="411"/>
      <c r="AC50" s="411"/>
      <c r="AD50" s="411"/>
      <c r="AE50" s="899">
        <f t="shared" si="4"/>
        <v>0</v>
      </c>
    </row>
    <row r="51" spans="1:31" ht="18" hidden="1" customHeight="1" x14ac:dyDescent="0.2">
      <c r="A51" s="567" t="s">
        <v>180</v>
      </c>
      <c r="B51" s="655"/>
      <c r="C51" s="18"/>
      <c r="D51" s="568"/>
      <c r="E51" s="19"/>
      <c r="F51" s="30"/>
      <c r="G51" s="30">
        <f>SUM(G52:G56)</f>
        <v>0</v>
      </c>
      <c r="H51" s="30">
        <f>SUM(H52:H56)</f>
        <v>0</v>
      </c>
      <c r="I51" s="30">
        <f>SUM(I52:I56)</f>
        <v>0</v>
      </c>
      <c r="J51" s="30">
        <f t="shared" ref="J51:Y51" si="11">SUM(J52:J56)</f>
        <v>0</v>
      </c>
      <c r="K51" s="30">
        <f t="shared" si="11"/>
        <v>0</v>
      </c>
      <c r="L51" s="30">
        <f t="shared" si="11"/>
        <v>0</v>
      </c>
      <c r="M51" s="30"/>
      <c r="N51" s="30"/>
      <c r="O51" s="30"/>
      <c r="P51" s="30"/>
      <c r="Q51" s="30"/>
      <c r="R51" s="30"/>
      <c r="S51" s="30">
        <f t="shared" si="11"/>
        <v>0</v>
      </c>
      <c r="T51" s="30">
        <f t="shared" si="11"/>
        <v>0</v>
      </c>
      <c r="U51" s="30">
        <f t="shared" si="11"/>
        <v>0</v>
      </c>
      <c r="V51" s="30">
        <f t="shared" si="11"/>
        <v>0</v>
      </c>
      <c r="W51" s="30">
        <f t="shared" si="11"/>
        <v>0</v>
      </c>
      <c r="X51" s="30">
        <f t="shared" si="11"/>
        <v>0</v>
      </c>
      <c r="Y51" s="30">
        <f t="shared" si="11"/>
        <v>0</v>
      </c>
      <c r="Z51" s="30">
        <f>SUM(Z52:Z56)</f>
        <v>0</v>
      </c>
      <c r="AA51" s="30">
        <f t="shared" ref="AA51:AD51" si="12">SUM(AA52:AA56)</f>
        <v>0</v>
      </c>
      <c r="AB51" s="30">
        <f t="shared" si="12"/>
        <v>0</v>
      </c>
      <c r="AC51" s="30">
        <f t="shared" si="12"/>
        <v>0</v>
      </c>
      <c r="AD51" s="30">
        <f t="shared" si="12"/>
        <v>0</v>
      </c>
      <c r="AE51" s="899">
        <f>F51-SUM(G51:AD51)</f>
        <v>0</v>
      </c>
    </row>
    <row r="52" spans="1:31" ht="18" hidden="1" customHeight="1" x14ac:dyDescent="0.2">
      <c r="A52" s="570" t="s">
        <v>181</v>
      </c>
      <c r="B52" s="656"/>
      <c r="C52" s="408"/>
      <c r="D52" s="560">
        <f>C52*$C$45*$C$17</f>
        <v>0</v>
      </c>
      <c r="E52" s="409"/>
      <c r="F52" s="411"/>
      <c r="G52" s="411"/>
      <c r="H52" s="411"/>
      <c r="I52" s="411"/>
      <c r="J52" s="411"/>
      <c r="K52" s="411"/>
      <c r="L52" s="411"/>
      <c r="M52" s="411"/>
      <c r="N52" s="411"/>
      <c r="O52" s="411"/>
      <c r="P52" s="411"/>
      <c r="Q52" s="411"/>
      <c r="R52" s="411"/>
      <c r="S52" s="411"/>
      <c r="T52" s="411"/>
      <c r="U52" s="411"/>
      <c r="V52" s="411"/>
      <c r="W52" s="411"/>
      <c r="X52" s="411"/>
      <c r="Y52" s="411"/>
      <c r="Z52" s="411"/>
      <c r="AA52" s="411"/>
      <c r="AB52" s="411"/>
      <c r="AC52" s="411"/>
      <c r="AD52" s="411"/>
      <c r="AE52" s="899">
        <f t="shared" ref="AE52:AE56" si="13">F52-SUM(G52:AD52)</f>
        <v>0</v>
      </c>
    </row>
    <row r="53" spans="1:31" ht="18" hidden="1" customHeight="1" x14ac:dyDescent="0.2">
      <c r="A53" s="570" t="s">
        <v>182</v>
      </c>
      <c r="B53" s="656"/>
      <c r="C53" s="408"/>
      <c r="D53" s="560">
        <f>C53*$C$45*$C$17</f>
        <v>0</v>
      </c>
      <c r="E53" s="409"/>
      <c r="F53" s="411"/>
      <c r="G53" s="411"/>
      <c r="H53" s="411"/>
      <c r="I53" s="411"/>
      <c r="J53" s="411"/>
      <c r="K53" s="411"/>
      <c r="L53" s="411"/>
      <c r="M53" s="411"/>
      <c r="N53" s="411"/>
      <c r="O53" s="411"/>
      <c r="P53" s="411"/>
      <c r="Q53" s="411"/>
      <c r="R53" s="411"/>
      <c r="S53" s="411"/>
      <c r="T53" s="411"/>
      <c r="U53" s="411"/>
      <c r="V53" s="411"/>
      <c r="W53" s="411"/>
      <c r="X53" s="411"/>
      <c r="Y53" s="411"/>
      <c r="Z53" s="411"/>
      <c r="AA53" s="411"/>
      <c r="AB53" s="411"/>
      <c r="AC53" s="411"/>
      <c r="AD53" s="411"/>
      <c r="AE53" s="899">
        <f t="shared" si="13"/>
        <v>0</v>
      </c>
    </row>
    <row r="54" spans="1:31" ht="18" hidden="1" customHeight="1" x14ac:dyDescent="0.2">
      <c r="A54" s="570" t="s">
        <v>183</v>
      </c>
      <c r="B54" s="656"/>
      <c r="C54" s="408"/>
      <c r="D54" s="560">
        <f>C54*$C$45*$C$17</f>
        <v>0</v>
      </c>
      <c r="E54" s="409"/>
      <c r="F54" s="411"/>
      <c r="G54" s="411"/>
      <c r="H54" s="411"/>
      <c r="I54" s="411"/>
      <c r="J54" s="411"/>
      <c r="K54" s="411"/>
      <c r="L54" s="411"/>
      <c r="M54" s="411"/>
      <c r="N54" s="411"/>
      <c r="O54" s="411"/>
      <c r="P54" s="411"/>
      <c r="Q54" s="411"/>
      <c r="R54" s="411"/>
      <c r="S54" s="411"/>
      <c r="T54" s="411"/>
      <c r="U54" s="411"/>
      <c r="V54" s="411"/>
      <c r="W54" s="411"/>
      <c r="X54" s="411"/>
      <c r="Y54" s="411"/>
      <c r="Z54" s="411"/>
      <c r="AA54" s="411"/>
      <c r="AB54" s="411"/>
      <c r="AC54" s="411"/>
      <c r="AD54" s="411"/>
      <c r="AE54" s="899">
        <f t="shared" si="13"/>
        <v>0</v>
      </c>
    </row>
    <row r="55" spans="1:31" ht="18" hidden="1" customHeight="1" x14ac:dyDescent="0.2">
      <c r="A55" s="570" t="s">
        <v>184</v>
      </c>
      <c r="B55" s="656"/>
      <c r="C55" s="408"/>
      <c r="D55" s="560">
        <f>C55*$C$45*$C$17</f>
        <v>0</v>
      </c>
      <c r="E55" s="409"/>
      <c r="F55" s="411"/>
      <c r="G55" s="411"/>
      <c r="H55" s="411"/>
      <c r="I55" s="411"/>
      <c r="J55" s="411"/>
      <c r="K55" s="411"/>
      <c r="L55" s="411"/>
      <c r="M55" s="411"/>
      <c r="N55" s="411"/>
      <c r="O55" s="411"/>
      <c r="P55" s="411"/>
      <c r="Q55" s="411"/>
      <c r="R55" s="411"/>
      <c r="S55" s="411"/>
      <c r="T55" s="411"/>
      <c r="U55" s="411"/>
      <c r="V55" s="411"/>
      <c r="W55" s="411"/>
      <c r="X55" s="411"/>
      <c r="Y55" s="411"/>
      <c r="Z55" s="411"/>
      <c r="AA55" s="411"/>
      <c r="AB55" s="411"/>
      <c r="AC55" s="411"/>
      <c r="AD55" s="411"/>
      <c r="AE55" s="899">
        <f t="shared" si="13"/>
        <v>0</v>
      </c>
    </row>
    <row r="56" spans="1:31" ht="10.5" hidden="1" customHeight="1" x14ac:dyDescent="0.2">
      <c r="A56" s="570" t="s">
        <v>185</v>
      </c>
      <c r="B56" s="656"/>
      <c r="C56" s="408"/>
      <c r="D56" s="560">
        <f>C56*$C$45*$C$17</f>
        <v>0</v>
      </c>
      <c r="E56" s="409"/>
      <c r="F56" s="411"/>
      <c r="G56" s="411"/>
      <c r="H56" s="411"/>
      <c r="I56" s="411"/>
      <c r="J56" s="411"/>
      <c r="K56" s="411"/>
      <c r="L56" s="411"/>
      <c r="M56" s="411"/>
      <c r="N56" s="411"/>
      <c r="O56" s="411"/>
      <c r="P56" s="411"/>
      <c r="Q56" s="411"/>
      <c r="R56" s="411"/>
      <c r="S56" s="411"/>
      <c r="T56" s="411"/>
      <c r="U56" s="411"/>
      <c r="V56" s="411"/>
      <c r="W56" s="411"/>
      <c r="X56" s="411"/>
      <c r="Y56" s="411"/>
      <c r="Z56" s="411"/>
      <c r="AA56" s="411"/>
      <c r="AB56" s="411"/>
      <c r="AC56" s="411"/>
      <c r="AD56" s="411"/>
      <c r="AE56" s="899">
        <f t="shared" si="13"/>
        <v>0</v>
      </c>
    </row>
    <row r="57" spans="1:31" ht="25.5" x14ac:dyDescent="0.2">
      <c r="A57" s="564" t="s">
        <v>186</v>
      </c>
      <c r="B57" s="761" t="s">
        <v>1225</v>
      </c>
      <c r="C57" s="21">
        <f>'Presupuesto Contrato'!I111</f>
        <v>0.69946844516388595</v>
      </c>
      <c r="D57" s="565"/>
      <c r="E57" s="22"/>
      <c r="F57" s="29">
        <f>+F58+F64+F74</f>
        <v>104</v>
      </c>
      <c r="G57" s="29">
        <f t="shared" ref="G57:AE57" si="14">+G58+G64+G74</f>
        <v>0</v>
      </c>
      <c r="H57" s="29">
        <f t="shared" si="14"/>
        <v>6</v>
      </c>
      <c r="I57" s="29">
        <f t="shared" si="14"/>
        <v>11</v>
      </c>
      <c r="J57" s="29">
        <f t="shared" si="14"/>
        <v>21</v>
      </c>
      <c r="K57" s="29">
        <f t="shared" si="14"/>
        <v>33</v>
      </c>
      <c r="L57" s="29">
        <f t="shared" si="14"/>
        <v>33</v>
      </c>
      <c r="M57" s="29"/>
      <c r="N57" s="29"/>
      <c r="O57" s="29"/>
      <c r="P57" s="29"/>
      <c r="Q57" s="29"/>
      <c r="R57" s="29"/>
      <c r="S57" s="29">
        <f t="shared" si="14"/>
        <v>0</v>
      </c>
      <c r="T57" s="29">
        <f t="shared" si="14"/>
        <v>0</v>
      </c>
      <c r="U57" s="29">
        <f t="shared" si="14"/>
        <v>0</v>
      </c>
      <c r="V57" s="29">
        <f t="shared" si="14"/>
        <v>0</v>
      </c>
      <c r="W57" s="29">
        <f t="shared" si="14"/>
        <v>0</v>
      </c>
      <c r="X57" s="29">
        <f t="shared" si="14"/>
        <v>0</v>
      </c>
      <c r="Y57" s="29">
        <f t="shared" si="14"/>
        <v>0</v>
      </c>
      <c r="Z57" s="29">
        <f t="shared" si="14"/>
        <v>0</v>
      </c>
      <c r="AA57" s="29">
        <f t="shared" si="14"/>
        <v>0</v>
      </c>
      <c r="AB57" s="29">
        <f t="shared" si="14"/>
        <v>0</v>
      </c>
      <c r="AC57" s="29">
        <f t="shared" si="14"/>
        <v>0</v>
      </c>
      <c r="AD57" s="29">
        <f t="shared" si="14"/>
        <v>0</v>
      </c>
      <c r="AE57" s="900">
        <f t="shared" si="14"/>
        <v>0</v>
      </c>
    </row>
    <row r="58" spans="1:31" ht="45.75" customHeight="1" x14ac:dyDescent="0.2">
      <c r="A58" s="567" t="s">
        <v>187</v>
      </c>
      <c r="B58" s="17" t="s">
        <v>1227</v>
      </c>
      <c r="C58" s="18">
        <v>0.3</v>
      </c>
      <c r="D58" s="568"/>
      <c r="E58" s="19" t="s">
        <v>1293</v>
      </c>
      <c r="F58" s="30">
        <f>+F59</f>
        <v>4</v>
      </c>
      <c r="G58" s="569">
        <f>+G59</f>
        <v>0</v>
      </c>
      <c r="H58" s="569">
        <f t="shared" ref="H58:L58" si="15">+H59</f>
        <v>1</v>
      </c>
      <c r="I58" s="569">
        <f t="shared" si="15"/>
        <v>1</v>
      </c>
      <c r="J58" s="569">
        <f t="shared" si="15"/>
        <v>1</v>
      </c>
      <c r="K58" s="569">
        <f t="shared" si="15"/>
        <v>1</v>
      </c>
      <c r="L58" s="569">
        <f t="shared" si="15"/>
        <v>0</v>
      </c>
      <c r="M58" s="569"/>
      <c r="N58" s="569"/>
      <c r="O58" s="569"/>
      <c r="P58" s="569"/>
      <c r="Q58" s="569"/>
      <c r="R58" s="569"/>
      <c r="S58" s="569">
        <f t="shared" ref="S58:AD58" si="16">SUM(S59:S63)</f>
        <v>0</v>
      </c>
      <c r="T58" s="569">
        <f t="shared" si="16"/>
        <v>0</v>
      </c>
      <c r="U58" s="569">
        <f t="shared" si="16"/>
        <v>0</v>
      </c>
      <c r="V58" s="569">
        <f t="shared" si="16"/>
        <v>0</v>
      </c>
      <c r="W58" s="569">
        <f t="shared" si="16"/>
        <v>0</v>
      </c>
      <c r="X58" s="569">
        <f t="shared" si="16"/>
        <v>0</v>
      </c>
      <c r="Y58" s="569">
        <f t="shared" si="16"/>
        <v>0</v>
      </c>
      <c r="Z58" s="569">
        <f t="shared" si="16"/>
        <v>0</v>
      </c>
      <c r="AA58" s="569">
        <f t="shared" si="16"/>
        <v>0</v>
      </c>
      <c r="AB58" s="569">
        <f t="shared" si="16"/>
        <v>0</v>
      </c>
      <c r="AC58" s="569">
        <f t="shared" si="16"/>
        <v>0</v>
      </c>
      <c r="AD58" s="569">
        <f t="shared" si="16"/>
        <v>0</v>
      </c>
      <c r="AE58" s="899">
        <f>F58-SUM(G58:AD58)</f>
        <v>0</v>
      </c>
    </row>
    <row r="59" spans="1:31" ht="42.75" customHeight="1" x14ac:dyDescent="0.2">
      <c r="A59" s="570" t="s">
        <v>188</v>
      </c>
      <c r="B59" s="26" t="s">
        <v>1227</v>
      </c>
      <c r="C59" s="408">
        <v>1</v>
      </c>
      <c r="D59" s="560">
        <v>0.1</v>
      </c>
      <c r="E59" s="409" t="s">
        <v>1293</v>
      </c>
      <c r="F59" s="724">
        <v>4</v>
      </c>
      <c r="G59" s="718"/>
      <c r="H59" s="411">
        <v>1</v>
      </c>
      <c r="I59" s="411">
        <v>1</v>
      </c>
      <c r="J59" s="411">
        <v>1</v>
      </c>
      <c r="K59" s="411">
        <v>1</v>
      </c>
      <c r="L59" s="411">
        <v>0</v>
      </c>
      <c r="M59" s="411"/>
      <c r="N59" s="411"/>
      <c r="O59" s="411"/>
      <c r="P59" s="411"/>
      <c r="Q59" s="411"/>
      <c r="R59" s="411"/>
      <c r="S59" s="571"/>
      <c r="T59" s="571"/>
      <c r="U59" s="571"/>
      <c r="V59" s="571"/>
      <c r="W59" s="571"/>
      <c r="X59" s="571"/>
      <c r="Y59" s="571"/>
      <c r="Z59" s="571"/>
      <c r="AA59" s="571"/>
      <c r="AB59" s="571"/>
      <c r="AC59" s="571"/>
      <c r="AD59" s="571"/>
      <c r="AE59" s="899">
        <f>F59-SUM(G59:AD59)</f>
        <v>0</v>
      </c>
    </row>
    <row r="60" spans="1:31" ht="18" hidden="1" customHeight="1" x14ac:dyDescent="0.2">
      <c r="A60" s="570" t="s">
        <v>189</v>
      </c>
      <c r="B60" s="26"/>
      <c r="C60" s="408"/>
      <c r="D60" s="560">
        <f t="shared" ref="D60:D61" si="17">C60*$C$58*$C$57</f>
        <v>0</v>
      </c>
      <c r="E60" s="409"/>
      <c r="F60" s="411"/>
      <c r="G60" s="411"/>
      <c r="H60" s="411"/>
      <c r="I60" s="411"/>
      <c r="J60" s="411"/>
      <c r="K60" s="411"/>
      <c r="L60" s="411"/>
      <c r="M60" s="411"/>
      <c r="N60" s="411"/>
      <c r="O60" s="411"/>
      <c r="P60" s="411"/>
      <c r="Q60" s="411"/>
      <c r="R60" s="411"/>
      <c r="S60" s="571"/>
      <c r="T60" s="571"/>
      <c r="U60" s="571"/>
      <c r="V60" s="571"/>
      <c r="W60" s="571"/>
      <c r="X60" s="571"/>
      <c r="Y60" s="571"/>
      <c r="Z60" s="571"/>
      <c r="AA60" s="571"/>
      <c r="AB60" s="571"/>
      <c r="AC60" s="571"/>
      <c r="AD60" s="571"/>
      <c r="AE60" s="899">
        <f>F60-SUM(G60:AD60)</f>
        <v>0</v>
      </c>
    </row>
    <row r="61" spans="1:31" ht="18" hidden="1" customHeight="1" x14ac:dyDescent="0.2">
      <c r="A61" s="570" t="s">
        <v>190</v>
      </c>
      <c r="B61" s="26"/>
      <c r="C61" s="408"/>
      <c r="D61" s="560">
        <f t="shared" si="17"/>
        <v>0</v>
      </c>
      <c r="E61" s="409"/>
      <c r="F61" s="411"/>
      <c r="G61" s="411"/>
      <c r="H61" s="411"/>
      <c r="I61" s="411"/>
      <c r="J61" s="411"/>
      <c r="K61" s="411"/>
      <c r="L61" s="411"/>
      <c r="M61" s="411"/>
      <c r="N61" s="411"/>
      <c r="O61" s="411"/>
      <c r="P61" s="411"/>
      <c r="Q61" s="411"/>
      <c r="R61" s="411"/>
      <c r="S61" s="571"/>
      <c r="T61" s="571"/>
      <c r="U61" s="571"/>
      <c r="V61" s="571"/>
      <c r="W61" s="571"/>
      <c r="X61" s="571"/>
      <c r="Y61" s="571"/>
      <c r="Z61" s="571"/>
      <c r="AA61" s="571"/>
      <c r="AB61" s="571"/>
      <c r="AC61" s="571"/>
      <c r="AD61" s="571"/>
      <c r="AE61" s="899">
        <f>F61-SUM(G61:AD61)</f>
        <v>0</v>
      </c>
    </row>
    <row r="62" spans="1:31" ht="9.75" hidden="1" customHeight="1" x14ac:dyDescent="0.2">
      <c r="A62" s="570" t="s">
        <v>191</v>
      </c>
      <c r="B62" s="26"/>
      <c r="C62" s="408"/>
      <c r="D62" s="560">
        <f>C62*$C$58*$C$57</f>
        <v>0</v>
      </c>
      <c r="E62" s="409"/>
      <c r="F62" s="411"/>
      <c r="G62" s="411"/>
      <c r="H62" s="411"/>
      <c r="I62" s="411"/>
      <c r="J62" s="411"/>
      <c r="K62" s="411"/>
      <c r="L62" s="411"/>
      <c r="M62" s="411"/>
      <c r="N62" s="411"/>
      <c r="O62" s="411"/>
      <c r="P62" s="411"/>
      <c r="Q62" s="411"/>
      <c r="R62" s="411"/>
      <c r="S62" s="571"/>
      <c r="T62" s="571"/>
      <c r="U62" s="571"/>
      <c r="V62" s="571"/>
      <c r="W62" s="571"/>
      <c r="X62" s="571"/>
      <c r="Y62" s="571"/>
      <c r="Z62" s="571"/>
      <c r="AA62" s="571"/>
      <c r="AB62" s="571"/>
      <c r="AC62" s="571"/>
      <c r="AD62" s="571"/>
      <c r="AE62" s="899">
        <f t="shared" si="4"/>
        <v>0</v>
      </c>
    </row>
    <row r="63" spans="1:31" ht="9.75" hidden="1" customHeight="1" x14ac:dyDescent="0.2">
      <c r="A63" s="570" t="s">
        <v>192</v>
      </c>
      <c r="B63" s="26"/>
      <c r="C63" s="408"/>
      <c r="D63" s="560">
        <f>C63*$C$58*$C$57</f>
        <v>0</v>
      </c>
      <c r="E63" s="409"/>
      <c r="F63" s="411"/>
      <c r="G63" s="411"/>
      <c r="H63" s="411"/>
      <c r="I63" s="411"/>
      <c r="J63" s="411"/>
      <c r="K63" s="411"/>
      <c r="L63" s="411"/>
      <c r="M63" s="411"/>
      <c r="N63" s="411"/>
      <c r="O63" s="411"/>
      <c r="P63" s="411"/>
      <c r="Q63" s="411"/>
      <c r="R63" s="411"/>
      <c r="S63" s="571"/>
      <c r="T63" s="571"/>
      <c r="U63" s="571"/>
      <c r="V63" s="571"/>
      <c r="W63" s="571"/>
      <c r="X63" s="571"/>
      <c r="Y63" s="571"/>
      <c r="Z63" s="571"/>
      <c r="AA63" s="571"/>
      <c r="AB63" s="571"/>
      <c r="AC63" s="571"/>
      <c r="AD63" s="571"/>
      <c r="AE63" s="899">
        <f>F63-SUM(G63:AD63)</f>
        <v>0</v>
      </c>
    </row>
    <row r="64" spans="1:31" x14ac:dyDescent="0.2">
      <c r="A64" s="567" t="s">
        <v>193</v>
      </c>
      <c r="B64" s="17" t="s">
        <v>1228</v>
      </c>
      <c r="C64" s="18">
        <v>0.3</v>
      </c>
      <c r="D64" s="568"/>
      <c r="E64" s="19" t="s">
        <v>1293</v>
      </c>
      <c r="F64" s="30">
        <f>+F65</f>
        <v>5</v>
      </c>
      <c r="G64" s="569">
        <f>+G65</f>
        <v>0</v>
      </c>
      <c r="H64" s="569">
        <f t="shared" ref="H64:L64" si="18">+H65</f>
        <v>0</v>
      </c>
      <c r="I64" s="569">
        <f t="shared" si="18"/>
        <v>0</v>
      </c>
      <c r="J64" s="569">
        <f t="shared" si="18"/>
        <v>0</v>
      </c>
      <c r="K64" s="569">
        <f t="shared" si="18"/>
        <v>2</v>
      </c>
      <c r="L64" s="569">
        <f t="shared" si="18"/>
        <v>3</v>
      </c>
      <c r="M64" s="569"/>
      <c r="N64" s="569"/>
      <c r="O64" s="569"/>
      <c r="P64" s="569"/>
      <c r="Q64" s="569"/>
      <c r="R64" s="569"/>
      <c r="S64" s="569">
        <f t="shared" ref="S64:AD64" si="19">SUM(S65:S69)</f>
        <v>0</v>
      </c>
      <c r="T64" s="569">
        <f t="shared" si="19"/>
        <v>0</v>
      </c>
      <c r="U64" s="569">
        <f t="shared" si="19"/>
        <v>0</v>
      </c>
      <c r="V64" s="569">
        <f t="shared" si="19"/>
        <v>0</v>
      </c>
      <c r="W64" s="569">
        <f t="shared" si="19"/>
        <v>0</v>
      </c>
      <c r="X64" s="569">
        <f t="shared" si="19"/>
        <v>0</v>
      </c>
      <c r="Y64" s="569">
        <f t="shared" si="19"/>
        <v>0</v>
      </c>
      <c r="Z64" s="569">
        <f t="shared" si="19"/>
        <v>0</v>
      </c>
      <c r="AA64" s="569">
        <f t="shared" si="19"/>
        <v>0</v>
      </c>
      <c r="AB64" s="569">
        <f t="shared" si="19"/>
        <v>0</v>
      </c>
      <c r="AC64" s="569">
        <f t="shared" si="19"/>
        <v>0</v>
      </c>
      <c r="AD64" s="569">
        <f t="shared" si="19"/>
        <v>0</v>
      </c>
      <c r="AE64" s="899">
        <f>F64-SUM(G64:AD64)</f>
        <v>0</v>
      </c>
    </row>
    <row r="65" spans="1:31" ht="25.5" x14ac:dyDescent="0.2">
      <c r="A65" s="570" t="s">
        <v>194</v>
      </c>
      <c r="B65" s="26" t="s">
        <v>1335</v>
      </c>
      <c r="C65" s="408">
        <v>1</v>
      </c>
      <c r="D65" s="560">
        <v>0.2</v>
      </c>
      <c r="E65" s="409" t="s">
        <v>1293</v>
      </c>
      <c r="F65" s="411">
        <v>5</v>
      </c>
      <c r="G65" s="411">
        <v>0</v>
      </c>
      <c r="H65" s="411">
        <v>0</v>
      </c>
      <c r="I65" s="411">
        <v>0</v>
      </c>
      <c r="J65" s="411">
        <v>0</v>
      </c>
      <c r="K65" s="411">
        <v>2</v>
      </c>
      <c r="L65" s="411">
        <v>3</v>
      </c>
      <c r="M65" s="411"/>
      <c r="N65" s="411"/>
      <c r="O65" s="411"/>
      <c r="P65" s="411"/>
      <c r="Q65" s="411"/>
      <c r="R65" s="411"/>
      <c r="S65" s="571"/>
      <c r="T65" s="571"/>
      <c r="U65" s="571"/>
      <c r="V65" s="571"/>
      <c r="W65" s="571"/>
      <c r="X65" s="571"/>
      <c r="Y65" s="571"/>
      <c r="Z65" s="571"/>
      <c r="AA65" s="571"/>
      <c r="AB65" s="571"/>
      <c r="AC65" s="571"/>
      <c r="AD65" s="571"/>
      <c r="AE65" s="899">
        <f>F65-SUM(G65:AD65)</f>
        <v>0</v>
      </c>
    </row>
    <row r="66" spans="1:31" ht="18" hidden="1" customHeight="1" x14ac:dyDescent="0.2">
      <c r="A66" s="570" t="s">
        <v>195</v>
      </c>
      <c r="B66" s="26"/>
      <c r="C66" s="728"/>
      <c r="D66" s="560">
        <f t="shared" ref="D66:D68" si="20">C66*$C$64*$C$57</f>
        <v>0</v>
      </c>
      <c r="E66" s="409"/>
      <c r="F66" s="411"/>
      <c r="G66" s="411"/>
      <c r="H66" s="411"/>
      <c r="I66" s="411"/>
      <c r="J66" s="411"/>
      <c r="K66" s="411"/>
      <c r="L66" s="411"/>
      <c r="M66" s="411"/>
      <c r="N66" s="411"/>
      <c r="O66" s="411"/>
      <c r="P66" s="411"/>
      <c r="Q66" s="411"/>
      <c r="R66" s="411"/>
      <c r="S66" s="571"/>
      <c r="T66" s="571"/>
      <c r="U66" s="571"/>
      <c r="V66" s="571"/>
      <c r="W66" s="571"/>
      <c r="X66" s="571"/>
      <c r="Y66" s="571"/>
      <c r="Z66" s="571"/>
      <c r="AA66" s="571"/>
      <c r="AB66" s="571"/>
      <c r="AC66" s="571"/>
      <c r="AD66" s="571"/>
      <c r="AE66" s="899">
        <f t="shared" si="4"/>
        <v>0</v>
      </c>
    </row>
    <row r="67" spans="1:31" ht="18" hidden="1" customHeight="1" x14ac:dyDescent="0.2">
      <c r="A67" s="570" t="s">
        <v>196</v>
      </c>
      <c r="B67" s="26"/>
      <c r="C67" s="728"/>
      <c r="D67" s="560">
        <f t="shared" si="20"/>
        <v>0</v>
      </c>
      <c r="E67" s="409"/>
      <c r="F67" s="411"/>
      <c r="G67" s="411"/>
      <c r="H67" s="411"/>
      <c r="I67" s="411"/>
      <c r="J67" s="411"/>
      <c r="K67" s="411"/>
      <c r="L67" s="411"/>
      <c r="M67" s="411"/>
      <c r="N67" s="411"/>
      <c r="O67" s="411"/>
      <c r="P67" s="411"/>
      <c r="Q67" s="411"/>
      <c r="R67" s="411"/>
      <c r="S67" s="571"/>
      <c r="T67" s="571"/>
      <c r="U67" s="571"/>
      <c r="V67" s="571"/>
      <c r="W67" s="571"/>
      <c r="X67" s="571"/>
      <c r="Y67" s="571"/>
      <c r="Z67" s="571"/>
      <c r="AA67" s="571"/>
      <c r="AB67" s="571"/>
      <c r="AC67" s="571"/>
      <c r="AD67" s="571"/>
      <c r="AE67" s="899">
        <f t="shared" si="4"/>
        <v>0</v>
      </c>
    </row>
    <row r="68" spans="1:31" ht="18" hidden="1" customHeight="1" x14ac:dyDescent="0.2">
      <c r="A68" s="570" t="s">
        <v>197</v>
      </c>
      <c r="B68" s="26"/>
      <c r="C68" s="728"/>
      <c r="D68" s="560">
        <f t="shared" si="20"/>
        <v>0</v>
      </c>
      <c r="E68" s="409"/>
      <c r="F68" s="411"/>
      <c r="G68" s="411"/>
      <c r="H68" s="411"/>
      <c r="I68" s="411"/>
      <c r="J68" s="411"/>
      <c r="K68" s="411"/>
      <c r="L68" s="411"/>
      <c r="M68" s="411"/>
      <c r="N68" s="411"/>
      <c r="O68" s="411"/>
      <c r="P68" s="411"/>
      <c r="Q68" s="411"/>
      <c r="R68" s="411"/>
      <c r="S68" s="571"/>
      <c r="T68" s="571"/>
      <c r="U68" s="571"/>
      <c r="V68" s="571"/>
      <c r="W68" s="571"/>
      <c r="X68" s="571"/>
      <c r="Y68" s="571"/>
      <c r="Z68" s="571"/>
      <c r="AA68" s="571"/>
      <c r="AB68" s="571"/>
      <c r="AC68" s="571"/>
      <c r="AD68" s="571"/>
      <c r="AE68" s="899">
        <f t="shared" si="4"/>
        <v>0</v>
      </c>
    </row>
    <row r="69" spans="1:31" ht="18" hidden="1" customHeight="1" x14ac:dyDescent="0.2">
      <c r="A69" s="570" t="s">
        <v>198</v>
      </c>
      <c r="B69" s="26"/>
      <c r="C69" s="728"/>
      <c r="D69" s="560">
        <f>C69*$C$64*$C$57</f>
        <v>0</v>
      </c>
      <c r="E69" s="409"/>
      <c r="F69" s="411"/>
      <c r="G69" s="411"/>
      <c r="H69" s="411"/>
      <c r="I69" s="411"/>
      <c r="J69" s="411"/>
      <c r="K69" s="411"/>
      <c r="L69" s="411"/>
      <c r="M69" s="411"/>
      <c r="N69" s="411"/>
      <c r="O69" s="411"/>
      <c r="P69" s="411"/>
      <c r="Q69" s="411"/>
      <c r="R69" s="411"/>
      <c r="S69" s="571"/>
      <c r="T69" s="571"/>
      <c r="U69" s="571"/>
      <c r="V69" s="571"/>
      <c r="W69" s="571"/>
      <c r="X69" s="571"/>
      <c r="Y69" s="571"/>
      <c r="Z69" s="571"/>
      <c r="AA69" s="571"/>
      <c r="AB69" s="571"/>
      <c r="AC69" s="571"/>
      <c r="AD69" s="571"/>
      <c r="AE69" s="899">
        <f t="shared" si="4"/>
        <v>0</v>
      </c>
    </row>
    <row r="70" spans="1:31" ht="18" hidden="1" customHeight="1" x14ac:dyDescent="0.2">
      <c r="A70" s="570" t="s">
        <v>201</v>
      </c>
      <c r="B70" s="26"/>
      <c r="C70" s="728"/>
      <c r="D70" s="560" t="e">
        <f>C70*#REF!*$C$57</f>
        <v>#REF!</v>
      </c>
      <c r="E70" s="409"/>
      <c r="F70" s="411"/>
      <c r="G70" s="411"/>
      <c r="H70" s="411"/>
      <c r="I70" s="411"/>
      <c r="J70" s="411"/>
      <c r="K70" s="411"/>
      <c r="L70" s="411"/>
      <c r="M70" s="411"/>
      <c r="N70" s="411"/>
      <c r="O70" s="411"/>
      <c r="P70" s="411"/>
      <c r="Q70" s="411"/>
      <c r="R70" s="411"/>
      <c r="S70" s="571"/>
      <c r="T70" s="571"/>
      <c r="U70" s="571"/>
      <c r="V70" s="571"/>
      <c r="W70" s="571"/>
      <c r="X70" s="571"/>
      <c r="Y70" s="571"/>
      <c r="Z70" s="571"/>
      <c r="AA70" s="571"/>
      <c r="AB70" s="571"/>
      <c r="AC70" s="571"/>
      <c r="AD70" s="571"/>
      <c r="AE70" s="899">
        <f t="shared" si="4"/>
        <v>0</v>
      </c>
    </row>
    <row r="71" spans="1:31" ht="18" hidden="1" customHeight="1" x14ac:dyDescent="0.2">
      <c r="A71" s="570" t="s">
        <v>202</v>
      </c>
      <c r="B71" s="26"/>
      <c r="C71" s="728"/>
      <c r="D71" s="560" t="e">
        <f>C71*#REF!*$C$57</f>
        <v>#REF!</v>
      </c>
      <c r="E71" s="409"/>
      <c r="F71" s="411"/>
      <c r="G71" s="411"/>
      <c r="H71" s="411"/>
      <c r="I71" s="411"/>
      <c r="J71" s="411"/>
      <c r="K71" s="411"/>
      <c r="L71" s="411"/>
      <c r="M71" s="411"/>
      <c r="N71" s="411"/>
      <c r="O71" s="411"/>
      <c r="P71" s="411"/>
      <c r="Q71" s="411"/>
      <c r="R71" s="411"/>
      <c r="S71" s="571"/>
      <c r="T71" s="571"/>
      <c r="U71" s="571"/>
      <c r="V71" s="571"/>
      <c r="W71" s="571"/>
      <c r="X71" s="571"/>
      <c r="Y71" s="571"/>
      <c r="Z71" s="571"/>
      <c r="AA71" s="571"/>
      <c r="AB71" s="571"/>
      <c r="AC71" s="571"/>
      <c r="AD71" s="571"/>
      <c r="AE71" s="899">
        <f t="shared" si="4"/>
        <v>0</v>
      </c>
    </row>
    <row r="72" spans="1:31" ht="18" hidden="1" customHeight="1" x14ac:dyDescent="0.2">
      <c r="A72" s="570" t="s">
        <v>203</v>
      </c>
      <c r="B72" s="26"/>
      <c r="C72" s="728"/>
      <c r="D72" s="560" t="e">
        <f>C72*#REF!*$C$57</f>
        <v>#REF!</v>
      </c>
      <c r="E72" s="409"/>
      <c r="F72" s="411"/>
      <c r="G72" s="411"/>
      <c r="H72" s="411"/>
      <c r="I72" s="411"/>
      <c r="J72" s="411"/>
      <c r="K72" s="411"/>
      <c r="L72" s="411"/>
      <c r="M72" s="411"/>
      <c r="N72" s="411"/>
      <c r="O72" s="411"/>
      <c r="P72" s="411"/>
      <c r="Q72" s="411"/>
      <c r="R72" s="411"/>
      <c r="S72" s="571"/>
      <c r="T72" s="571"/>
      <c r="U72" s="571"/>
      <c r="V72" s="571"/>
      <c r="W72" s="571"/>
      <c r="X72" s="571"/>
      <c r="Y72" s="571"/>
      <c r="Z72" s="571"/>
      <c r="AA72" s="571"/>
      <c r="AB72" s="571"/>
      <c r="AC72" s="571"/>
      <c r="AD72" s="571"/>
      <c r="AE72" s="899">
        <f t="shared" si="4"/>
        <v>0</v>
      </c>
    </row>
    <row r="73" spans="1:31" ht="18" hidden="1" customHeight="1" x14ac:dyDescent="0.2">
      <c r="A73" s="570" t="s">
        <v>204</v>
      </c>
      <c r="B73" s="26"/>
      <c r="C73" s="728"/>
      <c r="D73" s="560" t="e">
        <f>C73*#REF!*$C$57</f>
        <v>#REF!</v>
      </c>
      <c r="E73" s="409"/>
      <c r="F73" s="411"/>
      <c r="G73" s="411"/>
      <c r="H73" s="411"/>
      <c r="I73" s="411"/>
      <c r="J73" s="411"/>
      <c r="K73" s="411"/>
      <c r="L73" s="411"/>
      <c r="M73" s="411"/>
      <c r="N73" s="411"/>
      <c r="O73" s="411"/>
      <c r="P73" s="411"/>
      <c r="Q73" s="411"/>
      <c r="R73" s="411"/>
      <c r="S73" s="571"/>
      <c r="T73" s="571"/>
      <c r="U73" s="571"/>
      <c r="V73" s="571"/>
      <c r="W73" s="571"/>
      <c r="X73" s="571"/>
      <c r="Y73" s="571"/>
      <c r="Z73" s="571"/>
      <c r="AA73" s="571"/>
      <c r="AB73" s="571"/>
      <c r="AC73" s="571"/>
      <c r="AD73" s="571"/>
      <c r="AE73" s="899">
        <f t="shared" si="4"/>
        <v>0</v>
      </c>
    </row>
    <row r="74" spans="1:31" ht="60.75" customHeight="1" x14ac:dyDescent="0.2">
      <c r="A74" s="567" t="s">
        <v>199</v>
      </c>
      <c r="B74" s="655" t="s">
        <v>1226</v>
      </c>
      <c r="C74" s="18">
        <v>0.4</v>
      </c>
      <c r="D74" s="568"/>
      <c r="E74" s="19" t="s">
        <v>1293</v>
      </c>
      <c r="F74" s="30">
        <v>95</v>
      </c>
      <c r="G74" s="569">
        <f>+G75</f>
        <v>0</v>
      </c>
      <c r="H74" s="569">
        <f t="shared" ref="H74:L74" si="21">+H75</f>
        <v>5</v>
      </c>
      <c r="I74" s="569">
        <f t="shared" si="21"/>
        <v>10</v>
      </c>
      <c r="J74" s="569">
        <f t="shared" si="21"/>
        <v>20</v>
      </c>
      <c r="K74" s="569">
        <f t="shared" si="21"/>
        <v>30</v>
      </c>
      <c r="L74" s="569">
        <f t="shared" si="21"/>
        <v>30</v>
      </c>
      <c r="M74" s="569"/>
      <c r="N74" s="569"/>
      <c r="O74" s="569"/>
      <c r="P74" s="569"/>
      <c r="Q74" s="569"/>
      <c r="R74" s="569"/>
      <c r="S74" s="569">
        <f t="shared" ref="S74:AD74" si="22">SUM(S75:S79)</f>
        <v>0</v>
      </c>
      <c r="T74" s="569">
        <f t="shared" si="22"/>
        <v>0</v>
      </c>
      <c r="U74" s="569">
        <f t="shared" si="22"/>
        <v>0</v>
      </c>
      <c r="V74" s="569">
        <f t="shared" si="22"/>
        <v>0</v>
      </c>
      <c r="W74" s="569">
        <f t="shared" si="22"/>
        <v>0</v>
      </c>
      <c r="X74" s="569">
        <f t="shared" si="22"/>
        <v>0</v>
      </c>
      <c r="Y74" s="569">
        <f t="shared" si="22"/>
        <v>0</v>
      </c>
      <c r="Z74" s="569">
        <f t="shared" si="22"/>
        <v>0</v>
      </c>
      <c r="AA74" s="569">
        <f t="shared" si="22"/>
        <v>0</v>
      </c>
      <c r="AB74" s="569">
        <f t="shared" si="22"/>
        <v>0</v>
      </c>
      <c r="AC74" s="569">
        <f t="shared" si="22"/>
        <v>0</v>
      </c>
      <c r="AD74" s="569">
        <f t="shared" si="22"/>
        <v>0</v>
      </c>
      <c r="AE74" s="899">
        <f>F74-SUM(G74:AD74)</f>
        <v>0</v>
      </c>
    </row>
    <row r="75" spans="1:31" ht="40.5" customHeight="1" x14ac:dyDescent="0.2">
      <c r="A75" s="570" t="s">
        <v>200</v>
      </c>
      <c r="B75" s="26" t="s">
        <v>1291</v>
      </c>
      <c r="C75" s="408">
        <v>1</v>
      </c>
      <c r="D75" s="560">
        <v>0.1</v>
      </c>
      <c r="E75" s="409" t="s">
        <v>1293</v>
      </c>
      <c r="F75" s="411">
        <v>95</v>
      </c>
      <c r="G75" s="411"/>
      <c r="H75" s="411">
        <v>5</v>
      </c>
      <c r="I75" s="411">
        <v>10</v>
      </c>
      <c r="J75" s="411">
        <v>20</v>
      </c>
      <c r="K75" s="411">
        <v>30</v>
      </c>
      <c r="L75" s="411">
        <v>30</v>
      </c>
      <c r="M75" s="411"/>
      <c r="N75" s="411"/>
      <c r="O75" s="411"/>
      <c r="P75" s="411"/>
      <c r="Q75" s="411"/>
      <c r="R75" s="411"/>
      <c r="S75" s="571"/>
      <c r="T75" s="571"/>
      <c r="U75" s="571"/>
      <c r="V75" s="571"/>
      <c r="W75" s="571"/>
      <c r="X75" s="571"/>
      <c r="Y75" s="571"/>
      <c r="Z75" s="571"/>
      <c r="AA75" s="571"/>
      <c r="AB75" s="571"/>
      <c r="AC75" s="571"/>
      <c r="AD75" s="571"/>
      <c r="AE75" s="899">
        <f>F75-SUM(G75:AD75)</f>
        <v>0</v>
      </c>
    </row>
    <row r="76" spans="1:31" ht="18" hidden="1" customHeight="1" x14ac:dyDescent="0.2">
      <c r="A76" s="570" t="s">
        <v>205</v>
      </c>
      <c r="B76" s="26"/>
      <c r="C76" s="408"/>
      <c r="D76" s="560">
        <f>C76*$C$74*$C$57</f>
        <v>0</v>
      </c>
      <c r="E76" s="409"/>
      <c r="F76" s="411"/>
      <c r="G76" s="411"/>
      <c r="H76" s="411"/>
      <c r="I76" s="411"/>
      <c r="J76" s="411"/>
      <c r="K76" s="411"/>
      <c r="L76" s="411"/>
      <c r="M76" s="411"/>
      <c r="N76" s="411"/>
      <c r="O76" s="411"/>
      <c r="P76" s="411"/>
      <c r="Q76" s="411"/>
      <c r="R76" s="411"/>
      <c r="S76" s="571"/>
      <c r="T76" s="571"/>
      <c r="U76" s="571"/>
      <c r="V76" s="571"/>
      <c r="W76" s="571"/>
      <c r="X76" s="571"/>
      <c r="Y76" s="571"/>
      <c r="Z76" s="571"/>
      <c r="AA76" s="571"/>
      <c r="AB76" s="571"/>
      <c r="AC76" s="571"/>
      <c r="AD76" s="571"/>
      <c r="AE76" s="899">
        <f t="shared" si="4"/>
        <v>0</v>
      </c>
    </row>
    <row r="77" spans="1:31" ht="18" hidden="1" customHeight="1" x14ac:dyDescent="0.2">
      <c r="A77" s="570" t="s">
        <v>206</v>
      </c>
      <c r="B77" s="26"/>
      <c r="C77" s="408"/>
      <c r="D77" s="560">
        <f>C77*$C$74*$C$57</f>
        <v>0</v>
      </c>
      <c r="E77" s="409"/>
      <c r="F77" s="411"/>
      <c r="G77" s="411"/>
      <c r="H77" s="411"/>
      <c r="I77" s="411"/>
      <c r="J77" s="411"/>
      <c r="K77" s="411"/>
      <c r="L77" s="411"/>
      <c r="M77" s="411"/>
      <c r="N77" s="411"/>
      <c r="O77" s="411"/>
      <c r="P77" s="411"/>
      <c r="Q77" s="411"/>
      <c r="R77" s="411"/>
      <c r="S77" s="571"/>
      <c r="T77" s="571"/>
      <c r="U77" s="571"/>
      <c r="V77" s="571"/>
      <c r="W77" s="571"/>
      <c r="X77" s="571"/>
      <c r="Y77" s="571"/>
      <c r="Z77" s="571"/>
      <c r="AA77" s="571"/>
      <c r="AB77" s="571"/>
      <c r="AC77" s="571"/>
      <c r="AD77" s="571"/>
      <c r="AE77" s="899">
        <f t="shared" si="4"/>
        <v>0</v>
      </c>
    </row>
    <row r="78" spans="1:31" ht="18" hidden="1" customHeight="1" x14ac:dyDescent="0.2">
      <c r="A78" s="570" t="s">
        <v>207</v>
      </c>
      <c r="B78" s="26"/>
      <c r="C78" s="408"/>
      <c r="D78" s="560">
        <f>C78*$C$74*$C$57</f>
        <v>0</v>
      </c>
      <c r="E78" s="409"/>
      <c r="F78" s="411"/>
      <c r="G78" s="411"/>
      <c r="H78" s="411"/>
      <c r="I78" s="411"/>
      <c r="J78" s="411"/>
      <c r="K78" s="411"/>
      <c r="L78" s="411"/>
      <c r="M78" s="411"/>
      <c r="N78" s="411"/>
      <c r="O78" s="411"/>
      <c r="P78" s="411"/>
      <c r="Q78" s="411"/>
      <c r="R78" s="411"/>
      <c r="S78" s="571"/>
      <c r="T78" s="571"/>
      <c r="U78" s="571"/>
      <c r="V78" s="571"/>
      <c r="W78" s="571"/>
      <c r="X78" s="571"/>
      <c r="Y78" s="571"/>
      <c r="Z78" s="571"/>
      <c r="AA78" s="571"/>
      <c r="AB78" s="571"/>
      <c r="AC78" s="571"/>
      <c r="AD78" s="571"/>
      <c r="AE78" s="899">
        <f t="shared" si="4"/>
        <v>0</v>
      </c>
    </row>
    <row r="79" spans="1:31" ht="18" hidden="1" customHeight="1" x14ac:dyDescent="0.2">
      <c r="A79" s="570" t="s">
        <v>208</v>
      </c>
      <c r="B79" s="26"/>
      <c r="C79" s="408"/>
      <c r="D79" s="560">
        <f>C79*$C$74*$C$57</f>
        <v>0</v>
      </c>
      <c r="E79" s="409"/>
      <c r="F79" s="411"/>
      <c r="G79" s="411"/>
      <c r="H79" s="411"/>
      <c r="I79" s="411"/>
      <c r="J79" s="411"/>
      <c r="K79" s="411"/>
      <c r="L79" s="411"/>
      <c r="M79" s="411"/>
      <c r="N79" s="411"/>
      <c r="O79" s="411"/>
      <c r="P79" s="411"/>
      <c r="Q79" s="411"/>
      <c r="R79" s="411"/>
      <c r="S79" s="571"/>
      <c r="T79" s="571"/>
      <c r="U79" s="571"/>
      <c r="V79" s="571"/>
      <c r="W79" s="571"/>
      <c r="X79" s="571"/>
      <c r="Y79" s="571"/>
      <c r="Z79" s="571"/>
      <c r="AA79" s="571"/>
      <c r="AB79" s="571"/>
      <c r="AC79" s="571"/>
      <c r="AD79" s="571"/>
      <c r="AE79" s="899">
        <f t="shared" si="4"/>
        <v>0</v>
      </c>
    </row>
    <row r="80" spans="1:31" ht="18" hidden="1" customHeight="1" x14ac:dyDescent="0.2">
      <c r="A80" s="567" t="s">
        <v>209</v>
      </c>
      <c r="B80" s="17"/>
      <c r="C80" s="18"/>
      <c r="D80" s="568"/>
      <c r="E80" s="19"/>
      <c r="F80" s="30"/>
      <c r="G80" s="569">
        <f>SUM(G81:G85)</f>
        <v>0</v>
      </c>
      <c r="H80" s="569">
        <f>SUM(H81:H85)</f>
        <v>0</v>
      </c>
      <c r="I80" s="569">
        <f t="shared" ref="I80" si="23">SUM(I81:I85)</f>
        <v>0</v>
      </c>
      <c r="J80" s="569">
        <f>SUM(J81:J85)</f>
        <v>0</v>
      </c>
      <c r="K80" s="569">
        <f>SUM(K81:K85)</f>
        <v>0</v>
      </c>
      <c r="L80" s="569">
        <f t="shared" ref="L80:AD80" si="24">SUM(L81:L85)</f>
        <v>0</v>
      </c>
      <c r="M80" s="569">
        <f t="shared" si="24"/>
        <v>0</v>
      </c>
      <c r="N80" s="569">
        <f t="shared" si="24"/>
        <v>0</v>
      </c>
      <c r="O80" s="569">
        <f t="shared" si="24"/>
        <v>0</v>
      </c>
      <c r="P80" s="569">
        <f t="shared" si="24"/>
        <v>0</v>
      </c>
      <c r="Q80" s="569">
        <f t="shared" si="24"/>
        <v>0</v>
      </c>
      <c r="R80" s="569">
        <f t="shared" si="24"/>
        <v>0</v>
      </c>
      <c r="S80" s="569">
        <f t="shared" si="24"/>
        <v>0</v>
      </c>
      <c r="T80" s="569">
        <f t="shared" si="24"/>
        <v>0</v>
      </c>
      <c r="U80" s="569">
        <f t="shared" si="24"/>
        <v>0</v>
      </c>
      <c r="V80" s="569">
        <f t="shared" si="24"/>
        <v>0</v>
      </c>
      <c r="W80" s="569">
        <f t="shared" si="24"/>
        <v>0</v>
      </c>
      <c r="X80" s="569">
        <f t="shared" si="24"/>
        <v>0</v>
      </c>
      <c r="Y80" s="569">
        <f t="shared" si="24"/>
        <v>0</v>
      </c>
      <c r="Z80" s="569">
        <f t="shared" si="24"/>
        <v>0</v>
      </c>
      <c r="AA80" s="569">
        <f t="shared" si="24"/>
        <v>0</v>
      </c>
      <c r="AB80" s="569">
        <f t="shared" si="24"/>
        <v>0</v>
      </c>
      <c r="AC80" s="569">
        <f t="shared" si="24"/>
        <v>0</v>
      </c>
      <c r="AD80" s="569">
        <f t="shared" si="24"/>
        <v>0</v>
      </c>
      <c r="AE80" s="899">
        <f t="shared" si="4"/>
        <v>0</v>
      </c>
    </row>
    <row r="81" spans="1:31" ht="18" hidden="1" customHeight="1" x14ac:dyDescent="0.2">
      <c r="A81" s="570" t="s">
        <v>210</v>
      </c>
      <c r="B81" s="26"/>
      <c r="C81" s="408"/>
      <c r="D81" s="560">
        <f>C81*$C$80*$C$57</f>
        <v>0</v>
      </c>
      <c r="E81" s="409"/>
      <c r="F81" s="411"/>
      <c r="G81" s="411"/>
      <c r="H81" s="411"/>
      <c r="I81" s="411"/>
      <c r="J81" s="411"/>
      <c r="K81" s="411"/>
      <c r="L81" s="411"/>
      <c r="M81" s="411"/>
      <c r="N81" s="411"/>
      <c r="O81" s="411"/>
      <c r="P81" s="411"/>
      <c r="Q81" s="411"/>
      <c r="R81" s="411"/>
      <c r="S81" s="571"/>
      <c r="T81" s="571"/>
      <c r="U81" s="571"/>
      <c r="V81" s="571"/>
      <c r="W81" s="571"/>
      <c r="X81" s="571"/>
      <c r="Y81" s="571"/>
      <c r="Z81" s="571"/>
      <c r="AA81" s="571"/>
      <c r="AB81" s="571"/>
      <c r="AC81" s="571"/>
      <c r="AD81" s="571"/>
      <c r="AE81" s="899">
        <f t="shared" si="4"/>
        <v>0</v>
      </c>
    </row>
    <row r="82" spans="1:31" ht="18" hidden="1" customHeight="1" x14ac:dyDescent="0.2">
      <c r="A82" s="570" t="s">
        <v>211</v>
      </c>
      <c r="B82" s="26"/>
      <c r="C82" s="408"/>
      <c r="D82" s="560">
        <f>C82*$C$80*$C$57</f>
        <v>0</v>
      </c>
      <c r="E82" s="409"/>
      <c r="F82" s="411"/>
      <c r="G82" s="411"/>
      <c r="H82" s="411"/>
      <c r="I82" s="411"/>
      <c r="J82" s="411"/>
      <c r="K82" s="411"/>
      <c r="L82" s="411"/>
      <c r="M82" s="411"/>
      <c r="N82" s="411"/>
      <c r="O82" s="411"/>
      <c r="P82" s="411"/>
      <c r="Q82" s="411"/>
      <c r="R82" s="411"/>
      <c r="S82" s="571"/>
      <c r="T82" s="571"/>
      <c r="U82" s="571"/>
      <c r="V82" s="571"/>
      <c r="W82" s="571"/>
      <c r="X82" s="571"/>
      <c r="Y82" s="571"/>
      <c r="Z82" s="571"/>
      <c r="AA82" s="571"/>
      <c r="AB82" s="571"/>
      <c r="AC82" s="571"/>
      <c r="AD82" s="571"/>
      <c r="AE82" s="899">
        <f t="shared" si="4"/>
        <v>0</v>
      </c>
    </row>
    <row r="83" spans="1:31" ht="18" hidden="1" customHeight="1" x14ac:dyDescent="0.2">
      <c r="A83" s="570" t="s">
        <v>212</v>
      </c>
      <c r="B83" s="26"/>
      <c r="C83" s="408"/>
      <c r="D83" s="560">
        <f>C83*$C$80*$C$57</f>
        <v>0</v>
      </c>
      <c r="E83" s="409"/>
      <c r="F83" s="411"/>
      <c r="G83" s="411"/>
      <c r="H83" s="411"/>
      <c r="I83" s="411"/>
      <c r="J83" s="411"/>
      <c r="K83" s="411"/>
      <c r="L83" s="411"/>
      <c r="M83" s="411"/>
      <c r="N83" s="411"/>
      <c r="O83" s="411"/>
      <c r="P83" s="411"/>
      <c r="Q83" s="411"/>
      <c r="R83" s="411"/>
      <c r="S83" s="571"/>
      <c r="T83" s="571"/>
      <c r="U83" s="571"/>
      <c r="V83" s="571"/>
      <c r="W83" s="571"/>
      <c r="X83" s="571"/>
      <c r="Y83" s="571"/>
      <c r="Z83" s="571"/>
      <c r="AA83" s="571"/>
      <c r="AB83" s="571"/>
      <c r="AC83" s="571"/>
      <c r="AD83" s="571"/>
      <c r="AE83" s="899">
        <f t="shared" si="4"/>
        <v>0</v>
      </c>
    </row>
    <row r="84" spans="1:31" ht="18" hidden="1" customHeight="1" x14ac:dyDescent="0.2">
      <c r="A84" s="570" t="s">
        <v>213</v>
      </c>
      <c r="B84" s="26"/>
      <c r="C84" s="408"/>
      <c r="D84" s="560">
        <f>C84*$C$80*$C$57</f>
        <v>0</v>
      </c>
      <c r="E84" s="409"/>
      <c r="F84" s="411"/>
      <c r="G84" s="411"/>
      <c r="H84" s="411"/>
      <c r="I84" s="411"/>
      <c r="J84" s="411"/>
      <c r="K84" s="411"/>
      <c r="L84" s="411"/>
      <c r="M84" s="411"/>
      <c r="N84" s="411"/>
      <c r="O84" s="411"/>
      <c r="P84" s="411"/>
      <c r="Q84" s="411"/>
      <c r="R84" s="411"/>
      <c r="S84" s="571"/>
      <c r="T84" s="571"/>
      <c r="U84" s="571"/>
      <c r="V84" s="571"/>
      <c r="W84" s="571"/>
      <c r="X84" s="571"/>
      <c r="Y84" s="571"/>
      <c r="Z84" s="571"/>
      <c r="AA84" s="571"/>
      <c r="AB84" s="571"/>
      <c r="AC84" s="571"/>
      <c r="AD84" s="571"/>
      <c r="AE84" s="899">
        <f t="shared" si="4"/>
        <v>0</v>
      </c>
    </row>
    <row r="85" spans="1:31" ht="18" hidden="1" customHeight="1" x14ac:dyDescent="0.2">
      <c r="A85" s="570" t="s">
        <v>214</v>
      </c>
      <c r="B85" s="26"/>
      <c r="C85" s="408"/>
      <c r="D85" s="560">
        <f>C85*$C$80*$C$57</f>
        <v>0</v>
      </c>
      <c r="E85" s="409"/>
      <c r="F85" s="411"/>
      <c r="G85" s="411"/>
      <c r="H85" s="411"/>
      <c r="I85" s="411"/>
      <c r="J85" s="411"/>
      <c r="K85" s="411"/>
      <c r="L85" s="411"/>
      <c r="M85" s="411"/>
      <c r="N85" s="411"/>
      <c r="O85" s="411"/>
      <c r="P85" s="411"/>
      <c r="Q85" s="411"/>
      <c r="R85" s="411"/>
      <c r="S85" s="571"/>
      <c r="T85" s="571"/>
      <c r="U85" s="571"/>
      <c r="V85" s="571"/>
      <c r="W85" s="571"/>
      <c r="X85" s="571"/>
      <c r="Y85" s="571"/>
      <c r="Z85" s="571"/>
      <c r="AA85" s="571"/>
      <c r="AB85" s="571"/>
      <c r="AC85" s="571"/>
      <c r="AD85" s="571"/>
      <c r="AE85" s="899">
        <f t="shared" si="4"/>
        <v>0</v>
      </c>
    </row>
    <row r="86" spans="1:31" ht="66.75" hidden="1" customHeight="1" x14ac:dyDescent="0.2">
      <c r="A86" s="572" t="s">
        <v>215</v>
      </c>
      <c r="B86" s="20"/>
      <c r="C86" s="21">
        <f>+'Presupuesto Contrato'!I115</f>
        <v>0</v>
      </c>
      <c r="D86" s="565"/>
      <c r="E86" s="22"/>
      <c r="F86" s="29">
        <f>+F87</f>
        <v>0</v>
      </c>
      <c r="G86" s="566">
        <f>G87+G93+G99+G105+G111</f>
        <v>0</v>
      </c>
      <c r="H86" s="566">
        <f t="shared" ref="H86:AD86" si="25">H87+H93+H99+H105+H111</f>
        <v>0</v>
      </c>
      <c r="I86" s="566">
        <f t="shared" si="25"/>
        <v>0</v>
      </c>
      <c r="J86" s="566">
        <f t="shared" si="25"/>
        <v>0</v>
      </c>
      <c r="K86" s="566">
        <f t="shared" si="25"/>
        <v>0</v>
      </c>
      <c r="L86" s="566">
        <f t="shared" si="25"/>
        <v>0</v>
      </c>
      <c r="M86" s="566">
        <f t="shared" si="25"/>
        <v>0</v>
      </c>
      <c r="N86" s="566">
        <f t="shared" si="25"/>
        <v>0</v>
      </c>
      <c r="O86" s="566">
        <f t="shared" si="25"/>
        <v>0</v>
      </c>
      <c r="P86" s="566">
        <f t="shared" si="25"/>
        <v>0</v>
      </c>
      <c r="Q86" s="566">
        <f t="shared" si="25"/>
        <v>0</v>
      </c>
      <c r="R86" s="566">
        <f t="shared" si="25"/>
        <v>0</v>
      </c>
      <c r="S86" s="566">
        <f t="shared" si="25"/>
        <v>0</v>
      </c>
      <c r="T86" s="566">
        <f t="shared" si="25"/>
        <v>0</v>
      </c>
      <c r="U86" s="566">
        <f t="shared" si="25"/>
        <v>0</v>
      </c>
      <c r="V86" s="566">
        <f t="shared" si="25"/>
        <v>0</v>
      </c>
      <c r="W86" s="566">
        <f t="shared" si="25"/>
        <v>0</v>
      </c>
      <c r="X86" s="566">
        <f t="shared" si="25"/>
        <v>0</v>
      </c>
      <c r="Y86" s="566">
        <f t="shared" si="25"/>
        <v>0</v>
      </c>
      <c r="Z86" s="566">
        <f t="shared" si="25"/>
        <v>0</v>
      </c>
      <c r="AA86" s="566">
        <f t="shared" si="25"/>
        <v>0</v>
      </c>
      <c r="AB86" s="566">
        <f t="shared" si="25"/>
        <v>0</v>
      </c>
      <c r="AC86" s="566">
        <f t="shared" si="25"/>
        <v>0</v>
      </c>
      <c r="AD86" s="566">
        <f t="shared" si="25"/>
        <v>0</v>
      </c>
      <c r="AE86" s="899">
        <f>F86-SUM(G86:AD86)</f>
        <v>0</v>
      </c>
    </row>
    <row r="87" spans="1:31" ht="57" hidden="1" customHeight="1" x14ac:dyDescent="0.2">
      <c r="A87" s="567" t="s">
        <v>216</v>
      </c>
      <c r="B87" s="17"/>
      <c r="C87" s="758">
        <v>1</v>
      </c>
      <c r="D87" s="568"/>
      <c r="E87" s="19"/>
      <c r="F87" s="30">
        <f>+F88</f>
        <v>0</v>
      </c>
      <c r="G87" s="569">
        <f>SUM(G88:G92)</f>
        <v>0</v>
      </c>
      <c r="H87" s="569">
        <f t="shared" ref="H87:I87" si="26">SUM(H88:H92)</f>
        <v>0</v>
      </c>
      <c r="I87" s="569">
        <f t="shared" si="26"/>
        <v>0</v>
      </c>
      <c r="J87" s="569">
        <f>SUM(J88:J92)</f>
        <v>0</v>
      </c>
      <c r="K87" s="569">
        <f t="shared" ref="K87:AD87" si="27">SUM(K88:K92)</f>
        <v>0</v>
      </c>
      <c r="L87" s="569">
        <f t="shared" si="27"/>
        <v>0</v>
      </c>
      <c r="M87" s="569">
        <f t="shared" si="27"/>
        <v>0</v>
      </c>
      <c r="N87" s="569">
        <f t="shared" si="27"/>
        <v>0</v>
      </c>
      <c r="O87" s="569">
        <f t="shared" si="27"/>
        <v>0</v>
      </c>
      <c r="P87" s="569">
        <f t="shared" si="27"/>
        <v>0</v>
      </c>
      <c r="Q87" s="569">
        <f t="shared" si="27"/>
        <v>0</v>
      </c>
      <c r="R87" s="569">
        <f t="shared" si="27"/>
        <v>0</v>
      </c>
      <c r="S87" s="569">
        <f t="shared" si="27"/>
        <v>0</v>
      </c>
      <c r="T87" s="569">
        <f t="shared" si="27"/>
        <v>0</v>
      </c>
      <c r="U87" s="569">
        <f t="shared" si="27"/>
        <v>0</v>
      </c>
      <c r="V87" s="569">
        <f t="shared" si="27"/>
        <v>0</v>
      </c>
      <c r="W87" s="569">
        <f t="shared" si="27"/>
        <v>0</v>
      </c>
      <c r="X87" s="569">
        <f t="shared" si="27"/>
        <v>0</v>
      </c>
      <c r="Y87" s="569">
        <f t="shared" si="27"/>
        <v>0</v>
      </c>
      <c r="Z87" s="569">
        <f t="shared" si="27"/>
        <v>0</v>
      </c>
      <c r="AA87" s="569">
        <f t="shared" si="27"/>
        <v>0</v>
      </c>
      <c r="AB87" s="569">
        <f t="shared" si="27"/>
        <v>0</v>
      </c>
      <c r="AC87" s="569">
        <f t="shared" si="27"/>
        <v>0</v>
      </c>
      <c r="AD87" s="569">
        <f t="shared" si="27"/>
        <v>0</v>
      </c>
      <c r="AE87" s="899">
        <f>F87-SUM(G87:AD87)</f>
        <v>0</v>
      </c>
    </row>
    <row r="88" spans="1:31" ht="28.9" hidden="1" customHeight="1" x14ac:dyDescent="0.2">
      <c r="A88" s="570" t="s">
        <v>217</v>
      </c>
      <c r="B88" s="26"/>
      <c r="C88" s="408">
        <v>1</v>
      </c>
      <c r="D88" s="560">
        <f>C88*$C$87*$C$86</f>
        <v>0</v>
      </c>
      <c r="E88" s="409" t="s">
        <v>148</v>
      </c>
      <c r="F88" s="411"/>
      <c r="G88" s="411"/>
      <c r="H88" s="411"/>
      <c r="I88" s="411"/>
      <c r="J88" s="411"/>
      <c r="K88" s="411"/>
      <c r="L88" s="411"/>
      <c r="M88" s="411"/>
      <c r="N88" s="411"/>
      <c r="O88" s="411"/>
      <c r="P88" s="411"/>
      <c r="Q88" s="411"/>
      <c r="R88" s="411"/>
      <c r="S88" s="571"/>
      <c r="T88" s="571"/>
      <c r="U88" s="571"/>
      <c r="V88" s="571"/>
      <c r="W88" s="571"/>
      <c r="X88" s="571"/>
      <c r="Y88" s="571"/>
      <c r="Z88" s="571"/>
      <c r="AA88" s="571"/>
      <c r="AB88" s="571"/>
      <c r="AC88" s="571"/>
      <c r="AD88" s="571"/>
      <c r="AE88" s="899">
        <f>F88-SUM(G88:AD88)</f>
        <v>0</v>
      </c>
    </row>
    <row r="89" spans="1:31" ht="18" hidden="1" customHeight="1" x14ac:dyDescent="0.2">
      <c r="A89" s="570" t="s">
        <v>218</v>
      </c>
      <c r="B89" s="26"/>
      <c r="C89" s="408"/>
      <c r="D89" s="560">
        <f>C89*$C$87*$C$86</f>
        <v>0</v>
      </c>
      <c r="E89" s="409"/>
      <c r="F89" s="411"/>
      <c r="G89" s="411"/>
      <c r="H89" s="411"/>
      <c r="I89" s="411"/>
      <c r="J89" s="411"/>
      <c r="K89" s="411"/>
      <c r="L89" s="411"/>
      <c r="M89" s="411"/>
      <c r="N89" s="411"/>
      <c r="O89" s="411"/>
      <c r="P89" s="411"/>
      <c r="Q89" s="411"/>
      <c r="R89" s="411"/>
      <c r="S89" s="571"/>
      <c r="T89" s="571"/>
      <c r="U89" s="571"/>
      <c r="V89" s="571"/>
      <c r="W89" s="571"/>
      <c r="X89" s="571"/>
      <c r="Y89" s="571"/>
      <c r="Z89" s="571"/>
      <c r="AA89" s="571"/>
      <c r="AB89" s="571"/>
      <c r="AC89" s="571"/>
      <c r="AD89" s="571"/>
      <c r="AE89" s="899">
        <f t="shared" ref="AE89:AE152" si="28">F89-SUM(G89:AD89)</f>
        <v>0</v>
      </c>
    </row>
    <row r="90" spans="1:31" ht="18" hidden="1" customHeight="1" x14ac:dyDescent="0.2">
      <c r="A90" s="570" t="s">
        <v>219</v>
      </c>
      <c r="B90" s="26"/>
      <c r="C90" s="408"/>
      <c r="D90" s="560">
        <f>C90*$C$87*$C$86</f>
        <v>0</v>
      </c>
      <c r="E90" s="409"/>
      <c r="F90" s="411"/>
      <c r="G90" s="411"/>
      <c r="H90" s="411"/>
      <c r="I90" s="411"/>
      <c r="J90" s="411"/>
      <c r="K90" s="411"/>
      <c r="L90" s="411"/>
      <c r="M90" s="411"/>
      <c r="N90" s="411"/>
      <c r="O90" s="411"/>
      <c r="P90" s="411"/>
      <c r="Q90" s="411"/>
      <c r="R90" s="411"/>
      <c r="S90" s="571"/>
      <c r="T90" s="571"/>
      <c r="U90" s="571"/>
      <c r="V90" s="571"/>
      <c r="W90" s="571"/>
      <c r="X90" s="571"/>
      <c r="Y90" s="571"/>
      <c r="Z90" s="571"/>
      <c r="AA90" s="571"/>
      <c r="AB90" s="571"/>
      <c r="AC90" s="571"/>
      <c r="AD90" s="571"/>
      <c r="AE90" s="899">
        <f t="shared" si="28"/>
        <v>0</v>
      </c>
    </row>
    <row r="91" spans="1:31" ht="18" hidden="1" customHeight="1" x14ac:dyDescent="0.2">
      <c r="A91" s="570" t="s">
        <v>220</v>
      </c>
      <c r="B91" s="26"/>
      <c r="C91" s="408"/>
      <c r="D91" s="560">
        <f>C91*$C$87*$C$86</f>
        <v>0</v>
      </c>
      <c r="E91" s="409"/>
      <c r="F91" s="411"/>
      <c r="G91" s="411"/>
      <c r="H91" s="411"/>
      <c r="I91" s="411"/>
      <c r="J91" s="411"/>
      <c r="K91" s="411"/>
      <c r="L91" s="411"/>
      <c r="M91" s="411"/>
      <c r="N91" s="411"/>
      <c r="O91" s="411"/>
      <c r="P91" s="411"/>
      <c r="Q91" s="411"/>
      <c r="R91" s="411"/>
      <c r="S91" s="571"/>
      <c r="T91" s="571"/>
      <c r="U91" s="571"/>
      <c r="V91" s="571"/>
      <c r="W91" s="571"/>
      <c r="X91" s="571"/>
      <c r="Y91" s="571"/>
      <c r="Z91" s="571"/>
      <c r="AA91" s="571"/>
      <c r="AB91" s="571"/>
      <c r="AC91" s="571"/>
      <c r="AD91" s="571"/>
      <c r="AE91" s="899">
        <f t="shared" si="28"/>
        <v>0</v>
      </c>
    </row>
    <row r="92" spans="1:31" ht="18" hidden="1" customHeight="1" x14ac:dyDescent="0.2">
      <c r="A92" s="570" t="s">
        <v>221</v>
      </c>
      <c r="B92" s="26"/>
      <c r="C92" s="408"/>
      <c r="D92" s="560">
        <f>C92*$C$87*$C$86</f>
        <v>0</v>
      </c>
      <c r="E92" s="409"/>
      <c r="F92" s="411"/>
      <c r="G92" s="411"/>
      <c r="H92" s="411"/>
      <c r="I92" s="411"/>
      <c r="J92" s="411"/>
      <c r="K92" s="411"/>
      <c r="L92" s="411"/>
      <c r="M92" s="411"/>
      <c r="N92" s="411"/>
      <c r="O92" s="411"/>
      <c r="P92" s="411"/>
      <c r="Q92" s="411"/>
      <c r="R92" s="411"/>
      <c r="S92" s="571"/>
      <c r="T92" s="571"/>
      <c r="U92" s="571"/>
      <c r="V92" s="571"/>
      <c r="W92" s="571"/>
      <c r="X92" s="571"/>
      <c r="Y92" s="571"/>
      <c r="Z92" s="571"/>
      <c r="AA92" s="571"/>
      <c r="AB92" s="571"/>
      <c r="AC92" s="571"/>
      <c r="AD92" s="571"/>
      <c r="AE92" s="899">
        <f t="shared" si="28"/>
        <v>0</v>
      </c>
    </row>
    <row r="93" spans="1:31" ht="18" hidden="1" customHeight="1" x14ac:dyDescent="0.2">
      <c r="A93" s="567" t="s">
        <v>222</v>
      </c>
      <c r="B93" s="17"/>
      <c r="C93" s="18"/>
      <c r="D93" s="568"/>
      <c r="E93" s="19"/>
      <c r="F93" s="30"/>
      <c r="G93" s="569">
        <f>SUM(G94:G98)</f>
        <v>0</v>
      </c>
      <c r="H93" s="569">
        <f t="shared" ref="H93" si="29">SUM(H94:H98)</f>
        <v>0</v>
      </c>
      <c r="I93" s="569">
        <f>SUM(I94:I98)</f>
        <v>0</v>
      </c>
      <c r="J93" s="569">
        <f t="shared" ref="J93:AD93" si="30">SUM(J94:J98)</f>
        <v>0</v>
      </c>
      <c r="K93" s="569">
        <f t="shared" si="30"/>
        <v>0</v>
      </c>
      <c r="L93" s="569">
        <f t="shared" si="30"/>
        <v>0</v>
      </c>
      <c r="M93" s="569">
        <f t="shared" si="30"/>
        <v>0</v>
      </c>
      <c r="N93" s="569">
        <f t="shared" si="30"/>
        <v>0</v>
      </c>
      <c r="O93" s="569">
        <f t="shared" si="30"/>
        <v>0</v>
      </c>
      <c r="P93" s="569">
        <f t="shared" si="30"/>
        <v>0</v>
      </c>
      <c r="Q93" s="569">
        <f t="shared" si="30"/>
        <v>0</v>
      </c>
      <c r="R93" s="569">
        <f t="shared" si="30"/>
        <v>0</v>
      </c>
      <c r="S93" s="569">
        <f t="shared" si="30"/>
        <v>0</v>
      </c>
      <c r="T93" s="569">
        <f t="shared" si="30"/>
        <v>0</v>
      </c>
      <c r="U93" s="569">
        <f t="shared" si="30"/>
        <v>0</v>
      </c>
      <c r="V93" s="569">
        <f t="shared" si="30"/>
        <v>0</v>
      </c>
      <c r="W93" s="569">
        <f t="shared" si="30"/>
        <v>0</v>
      </c>
      <c r="X93" s="569">
        <f t="shared" si="30"/>
        <v>0</v>
      </c>
      <c r="Y93" s="569">
        <f t="shared" si="30"/>
        <v>0</v>
      </c>
      <c r="Z93" s="569">
        <f t="shared" si="30"/>
        <v>0</v>
      </c>
      <c r="AA93" s="569">
        <f t="shared" si="30"/>
        <v>0</v>
      </c>
      <c r="AB93" s="569">
        <f t="shared" si="30"/>
        <v>0</v>
      </c>
      <c r="AC93" s="569">
        <f t="shared" si="30"/>
        <v>0</v>
      </c>
      <c r="AD93" s="569">
        <f t="shared" si="30"/>
        <v>0</v>
      </c>
      <c r="AE93" s="899">
        <f t="shared" si="28"/>
        <v>0</v>
      </c>
    </row>
    <row r="94" spans="1:31" ht="18" hidden="1" customHeight="1" x14ac:dyDescent="0.2">
      <c r="A94" s="570" t="s">
        <v>223</v>
      </c>
      <c r="B94" s="26"/>
      <c r="C94" s="408"/>
      <c r="D94" s="560">
        <f>C94*$C$93*$C$86</f>
        <v>0</v>
      </c>
      <c r="E94" s="409"/>
      <c r="F94" s="411"/>
      <c r="G94" s="411"/>
      <c r="H94" s="411"/>
      <c r="I94" s="411"/>
      <c r="J94" s="411"/>
      <c r="K94" s="411"/>
      <c r="L94" s="411"/>
      <c r="M94" s="411"/>
      <c r="N94" s="411"/>
      <c r="O94" s="411"/>
      <c r="P94" s="411"/>
      <c r="Q94" s="411"/>
      <c r="R94" s="411"/>
      <c r="S94" s="571"/>
      <c r="T94" s="571"/>
      <c r="U94" s="571"/>
      <c r="V94" s="571"/>
      <c r="W94" s="571"/>
      <c r="X94" s="571"/>
      <c r="Y94" s="571"/>
      <c r="Z94" s="571"/>
      <c r="AA94" s="571"/>
      <c r="AB94" s="571"/>
      <c r="AC94" s="571"/>
      <c r="AD94" s="571"/>
      <c r="AE94" s="899">
        <f t="shared" si="28"/>
        <v>0</v>
      </c>
    </row>
    <row r="95" spans="1:31" ht="18" hidden="1" customHeight="1" x14ac:dyDescent="0.2">
      <c r="A95" s="570" t="s">
        <v>224</v>
      </c>
      <c r="B95" s="26"/>
      <c r="C95" s="408"/>
      <c r="D95" s="560">
        <f t="shared" ref="D95" si="31">C95*$C$93*$C$86</f>
        <v>0</v>
      </c>
      <c r="E95" s="409"/>
      <c r="F95" s="411"/>
      <c r="G95" s="411"/>
      <c r="H95" s="411"/>
      <c r="I95" s="411"/>
      <c r="J95" s="411"/>
      <c r="K95" s="411"/>
      <c r="L95" s="411"/>
      <c r="M95" s="411"/>
      <c r="N95" s="411"/>
      <c r="O95" s="411"/>
      <c r="P95" s="411"/>
      <c r="Q95" s="411"/>
      <c r="R95" s="411"/>
      <c r="S95" s="571"/>
      <c r="T95" s="571"/>
      <c r="U95" s="571"/>
      <c r="V95" s="571"/>
      <c r="W95" s="571"/>
      <c r="X95" s="571"/>
      <c r="Y95" s="571"/>
      <c r="Z95" s="571"/>
      <c r="AA95" s="571"/>
      <c r="AB95" s="571"/>
      <c r="AC95" s="571"/>
      <c r="AD95" s="571"/>
      <c r="AE95" s="899">
        <f t="shared" si="28"/>
        <v>0</v>
      </c>
    </row>
    <row r="96" spans="1:31" ht="18" hidden="1" customHeight="1" x14ac:dyDescent="0.2">
      <c r="A96" s="570" t="s">
        <v>225</v>
      </c>
      <c r="B96" s="26"/>
      <c r="C96" s="408"/>
      <c r="D96" s="560">
        <f>C96*$C$93*$C$86</f>
        <v>0</v>
      </c>
      <c r="E96" s="409"/>
      <c r="F96" s="411"/>
      <c r="G96" s="411"/>
      <c r="H96" s="411"/>
      <c r="I96" s="411"/>
      <c r="J96" s="411"/>
      <c r="K96" s="411"/>
      <c r="L96" s="411"/>
      <c r="M96" s="411"/>
      <c r="N96" s="411"/>
      <c r="O96" s="411"/>
      <c r="P96" s="411"/>
      <c r="Q96" s="411"/>
      <c r="R96" s="411"/>
      <c r="S96" s="571"/>
      <c r="T96" s="571"/>
      <c r="U96" s="571"/>
      <c r="V96" s="571"/>
      <c r="W96" s="571"/>
      <c r="X96" s="571"/>
      <c r="Y96" s="571"/>
      <c r="Z96" s="571"/>
      <c r="AA96" s="571"/>
      <c r="AB96" s="571"/>
      <c r="AC96" s="571"/>
      <c r="AD96" s="571"/>
      <c r="AE96" s="899">
        <f t="shared" si="28"/>
        <v>0</v>
      </c>
    </row>
    <row r="97" spans="1:31" ht="18" hidden="1" customHeight="1" x14ac:dyDescent="0.2">
      <c r="A97" s="570" t="s">
        <v>226</v>
      </c>
      <c r="B97" s="26"/>
      <c r="C97" s="408"/>
      <c r="D97" s="560">
        <f>C97*$C$93*$C$86</f>
        <v>0</v>
      </c>
      <c r="E97" s="409"/>
      <c r="F97" s="411"/>
      <c r="G97" s="411"/>
      <c r="H97" s="411"/>
      <c r="I97" s="411"/>
      <c r="J97" s="411"/>
      <c r="K97" s="411"/>
      <c r="L97" s="411"/>
      <c r="M97" s="411"/>
      <c r="N97" s="411"/>
      <c r="O97" s="411"/>
      <c r="P97" s="411"/>
      <c r="Q97" s="411"/>
      <c r="R97" s="411"/>
      <c r="S97" s="571"/>
      <c r="T97" s="571"/>
      <c r="U97" s="571"/>
      <c r="V97" s="571"/>
      <c r="W97" s="571"/>
      <c r="X97" s="571"/>
      <c r="Y97" s="571"/>
      <c r="Z97" s="571"/>
      <c r="AA97" s="571"/>
      <c r="AB97" s="571"/>
      <c r="AC97" s="571"/>
      <c r="AD97" s="571"/>
      <c r="AE97" s="899">
        <f t="shared" si="28"/>
        <v>0</v>
      </c>
    </row>
    <row r="98" spans="1:31" ht="18" hidden="1" customHeight="1" x14ac:dyDescent="0.2">
      <c r="A98" s="570" t="s">
        <v>227</v>
      </c>
      <c r="B98" s="26"/>
      <c r="C98" s="408"/>
      <c r="D98" s="560">
        <f>C98*$C$93*$C$86</f>
        <v>0</v>
      </c>
      <c r="E98" s="409"/>
      <c r="F98" s="411"/>
      <c r="G98" s="411"/>
      <c r="H98" s="411"/>
      <c r="I98" s="411"/>
      <c r="J98" s="411"/>
      <c r="K98" s="411"/>
      <c r="L98" s="411"/>
      <c r="M98" s="411"/>
      <c r="N98" s="411"/>
      <c r="O98" s="411"/>
      <c r="P98" s="411"/>
      <c r="Q98" s="411"/>
      <c r="R98" s="411"/>
      <c r="S98" s="571"/>
      <c r="T98" s="571"/>
      <c r="U98" s="571"/>
      <c r="V98" s="571"/>
      <c r="W98" s="571"/>
      <c r="X98" s="571"/>
      <c r="Y98" s="571"/>
      <c r="Z98" s="571"/>
      <c r="AA98" s="571"/>
      <c r="AB98" s="571"/>
      <c r="AC98" s="571"/>
      <c r="AD98" s="571"/>
      <c r="AE98" s="899">
        <f t="shared" si="28"/>
        <v>0</v>
      </c>
    </row>
    <row r="99" spans="1:31" ht="18" hidden="1" customHeight="1" x14ac:dyDescent="0.2">
      <c r="A99" s="567" t="s">
        <v>228</v>
      </c>
      <c r="B99" s="17"/>
      <c r="C99" s="18"/>
      <c r="D99" s="568"/>
      <c r="E99" s="19"/>
      <c r="F99" s="30"/>
      <c r="G99" s="569">
        <f>SUM(G100:G104)</f>
        <v>0</v>
      </c>
      <c r="H99" s="569">
        <f>SUM(H100:H104)</f>
        <v>0</v>
      </c>
      <c r="I99" s="569">
        <f>SUM(I100:I104)</f>
        <v>0</v>
      </c>
      <c r="J99" s="569">
        <f>SUM(J100:J104)</f>
        <v>0</v>
      </c>
      <c r="K99" s="569">
        <f t="shared" ref="K99:AD99" si="32">SUM(K100:K104)</f>
        <v>0</v>
      </c>
      <c r="L99" s="569">
        <f t="shared" si="32"/>
        <v>0</v>
      </c>
      <c r="M99" s="569">
        <f t="shared" si="32"/>
        <v>0</v>
      </c>
      <c r="N99" s="569">
        <f t="shared" si="32"/>
        <v>0</v>
      </c>
      <c r="O99" s="569">
        <f t="shared" si="32"/>
        <v>0</v>
      </c>
      <c r="P99" s="569">
        <f t="shared" si="32"/>
        <v>0</v>
      </c>
      <c r="Q99" s="569">
        <f t="shared" si="32"/>
        <v>0</v>
      </c>
      <c r="R99" s="569">
        <f t="shared" si="32"/>
        <v>0</v>
      </c>
      <c r="S99" s="569">
        <f t="shared" si="32"/>
        <v>0</v>
      </c>
      <c r="T99" s="569">
        <f t="shared" si="32"/>
        <v>0</v>
      </c>
      <c r="U99" s="569">
        <f t="shared" si="32"/>
        <v>0</v>
      </c>
      <c r="V99" s="569">
        <f t="shared" si="32"/>
        <v>0</v>
      </c>
      <c r="W99" s="569">
        <f t="shared" si="32"/>
        <v>0</v>
      </c>
      <c r="X99" s="569">
        <f t="shared" si="32"/>
        <v>0</v>
      </c>
      <c r="Y99" s="569">
        <f t="shared" si="32"/>
        <v>0</v>
      </c>
      <c r="Z99" s="569">
        <f t="shared" si="32"/>
        <v>0</v>
      </c>
      <c r="AA99" s="569">
        <f t="shared" si="32"/>
        <v>0</v>
      </c>
      <c r="AB99" s="569">
        <f t="shared" si="32"/>
        <v>0</v>
      </c>
      <c r="AC99" s="569">
        <f t="shared" si="32"/>
        <v>0</v>
      </c>
      <c r="AD99" s="569">
        <f t="shared" si="32"/>
        <v>0</v>
      </c>
      <c r="AE99" s="899">
        <f t="shared" si="28"/>
        <v>0</v>
      </c>
    </row>
    <row r="100" spans="1:31" ht="18" hidden="1" customHeight="1" x14ac:dyDescent="0.2">
      <c r="A100" s="570" t="s">
        <v>229</v>
      </c>
      <c r="B100" s="26"/>
      <c r="C100" s="408"/>
      <c r="D100" s="560">
        <f>C100*$C$99*$C$86</f>
        <v>0</v>
      </c>
      <c r="E100" s="409"/>
      <c r="F100" s="411"/>
      <c r="G100" s="411"/>
      <c r="H100" s="411"/>
      <c r="I100" s="411"/>
      <c r="J100" s="411"/>
      <c r="K100" s="411"/>
      <c r="L100" s="411"/>
      <c r="M100" s="411"/>
      <c r="N100" s="411"/>
      <c r="O100" s="411"/>
      <c r="P100" s="411"/>
      <c r="Q100" s="411"/>
      <c r="R100" s="411"/>
      <c r="S100" s="571"/>
      <c r="T100" s="571"/>
      <c r="U100" s="571"/>
      <c r="V100" s="571"/>
      <c r="W100" s="571"/>
      <c r="X100" s="571"/>
      <c r="Y100" s="571"/>
      <c r="Z100" s="571"/>
      <c r="AA100" s="571"/>
      <c r="AB100" s="571"/>
      <c r="AC100" s="571"/>
      <c r="AD100" s="571"/>
      <c r="AE100" s="899">
        <f t="shared" si="28"/>
        <v>0</v>
      </c>
    </row>
    <row r="101" spans="1:31" ht="18" hidden="1" customHeight="1" x14ac:dyDescent="0.2">
      <c r="A101" s="570" t="s">
        <v>230</v>
      </c>
      <c r="B101" s="26"/>
      <c r="C101" s="408"/>
      <c r="D101" s="560">
        <f t="shared" ref="D101" si="33">C101*$C$99*$C$86</f>
        <v>0</v>
      </c>
      <c r="E101" s="409"/>
      <c r="F101" s="411"/>
      <c r="G101" s="411"/>
      <c r="H101" s="411"/>
      <c r="I101" s="411"/>
      <c r="J101" s="411"/>
      <c r="K101" s="411"/>
      <c r="L101" s="411"/>
      <c r="M101" s="411"/>
      <c r="N101" s="411"/>
      <c r="O101" s="411"/>
      <c r="P101" s="411"/>
      <c r="Q101" s="411"/>
      <c r="R101" s="411"/>
      <c r="S101" s="571"/>
      <c r="T101" s="571"/>
      <c r="U101" s="571"/>
      <c r="V101" s="571"/>
      <c r="W101" s="571"/>
      <c r="X101" s="571"/>
      <c r="Y101" s="571"/>
      <c r="Z101" s="571"/>
      <c r="AA101" s="571"/>
      <c r="AB101" s="571"/>
      <c r="AC101" s="571"/>
      <c r="AD101" s="571"/>
      <c r="AE101" s="899">
        <f t="shared" si="28"/>
        <v>0</v>
      </c>
    </row>
    <row r="102" spans="1:31" ht="18" hidden="1" customHeight="1" x14ac:dyDescent="0.2">
      <c r="A102" s="570" t="s">
        <v>231</v>
      </c>
      <c r="B102" s="26"/>
      <c r="C102" s="408"/>
      <c r="D102" s="560">
        <f>C102*$C$99*$C$86</f>
        <v>0</v>
      </c>
      <c r="E102" s="409"/>
      <c r="F102" s="411"/>
      <c r="G102" s="411"/>
      <c r="H102" s="411"/>
      <c r="I102" s="411"/>
      <c r="J102" s="411"/>
      <c r="K102" s="411"/>
      <c r="L102" s="411"/>
      <c r="M102" s="411"/>
      <c r="N102" s="411"/>
      <c r="O102" s="411"/>
      <c r="P102" s="411"/>
      <c r="Q102" s="411"/>
      <c r="R102" s="411"/>
      <c r="S102" s="571"/>
      <c r="T102" s="571"/>
      <c r="U102" s="571"/>
      <c r="V102" s="571"/>
      <c r="W102" s="571"/>
      <c r="X102" s="571"/>
      <c r="Y102" s="571"/>
      <c r="Z102" s="571"/>
      <c r="AA102" s="571"/>
      <c r="AB102" s="571"/>
      <c r="AC102" s="571"/>
      <c r="AD102" s="571"/>
      <c r="AE102" s="899">
        <f t="shared" si="28"/>
        <v>0</v>
      </c>
    </row>
    <row r="103" spans="1:31" ht="18" hidden="1" customHeight="1" x14ac:dyDescent="0.2">
      <c r="A103" s="570" t="s">
        <v>232</v>
      </c>
      <c r="B103" s="26"/>
      <c r="C103" s="408"/>
      <c r="D103" s="560">
        <f>C103*$C$99*$C$86</f>
        <v>0</v>
      </c>
      <c r="E103" s="409"/>
      <c r="F103" s="411"/>
      <c r="G103" s="411"/>
      <c r="H103" s="411"/>
      <c r="I103" s="411"/>
      <c r="J103" s="411"/>
      <c r="K103" s="411"/>
      <c r="L103" s="411"/>
      <c r="M103" s="411"/>
      <c r="N103" s="411"/>
      <c r="O103" s="411"/>
      <c r="P103" s="411"/>
      <c r="Q103" s="411"/>
      <c r="R103" s="411"/>
      <c r="S103" s="571"/>
      <c r="T103" s="571"/>
      <c r="U103" s="571"/>
      <c r="V103" s="571"/>
      <c r="W103" s="571"/>
      <c r="X103" s="571"/>
      <c r="Y103" s="571"/>
      <c r="Z103" s="571"/>
      <c r="AA103" s="571"/>
      <c r="AB103" s="571"/>
      <c r="AC103" s="571"/>
      <c r="AD103" s="571"/>
      <c r="AE103" s="899">
        <f t="shared" si="28"/>
        <v>0</v>
      </c>
    </row>
    <row r="104" spans="1:31" ht="18" hidden="1" customHeight="1" x14ac:dyDescent="0.2">
      <c r="A104" s="570" t="s">
        <v>233</v>
      </c>
      <c r="B104" s="26"/>
      <c r="C104" s="408"/>
      <c r="D104" s="560">
        <f>C104*$C$99*$C$86</f>
        <v>0</v>
      </c>
      <c r="E104" s="409"/>
      <c r="F104" s="411"/>
      <c r="G104" s="411"/>
      <c r="H104" s="411"/>
      <c r="I104" s="411"/>
      <c r="J104" s="411"/>
      <c r="K104" s="411"/>
      <c r="L104" s="411"/>
      <c r="M104" s="411"/>
      <c r="N104" s="411"/>
      <c r="O104" s="411"/>
      <c r="P104" s="411"/>
      <c r="Q104" s="411"/>
      <c r="R104" s="411"/>
      <c r="S104" s="571"/>
      <c r="T104" s="571"/>
      <c r="U104" s="571"/>
      <c r="V104" s="571"/>
      <c r="W104" s="571"/>
      <c r="X104" s="571"/>
      <c r="Y104" s="571"/>
      <c r="Z104" s="571"/>
      <c r="AA104" s="571"/>
      <c r="AB104" s="571"/>
      <c r="AC104" s="571"/>
      <c r="AD104" s="571"/>
      <c r="AE104" s="899">
        <f t="shared" si="28"/>
        <v>0</v>
      </c>
    </row>
    <row r="105" spans="1:31" ht="18" hidden="1" customHeight="1" x14ac:dyDescent="0.2">
      <c r="A105" s="567" t="s">
        <v>234</v>
      </c>
      <c r="B105" s="17"/>
      <c r="C105" s="18"/>
      <c r="D105" s="568"/>
      <c r="E105" s="19"/>
      <c r="F105" s="30"/>
      <c r="G105" s="569">
        <f>SUM(G106:G110)</f>
        <v>0</v>
      </c>
      <c r="H105" s="569">
        <f>SUM(H106:H110)</f>
        <v>0</v>
      </c>
      <c r="I105" s="569">
        <f>SUM(I106:I110)</f>
        <v>0</v>
      </c>
      <c r="J105" s="569">
        <f>SUM(J106:J110)</f>
        <v>0</v>
      </c>
      <c r="K105" s="569">
        <f t="shared" ref="K105:AD105" si="34">SUM(K106:K110)</f>
        <v>0</v>
      </c>
      <c r="L105" s="569">
        <f t="shared" si="34"/>
        <v>0</v>
      </c>
      <c r="M105" s="569">
        <f t="shared" si="34"/>
        <v>0</v>
      </c>
      <c r="N105" s="569">
        <f t="shared" si="34"/>
        <v>0</v>
      </c>
      <c r="O105" s="569">
        <f t="shared" si="34"/>
        <v>0</v>
      </c>
      <c r="P105" s="569">
        <f t="shared" si="34"/>
        <v>0</v>
      </c>
      <c r="Q105" s="569">
        <f t="shared" si="34"/>
        <v>0</v>
      </c>
      <c r="R105" s="569">
        <f t="shared" si="34"/>
        <v>0</v>
      </c>
      <c r="S105" s="569">
        <f t="shared" si="34"/>
        <v>0</v>
      </c>
      <c r="T105" s="569">
        <f t="shared" si="34"/>
        <v>0</v>
      </c>
      <c r="U105" s="569">
        <f t="shared" si="34"/>
        <v>0</v>
      </c>
      <c r="V105" s="569">
        <f t="shared" si="34"/>
        <v>0</v>
      </c>
      <c r="W105" s="569">
        <f t="shared" si="34"/>
        <v>0</v>
      </c>
      <c r="X105" s="569">
        <f t="shared" si="34"/>
        <v>0</v>
      </c>
      <c r="Y105" s="569">
        <f t="shared" si="34"/>
        <v>0</v>
      </c>
      <c r="Z105" s="569">
        <f t="shared" si="34"/>
        <v>0</v>
      </c>
      <c r="AA105" s="569">
        <f t="shared" si="34"/>
        <v>0</v>
      </c>
      <c r="AB105" s="569">
        <f t="shared" si="34"/>
        <v>0</v>
      </c>
      <c r="AC105" s="569">
        <f t="shared" si="34"/>
        <v>0</v>
      </c>
      <c r="AD105" s="569">
        <f t="shared" si="34"/>
        <v>0</v>
      </c>
      <c r="AE105" s="899">
        <f t="shared" si="28"/>
        <v>0</v>
      </c>
    </row>
    <row r="106" spans="1:31" ht="18" hidden="1" customHeight="1" x14ac:dyDescent="0.2">
      <c r="A106" s="570" t="s">
        <v>235</v>
      </c>
      <c r="B106" s="26"/>
      <c r="C106" s="408"/>
      <c r="D106" s="560">
        <f>C106*$C$105*$C$86</f>
        <v>0</v>
      </c>
      <c r="E106" s="409"/>
      <c r="F106" s="411"/>
      <c r="G106" s="411"/>
      <c r="H106" s="411"/>
      <c r="I106" s="411"/>
      <c r="J106" s="411"/>
      <c r="K106" s="411"/>
      <c r="L106" s="411"/>
      <c r="M106" s="411"/>
      <c r="N106" s="411"/>
      <c r="O106" s="411"/>
      <c r="P106" s="411"/>
      <c r="Q106" s="411"/>
      <c r="R106" s="411"/>
      <c r="S106" s="571"/>
      <c r="T106" s="571"/>
      <c r="U106" s="571"/>
      <c r="V106" s="571"/>
      <c r="W106" s="571"/>
      <c r="X106" s="571"/>
      <c r="Y106" s="571"/>
      <c r="Z106" s="571"/>
      <c r="AA106" s="571"/>
      <c r="AB106" s="571"/>
      <c r="AC106" s="571"/>
      <c r="AD106" s="571"/>
      <c r="AE106" s="899">
        <f t="shared" si="28"/>
        <v>0</v>
      </c>
    </row>
    <row r="107" spans="1:31" ht="18" hidden="1" customHeight="1" x14ac:dyDescent="0.2">
      <c r="A107" s="570" t="s">
        <v>236</v>
      </c>
      <c r="B107" s="26"/>
      <c r="C107" s="408"/>
      <c r="D107" s="560">
        <f t="shared" ref="D107:D110" si="35">C107*$C$105*$C$86</f>
        <v>0</v>
      </c>
      <c r="E107" s="409"/>
      <c r="F107" s="411"/>
      <c r="G107" s="411"/>
      <c r="H107" s="411"/>
      <c r="I107" s="411"/>
      <c r="J107" s="411"/>
      <c r="K107" s="411"/>
      <c r="L107" s="411"/>
      <c r="M107" s="411"/>
      <c r="N107" s="411"/>
      <c r="O107" s="411"/>
      <c r="P107" s="411"/>
      <c r="Q107" s="411"/>
      <c r="R107" s="411"/>
      <c r="S107" s="571"/>
      <c r="T107" s="571"/>
      <c r="U107" s="571"/>
      <c r="V107" s="571"/>
      <c r="W107" s="571"/>
      <c r="X107" s="571"/>
      <c r="Y107" s="571"/>
      <c r="Z107" s="571"/>
      <c r="AA107" s="571"/>
      <c r="AB107" s="571"/>
      <c r="AC107" s="571"/>
      <c r="AD107" s="571"/>
      <c r="AE107" s="899">
        <f t="shared" si="28"/>
        <v>0</v>
      </c>
    </row>
    <row r="108" spans="1:31" ht="18" hidden="1" customHeight="1" x14ac:dyDescent="0.2">
      <c r="A108" s="570" t="s">
        <v>237</v>
      </c>
      <c r="B108" s="26"/>
      <c r="C108" s="408"/>
      <c r="D108" s="560">
        <f>C108*$C$105*$C$86</f>
        <v>0</v>
      </c>
      <c r="E108" s="409"/>
      <c r="F108" s="411"/>
      <c r="G108" s="411"/>
      <c r="H108" s="411"/>
      <c r="I108" s="411"/>
      <c r="J108" s="411"/>
      <c r="K108" s="411"/>
      <c r="L108" s="411"/>
      <c r="M108" s="411"/>
      <c r="N108" s="411"/>
      <c r="O108" s="411"/>
      <c r="P108" s="411"/>
      <c r="Q108" s="411"/>
      <c r="R108" s="411"/>
      <c r="S108" s="571"/>
      <c r="T108" s="571"/>
      <c r="U108" s="571"/>
      <c r="V108" s="571"/>
      <c r="W108" s="571"/>
      <c r="X108" s="571"/>
      <c r="Y108" s="571"/>
      <c r="Z108" s="571"/>
      <c r="AA108" s="571"/>
      <c r="AB108" s="571"/>
      <c r="AC108" s="571"/>
      <c r="AD108" s="571"/>
      <c r="AE108" s="899">
        <f t="shared" si="28"/>
        <v>0</v>
      </c>
    </row>
    <row r="109" spans="1:31" ht="18" hidden="1" customHeight="1" x14ac:dyDescent="0.2">
      <c r="A109" s="570" t="s">
        <v>238</v>
      </c>
      <c r="B109" s="26"/>
      <c r="C109" s="408"/>
      <c r="D109" s="560">
        <f>C109*$C$105*$C$86</f>
        <v>0</v>
      </c>
      <c r="E109" s="409"/>
      <c r="F109" s="411"/>
      <c r="G109" s="411"/>
      <c r="H109" s="411"/>
      <c r="I109" s="411"/>
      <c r="J109" s="411"/>
      <c r="K109" s="411"/>
      <c r="L109" s="411"/>
      <c r="M109" s="411"/>
      <c r="N109" s="411"/>
      <c r="O109" s="411"/>
      <c r="P109" s="411"/>
      <c r="Q109" s="411"/>
      <c r="R109" s="411"/>
      <c r="S109" s="571"/>
      <c r="T109" s="571"/>
      <c r="U109" s="571"/>
      <c r="V109" s="571"/>
      <c r="W109" s="571"/>
      <c r="X109" s="571"/>
      <c r="Y109" s="571"/>
      <c r="Z109" s="571"/>
      <c r="AA109" s="571"/>
      <c r="AB109" s="571"/>
      <c r="AC109" s="571"/>
      <c r="AD109" s="571"/>
      <c r="AE109" s="899">
        <f t="shared" si="28"/>
        <v>0</v>
      </c>
    </row>
    <row r="110" spans="1:31" ht="18" hidden="1" customHeight="1" x14ac:dyDescent="0.2">
      <c r="A110" s="570" t="s">
        <v>239</v>
      </c>
      <c r="B110" s="26"/>
      <c r="C110" s="408"/>
      <c r="D110" s="560">
        <f t="shared" si="35"/>
        <v>0</v>
      </c>
      <c r="E110" s="409"/>
      <c r="F110" s="411"/>
      <c r="G110" s="411"/>
      <c r="H110" s="411"/>
      <c r="I110" s="411"/>
      <c r="J110" s="411"/>
      <c r="K110" s="411"/>
      <c r="L110" s="411"/>
      <c r="M110" s="411"/>
      <c r="N110" s="411"/>
      <c r="O110" s="411"/>
      <c r="P110" s="411"/>
      <c r="Q110" s="411"/>
      <c r="R110" s="411"/>
      <c r="S110" s="571"/>
      <c r="T110" s="571"/>
      <c r="U110" s="571"/>
      <c r="V110" s="571"/>
      <c r="W110" s="571"/>
      <c r="X110" s="571"/>
      <c r="Y110" s="571"/>
      <c r="Z110" s="571"/>
      <c r="AA110" s="571"/>
      <c r="AB110" s="571"/>
      <c r="AC110" s="571"/>
      <c r="AD110" s="571"/>
      <c r="AE110" s="899">
        <f t="shared" si="28"/>
        <v>0</v>
      </c>
    </row>
    <row r="111" spans="1:31" ht="18" hidden="1" customHeight="1" x14ac:dyDescent="0.2">
      <c r="A111" s="567" t="s">
        <v>240</v>
      </c>
      <c r="B111" s="17"/>
      <c r="C111" s="18"/>
      <c r="D111" s="568"/>
      <c r="E111" s="19"/>
      <c r="F111" s="30"/>
      <c r="G111" s="569">
        <f>SUM(G112:G116)</f>
        <v>0</v>
      </c>
      <c r="H111" s="569">
        <f>SUM(H112:H116)</f>
        <v>0</v>
      </c>
      <c r="I111" s="569">
        <f>SUM(I112:I116)</f>
        <v>0</v>
      </c>
      <c r="J111" s="569">
        <f>SUM(J112:J116)</f>
        <v>0</v>
      </c>
      <c r="K111" s="569">
        <f>SUM(K112:K116)</f>
        <v>0</v>
      </c>
      <c r="L111" s="569">
        <f t="shared" ref="L111:AD111" si="36">SUM(L112:L116)</f>
        <v>0</v>
      </c>
      <c r="M111" s="569">
        <f t="shared" si="36"/>
        <v>0</v>
      </c>
      <c r="N111" s="569">
        <f t="shared" si="36"/>
        <v>0</v>
      </c>
      <c r="O111" s="569">
        <f t="shared" si="36"/>
        <v>0</v>
      </c>
      <c r="P111" s="569">
        <f t="shared" si="36"/>
        <v>0</v>
      </c>
      <c r="Q111" s="569">
        <f t="shared" si="36"/>
        <v>0</v>
      </c>
      <c r="R111" s="569">
        <f t="shared" si="36"/>
        <v>0</v>
      </c>
      <c r="S111" s="569">
        <f t="shared" si="36"/>
        <v>0</v>
      </c>
      <c r="T111" s="569">
        <f t="shared" si="36"/>
        <v>0</v>
      </c>
      <c r="U111" s="569">
        <f t="shared" si="36"/>
        <v>0</v>
      </c>
      <c r="V111" s="569">
        <f t="shared" si="36"/>
        <v>0</v>
      </c>
      <c r="W111" s="569">
        <f t="shared" si="36"/>
        <v>0</v>
      </c>
      <c r="X111" s="569">
        <f t="shared" si="36"/>
        <v>0</v>
      </c>
      <c r="Y111" s="569">
        <f t="shared" si="36"/>
        <v>0</v>
      </c>
      <c r="Z111" s="569">
        <f t="shared" si="36"/>
        <v>0</v>
      </c>
      <c r="AA111" s="569">
        <f t="shared" si="36"/>
        <v>0</v>
      </c>
      <c r="AB111" s="569">
        <f t="shared" si="36"/>
        <v>0</v>
      </c>
      <c r="AC111" s="569">
        <f t="shared" si="36"/>
        <v>0</v>
      </c>
      <c r="AD111" s="569">
        <f t="shared" si="36"/>
        <v>0</v>
      </c>
      <c r="AE111" s="899">
        <f t="shared" si="28"/>
        <v>0</v>
      </c>
    </row>
    <row r="112" spans="1:31" ht="18" hidden="1" customHeight="1" x14ac:dyDescent="0.2">
      <c r="A112" s="570" t="s">
        <v>241</v>
      </c>
      <c r="B112" s="26"/>
      <c r="C112" s="408"/>
      <c r="D112" s="560">
        <f>C112*$C$111*$C$86</f>
        <v>0</v>
      </c>
      <c r="E112" s="409"/>
      <c r="F112" s="411"/>
      <c r="G112" s="411"/>
      <c r="H112" s="411"/>
      <c r="I112" s="411"/>
      <c r="J112" s="411"/>
      <c r="K112" s="411"/>
      <c r="L112" s="411"/>
      <c r="M112" s="411"/>
      <c r="N112" s="411"/>
      <c r="O112" s="411"/>
      <c r="P112" s="411"/>
      <c r="Q112" s="411"/>
      <c r="R112" s="411"/>
      <c r="S112" s="571"/>
      <c r="T112" s="571"/>
      <c r="U112" s="571"/>
      <c r="V112" s="571"/>
      <c r="W112" s="571"/>
      <c r="X112" s="571"/>
      <c r="Y112" s="571"/>
      <c r="Z112" s="571"/>
      <c r="AA112" s="571"/>
      <c r="AB112" s="571"/>
      <c r="AC112" s="571"/>
      <c r="AD112" s="571"/>
      <c r="AE112" s="899">
        <f t="shared" si="28"/>
        <v>0</v>
      </c>
    </row>
    <row r="113" spans="1:31" ht="18" hidden="1" customHeight="1" x14ac:dyDescent="0.2">
      <c r="A113" s="570" t="s">
        <v>242</v>
      </c>
      <c r="B113" s="26"/>
      <c r="C113" s="408"/>
      <c r="D113" s="560">
        <f>C113*$C$111*$C$86</f>
        <v>0</v>
      </c>
      <c r="E113" s="409"/>
      <c r="F113" s="411"/>
      <c r="G113" s="411"/>
      <c r="H113" s="411"/>
      <c r="I113" s="411"/>
      <c r="J113" s="411"/>
      <c r="K113" s="411"/>
      <c r="L113" s="411"/>
      <c r="M113" s="411"/>
      <c r="N113" s="411"/>
      <c r="O113" s="411"/>
      <c r="P113" s="411"/>
      <c r="Q113" s="411"/>
      <c r="R113" s="411"/>
      <c r="S113" s="571"/>
      <c r="T113" s="571"/>
      <c r="U113" s="571"/>
      <c r="V113" s="571"/>
      <c r="W113" s="571"/>
      <c r="X113" s="571"/>
      <c r="Y113" s="571"/>
      <c r="Z113" s="571"/>
      <c r="AA113" s="571"/>
      <c r="AB113" s="571"/>
      <c r="AC113" s="571"/>
      <c r="AD113" s="571"/>
      <c r="AE113" s="899">
        <f t="shared" si="28"/>
        <v>0</v>
      </c>
    </row>
    <row r="114" spans="1:31" ht="18" hidden="1" customHeight="1" x14ac:dyDescent="0.2">
      <c r="A114" s="570" t="s">
        <v>243</v>
      </c>
      <c r="B114" s="26"/>
      <c r="C114" s="408"/>
      <c r="D114" s="560">
        <f>C114*$C$111*$C$86</f>
        <v>0</v>
      </c>
      <c r="E114" s="409"/>
      <c r="F114" s="411"/>
      <c r="G114" s="411"/>
      <c r="H114" s="411"/>
      <c r="I114" s="411"/>
      <c r="J114" s="411"/>
      <c r="K114" s="411"/>
      <c r="L114" s="411"/>
      <c r="M114" s="411"/>
      <c r="N114" s="411"/>
      <c r="O114" s="411"/>
      <c r="P114" s="411"/>
      <c r="Q114" s="411"/>
      <c r="R114" s="411"/>
      <c r="S114" s="571"/>
      <c r="T114" s="571"/>
      <c r="U114" s="571"/>
      <c r="V114" s="571"/>
      <c r="W114" s="571"/>
      <c r="X114" s="571"/>
      <c r="Y114" s="571"/>
      <c r="Z114" s="571"/>
      <c r="AA114" s="571"/>
      <c r="AB114" s="571"/>
      <c r="AC114" s="571"/>
      <c r="AD114" s="571"/>
      <c r="AE114" s="899">
        <f t="shared" si="28"/>
        <v>0</v>
      </c>
    </row>
    <row r="115" spans="1:31" ht="18" hidden="1" customHeight="1" x14ac:dyDescent="0.2">
      <c r="A115" s="570" t="s">
        <v>244</v>
      </c>
      <c r="B115" s="26"/>
      <c r="C115" s="408"/>
      <c r="D115" s="560">
        <f>C115*$C$111*$C$86</f>
        <v>0</v>
      </c>
      <c r="E115" s="409"/>
      <c r="F115" s="411"/>
      <c r="G115" s="411"/>
      <c r="H115" s="411"/>
      <c r="I115" s="411"/>
      <c r="J115" s="411"/>
      <c r="K115" s="411"/>
      <c r="L115" s="411"/>
      <c r="M115" s="411"/>
      <c r="N115" s="411"/>
      <c r="O115" s="411"/>
      <c r="P115" s="411"/>
      <c r="Q115" s="411"/>
      <c r="R115" s="411"/>
      <c r="S115" s="571"/>
      <c r="T115" s="571"/>
      <c r="U115" s="571"/>
      <c r="V115" s="571"/>
      <c r="W115" s="571"/>
      <c r="X115" s="571"/>
      <c r="Y115" s="571"/>
      <c r="Z115" s="571"/>
      <c r="AA115" s="571"/>
      <c r="AB115" s="571"/>
      <c r="AC115" s="571"/>
      <c r="AD115" s="571"/>
      <c r="AE115" s="899">
        <f t="shared" si="28"/>
        <v>0</v>
      </c>
    </row>
    <row r="116" spans="1:31" ht="18" hidden="1" customHeight="1" x14ac:dyDescent="0.2">
      <c r="A116" s="570" t="s">
        <v>245</v>
      </c>
      <c r="B116" s="26"/>
      <c r="C116" s="408"/>
      <c r="D116" s="560">
        <f>C116*$C$111*$C$86</f>
        <v>0</v>
      </c>
      <c r="E116" s="409"/>
      <c r="F116" s="411"/>
      <c r="G116" s="411"/>
      <c r="H116" s="411"/>
      <c r="I116" s="411"/>
      <c r="J116" s="411"/>
      <c r="K116" s="411"/>
      <c r="L116" s="411"/>
      <c r="M116" s="411"/>
      <c r="N116" s="411"/>
      <c r="O116" s="411"/>
      <c r="P116" s="411"/>
      <c r="Q116" s="411"/>
      <c r="R116" s="411"/>
      <c r="S116" s="571"/>
      <c r="T116" s="571"/>
      <c r="U116" s="571"/>
      <c r="V116" s="571"/>
      <c r="W116" s="571"/>
      <c r="X116" s="571"/>
      <c r="Y116" s="571"/>
      <c r="Z116" s="571"/>
      <c r="AA116" s="571"/>
      <c r="AB116" s="571"/>
      <c r="AC116" s="571"/>
      <c r="AD116" s="571"/>
      <c r="AE116" s="899">
        <f t="shared" si="28"/>
        <v>0</v>
      </c>
    </row>
    <row r="117" spans="1:31" ht="42.75" hidden="1" customHeight="1" x14ac:dyDescent="0.2">
      <c r="A117" s="564" t="s">
        <v>246</v>
      </c>
      <c r="B117" s="20"/>
      <c r="C117" s="21">
        <f>+'Presupuesto Contrato'!I116</f>
        <v>0</v>
      </c>
      <c r="D117" s="565"/>
      <c r="E117" s="22"/>
      <c r="F117" s="29">
        <f>+F118</f>
        <v>0</v>
      </c>
      <c r="G117" s="566">
        <f>G118+G124+G130+G136+G142</f>
        <v>0</v>
      </c>
      <c r="H117" s="566">
        <f t="shared" ref="H117:R117" si="37">H118+H124+H130+H136+H142</f>
        <v>0</v>
      </c>
      <c r="I117" s="566">
        <f t="shared" si="37"/>
        <v>0</v>
      </c>
      <c r="J117" s="566">
        <f t="shared" si="37"/>
        <v>0</v>
      </c>
      <c r="K117" s="566">
        <f t="shared" si="37"/>
        <v>0</v>
      </c>
      <c r="L117" s="566">
        <f t="shared" si="37"/>
        <v>0</v>
      </c>
      <c r="M117" s="566">
        <f t="shared" si="37"/>
        <v>0</v>
      </c>
      <c r="N117" s="566">
        <f t="shared" si="37"/>
        <v>0</v>
      </c>
      <c r="O117" s="566">
        <f t="shared" si="37"/>
        <v>0</v>
      </c>
      <c r="P117" s="566">
        <f t="shared" si="37"/>
        <v>0</v>
      </c>
      <c r="Q117" s="566">
        <f t="shared" si="37"/>
        <v>0</v>
      </c>
      <c r="R117" s="566">
        <f t="shared" si="37"/>
        <v>0</v>
      </c>
      <c r="S117" s="566">
        <f t="shared" ref="S117:AD117" si="38">S118+S124+S130</f>
        <v>0</v>
      </c>
      <c r="T117" s="566">
        <f t="shared" si="38"/>
        <v>0</v>
      </c>
      <c r="U117" s="566">
        <f t="shared" si="38"/>
        <v>0</v>
      </c>
      <c r="V117" s="566">
        <f t="shared" si="38"/>
        <v>0</v>
      </c>
      <c r="W117" s="566">
        <f t="shared" si="38"/>
        <v>0</v>
      </c>
      <c r="X117" s="566">
        <f t="shared" si="38"/>
        <v>0</v>
      </c>
      <c r="Y117" s="566">
        <f t="shared" si="38"/>
        <v>0</v>
      </c>
      <c r="Z117" s="566">
        <f t="shared" si="38"/>
        <v>0</v>
      </c>
      <c r="AA117" s="566">
        <f t="shared" si="38"/>
        <v>0</v>
      </c>
      <c r="AB117" s="566">
        <f t="shared" si="38"/>
        <v>0</v>
      </c>
      <c r="AC117" s="566">
        <f t="shared" si="38"/>
        <v>0</v>
      </c>
      <c r="AD117" s="566">
        <f t="shared" si="38"/>
        <v>0</v>
      </c>
      <c r="AE117" s="899">
        <f>F117-SUM(G117:AD117)</f>
        <v>0</v>
      </c>
    </row>
    <row r="118" spans="1:31" ht="18" hidden="1" customHeight="1" x14ac:dyDescent="0.2">
      <c r="A118" s="567" t="s">
        <v>247</v>
      </c>
      <c r="B118" s="17"/>
      <c r="C118" s="18">
        <v>1</v>
      </c>
      <c r="D118" s="568"/>
      <c r="E118" s="19"/>
      <c r="F118" s="30">
        <f>+F119</f>
        <v>0</v>
      </c>
      <c r="G118" s="569">
        <f>SUM(G119:G123)</f>
        <v>0</v>
      </c>
      <c r="H118" s="569">
        <f>SUM(H119:H123)</f>
        <v>0</v>
      </c>
      <c r="I118" s="569">
        <f t="shared" ref="I118" si="39">SUM(I119:I123)</f>
        <v>0</v>
      </c>
      <c r="J118" s="569">
        <f>SUM(J119:J123)</f>
        <v>0</v>
      </c>
      <c r="K118" s="569">
        <f>SUM(K119:K123)</f>
        <v>0</v>
      </c>
      <c r="L118" s="569">
        <f t="shared" ref="L118:AD118" si="40">SUM(L119:L123)</f>
        <v>0</v>
      </c>
      <c r="M118" s="569">
        <f t="shared" si="40"/>
        <v>0</v>
      </c>
      <c r="N118" s="569">
        <f t="shared" si="40"/>
        <v>0</v>
      </c>
      <c r="O118" s="569">
        <f t="shared" si="40"/>
        <v>0</v>
      </c>
      <c r="P118" s="569">
        <f t="shared" si="40"/>
        <v>0</v>
      </c>
      <c r="Q118" s="569">
        <f t="shared" si="40"/>
        <v>0</v>
      </c>
      <c r="R118" s="569">
        <f t="shared" si="40"/>
        <v>0</v>
      </c>
      <c r="S118" s="569">
        <f t="shared" si="40"/>
        <v>0</v>
      </c>
      <c r="T118" s="569">
        <f t="shared" si="40"/>
        <v>0</v>
      </c>
      <c r="U118" s="569">
        <f t="shared" si="40"/>
        <v>0</v>
      </c>
      <c r="V118" s="569">
        <f t="shared" si="40"/>
        <v>0</v>
      </c>
      <c r="W118" s="569">
        <f t="shared" si="40"/>
        <v>0</v>
      </c>
      <c r="X118" s="569">
        <f t="shared" si="40"/>
        <v>0</v>
      </c>
      <c r="Y118" s="569">
        <f t="shared" si="40"/>
        <v>0</v>
      </c>
      <c r="Z118" s="569">
        <f t="shared" si="40"/>
        <v>0</v>
      </c>
      <c r="AA118" s="569">
        <f t="shared" si="40"/>
        <v>0</v>
      </c>
      <c r="AB118" s="569">
        <f t="shared" si="40"/>
        <v>0</v>
      </c>
      <c r="AC118" s="569">
        <f t="shared" si="40"/>
        <v>0</v>
      </c>
      <c r="AD118" s="569">
        <f t="shared" si="40"/>
        <v>0</v>
      </c>
      <c r="AE118" s="899">
        <f>F118-SUM(G118:AD118)</f>
        <v>0</v>
      </c>
    </row>
    <row r="119" spans="1:31" ht="18" hidden="1" customHeight="1" x14ac:dyDescent="0.2">
      <c r="A119" s="570" t="s">
        <v>248</v>
      </c>
      <c r="B119" s="26"/>
      <c r="C119" s="408">
        <v>1</v>
      </c>
      <c r="D119" s="560">
        <f>C119*$C$118*$C$117</f>
        <v>0</v>
      </c>
      <c r="E119" s="409" t="s">
        <v>148</v>
      </c>
      <c r="F119" s="411"/>
      <c r="G119" s="411"/>
      <c r="H119" s="411"/>
      <c r="I119" s="411"/>
      <c r="J119" s="411"/>
      <c r="K119" s="411"/>
      <c r="L119" s="411"/>
      <c r="M119" s="411"/>
      <c r="N119" s="411"/>
      <c r="O119" s="411"/>
      <c r="P119" s="411"/>
      <c r="Q119" s="411"/>
      <c r="R119" s="411"/>
      <c r="S119" s="571"/>
      <c r="T119" s="571"/>
      <c r="U119" s="571"/>
      <c r="V119" s="571"/>
      <c r="W119" s="571"/>
      <c r="X119" s="571"/>
      <c r="Y119" s="571"/>
      <c r="Z119" s="571"/>
      <c r="AA119" s="571"/>
      <c r="AB119" s="571"/>
      <c r="AC119" s="571"/>
      <c r="AD119" s="571"/>
      <c r="AE119" s="899">
        <f>F119-SUM(G119:AD119)</f>
        <v>0</v>
      </c>
    </row>
    <row r="120" spans="1:31" ht="18" hidden="1" customHeight="1" x14ac:dyDescent="0.2">
      <c r="A120" s="570" t="s">
        <v>249</v>
      </c>
      <c r="B120" s="26"/>
      <c r="C120" s="408"/>
      <c r="D120" s="560">
        <f>C120*$C$118*$C$117</f>
        <v>0</v>
      </c>
      <c r="E120" s="409"/>
      <c r="F120" s="411"/>
      <c r="G120" s="411"/>
      <c r="H120" s="411"/>
      <c r="I120" s="411"/>
      <c r="J120" s="411"/>
      <c r="K120" s="411"/>
      <c r="L120" s="411"/>
      <c r="M120" s="411"/>
      <c r="N120" s="411"/>
      <c r="O120" s="411"/>
      <c r="P120" s="411"/>
      <c r="Q120" s="411"/>
      <c r="R120" s="411"/>
      <c r="S120" s="571"/>
      <c r="T120" s="571"/>
      <c r="U120" s="571"/>
      <c r="V120" s="571"/>
      <c r="W120" s="571"/>
      <c r="X120" s="571"/>
      <c r="Y120" s="571"/>
      <c r="Z120" s="571"/>
      <c r="AA120" s="571"/>
      <c r="AB120" s="571"/>
      <c r="AC120" s="571"/>
      <c r="AD120" s="571"/>
      <c r="AE120" s="899">
        <f t="shared" si="28"/>
        <v>0</v>
      </c>
    </row>
    <row r="121" spans="1:31" ht="18" hidden="1" customHeight="1" x14ac:dyDescent="0.2">
      <c r="A121" s="570" t="s">
        <v>250</v>
      </c>
      <c r="B121" s="26"/>
      <c r="C121" s="408"/>
      <c r="D121" s="560">
        <f t="shared" ref="D121:D123" si="41">C121*$C$118*$C$117</f>
        <v>0</v>
      </c>
      <c r="E121" s="409"/>
      <c r="F121" s="411"/>
      <c r="G121" s="411"/>
      <c r="H121" s="411"/>
      <c r="I121" s="411"/>
      <c r="J121" s="411"/>
      <c r="K121" s="411"/>
      <c r="L121" s="411"/>
      <c r="M121" s="411"/>
      <c r="N121" s="411"/>
      <c r="O121" s="411"/>
      <c r="P121" s="411"/>
      <c r="Q121" s="411"/>
      <c r="R121" s="411"/>
      <c r="S121" s="571"/>
      <c r="T121" s="571"/>
      <c r="U121" s="571"/>
      <c r="V121" s="571"/>
      <c r="W121" s="571"/>
      <c r="X121" s="571"/>
      <c r="Y121" s="571"/>
      <c r="Z121" s="571"/>
      <c r="AA121" s="571"/>
      <c r="AB121" s="571"/>
      <c r="AC121" s="571"/>
      <c r="AD121" s="571"/>
      <c r="AE121" s="899">
        <f t="shared" si="28"/>
        <v>0</v>
      </c>
    </row>
    <row r="122" spans="1:31" ht="18" hidden="1" customHeight="1" x14ac:dyDescent="0.2">
      <c r="A122" s="570" t="s">
        <v>251</v>
      </c>
      <c r="B122" s="26"/>
      <c r="C122" s="408"/>
      <c r="D122" s="560">
        <f>C122*$C$118*$C$117</f>
        <v>0</v>
      </c>
      <c r="E122" s="409"/>
      <c r="F122" s="411"/>
      <c r="G122" s="411"/>
      <c r="H122" s="411"/>
      <c r="I122" s="411"/>
      <c r="J122" s="411"/>
      <c r="K122" s="411"/>
      <c r="L122" s="411"/>
      <c r="M122" s="411"/>
      <c r="N122" s="411"/>
      <c r="O122" s="411"/>
      <c r="P122" s="411"/>
      <c r="Q122" s="411"/>
      <c r="R122" s="411"/>
      <c r="S122" s="571"/>
      <c r="T122" s="571"/>
      <c r="U122" s="571"/>
      <c r="V122" s="571"/>
      <c r="W122" s="571"/>
      <c r="X122" s="571"/>
      <c r="Y122" s="571"/>
      <c r="Z122" s="571"/>
      <c r="AA122" s="571"/>
      <c r="AB122" s="571"/>
      <c r="AC122" s="571"/>
      <c r="AD122" s="571"/>
      <c r="AE122" s="899">
        <f t="shared" si="28"/>
        <v>0</v>
      </c>
    </row>
    <row r="123" spans="1:31" ht="18" hidden="1" customHeight="1" x14ac:dyDescent="0.2">
      <c r="A123" s="570" t="s">
        <v>252</v>
      </c>
      <c r="B123" s="26"/>
      <c r="C123" s="408"/>
      <c r="D123" s="560">
        <f t="shared" si="41"/>
        <v>0</v>
      </c>
      <c r="E123" s="409"/>
      <c r="F123" s="411"/>
      <c r="G123" s="411"/>
      <c r="H123" s="411"/>
      <c r="I123" s="411"/>
      <c r="J123" s="411"/>
      <c r="K123" s="411"/>
      <c r="L123" s="411"/>
      <c r="M123" s="411"/>
      <c r="N123" s="411"/>
      <c r="O123" s="411"/>
      <c r="P123" s="411"/>
      <c r="Q123" s="411"/>
      <c r="R123" s="411"/>
      <c r="S123" s="571"/>
      <c r="T123" s="571"/>
      <c r="U123" s="571"/>
      <c r="V123" s="571"/>
      <c r="W123" s="571"/>
      <c r="X123" s="571"/>
      <c r="Y123" s="571"/>
      <c r="Z123" s="571"/>
      <c r="AA123" s="571"/>
      <c r="AB123" s="571"/>
      <c r="AC123" s="571"/>
      <c r="AD123" s="571"/>
      <c r="AE123" s="899">
        <f t="shared" si="28"/>
        <v>0</v>
      </c>
    </row>
    <row r="124" spans="1:31" ht="18" hidden="1" customHeight="1" x14ac:dyDescent="0.2">
      <c r="A124" s="567" t="s">
        <v>253</v>
      </c>
      <c r="B124" s="17"/>
      <c r="C124" s="18"/>
      <c r="D124" s="568"/>
      <c r="E124" s="19"/>
      <c r="F124" s="30"/>
      <c r="G124" s="569">
        <f>SUM(G125:G129)</f>
        <v>0</v>
      </c>
      <c r="H124" s="569">
        <f>SUM(H125:H129)</f>
        <v>0</v>
      </c>
      <c r="I124" s="569">
        <f t="shared" ref="I124:AD124" si="42">SUM(I125:I129)</f>
        <v>0</v>
      </c>
      <c r="J124" s="569">
        <f t="shared" si="42"/>
        <v>0</v>
      </c>
      <c r="K124" s="569">
        <f t="shared" si="42"/>
        <v>0</v>
      </c>
      <c r="L124" s="569">
        <f t="shared" si="42"/>
        <v>0</v>
      </c>
      <c r="M124" s="569">
        <f t="shared" si="42"/>
        <v>0</v>
      </c>
      <c r="N124" s="569">
        <f t="shared" si="42"/>
        <v>0</v>
      </c>
      <c r="O124" s="569">
        <f t="shared" si="42"/>
        <v>0</v>
      </c>
      <c r="P124" s="569">
        <f t="shared" si="42"/>
        <v>0</v>
      </c>
      <c r="Q124" s="569">
        <f t="shared" si="42"/>
        <v>0</v>
      </c>
      <c r="R124" s="569">
        <f t="shared" si="42"/>
        <v>0</v>
      </c>
      <c r="S124" s="569">
        <f t="shared" si="42"/>
        <v>0</v>
      </c>
      <c r="T124" s="569">
        <f t="shared" si="42"/>
        <v>0</v>
      </c>
      <c r="U124" s="569">
        <f t="shared" si="42"/>
        <v>0</v>
      </c>
      <c r="V124" s="569">
        <f t="shared" si="42"/>
        <v>0</v>
      </c>
      <c r="W124" s="569">
        <f t="shared" si="42"/>
        <v>0</v>
      </c>
      <c r="X124" s="569">
        <f t="shared" si="42"/>
        <v>0</v>
      </c>
      <c r="Y124" s="569">
        <f t="shared" si="42"/>
        <v>0</v>
      </c>
      <c r="Z124" s="569">
        <f t="shared" si="42"/>
        <v>0</v>
      </c>
      <c r="AA124" s="569">
        <f t="shared" si="42"/>
        <v>0</v>
      </c>
      <c r="AB124" s="569">
        <f t="shared" si="42"/>
        <v>0</v>
      </c>
      <c r="AC124" s="569">
        <f t="shared" si="42"/>
        <v>0</v>
      </c>
      <c r="AD124" s="569">
        <f t="shared" si="42"/>
        <v>0</v>
      </c>
      <c r="AE124" s="899">
        <f t="shared" si="28"/>
        <v>0</v>
      </c>
    </row>
    <row r="125" spans="1:31" ht="18" hidden="1" customHeight="1" x14ac:dyDescent="0.2">
      <c r="A125" s="570" t="s">
        <v>254</v>
      </c>
      <c r="B125" s="26"/>
      <c r="C125" s="408"/>
      <c r="D125" s="560">
        <f>C125*$C$124*$C$117</f>
        <v>0</v>
      </c>
      <c r="E125" s="409"/>
      <c r="F125" s="411"/>
      <c r="G125" s="411"/>
      <c r="H125" s="411"/>
      <c r="I125" s="411"/>
      <c r="J125" s="411"/>
      <c r="K125" s="411"/>
      <c r="L125" s="411"/>
      <c r="M125" s="411"/>
      <c r="N125" s="411"/>
      <c r="O125" s="411"/>
      <c r="P125" s="411"/>
      <c r="Q125" s="411"/>
      <c r="R125" s="411"/>
      <c r="S125" s="571"/>
      <c r="T125" s="571"/>
      <c r="U125" s="571"/>
      <c r="V125" s="571"/>
      <c r="W125" s="571"/>
      <c r="X125" s="571"/>
      <c r="Y125" s="571"/>
      <c r="Z125" s="571"/>
      <c r="AA125" s="571"/>
      <c r="AB125" s="571"/>
      <c r="AC125" s="571"/>
      <c r="AD125" s="571"/>
      <c r="AE125" s="899">
        <f t="shared" si="28"/>
        <v>0</v>
      </c>
    </row>
    <row r="126" spans="1:31" ht="18" hidden="1" customHeight="1" x14ac:dyDescent="0.2">
      <c r="A126" s="570" t="s">
        <v>255</v>
      </c>
      <c r="B126" s="26"/>
      <c r="C126" s="408"/>
      <c r="D126" s="560">
        <f t="shared" ref="D126:D129" si="43">C126*$C$124*$C$117</f>
        <v>0</v>
      </c>
      <c r="E126" s="409"/>
      <c r="F126" s="411"/>
      <c r="G126" s="411"/>
      <c r="H126" s="411"/>
      <c r="I126" s="411"/>
      <c r="J126" s="411"/>
      <c r="K126" s="411"/>
      <c r="L126" s="411"/>
      <c r="M126" s="411"/>
      <c r="N126" s="411"/>
      <c r="O126" s="411"/>
      <c r="P126" s="411"/>
      <c r="Q126" s="411"/>
      <c r="R126" s="411"/>
      <c r="S126" s="571"/>
      <c r="T126" s="571"/>
      <c r="U126" s="571"/>
      <c r="V126" s="571"/>
      <c r="W126" s="571"/>
      <c r="X126" s="571"/>
      <c r="Y126" s="571"/>
      <c r="Z126" s="571"/>
      <c r="AA126" s="571"/>
      <c r="AB126" s="571"/>
      <c r="AC126" s="571"/>
      <c r="AD126" s="571"/>
      <c r="AE126" s="899">
        <f t="shared" si="28"/>
        <v>0</v>
      </c>
    </row>
    <row r="127" spans="1:31" ht="18" hidden="1" customHeight="1" x14ac:dyDescent="0.2">
      <c r="A127" s="570" t="s">
        <v>256</v>
      </c>
      <c r="B127" s="26"/>
      <c r="C127" s="408"/>
      <c r="D127" s="560">
        <f t="shared" si="43"/>
        <v>0</v>
      </c>
      <c r="E127" s="409"/>
      <c r="F127" s="411"/>
      <c r="G127" s="411"/>
      <c r="H127" s="411"/>
      <c r="I127" s="411"/>
      <c r="J127" s="411"/>
      <c r="K127" s="411"/>
      <c r="L127" s="411"/>
      <c r="M127" s="411"/>
      <c r="N127" s="411"/>
      <c r="O127" s="411"/>
      <c r="P127" s="411"/>
      <c r="Q127" s="411"/>
      <c r="R127" s="411"/>
      <c r="S127" s="571"/>
      <c r="T127" s="571"/>
      <c r="U127" s="571"/>
      <c r="V127" s="571"/>
      <c r="W127" s="571"/>
      <c r="X127" s="571"/>
      <c r="Y127" s="571"/>
      <c r="Z127" s="571"/>
      <c r="AA127" s="571"/>
      <c r="AB127" s="571"/>
      <c r="AC127" s="571"/>
      <c r="AD127" s="571"/>
      <c r="AE127" s="899">
        <f t="shared" si="28"/>
        <v>0</v>
      </c>
    </row>
    <row r="128" spans="1:31" ht="18" hidden="1" customHeight="1" x14ac:dyDescent="0.2">
      <c r="A128" s="570" t="s">
        <v>257</v>
      </c>
      <c r="B128" s="26"/>
      <c r="C128" s="408"/>
      <c r="D128" s="560">
        <f t="shared" si="43"/>
        <v>0</v>
      </c>
      <c r="E128" s="409"/>
      <c r="F128" s="411"/>
      <c r="G128" s="411"/>
      <c r="H128" s="411"/>
      <c r="I128" s="411"/>
      <c r="J128" s="411"/>
      <c r="K128" s="411"/>
      <c r="L128" s="411"/>
      <c r="M128" s="411"/>
      <c r="N128" s="411"/>
      <c r="O128" s="411"/>
      <c r="P128" s="411"/>
      <c r="Q128" s="411"/>
      <c r="R128" s="411"/>
      <c r="S128" s="571"/>
      <c r="T128" s="571"/>
      <c r="U128" s="571"/>
      <c r="V128" s="571"/>
      <c r="W128" s="571"/>
      <c r="X128" s="571"/>
      <c r="Y128" s="571"/>
      <c r="Z128" s="571"/>
      <c r="AA128" s="571"/>
      <c r="AB128" s="571"/>
      <c r="AC128" s="571"/>
      <c r="AD128" s="571"/>
      <c r="AE128" s="899">
        <f t="shared" si="28"/>
        <v>0</v>
      </c>
    </row>
    <row r="129" spans="1:31" ht="18" hidden="1" customHeight="1" x14ac:dyDescent="0.2">
      <c r="A129" s="570" t="s">
        <v>258</v>
      </c>
      <c r="B129" s="26"/>
      <c r="C129" s="408"/>
      <c r="D129" s="560">
        <f t="shared" si="43"/>
        <v>0</v>
      </c>
      <c r="E129" s="409"/>
      <c r="F129" s="411"/>
      <c r="G129" s="411"/>
      <c r="H129" s="411"/>
      <c r="I129" s="411"/>
      <c r="J129" s="411"/>
      <c r="K129" s="411"/>
      <c r="L129" s="411"/>
      <c r="M129" s="411"/>
      <c r="N129" s="411"/>
      <c r="O129" s="411"/>
      <c r="P129" s="411"/>
      <c r="Q129" s="411"/>
      <c r="R129" s="411"/>
      <c r="S129" s="571"/>
      <c r="T129" s="571"/>
      <c r="U129" s="571"/>
      <c r="V129" s="571"/>
      <c r="W129" s="571"/>
      <c r="X129" s="571"/>
      <c r="Y129" s="571"/>
      <c r="Z129" s="571"/>
      <c r="AA129" s="571"/>
      <c r="AB129" s="571"/>
      <c r="AC129" s="571"/>
      <c r="AD129" s="571"/>
      <c r="AE129" s="899">
        <f t="shared" si="28"/>
        <v>0</v>
      </c>
    </row>
    <row r="130" spans="1:31" ht="18" hidden="1" customHeight="1" x14ac:dyDescent="0.2">
      <c r="A130" s="567" t="s">
        <v>259</v>
      </c>
      <c r="B130" s="17"/>
      <c r="C130" s="18"/>
      <c r="D130" s="568"/>
      <c r="E130" s="19"/>
      <c r="F130" s="30"/>
      <c r="G130" s="569">
        <f>SUM(G131:G135)</f>
        <v>0</v>
      </c>
      <c r="H130" s="569">
        <f t="shared" ref="H130" si="44">SUM(H131:H135)</f>
        <v>0</v>
      </c>
      <c r="I130" s="569">
        <f>SUM(I131:I135)</f>
        <v>0</v>
      </c>
      <c r="J130" s="569">
        <f t="shared" ref="J130:AD130" si="45">SUM(J131:J135)</f>
        <v>0</v>
      </c>
      <c r="K130" s="569">
        <f t="shared" si="45"/>
        <v>0</v>
      </c>
      <c r="L130" s="569">
        <f t="shared" si="45"/>
        <v>0</v>
      </c>
      <c r="M130" s="569">
        <f t="shared" si="45"/>
        <v>0</v>
      </c>
      <c r="N130" s="569">
        <f t="shared" si="45"/>
        <v>0</v>
      </c>
      <c r="O130" s="569">
        <f t="shared" si="45"/>
        <v>0</v>
      </c>
      <c r="P130" s="569">
        <f t="shared" si="45"/>
        <v>0</v>
      </c>
      <c r="Q130" s="569">
        <f t="shared" si="45"/>
        <v>0</v>
      </c>
      <c r="R130" s="569">
        <f t="shared" si="45"/>
        <v>0</v>
      </c>
      <c r="S130" s="569">
        <f t="shared" si="45"/>
        <v>0</v>
      </c>
      <c r="T130" s="569">
        <f t="shared" si="45"/>
        <v>0</v>
      </c>
      <c r="U130" s="569">
        <f t="shared" si="45"/>
        <v>0</v>
      </c>
      <c r="V130" s="569">
        <f t="shared" si="45"/>
        <v>0</v>
      </c>
      <c r="W130" s="569">
        <f t="shared" si="45"/>
        <v>0</v>
      </c>
      <c r="X130" s="569">
        <f t="shared" si="45"/>
        <v>0</v>
      </c>
      <c r="Y130" s="569">
        <f t="shared" si="45"/>
        <v>0</v>
      </c>
      <c r="Z130" s="569">
        <f t="shared" si="45"/>
        <v>0</v>
      </c>
      <c r="AA130" s="569">
        <f t="shared" si="45"/>
        <v>0</v>
      </c>
      <c r="AB130" s="569">
        <f t="shared" si="45"/>
        <v>0</v>
      </c>
      <c r="AC130" s="569">
        <f t="shared" si="45"/>
        <v>0</v>
      </c>
      <c r="AD130" s="569">
        <f t="shared" si="45"/>
        <v>0</v>
      </c>
      <c r="AE130" s="899">
        <f t="shared" si="28"/>
        <v>0</v>
      </c>
    </row>
    <row r="131" spans="1:31" ht="18" hidden="1" customHeight="1" x14ac:dyDescent="0.2">
      <c r="A131" s="570" t="s">
        <v>260</v>
      </c>
      <c r="B131" s="26"/>
      <c r="C131" s="408"/>
      <c r="D131" s="560">
        <f>C131*$C$130*$C$117</f>
        <v>0</v>
      </c>
      <c r="E131" s="409"/>
      <c r="F131" s="411"/>
      <c r="G131" s="411"/>
      <c r="H131" s="411"/>
      <c r="I131" s="411"/>
      <c r="J131" s="411"/>
      <c r="K131" s="411"/>
      <c r="L131" s="411"/>
      <c r="M131" s="411"/>
      <c r="N131" s="411"/>
      <c r="O131" s="411"/>
      <c r="P131" s="411"/>
      <c r="Q131" s="411"/>
      <c r="R131" s="411"/>
      <c r="S131" s="571"/>
      <c r="T131" s="571"/>
      <c r="U131" s="571"/>
      <c r="V131" s="571"/>
      <c r="W131" s="571"/>
      <c r="X131" s="571"/>
      <c r="Y131" s="571"/>
      <c r="Z131" s="571"/>
      <c r="AA131" s="571"/>
      <c r="AB131" s="571"/>
      <c r="AC131" s="571"/>
      <c r="AD131" s="571"/>
      <c r="AE131" s="899">
        <f t="shared" si="28"/>
        <v>0</v>
      </c>
    </row>
    <row r="132" spans="1:31" ht="18" hidden="1" customHeight="1" x14ac:dyDescent="0.2">
      <c r="A132" s="570" t="s">
        <v>261</v>
      </c>
      <c r="B132" s="26"/>
      <c r="C132" s="408"/>
      <c r="D132" s="560">
        <f>C132*$C$130*$C$117</f>
        <v>0</v>
      </c>
      <c r="E132" s="409"/>
      <c r="F132" s="411"/>
      <c r="G132" s="411"/>
      <c r="H132" s="411"/>
      <c r="I132" s="411"/>
      <c r="J132" s="411"/>
      <c r="K132" s="411"/>
      <c r="L132" s="411"/>
      <c r="M132" s="411"/>
      <c r="N132" s="411"/>
      <c r="O132" s="411"/>
      <c r="P132" s="411"/>
      <c r="Q132" s="411"/>
      <c r="R132" s="411"/>
      <c r="S132" s="571"/>
      <c r="T132" s="571"/>
      <c r="U132" s="571"/>
      <c r="V132" s="571"/>
      <c r="W132" s="571"/>
      <c r="X132" s="571"/>
      <c r="Y132" s="571"/>
      <c r="Z132" s="571"/>
      <c r="AA132" s="571"/>
      <c r="AB132" s="571"/>
      <c r="AC132" s="571"/>
      <c r="AD132" s="571"/>
      <c r="AE132" s="899">
        <f t="shared" si="28"/>
        <v>0</v>
      </c>
    </row>
    <row r="133" spans="1:31" ht="18" hidden="1" customHeight="1" x14ac:dyDescent="0.2">
      <c r="A133" s="570" t="s">
        <v>262</v>
      </c>
      <c r="B133" s="26"/>
      <c r="C133" s="408"/>
      <c r="D133" s="560">
        <f>C133*$C$130*$C$117</f>
        <v>0</v>
      </c>
      <c r="E133" s="409"/>
      <c r="F133" s="411"/>
      <c r="G133" s="411"/>
      <c r="H133" s="411"/>
      <c r="I133" s="411"/>
      <c r="J133" s="411"/>
      <c r="K133" s="411"/>
      <c r="L133" s="411"/>
      <c r="M133" s="411"/>
      <c r="N133" s="411"/>
      <c r="O133" s="411"/>
      <c r="P133" s="411"/>
      <c r="Q133" s="411"/>
      <c r="R133" s="411"/>
      <c r="S133" s="571"/>
      <c r="T133" s="571"/>
      <c r="U133" s="571"/>
      <c r="V133" s="571"/>
      <c r="W133" s="571"/>
      <c r="X133" s="571"/>
      <c r="Y133" s="571"/>
      <c r="Z133" s="571"/>
      <c r="AA133" s="571"/>
      <c r="AB133" s="571"/>
      <c r="AC133" s="571"/>
      <c r="AD133" s="571"/>
      <c r="AE133" s="899">
        <f t="shared" si="28"/>
        <v>0</v>
      </c>
    </row>
    <row r="134" spans="1:31" ht="18" hidden="1" customHeight="1" x14ac:dyDescent="0.2">
      <c r="A134" s="570" t="s">
        <v>263</v>
      </c>
      <c r="B134" s="26"/>
      <c r="C134" s="408"/>
      <c r="D134" s="560">
        <f>C134*$C$130*$C$117</f>
        <v>0</v>
      </c>
      <c r="E134" s="409"/>
      <c r="F134" s="411"/>
      <c r="G134" s="411"/>
      <c r="H134" s="411"/>
      <c r="I134" s="411"/>
      <c r="J134" s="411"/>
      <c r="K134" s="411"/>
      <c r="L134" s="411"/>
      <c r="M134" s="411"/>
      <c r="N134" s="411"/>
      <c r="O134" s="411"/>
      <c r="P134" s="411"/>
      <c r="Q134" s="411"/>
      <c r="R134" s="411"/>
      <c r="S134" s="571"/>
      <c r="T134" s="571"/>
      <c r="U134" s="571"/>
      <c r="V134" s="571"/>
      <c r="W134" s="571"/>
      <c r="X134" s="571"/>
      <c r="Y134" s="571"/>
      <c r="Z134" s="571"/>
      <c r="AA134" s="571"/>
      <c r="AB134" s="571"/>
      <c r="AC134" s="571"/>
      <c r="AD134" s="571"/>
      <c r="AE134" s="899">
        <f t="shared" si="28"/>
        <v>0</v>
      </c>
    </row>
    <row r="135" spans="1:31" ht="18" hidden="1" customHeight="1" x14ac:dyDescent="0.2">
      <c r="A135" s="570" t="s">
        <v>264</v>
      </c>
      <c r="B135" s="26"/>
      <c r="C135" s="408"/>
      <c r="D135" s="560">
        <f>C135*$C$130*$C$117</f>
        <v>0</v>
      </c>
      <c r="E135" s="409"/>
      <c r="F135" s="411"/>
      <c r="G135" s="411"/>
      <c r="H135" s="411"/>
      <c r="I135" s="411"/>
      <c r="J135" s="411"/>
      <c r="K135" s="411"/>
      <c r="L135" s="411"/>
      <c r="M135" s="411"/>
      <c r="N135" s="411"/>
      <c r="O135" s="411"/>
      <c r="P135" s="411"/>
      <c r="Q135" s="411"/>
      <c r="R135" s="411"/>
      <c r="S135" s="571"/>
      <c r="T135" s="571"/>
      <c r="U135" s="571"/>
      <c r="V135" s="571"/>
      <c r="W135" s="571"/>
      <c r="X135" s="571"/>
      <c r="Y135" s="571"/>
      <c r="Z135" s="571"/>
      <c r="AA135" s="571"/>
      <c r="AB135" s="571"/>
      <c r="AC135" s="571"/>
      <c r="AD135" s="571"/>
      <c r="AE135" s="899">
        <f t="shared" si="28"/>
        <v>0</v>
      </c>
    </row>
    <row r="136" spans="1:31" ht="18" hidden="1" customHeight="1" x14ac:dyDescent="0.2">
      <c r="A136" s="567" t="s">
        <v>265</v>
      </c>
      <c r="B136" s="17"/>
      <c r="C136" s="18"/>
      <c r="D136" s="568"/>
      <c r="E136" s="19"/>
      <c r="F136" s="30"/>
      <c r="G136" s="569">
        <f>SUM(G137:G141)</f>
        <v>0</v>
      </c>
      <c r="H136" s="569">
        <f t="shared" ref="H136" si="46">SUM(H137:H141)</f>
        <v>0</v>
      </c>
      <c r="I136" s="569">
        <f>SUM(I137:I141)</f>
        <v>0</v>
      </c>
      <c r="J136" s="569">
        <f>SUM(J137:J141)</f>
        <v>0</v>
      </c>
      <c r="K136" s="569">
        <f t="shared" ref="K136:AD136" si="47">SUM(K137:K141)</f>
        <v>0</v>
      </c>
      <c r="L136" s="569">
        <f t="shared" si="47"/>
        <v>0</v>
      </c>
      <c r="M136" s="569">
        <f t="shared" si="47"/>
        <v>0</v>
      </c>
      <c r="N136" s="569">
        <f t="shared" si="47"/>
        <v>0</v>
      </c>
      <c r="O136" s="569">
        <f t="shared" si="47"/>
        <v>0</v>
      </c>
      <c r="P136" s="569">
        <f t="shared" si="47"/>
        <v>0</v>
      </c>
      <c r="Q136" s="569">
        <f t="shared" si="47"/>
        <v>0</v>
      </c>
      <c r="R136" s="569">
        <f t="shared" si="47"/>
        <v>0</v>
      </c>
      <c r="S136" s="569">
        <f t="shared" si="47"/>
        <v>0</v>
      </c>
      <c r="T136" s="569">
        <f t="shared" si="47"/>
        <v>0</v>
      </c>
      <c r="U136" s="569">
        <f t="shared" si="47"/>
        <v>0</v>
      </c>
      <c r="V136" s="569">
        <f t="shared" si="47"/>
        <v>0</v>
      </c>
      <c r="W136" s="569">
        <f t="shared" si="47"/>
        <v>0</v>
      </c>
      <c r="X136" s="569">
        <f t="shared" si="47"/>
        <v>0</v>
      </c>
      <c r="Y136" s="569">
        <f t="shared" si="47"/>
        <v>0</v>
      </c>
      <c r="Z136" s="569">
        <f t="shared" si="47"/>
        <v>0</v>
      </c>
      <c r="AA136" s="569">
        <f t="shared" si="47"/>
        <v>0</v>
      </c>
      <c r="AB136" s="569">
        <f t="shared" si="47"/>
        <v>0</v>
      </c>
      <c r="AC136" s="569">
        <f t="shared" si="47"/>
        <v>0</v>
      </c>
      <c r="AD136" s="569">
        <f t="shared" si="47"/>
        <v>0</v>
      </c>
      <c r="AE136" s="899">
        <f t="shared" si="28"/>
        <v>0</v>
      </c>
    </row>
    <row r="137" spans="1:31" ht="18" hidden="1" customHeight="1" x14ac:dyDescent="0.2">
      <c r="A137" s="570" t="s">
        <v>266</v>
      </c>
      <c r="B137" s="26"/>
      <c r="C137" s="408"/>
      <c r="D137" s="560">
        <f>C137*$C$136*$C$117</f>
        <v>0</v>
      </c>
      <c r="E137" s="409"/>
      <c r="F137" s="411"/>
      <c r="G137" s="411"/>
      <c r="H137" s="411"/>
      <c r="I137" s="411"/>
      <c r="J137" s="411"/>
      <c r="K137" s="411"/>
      <c r="L137" s="411"/>
      <c r="M137" s="411"/>
      <c r="N137" s="411"/>
      <c r="O137" s="411"/>
      <c r="P137" s="411"/>
      <c r="Q137" s="411"/>
      <c r="R137" s="411"/>
      <c r="S137" s="571"/>
      <c r="T137" s="571"/>
      <c r="U137" s="571"/>
      <c r="V137" s="571"/>
      <c r="W137" s="571"/>
      <c r="X137" s="571"/>
      <c r="Y137" s="571"/>
      <c r="Z137" s="571"/>
      <c r="AA137" s="571"/>
      <c r="AB137" s="571"/>
      <c r="AC137" s="571"/>
      <c r="AD137" s="571"/>
      <c r="AE137" s="899">
        <f t="shared" si="28"/>
        <v>0</v>
      </c>
    </row>
    <row r="138" spans="1:31" ht="18" hidden="1" customHeight="1" x14ac:dyDescent="0.2">
      <c r="A138" s="570" t="s">
        <v>267</v>
      </c>
      <c r="B138" s="26"/>
      <c r="C138" s="408"/>
      <c r="D138" s="560">
        <f>C138*$C$136*$C$117</f>
        <v>0</v>
      </c>
      <c r="E138" s="409"/>
      <c r="F138" s="411"/>
      <c r="G138" s="411"/>
      <c r="H138" s="411"/>
      <c r="I138" s="411"/>
      <c r="J138" s="411"/>
      <c r="K138" s="411"/>
      <c r="L138" s="411"/>
      <c r="M138" s="411"/>
      <c r="N138" s="411"/>
      <c r="O138" s="411"/>
      <c r="P138" s="411"/>
      <c r="Q138" s="411"/>
      <c r="R138" s="411"/>
      <c r="S138" s="571"/>
      <c r="T138" s="571"/>
      <c r="U138" s="571"/>
      <c r="V138" s="571"/>
      <c r="W138" s="571"/>
      <c r="X138" s="571"/>
      <c r="Y138" s="571"/>
      <c r="Z138" s="571"/>
      <c r="AA138" s="571"/>
      <c r="AB138" s="571"/>
      <c r="AC138" s="571"/>
      <c r="AD138" s="571"/>
      <c r="AE138" s="899">
        <f t="shared" si="28"/>
        <v>0</v>
      </c>
    </row>
    <row r="139" spans="1:31" ht="18" hidden="1" customHeight="1" x14ac:dyDescent="0.2">
      <c r="A139" s="570" t="s">
        <v>268</v>
      </c>
      <c r="B139" s="26"/>
      <c r="C139" s="408"/>
      <c r="D139" s="560">
        <f>C139*$C$136*$C$117</f>
        <v>0</v>
      </c>
      <c r="E139" s="409"/>
      <c r="F139" s="411"/>
      <c r="G139" s="411"/>
      <c r="H139" s="411"/>
      <c r="I139" s="411"/>
      <c r="J139" s="411"/>
      <c r="K139" s="411"/>
      <c r="L139" s="411"/>
      <c r="M139" s="411"/>
      <c r="N139" s="411"/>
      <c r="O139" s="411"/>
      <c r="P139" s="411"/>
      <c r="Q139" s="411"/>
      <c r="R139" s="411"/>
      <c r="S139" s="571"/>
      <c r="T139" s="571"/>
      <c r="U139" s="571"/>
      <c r="V139" s="571"/>
      <c r="W139" s="571"/>
      <c r="X139" s="571"/>
      <c r="Y139" s="571"/>
      <c r="Z139" s="571"/>
      <c r="AA139" s="571"/>
      <c r="AB139" s="571"/>
      <c r="AC139" s="571"/>
      <c r="AD139" s="571"/>
      <c r="AE139" s="899">
        <f t="shared" si="28"/>
        <v>0</v>
      </c>
    </row>
    <row r="140" spans="1:31" ht="18" hidden="1" customHeight="1" x14ac:dyDescent="0.2">
      <c r="A140" s="570" t="s">
        <v>269</v>
      </c>
      <c r="B140" s="26"/>
      <c r="C140" s="408"/>
      <c r="D140" s="560">
        <f>C140*$C$136*$C$117</f>
        <v>0</v>
      </c>
      <c r="E140" s="409"/>
      <c r="F140" s="411"/>
      <c r="G140" s="411"/>
      <c r="H140" s="411"/>
      <c r="I140" s="411"/>
      <c r="J140" s="411"/>
      <c r="K140" s="411"/>
      <c r="L140" s="411"/>
      <c r="M140" s="411"/>
      <c r="N140" s="411"/>
      <c r="O140" s="411"/>
      <c r="P140" s="411"/>
      <c r="Q140" s="411"/>
      <c r="R140" s="411"/>
      <c r="S140" s="571"/>
      <c r="T140" s="571"/>
      <c r="U140" s="571"/>
      <c r="V140" s="571"/>
      <c r="W140" s="571"/>
      <c r="X140" s="571"/>
      <c r="Y140" s="571"/>
      <c r="Z140" s="571"/>
      <c r="AA140" s="571"/>
      <c r="AB140" s="571"/>
      <c r="AC140" s="571"/>
      <c r="AD140" s="571"/>
      <c r="AE140" s="899">
        <f t="shared" si="28"/>
        <v>0</v>
      </c>
    </row>
    <row r="141" spans="1:31" ht="18" hidden="1" customHeight="1" x14ac:dyDescent="0.2">
      <c r="A141" s="570" t="s">
        <v>270</v>
      </c>
      <c r="B141" s="26"/>
      <c r="C141" s="408"/>
      <c r="D141" s="560">
        <f>C141*$C$136*$C$117</f>
        <v>0</v>
      </c>
      <c r="E141" s="409"/>
      <c r="F141" s="411"/>
      <c r="G141" s="411"/>
      <c r="H141" s="411"/>
      <c r="I141" s="411"/>
      <c r="J141" s="411"/>
      <c r="K141" s="411"/>
      <c r="L141" s="411"/>
      <c r="M141" s="411"/>
      <c r="N141" s="411"/>
      <c r="O141" s="411"/>
      <c r="P141" s="411"/>
      <c r="Q141" s="411"/>
      <c r="R141" s="411"/>
      <c r="S141" s="571"/>
      <c r="T141" s="571"/>
      <c r="U141" s="571"/>
      <c r="V141" s="571"/>
      <c r="W141" s="571"/>
      <c r="X141" s="571"/>
      <c r="Y141" s="571"/>
      <c r="Z141" s="571"/>
      <c r="AA141" s="571"/>
      <c r="AB141" s="571"/>
      <c r="AC141" s="571"/>
      <c r="AD141" s="571"/>
      <c r="AE141" s="899">
        <f t="shared" si="28"/>
        <v>0</v>
      </c>
    </row>
    <row r="142" spans="1:31" ht="18" hidden="1" customHeight="1" x14ac:dyDescent="0.2">
      <c r="A142" s="567" t="s">
        <v>271</v>
      </c>
      <c r="B142" s="17"/>
      <c r="C142" s="18"/>
      <c r="D142" s="568"/>
      <c r="E142" s="19"/>
      <c r="F142" s="30"/>
      <c r="G142" s="569">
        <f>SUM(G143:G147)</f>
        <v>0</v>
      </c>
      <c r="H142" s="569">
        <f t="shared" ref="H142" si="48">SUM(H143:H147)</f>
        <v>0</v>
      </c>
      <c r="I142" s="569">
        <f>SUM(I143:I147)</f>
        <v>0</v>
      </c>
      <c r="J142" s="569">
        <f>SUM(J143:J147)</f>
        <v>0</v>
      </c>
      <c r="K142" s="569">
        <f>SUM(K143:K147)</f>
        <v>0</v>
      </c>
      <c r="L142" s="569">
        <f t="shared" ref="L142:AD142" si="49">SUM(L143:L147)</f>
        <v>0</v>
      </c>
      <c r="M142" s="569">
        <f t="shared" si="49"/>
        <v>0</v>
      </c>
      <c r="N142" s="569">
        <f t="shared" si="49"/>
        <v>0</v>
      </c>
      <c r="O142" s="569">
        <f t="shared" si="49"/>
        <v>0</v>
      </c>
      <c r="P142" s="569">
        <f t="shared" si="49"/>
        <v>0</v>
      </c>
      <c r="Q142" s="569">
        <f t="shared" si="49"/>
        <v>0</v>
      </c>
      <c r="R142" s="569">
        <f t="shared" si="49"/>
        <v>0</v>
      </c>
      <c r="S142" s="569">
        <f t="shared" si="49"/>
        <v>0</v>
      </c>
      <c r="T142" s="569">
        <f t="shared" si="49"/>
        <v>0</v>
      </c>
      <c r="U142" s="569">
        <f t="shared" si="49"/>
        <v>0</v>
      </c>
      <c r="V142" s="569">
        <f t="shared" si="49"/>
        <v>0</v>
      </c>
      <c r="W142" s="569">
        <f t="shared" si="49"/>
        <v>0</v>
      </c>
      <c r="X142" s="569">
        <f t="shared" si="49"/>
        <v>0</v>
      </c>
      <c r="Y142" s="569">
        <f t="shared" si="49"/>
        <v>0</v>
      </c>
      <c r="Z142" s="569">
        <f t="shared" si="49"/>
        <v>0</v>
      </c>
      <c r="AA142" s="569">
        <f t="shared" si="49"/>
        <v>0</v>
      </c>
      <c r="AB142" s="569">
        <f t="shared" si="49"/>
        <v>0</v>
      </c>
      <c r="AC142" s="569">
        <f t="shared" si="49"/>
        <v>0</v>
      </c>
      <c r="AD142" s="569">
        <f t="shared" si="49"/>
        <v>0</v>
      </c>
      <c r="AE142" s="899">
        <f t="shared" si="28"/>
        <v>0</v>
      </c>
    </row>
    <row r="143" spans="1:31" ht="18" hidden="1" customHeight="1" x14ac:dyDescent="0.2">
      <c r="A143" s="570" t="s">
        <v>272</v>
      </c>
      <c r="B143" s="26"/>
      <c r="C143" s="408"/>
      <c r="D143" s="560">
        <f>C143*$C$142*$C$117</f>
        <v>0</v>
      </c>
      <c r="E143" s="409"/>
      <c r="F143" s="411"/>
      <c r="G143" s="411"/>
      <c r="H143" s="411"/>
      <c r="I143" s="411"/>
      <c r="J143" s="411"/>
      <c r="K143" s="411"/>
      <c r="L143" s="411"/>
      <c r="M143" s="411"/>
      <c r="N143" s="411"/>
      <c r="O143" s="411"/>
      <c r="P143" s="411"/>
      <c r="Q143" s="411"/>
      <c r="R143" s="411"/>
      <c r="S143" s="571"/>
      <c r="T143" s="571"/>
      <c r="U143" s="571"/>
      <c r="V143" s="571"/>
      <c r="W143" s="571"/>
      <c r="X143" s="571"/>
      <c r="Y143" s="571"/>
      <c r="Z143" s="571"/>
      <c r="AA143" s="571"/>
      <c r="AB143" s="571"/>
      <c r="AC143" s="571"/>
      <c r="AD143" s="571"/>
      <c r="AE143" s="899">
        <f t="shared" si="28"/>
        <v>0</v>
      </c>
    </row>
    <row r="144" spans="1:31" ht="18" hidden="1" customHeight="1" x14ac:dyDescent="0.2">
      <c r="A144" s="570" t="s">
        <v>273</v>
      </c>
      <c r="B144" s="26"/>
      <c r="C144" s="408"/>
      <c r="D144" s="560">
        <f>C144*$C$142*$C$117</f>
        <v>0</v>
      </c>
      <c r="E144" s="409"/>
      <c r="F144" s="411"/>
      <c r="G144" s="411"/>
      <c r="H144" s="411"/>
      <c r="I144" s="411"/>
      <c r="J144" s="411"/>
      <c r="K144" s="411"/>
      <c r="L144" s="411"/>
      <c r="M144" s="411"/>
      <c r="N144" s="411"/>
      <c r="O144" s="411"/>
      <c r="P144" s="411"/>
      <c r="Q144" s="411"/>
      <c r="R144" s="411"/>
      <c r="S144" s="571"/>
      <c r="T144" s="571"/>
      <c r="U144" s="571"/>
      <c r="V144" s="571"/>
      <c r="W144" s="571"/>
      <c r="X144" s="571"/>
      <c r="Y144" s="571"/>
      <c r="Z144" s="571"/>
      <c r="AA144" s="571"/>
      <c r="AB144" s="571"/>
      <c r="AC144" s="571"/>
      <c r="AD144" s="571"/>
      <c r="AE144" s="899">
        <f t="shared" si="28"/>
        <v>0</v>
      </c>
    </row>
    <row r="145" spans="1:31" ht="18" hidden="1" customHeight="1" x14ac:dyDescent="0.2">
      <c r="A145" s="570" t="s">
        <v>274</v>
      </c>
      <c r="B145" s="26"/>
      <c r="C145" s="408"/>
      <c r="D145" s="560">
        <f>C145*$C$142*$C$117</f>
        <v>0</v>
      </c>
      <c r="E145" s="409"/>
      <c r="F145" s="411"/>
      <c r="G145" s="411"/>
      <c r="H145" s="411"/>
      <c r="I145" s="411"/>
      <c r="J145" s="411"/>
      <c r="K145" s="411"/>
      <c r="L145" s="411"/>
      <c r="M145" s="411"/>
      <c r="N145" s="411"/>
      <c r="O145" s="411"/>
      <c r="P145" s="411"/>
      <c r="Q145" s="411"/>
      <c r="R145" s="411"/>
      <c r="S145" s="571"/>
      <c r="T145" s="571"/>
      <c r="U145" s="571"/>
      <c r="V145" s="571"/>
      <c r="W145" s="571"/>
      <c r="X145" s="571"/>
      <c r="Y145" s="571"/>
      <c r="Z145" s="571"/>
      <c r="AA145" s="571"/>
      <c r="AB145" s="571"/>
      <c r="AC145" s="571"/>
      <c r="AD145" s="571"/>
      <c r="AE145" s="899">
        <f t="shared" si="28"/>
        <v>0</v>
      </c>
    </row>
    <row r="146" spans="1:31" ht="18" hidden="1" customHeight="1" x14ac:dyDescent="0.2">
      <c r="A146" s="570" t="s">
        <v>275</v>
      </c>
      <c r="B146" s="26"/>
      <c r="C146" s="408"/>
      <c r="D146" s="560">
        <f>C146*$C$142*$C$117</f>
        <v>0</v>
      </c>
      <c r="E146" s="409"/>
      <c r="F146" s="411"/>
      <c r="G146" s="411"/>
      <c r="H146" s="411"/>
      <c r="I146" s="411"/>
      <c r="J146" s="411"/>
      <c r="K146" s="411"/>
      <c r="L146" s="411"/>
      <c r="M146" s="411"/>
      <c r="N146" s="411"/>
      <c r="O146" s="411"/>
      <c r="P146" s="411"/>
      <c r="Q146" s="411"/>
      <c r="R146" s="411"/>
      <c r="S146" s="571"/>
      <c r="T146" s="571"/>
      <c r="U146" s="571"/>
      <c r="V146" s="571"/>
      <c r="W146" s="571"/>
      <c r="X146" s="571"/>
      <c r="Y146" s="571"/>
      <c r="Z146" s="571"/>
      <c r="AA146" s="571"/>
      <c r="AB146" s="571"/>
      <c r="AC146" s="571"/>
      <c r="AD146" s="571"/>
      <c r="AE146" s="899">
        <f t="shared" si="28"/>
        <v>0</v>
      </c>
    </row>
    <row r="147" spans="1:31" ht="18" hidden="1" customHeight="1" x14ac:dyDescent="0.2">
      <c r="A147" s="570" t="s">
        <v>276</v>
      </c>
      <c r="B147" s="26"/>
      <c r="C147" s="408"/>
      <c r="D147" s="560">
        <f>C147*$C$142*$C$117</f>
        <v>0</v>
      </c>
      <c r="E147" s="409"/>
      <c r="F147" s="411"/>
      <c r="G147" s="411"/>
      <c r="H147" s="411"/>
      <c r="I147" s="411"/>
      <c r="J147" s="411"/>
      <c r="K147" s="411"/>
      <c r="L147" s="411"/>
      <c r="M147" s="411"/>
      <c r="N147" s="411"/>
      <c r="O147" s="411"/>
      <c r="P147" s="411"/>
      <c r="Q147" s="411"/>
      <c r="R147" s="411"/>
      <c r="S147" s="571"/>
      <c r="T147" s="571"/>
      <c r="U147" s="571"/>
      <c r="V147" s="571"/>
      <c r="W147" s="571"/>
      <c r="X147" s="571"/>
      <c r="Y147" s="571"/>
      <c r="Z147" s="571"/>
      <c r="AA147" s="571"/>
      <c r="AB147" s="571"/>
      <c r="AC147" s="571"/>
      <c r="AD147" s="571"/>
      <c r="AE147" s="899">
        <f t="shared" si="28"/>
        <v>0</v>
      </c>
    </row>
    <row r="148" spans="1:31" ht="35.25" hidden="1" customHeight="1" x14ac:dyDescent="0.2">
      <c r="A148" s="564" t="s">
        <v>277</v>
      </c>
      <c r="B148" s="20"/>
      <c r="C148" s="21">
        <f>+'Presupuesto Contrato'!I117</f>
        <v>0</v>
      </c>
      <c r="D148" s="565"/>
      <c r="E148" s="22"/>
      <c r="F148" s="29">
        <f>+F149</f>
        <v>0</v>
      </c>
      <c r="G148" s="566">
        <f>G149+G155+G161+G167+G173</f>
        <v>0</v>
      </c>
      <c r="H148" s="566">
        <f t="shared" ref="H148:R148" si="50">H149+H155+H161+H167+H173</f>
        <v>0</v>
      </c>
      <c r="I148" s="566">
        <f t="shared" si="50"/>
        <v>0</v>
      </c>
      <c r="J148" s="566">
        <f t="shared" si="50"/>
        <v>0</v>
      </c>
      <c r="K148" s="566">
        <f t="shared" si="50"/>
        <v>0</v>
      </c>
      <c r="L148" s="566">
        <f t="shared" si="50"/>
        <v>0</v>
      </c>
      <c r="M148" s="566">
        <f t="shared" si="50"/>
        <v>0</v>
      </c>
      <c r="N148" s="566">
        <f t="shared" si="50"/>
        <v>0</v>
      </c>
      <c r="O148" s="566">
        <f t="shared" si="50"/>
        <v>0</v>
      </c>
      <c r="P148" s="566">
        <f t="shared" si="50"/>
        <v>0</v>
      </c>
      <c r="Q148" s="566">
        <f>Q149+Q155+Q161+Q167+Q173</f>
        <v>0</v>
      </c>
      <c r="R148" s="566">
        <f t="shared" si="50"/>
        <v>0</v>
      </c>
      <c r="S148" s="566">
        <f t="shared" ref="S148:AD148" si="51">S149+S155+S161</f>
        <v>0</v>
      </c>
      <c r="T148" s="566">
        <f t="shared" si="51"/>
        <v>0</v>
      </c>
      <c r="U148" s="566">
        <f t="shared" si="51"/>
        <v>0</v>
      </c>
      <c r="V148" s="566">
        <f t="shared" si="51"/>
        <v>0</v>
      </c>
      <c r="W148" s="566">
        <f t="shared" si="51"/>
        <v>0</v>
      </c>
      <c r="X148" s="566">
        <f t="shared" si="51"/>
        <v>0</v>
      </c>
      <c r="Y148" s="566">
        <f t="shared" si="51"/>
        <v>0</v>
      </c>
      <c r="Z148" s="566">
        <f t="shared" si="51"/>
        <v>0</v>
      </c>
      <c r="AA148" s="566">
        <f t="shared" si="51"/>
        <v>0</v>
      </c>
      <c r="AB148" s="566">
        <f t="shared" si="51"/>
        <v>0</v>
      </c>
      <c r="AC148" s="566">
        <f t="shared" si="51"/>
        <v>0</v>
      </c>
      <c r="AD148" s="566">
        <f t="shared" si="51"/>
        <v>0</v>
      </c>
      <c r="AE148" s="899">
        <f>F148-SUM(G148:AD148)</f>
        <v>0</v>
      </c>
    </row>
    <row r="149" spans="1:31" ht="34.15" hidden="1" customHeight="1" x14ac:dyDescent="0.2">
      <c r="A149" s="567" t="s">
        <v>278</v>
      </c>
      <c r="B149" s="17"/>
      <c r="C149" s="18">
        <v>1</v>
      </c>
      <c r="D149" s="568"/>
      <c r="E149" s="19"/>
      <c r="F149" s="30">
        <f>+F150</f>
        <v>0</v>
      </c>
      <c r="G149" s="569">
        <f>SUM(G150:G154)</f>
        <v>0</v>
      </c>
      <c r="H149" s="569">
        <f t="shared" ref="H149" si="52">SUM(H150:H154)</f>
        <v>0</v>
      </c>
      <c r="I149" s="569">
        <f>SUM(I150:I154)</f>
        <v>0</v>
      </c>
      <c r="J149" s="569">
        <f t="shared" ref="J149:AD149" si="53">SUM(J150:J154)</f>
        <v>0</v>
      </c>
      <c r="K149" s="569">
        <f t="shared" si="53"/>
        <v>0</v>
      </c>
      <c r="L149" s="569">
        <f t="shared" si="53"/>
        <v>0</v>
      </c>
      <c r="M149" s="569">
        <f t="shared" si="53"/>
        <v>0</v>
      </c>
      <c r="N149" s="569">
        <f t="shared" si="53"/>
        <v>0</v>
      </c>
      <c r="O149" s="569">
        <f t="shared" si="53"/>
        <v>0</v>
      </c>
      <c r="P149" s="569">
        <f t="shared" si="53"/>
        <v>0</v>
      </c>
      <c r="Q149" s="569">
        <f t="shared" si="53"/>
        <v>0</v>
      </c>
      <c r="R149" s="569">
        <f t="shared" si="53"/>
        <v>0</v>
      </c>
      <c r="S149" s="569">
        <f t="shared" si="53"/>
        <v>0</v>
      </c>
      <c r="T149" s="569">
        <f t="shared" si="53"/>
        <v>0</v>
      </c>
      <c r="U149" s="569">
        <f t="shared" si="53"/>
        <v>0</v>
      </c>
      <c r="V149" s="569">
        <f t="shared" si="53"/>
        <v>0</v>
      </c>
      <c r="W149" s="569">
        <f t="shared" si="53"/>
        <v>0</v>
      </c>
      <c r="X149" s="569">
        <f t="shared" si="53"/>
        <v>0</v>
      </c>
      <c r="Y149" s="569">
        <f t="shared" si="53"/>
        <v>0</v>
      </c>
      <c r="Z149" s="569">
        <f t="shared" si="53"/>
        <v>0</v>
      </c>
      <c r="AA149" s="569">
        <f t="shared" si="53"/>
        <v>0</v>
      </c>
      <c r="AB149" s="569">
        <f t="shared" si="53"/>
        <v>0</v>
      </c>
      <c r="AC149" s="569">
        <f t="shared" si="53"/>
        <v>0</v>
      </c>
      <c r="AD149" s="569">
        <f t="shared" si="53"/>
        <v>0</v>
      </c>
      <c r="AE149" s="899">
        <f>F149-SUM(G149:AD149)</f>
        <v>0</v>
      </c>
    </row>
    <row r="150" spans="1:31" ht="30.6" hidden="1" customHeight="1" x14ac:dyDescent="0.2">
      <c r="A150" s="570" t="s">
        <v>279</v>
      </c>
      <c r="B150" s="26"/>
      <c r="C150" s="408">
        <v>1</v>
      </c>
      <c r="D150" s="560">
        <f>C150*$C$149*$C$148</f>
        <v>0</v>
      </c>
      <c r="E150" s="409" t="s">
        <v>148</v>
      </c>
      <c r="F150" s="411"/>
      <c r="G150" s="411"/>
      <c r="H150" s="411"/>
      <c r="I150" s="411"/>
      <c r="J150" s="411"/>
      <c r="K150" s="411"/>
      <c r="L150" s="411"/>
      <c r="M150" s="411"/>
      <c r="N150" s="411"/>
      <c r="O150" s="411"/>
      <c r="P150" s="411"/>
      <c r="Q150" s="411"/>
      <c r="R150" s="411"/>
      <c r="S150" s="571"/>
      <c r="T150" s="571"/>
      <c r="U150" s="571"/>
      <c r="V150" s="571"/>
      <c r="W150" s="571"/>
      <c r="X150" s="571"/>
      <c r="Y150" s="571"/>
      <c r="Z150" s="571"/>
      <c r="AA150" s="571"/>
      <c r="AB150" s="571"/>
      <c r="AC150" s="571"/>
      <c r="AD150" s="571"/>
      <c r="AE150" s="899">
        <f>F150-SUM(G150:AD150)</f>
        <v>0</v>
      </c>
    </row>
    <row r="151" spans="1:31" ht="18" hidden="1" customHeight="1" x14ac:dyDescent="0.2">
      <c r="A151" s="570" t="s">
        <v>280</v>
      </c>
      <c r="B151" s="26"/>
      <c r="C151" s="408"/>
      <c r="D151" s="560">
        <f t="shared" ref="D151:D154" si="54">C151*$C$149*$C$148</f>
        <v>0</v>
      </c>
      <c r="E151" s="409"/>
      <c r="F151" s="411"/>
      <c r="G151" s="411"/>
      <c r="H151" s="411"/>
      <c r="I151" s="411"/>
      <c r="J151" s="411"/>
      <c r="K151" s="411"/>
      <c r="L151" s="411"/>
      <c r="M151" s="411"/>
      <c r="N151" s="411"/>
      <c r="O151" s="411"/>
      <c r="P151" s="411"/>
      <c r="Q151" s="411"/>
      <c r="R151" s="411"/>
      <c r="S151" s="571"/>
      <c r="T151" s="571"/>
      <c r="U151" s="571"/>
      <c r="V151" s="571"/>
      <c r="W151" s="571"/>
      <c r="X151" s="571"/>
      <c r="Y151" s="571"/>
      <c r="Z151" s="571"/>
      <c r="AA151" s="571"/>
      <c r="AB151" s="571"/>
      <c r="AC151" s="571"/>
      <c r="AD151" s="571"/>
      <c r="AE151" s="899">
        <f t="shared" si="28"/>
        <v>0</v>
      </c>
    </row>
    <row r="152" spans="1:31" ht="18" hidden="1" customHeight="1" x14ac:dyDescent="0.2">
      <c r="A152" s="570" t="s">
        <v>281</v>
      </c>
      <c r="B152" s="26"/>
      <c r="C152" s="408"/>
      <c r="D152" s="560">
        <f t="shared" si="54"/>
        <v>0</v>
      </c>
      <c r="E152" s="409"/>
      <c r="F152" s="411"/>
      <c r="G152" s="411"/>
      <c r="H152" s="411"/>
      <c r="I152" s="411"/>
      <c r="J152" s="411"/>
      <c r="K152" s="411"/>
      <c r="L152" s="411"/>
      <c r="M152" s="411"/>
      <c r="N152" s="411"/>
      <c r="O152" s="411"/>
      <c r="P152" s="411"/>
      <c r="Q152" s="411"/>
      <c r="R152" s="411"/>
      <c r="S152" s="571"/>
      <c r="T152" s="571"/>
      <c r="U152" s="571"/>
      <c r="V152" s="571"/>
      <c r="W152" s="571"/>
      <c r="X152" s="571"/>
      <c r="Y152" s="571"/>
      <c r="Z152" s="571"/>
      <c r="AA152" s="571"/>
      <c r="AB152" s="571"/>
      <c r="AC152" s="571"/>
      <c r="AD152" s="571"/>
      <c r="AE152" s="899">
        <f t="shared" si="28"/>
        <v>0</v>
      </c>
    </row>
    <row r="153" spans="1:31" ht="18" hidden="1" customHeight="1" x14ac:dyDescent="0.2">
      <c r="A153" s="570" t="s">
        <v>282</v>
      </c>
      <c r="B153" s="26"/>
      <c r="C153" s="408"/>
      <c r="D153" s="560">
        <f t="shared" si="54"/>
        <v>0</v>
      </c>
      <c r="E153" s="409"/>
      <c r="F153" s="411"/>
      <c r="G153" s="411"/>
      <c r="H153" s="411"/>
      <c r="I153" s="411"/>
      <c r="J153" s="411"/>
      <c r="K153" s="411"/>
      <c r="L153" s="411"/>
      <c r="M153" s="411"/>
      <c r="N153" s="411"/>
      <c r="O153" s="411"/>
      <c r="P153" s="411"/>
      <c r="Q153" s="411"/>
      <c r="R153" s="411"/>
      <c r="S153" s="571"/>
      <c r="T153" s="571"/>
      <c r="U153" s="571"/>
      <c r="V153" s="571"/>
      <c r="W153" s="571"/>
      <c r="X153" s="571"/>
      <c r="Y153" s="571"/>
      <c r="Z153" s="571"/>
      <c r="AA153" s="571"/>
      <c r="AB153" s="571"/>
      <c r="AC153" s="571"/>
      <c r="AD153" s="571"/>
      <c r="AE153" s="899">
        <f t="shared" ref="AE153:AE178" si="55">F153-SUM(G153:AD153)</f>
        <v>0</v>
      </c>
    </row>
    <row r="154" spans="1:31" ht="18" hidden="1" customHeight="1" x14ac:dyDescent="0.2">
      <c r="A154" s="570" t="s">
        <v>283</v>
      </c>
      <c r="B154" s="26"/>
      <c r="C154" s="408"/>
      <c r="D154" s="560">
        <f t="shared" si="54"/>
        <v>0</v>
      </c>
      <c r="E154" s="409"/>
      <c r="F154" s="411"/>
      <c r="G154" s="411"/>
      <c r="H154" s="411"/>
      <c r="I154" s="411"/>
      <c r="J154" s="411"/>
      <c r="K154" s="411"/>
      <c r="L154" s="411"/>
      <c r="M154" s="411"/>
      <c r="N154" s="411"/>
      <c r="O154" s="411"/>
      <c r="P154" s="411"/>
      <c r="Q154" s="411"/>
      <c r="R154" s="411"/>
      <c r="S154" s="571"/>
      <c r="T154" s="571"/>
      <c r="U154" s="571"/>
      <c r="V154" s="571"/>
      <c r="W154" s="571"/>
      <c r="X154" s="571"/>
      <c r="Y154" s="571"/>
      <c r="Z154" s="571"/>
      <c r="AA154" s="571"/>
      <c r="AB154" s="571"/>
      <c r="AC154" s="571"/>
      <c r="AD154" s="571"/>
      <c r="AE154" s="899">
        <f t="shared" si="55"/>
        <v>0</v>
      </c>
    </row>
    <row r="155" spans="1:31" ht="18" hidden="1" customHeight="1" x14ac:dyDescent="0.2">
      <c r="A155" s="567" t="s">
        <v>284</v>
      </c>
      <c r="B155" s="17"/>
      <c r="C155" s="18"/>
      <c r="D155" s="568"/>
      <c r="E155" s="19"/>
      <c r="F155" s="30"/>
      <c r="G155" s="569">
        <f>SUM(G156:G160)</f>
        <v>0</v>
      </c>
      <c r="H155" s="569">
        <f t="shared" ref="H155:I155" si="56">SUM(H156:H160)</f>
        <v>0</v>
      </c>
      <c r="I155" s="569">
        <f t="shared" si="56"/>
        <v>0</v>
      </c>
      <c r="J155" s="569">
        <f>SUM(J156:J160)</f>
        <v>0</v>
      </c>
      <c r="K155" s="569">
        <f t="shared" ref="K155:AD155" si="57">SUM(K156:K160)</f>
        <v>0</v>
      </c>
      <c r="L155" s="569">
        <f t="shared" si="57"/>
        <v>0</v>
      </c>
      <c r="M155" s="569">
        <f t="shared" si="57"/>
        <v>0</v>
      </c>
      <c r="N155" s="569">
        <f t="shared" si="57"/>
        <v>0</v>
      </c>
      <c r="O155" s="569">
        <f t="shared" si="57"/>
        <v>0</v>
      </c>
      <c r="P155" s="569">
        <f t="shared" si="57"/>
        <v>0</v>
      </c>
      <c r="Q155" s="569">
        <f t="shared" si="57"/>
        <v>0</v>
      </c>
      <c r="R155" s="569">
        <f t="shared" si="57"/>
        <v>0</v>
      </c>
      <c r="S155" s="569">
        <f t="shared" si="57"/>
        <v>0</v>
      </c>
      <c r="T155" s="569">
        <f t="shared" si="57"/>
        <v>0</v>
      </c>
      <c r="U155" s="569">
        <f t="shared" si="57"/>
        <v>0</v>
      </c>
      <c r="V155" s="569">
        <f t="shared" si="57"/>
        <v>0</v>
      </c>
      <c r="W155" s="569">
        <f t="shared" si="57"/>
        <v>0</v>
      </c>
      <c r="X155" s="569">
        <f t="shared" si="57"/>
        <v>0</v>
      </c>
      <c r="Y155" s="569">
        <f t="shared" si="57"/>
        <v>0</v>
      </c>
      <c r="Z155" s="569">
        <f t="shared" si="57"/>
        <v>0</v>
      </c>
      <c r="AA155" s="569">
        <f t="shared" si="57"/>
        <v>0</v>
      </c>
      <c r="AB155" s="569">
        <f t="shared" si="57"/>
        <v>0</v>
      </c>
      <c r="AC155" s="569">
        <f t="shared" si="57"/>
        <v>0</v>
      </c>
      <c r="AD155" s="569">
        <f t="shared" si="57"/>
        <v>0</v>
      </c>
      <c r="AE155" s="899">
        <f t="shared" si="55"/>
        <v>0</v>
      </c>
    </row>
    <row r="156" spans="1:31" ht="18" hidden="1" customHeight="1" x14ac:dyDescent="0.2">
      <c r="A156" s="570" t="s">
        <v>285</v>
      </c>
      <c r="B156" s="26"/>
      <c r="C156" s="408"/>
      <c r="D156" s="560">
        <f>C156*$C$155*$C$148</f>
        <v>0</v>
      </c>
      <c r="E156" s="409"/>
      <c r="F156" s="411"/>
      <c r="G156" s="411"/>
      <c r="H156" s="411"/>
      <c r="I156" s="411"/>
      <c r="J156" s="411"/>
      <c r="K156" s="411"/>
      <c r="L156" s="411"/>
      <c r="M156" s="411"/>
      <c r="N156" s="411"/>
      <c r="O156" s="411"/>
      <c r="P156" s="411"/>
      <c r="Q156" s="411"/>
      <c r="R156" s="411"/>
      <c r="S156" s="571"/>
      <c r="T156" s="571"/>
      <c r="U156" s="571"/>
      <c r="V156" s="571"/>
      <c r="W156" s="571"/>
      <c r="X156" s="571"/>
      <c r="Y156" s="571"/>
      <c r="Z156" s="571"/>
      <c r="AA156" s="571"/>
      <c r="AB156" s="571"/>
      <c r="AC156" s="571"/>
      <c r="AD156" s="571"/>
      <c r="AE156" s="899">
        <f t="shared" si="55"/>
        <v>0</v>
      </c>
    </row>
    <row r="157" spans="1:31" ht="18" hidden="1" customHeight="1" x14ac:dyDescent="0.2">
      <c r="A157" s="570" t="s">
        <v>286</v>
      </c>
      <c r="B157" s="26"/>
      <c r="C157" s="408"/>
      <c r="D157" s="560">
        <f>C157*$C$155*$C$148</f>
        <v>0</v>
      </c>
      <c r="E157" s="409"/>
      <c r="F157" s="411"/>
      <c r="G157" s="411"/>
      <c r="H157" s="411"/>
      <c r="I157" s="411"/>
      <c r="J157" s="411"/>
      <c r="K157" s="411"/>
      <c r="L157" s="411"/>
      <c r="M157" s="411"/>
      <c r="N157" s="411"/>
      <c r="O157" s="411"/>
      <c r="P157" s="411"/>
      <c r="Q157" s="411"/>
      <c r="R157" s="411"/>
      <c r="S157" s="571"/>
      <c r="T157" s="571"/>
      <c r="U157" s="571"/>
      <c r="V157" s="571"/>
      <c r="W157" s="571"/>
      <c r="X157" s="571"/>
      <c r="Y157" s="571"/>
      <c r="Z157" s="571"/>
      <c r="AA157" s="571"/>
      <c r="AB157" s="571"/>
      <c r="AC157" s="571"/>
      <c r="AD157" s="571"/>
      <c r="AE157" s="899">
        <f t="shared" si="55"/>
        <v>0</v>
      </c>
    </row>
    <row r="158" spans="1:31" ht="18" hidden="1" customHeight="1" x14ac:dyDescent="0.2">
      <c r="A158" s="570" t="s">
        <v>287</v>
      </c>
      <c r="B158" s="26"/>
      <c r="C158" s="408"/>
      <c r="D158" s="560">
        <f>C158*$C$155*$C$148</f>
        <v>0</v>
      </c>
      <c r="E158" s="409"/>
      <c r="F158" s="411"/>
      <c r="G158" s="411"/>
      <c r="H158" s="411"/>
      <c r="I158" s="411"/>
      <c r="J158" s="411"/>
      <c r="K158" s="411"/>
      <c r="L158" s="411"/>
      <c r="M158" s="411"/>
      <c r="N158" s="411"/>
      <c r="O158" s="411"/>
      <c r="P158" s="411"/>
      <c r="Q158" s="411"/>
      <c r="R158" s="411"/>
      <c r="S158" s="571"/>
      <c r="T158" s="571"/>
      <c r="U158" s="571"/>
      <c r="V158" s="571"/>
      <c r="W158" s="571"/>
      <c r="X158" s="571"/>
      <c r="Y158" s="571"/>
      <c r="Z158" s="571"/>
      <c r="AA158" s="571"/>
      <c r="AB158" s="571"/>
      <c r="AC158" s="571"/>
      <c r="AD158" s="571"/>
      <c r="AE158" s="899">
        <f t="shared" si="55"/>
        <v>0</v>
      </c>
    </row>
    <row r="159" spans="1:31" ht="18" hidden="1" customHeight="1" x14ac:dyDescent="0.2">
      <c r="A159" s="570" t="s">
        <v>288</v>
      </c>
      <c r="B159" s="26"/>
      <c r="C159" s="408"/>
      <c r="D159" s="560">
        <f>C159*$C$155*$C$148</f>
        <v>0</v>
      </c>
      <c r="E159" s="409"/>
      <c r="F159" s="411"/>
      <c r="G159" s="411"/>
      <c r="H159" s="411"/>
      <c r="I159" s="411"/>
      <c r="J159" s="411"/>
      <c r="K159" s="411"/>
      <c r="L159" s="411"/>
      <c r="M159" s="411"/>
      <c r="N159" s="411"/>
      <c r="O159" s="411"/>
      <c r="P159" s="411"/>
      <c r="Q159" s="411"/>
      <c r="R159" s="411"/>
      <c r="S159" s="571"/>
      <c r="T159" s="571"/>
      <c r="U159" s="571"/>
      <c r="V159" s="571"/>
      <c r="W159" s="571"/>
      <c r="X159" s="571"/>
      <c r="Y159" s="571"/>
      <c r="Z159" s="571"/>
      <c r="AA159" s="571"/>
      <c r="AB159" s="571"/>
      <c r="AC159" s="571"/>
      <c r="AD159" s="571"/>
      <c r="AE159" s="899">
        <f t="shared" si="55"/>
        <v>0</v>
      </c>
    </row>
    <row r="160" spans="1:31" ht="18" hidden="1" customHeight="1" x14ac:dyDescent="0.2">
      <c r="A160" s="570" t="s">
        <v>289</v>
      </c>
      <c r="B160" s="26"/>
      <c r="C160" s="408"/>
      <c r="D160" s="560">
        <f>C160*$C$155*$C$148</f>
        <v>0</v>
      </c>
      <c r="E160" s="409"/>
      <c r="F160" s="411"/>
      <c r="G160" s="411"/>
      <c r="H160" s="411"/>
      <c r="I160" s="411"/>
      <c r="J160" s="411"/>
      <c r="K160" s="411"/>
      <c r="L160" s="411"/>
      <c r="M160" s="411"/>
      <c r="N160" s="411"/>
      <c r="O160" s="411"/>
      <c r="P160" s="411"/>
      <c r="Q160" s="411"/>
      <c r="R160" s="411"/>
      <c r="S160" s="571"/>
      <c r="T160" s="571"/>
      <c r="U160" s="571"/>
      <c r="V160" s="571"/>
      <c r="W160" s="571"/>
      <c r="X160" s="571"/>
      <c r="Y160" s="571"/>
      <c r="Z160" s="571"/>
      <c r="AA160" s="571"/>
      <c r="AB160" s="571"/>
      <c r="AC160" s="571"/>
      <c r="AD160" s="571"/>
      <c r="AE160" s="899">
        <f t="shared" si="55"/>
        <v>0</v>
      </c>
    </row>
    <row r="161" spans="1:31" ht="18" hidden="1" customHeight="1" x14ac:dyDescent="0.2">
      <c r="A161" s="567" t="s">
        <v>290</v>
      </c>
      <c r="B161" s="17"/>
      <c r="C161" s="18"/>
      <c r="D161" s="568"/>
      <c r="E161" s="19"/>
      <c r="F161" s="30"/>
      <c r="G161" s="569">
        <f>SUM(G162:G166)</f>
        <v>0</v>
      </c>
      <c r="H161" s="569">
        <f t="shared" ref="H161:I161" si="58">SUM(H162:H166)</f>
        <v>0</v>
      </c>
      <c r="I161" s="569">
        <f t="shared" si="58"/>
        <v>0</v>
      </c>
      <c r="J161" s="569">
        <f>SUM(J162:J166)</f>
        <v>0</v>
      </c>
      <c r="K161" s="569">
        <f t="shared" ref="K161:AD161" si="59">SUM(K162:K166)</f>
        <v>0</v>
      </c>
      <c r="L161" s="569">
        <f t="shared" si="59"/>
        <v>0</v>
      </c>
      <c r="M161" s="569">
        <f t="shared" si="59"/>
        <v>0</v>
      </c>
      <c r="N161" s="569">
        <f t="shared" si="59"/>
        <v>0</v>
      </c>
      <c r="O161" s="569">
        <f t="shared" si="59"/>
        <v>0</v>
      </c>
      <c r="P161" s="569">
        <f t="shared" si="59"/>
        <v>0</v>
      </c>
      <c r="Q161" s="569">
        <f t="shared" si="59"/>
        <v>0</v>
      </c>
      <c r="R161" s="569">
        <f t="shared" si="59"/>
        <v>0</v>
      </c>
      <c r="S161" s="569">
        <f t="shared" si="59"/>
        <v>0</v>
      </c>
      <c r="T161" s="569">
        <f t="shared" si="59"/>
        <v>0</v>
      </c>
      <c r="U161" s="569">
        <f t="shared" si="59"/>
        <v>0</v>
      </c>
      <c r="V161" s="569">
        <f t="shared" si="59"/>
        <v>0</v>
      </c>
      <c r="W161" s="569">
        <f t="shared" si="59"/>
        <v>0</v>
      </c>
      <c r="X161" s="569">
        <f t="shared" si="59"/>
        <v>0</v>
      </c>
      <c r="Y161" s="569">
        <f t="shared" si="59"/>
        <v>0</v>
      </c>
      <c r="Z161" s="569">
        <f t="shared" si="59"/>
        <v>0</v>
      </c>
      <c r="AA161" s="569">
        <f t="shared" si="59"/>
        <v>0</v>
      </c>
      <c r="AB161" s="569">
        <f t="shared" si="59"/>
        <v>0</v>
      </c>
      <c r="AC161" s="569">
        <f t="shared" si="59"/>
        <v>0</v>
      </c>
      <c r="AD161" s="569">
        <f t="shared" si="59"/>
        <v>0</v>
      </c>
      <c r="AE161" s="899">
        <f t="shared" si="55"/>
        <v>0</v>
      </c>
    </row>
    <row r="162" spans="1:31" ht="18" hidden="1" customHeight="1" x14ac:dyDescent="0.2">
      <c r="A162" s="570" t="s">
        <v>291</v>
      </c>
      <c r="B162" s="26"/>
      <c r="C162" s="408"/>
      <c r="D162" s="560">
        <f>C162*$C$161*$C$148</f>
        <v>0</v>
      </c>
      <c r="E162" s="409"/>
      <c r="F162" s="411"/>
      <c r="G162" s="411"/>
      <c r="H162" s="411"/>
      <c r="I162" s="411"/>
      <c r="J162" s="411"/>
      <c r="K162" s="411"/>
      <c r="L162" s="411"/>
      <c r="M162" s="411"/>
      <c r="N162" s="411"/>
      <c r="O162" s="411"/>
      <c r="P162" s="411"/>
      <c r="Q162" s="411"/>
      <c r="R162" s="411"/>
      <c r="S162" s="571"/>
      <c r="T162" s="571"/>
      <c r="U162" s="571"/>
      <c r="V162" s="571"/>
      <c r="W162" s="571"/>
      <c r="X162" s="571"/>
      <c r="Y162" s="571"/>
      <c r="Z162" s="571"/>
      <c r="AA162" s="571"/>
      <c r="AB162" s="571"/>
      <c r="AC162" s="571"/>
      <c r="AD162" s="571"/>
      <c r="AE162" s="899">
        <f t="shared" si="55"/>
        <v>0</v>
      </c>
    </row>
    <row r="163" spans="1:31" ht="18" hidden="1" customHeight="1" x14ac:dyDescent="0.2">
      <c r="A163" s="570" t="s">
        <v>292</v>
      </c>
      <c r="B163" s="26"/>
      <c r="C163" s="408"/>
      <c r="D163" s="560">
        <f>C163*$C$161*$C$148</f>
        <v>0</v>
      </c>
      <c r="E163" s="409"/>
      <c r="F163" s="411"/>
      <c r="G163" s="411"/>
      <c r="H163" s="411"/>
      <c r="I163" s="411"/>
      <c r="J163" s="411"/>
      <c r="K163" s="411"/>
      <c r="L163" s="411"/>
      <c r="M163" s="411"/>
      <c r="N163" s="411"/>
      <c r="O163" s="411"/>
      <c r="P163" s="411"/>
      <c r="Q163" s="411"/>
      <c r="R163" s="411"/>
      <c r="S163" s="571"/>
      <c r="T163" s="571"/>
      <c r="U163" s="571"/>
      <c r="V163" s="571"/>
      <c r="W163" s="571"/>
      <c r="X163" s="571"/>
      <c r="Y163" s="571"/>
      <c r="Z163" s="571"/>
      <c r="AA163" s="571"/>
      <c r="AB163" s="571"/>
      <c r="AC163" s="571"/>
      <c r="AD163" s="571"/>
      <c r="AE163" s="899">
        <f t="shared" si="55"/>
        <v>0</v>
      </c>
    </row>
    <row r="164" spans="1:31" ht="18" hidden="1" customHeight="1" x14ac:dyDescent="0.2">
      <c r="A164" s="570" t="s">
        <v>293</v>
      </c>
      <c r="B164" s="26"/>
      <c r="C164" s="408"/>
      <c r="D164" s="560">
        <f>C164*$C$161*$C$148</f>
        <v>0</v>
      </c>
      <c r="E164" s="409"/>
      <c r="F164" s="411"/>
      <c r="G164" s="411"/>
      <c r="H164" s="411"/>
      <c r="I164" s="411"/>
      <c r="J164" s="411"/>
      <c r="K164" s="411"/>
      <c r="L164" s="411"/>
      <c r="M164" s="411"/>
      <c r="N164" s="411"/>
      <c r="O164" s="411"/>
      <c r="P164" s="411"/>
      <c r="Q164" s="411"/>
      <c r="R164" s="411"/>
      <c r="S164" s="571"/>
      <c r="T164" s="571"/>
      <c r="U164" s="571"/>
      <c r="V164" s="571"/>
      <c r="W164" s="571"/>
      <c r="X164" s="571"/>
      <c r="Y164" s="571"/>
      <c r="Z164" s="571"/>
      <c r="AA164" s="571"/>
      <c r="AB164" s="571"/>
      <c r="AC164" s="571"/>
      <c r="AD164" s="571"/>
      <c r="AE164" s="899">
        <f t="shared" si="55"/>
        <v>0</v>
      </c>
    </row>
    <row r="165" spans="1:31" ht="18" hidden="1" customHeight="1" x14ac:dyDescent="0.2">
      <c r="A165" s="570" t="s">
        <v>294</v>
      </c>
      <c r="B165" s="26"/>
      <c r="C165" s="408"/>
      <c r="D165" s="560">
        <f>C165*$C$161*$C$148</f>
        <v>0</v>
      </c>
      <c r="E165" s="409"/>
      <c r="F165" s="411"/>
      <c r="G165" s="411"/>
      <c r="H165" s="411"/>
      <c r="I165" s="411"/>
      <c r="J165" s="411"/>
      <c r="K165" s="411"/>
      <c r="L165" s="411"/>
      <c r="M165" s="411"/>
      <c r="N165" s="411"/>
      <c r="O165" s="411"/>
      <c r="P165" s="411"/>
      <c r="Q165" s="411"/>
      <c r="R165" s="411"/>
      <c r="S165" s="571"/>
      <c r="T165" s="571"/>
      <c r="U165" s="571"/>
      <c r="V165" s="571"/>
      <c r="W165" s="571"/>
      <c r="X165" s="571"/>
      <c r="Y165" s="571"/>
      <c r="Z165" s="571"/>
      <c r="AA165" s="571"/>
      <c r="AB165" s="571"/>
      <c r="AC165" s="571"/>
      <c r="AD165" s="571"/>
      <c r="AE165" s="899">
        <f t="shared" si="55"/>
        <v>0</v>
      </c>
    </row>
    <row r="166" spans="1:31" ht="18" hidden="1" customHeight="1" x14ac:dyDescent="0.2">
      <c r="A166" s="570" t="s">
        <v>295</v>
      </c>
      <c r="B166" s="26"/>
      <c r="C166" s="408"/>
      <c r="D166" s="560">
        <f>C166*$C$161*$C$148</f>
        <v>0</v>
      </c>
      <c r="E166" s="409"/>
      <c r="F166" s="411"/>
      <c r="G166" s="411"/>
      <c r="H166" s="411"/>
      <c r="I166" s="411"/>
      <c r="J166" s="411"/>
      <c r="K166" s="411"/>
      <c r="L166" s="411"/>
      <c r="M166" s="411"/>
      <c r="N166" s="411"/>
      <c r="O166" s="411"/>
      <c r="P166" s="411"/>
      <c r="Q166" s="411"/>
      <c r="R166" s="411"/>
      <c r="S166" s="571"/>
      <c r="T166" s="571"/>
      <c r="U166" s="571"/>
      <c r="V166" s="571"/>
      <c r="W166" s="571"/>
      <c r="X166" s="571"/>
      <c r="Y166" s="571"/>
      <c r="Z166" s="571"/>
      <c r="AA166" s="571"/>
      <c r="AB166" s="571"/>
      <c r="AC166" s="571"/>
      <c r="AD166" s="571"/>
      <c r="AE166" s="899">
        <f t="shared" si="55"/>
        <v>0</v>
      </c>
    </row>
    <row r="167" spans="1:31" ht="18" hidden="1" customHeight="1" x14ac:dyDescent="0.2">
      <c r="A167" s="567" t="s">
        <v>296</v>
      </c>
      <c r="B167" s="17"/>
      <c r="C167" s="18"/>
      <c r="D167" s="568"/>
      <c r="E167" s="19"/>
      <c r="F167" s="30"/>
      <c r="G167" s="569">
        <f>SUM(G168:G172)</f>
        <v>0</v>
      </c>
      <c r="H167" s="569">
        <f>SUM(H168:H172)</f>
        <v>0</v>
      </c>
      <c r="I167" s="569">
        <f t="shared" ref="I167" si="60">SUM(I168:I172)</f>
        <v>0</v>
      </c>
      <c r="J167" s="569">
        <f>SUM(J168:J172)</f>
        <v>0</v>
      </c>
      <c r="K167" s="569">
        <f t="shared" ref="K167:AD167" si="61">SUM(K168:K172)</f>
        <v>0</v>
      </c>
      <c r="L167" s="569">
        <f t="shared" si="61"/>
        <v>0</v>
      </c>
      <c r="M167" s="569">
        <f t="shared" si="61"/>
        <v>0</v>
      </c>
      <c r="N167" s="569">
        <f t="shared" si="61"/>
        <v>0</v>
      </c>
      <c r="O167" s="569">
        <f t="shared" si="61"/>
        <v>0</v>
      </c>
      <c r="P167" s="569">
        <f t="shared" si="61"/>
        <v>0</v>
      </c>
      <c r="Q167" s="569">
        <f t="shared" si="61"/>
        <v>0</v>
      </c>
      <c r="R167" s="569">
        <f t="shared" si="61"/>
        <v>0</v>
      </c>
      <c r="S167" s="569">
        <f t="shared" si="61"/>
        <v>0</v>
      </c>
      <c r="T167" s="569">
        <f t="shared" si="61"/>
        <v>0</v>
      </c>
      <c r="U167" s="569">
        <f t="shared" si="61"/>
        <v>0</v>
      </c>
      <c r="V167" s="569">
        <f t="shared" si="61"/>
        <v>0</v>
      </c>
      <c r="W167" s="569">
        <f t="shared" si="61"/>
        <v>0</v>
      </c>
      <c r="X167" s="569">
        <f t="shared" si="61"/>
        <v>0</v>
      </c>
      <c r="Y167" s="569">
        <f t="shared" si="61"/>
        <v>0</v>
      </c>
      <c r="Z167" s="569">
        <f t="shared" si="61"/>
        <v>0</v>
      </c>
      <c r="AA167" s="569">
        <f t="shared" si="61"/>
        <v>0</v>
      </c>
      <c r="AB167" s="569">
        <f t="shared" si="61"/>
        <v>0</v>
      </c>
      <c r="AC167" s="569">
        <f t="shared" si="61"/>
        <v>0</v>
      </c>
      <c r="AD167" s="569">
        <f t="shared" si="61"/>
        <v>0</v>
      </c>
      <c r="AE167" s="899">
        <f t="shared" si="55"/>
        <v>0</v>
      </c>
    </row>
    <row r="168" spans="1:31" ht="18" hidden="1" customHeight="1" x14ac:dyDescent="0.2">
      <c r="A168" s="570" t="s">
        <v>297</v>
      </c>
      <c r="B168" s="26"/>
      <c r="C168" s="408"/>
      <c r="D168" s="560">
        <f>C168*$C$167*$C$148</f>
        <v>0</v>
      </c>
      <c r="E168" s="409"/>
      <c r="F168" s="411"/>
      <c r="G168" s="411"/>
      <c r="H168" s="411"/>
      <c r="I168" s="411"/>
      <c r="J168" s="411"/>
      <c r="K168" s="411"/>
      <c r="L168" s="411"/>
      <c r="M168" s="411"/>
      <c r="N168" s="411"/>
      <c r="O168" s="411"/>
      <c r="P168" s="411"/>
      <c r="Q168" s="411"/>
      <c r="R168" s="411"/>
      <c r="S168" s="571"/>
      <c r="T168" s="571"/>
      <c r="U168" s="571"/>
      <c r="V168" s="571"/>
      <c r="W168" s="571"/>
      <c r="X168" s="571"/>
      <c r="Y168" s="571"/>
      <c r="Z168" s="571"/>
      <c r="AA168" s="571"/>
      <c r="AB168" s="571"/>
      <c r="AC168" s="571"/>
      <c r="AD168" s="571"/>
      <c r="AE168" s="899">
        <f t="shared" si="55"/>
        <v>0</v>
      </c>
    </row>
    <row r="169" spans="1:31" ht="18" hidden="1" customHeight="1" x14ac:dyDescent="0.2">
      <c r="A169" s="570" t="s">
        <v>298</v>
      </c>
      <c r="B169" s="26"/>
      <c r="C169" s="408"/>
      <c r="D169" s="560">
        <f>C169*$C$167*$C$148</f>
        <v>0</v>
      </c>
      <c r="E169" s="409"/>
      <c r="F169" s="411"/>
      <c r="G169" s="411"/>
      <c r="H169" s="411"/>
      <c r="I169" s="411"/>
      <c r="J169" s="411"/>
      <c r="K169" s="411"/>
      <c r="L169" s="411"/>
      <c r="M169" s="411"/>
      <c r="N169" s="411"/>
      <c r="O169" s="411"/>
      <c r="P169" s="411"/>
      <c r="Q169" s="411"/>
      <c r="R169" s="411"/>
      <c r="S169" s="571"/>
      <c r="T169" s="571"/>
      <c r="U169" s="571"/>
      <c r="V169" s="571"/>
      <c r="W169" s="571"/>
      <c r="X169" s="571"/>
      <c r="Y169" s="571"/>
      <c r="Z169" s="571"/>
      <c r="AA169" s="571"/>
      <c r="AB169" s="571"/>
      <c r="AC169" s="571"/>
      <c r="AD169" s="571"/>
      <c r="AE169" s="899">
        <f t="shared" si="55"/>
        <v>0</v>
      </c>
    </row>
    <row r="170" spans="1:31" ht="18" hidden="1" customHeight="1" x14ac:dyDescent="0.2">
      <c r="A170" s="570" t="s">
        <v>299</v>
      </c>
      <c r="B170" s="26"/>
      <c r="C170" s="408"/>
      <c r="D170" s="560">
        <f>C170*$C$167*$C$148</f>
        <v>0</v>
      </c>
      <c r="E170" s="409"/>
      <c r="F170" s="411"/>
      <c r="G170" s="411"/>
      <c r="H170" s="411"/>
      <c r="I170" s="411"/>
      <c r="J170" s="411"/>
      <c r="K170" s="411"/>
      <c r="L170" s="411"/>
      <c r="M170" s="411"/>
      <c r="N170" s="411"/>
      <c r="O170" s="411"/>
      <c r="P170" s="411"/>
      <c r="Q170" s="411"/>
      <c r="R170" s="411"/>
      <c r="S170" s="571"/>
      <c r="T170" s="571"/>
      <c r="U170" s="571"/>
      <c r="V170" s="571"/>
      <c r="W170" s="571"/>
      <c r="X170" s="571"/>
      <c r="Y170" s="571"/>
      <c r="Z170" s="571"/>
      <c r="AA170" s="571"/>
      <c r="AB170" s="571"/>
      <c r="AC170" s="571"/>
      <c r="AD170" s="571"/>
      <c r="AE170" s="899">
        <f t="shared" si="55"/>
        <v>0</v>
      </c>
    </row>
    <row r="171" spans="1:31" ht="18" hidden="1" customHeight="1" x14ac:dyDescent="0.2">
      <c r="A171" s="570" t="s">
        <v>300</v>
      </c>
      <c r="B171" s="26"/>
      <c r="C171" s="408"/>
      <c r="D171" s="560">
        <f>C171*$C$167*$C$148</f>
        <v>0</v>
      </c>
      <c r="E171" s="409"/>
      <c r="F171" s="411"/>
      <c r="G171" s="411"/>
      <c r="H171" s="411"/>
      <c r="I171" s="411"/>
      <c r="J171" s="411"/>
      <c r="K171" s="411"/>
      <c r="L171" s="411"/>
      <c r="M171" s="411"/>
      <c r="N171" s="411"/>
      <c r="O171" s="411"/>
      <c r="P171" s="411"/>
      <c r="Q171" s="411"/>
      <c r="R171" s="411"/>
      <c r="S171" s="571"/>
      <c r="T171" s="571"/>
      <c r="U171" s="571"/>
      <c r="V171" s="571"/>
      <c r="W171" s="571"/>
      <c r="X171" s="571"/>
      <c r="Y171" s="571"/>
      <c r="Z171" s="571"/>
      <c r="AA171" s="571"/>
      <c r="AB171" s="571"/>
      <c r="AC171" s="571"/>
      <c r="AD171" s="571"/>
      <c r="AE171" s="899">
        <f t="shared" si="55"/>
        <v>0</v>
      </c>
    </row>
    <row r="172" spans="1:31" ht="18" hidden="1" customHeight="1" x14ac:dyDescent="0.2">
      <c r="A172" s="570" t="s">
        <v>301</v>
      </c>
      <c r="B172" s="26"/>
      <c r="C172" s="408"/>
      <c r="D172" s="560">
        <f>C172*$C$167*$C$148</f>
        <v>0</v>
      </c>
      <c r="E172" s="409"/>
      <c r="F172" s="411"/>
      <c r="G172" s="411"/>
      <c r="H172" s="411"/>
      <c r="I172" s="411"/>
      <c r="J172" s="411"/>
      <c r="K172" s="411"/>
      <c r="L172" s="411"/>
      <c r="M172" s="411"/>
      <c r="N172" s="411"/>
      <c r="O172" s="411"/>
      <c r="P172" s="411"/>
      <c r="Q172" s="411"/>
      <c r="R172" s="411"/>
      <c r="S172" s="571"/>
      <c r="T172" s="571"/>
      <c r="U172" s="571"/>
      <c r="V172" s="571"/>
      <c r="W172" s="571"/>
      <c r="X172" s="571"/>
      <c r="Y172" s="571"/>
      <c r="Z172" s="571"/>
      <c r="AA172" s="571"/>
      <c r="AB172" s="571"/>
      <c r="AC172" s="571"/>
      <c r="AD172" s="571"/>
      <c r="AE172" s="899">
        <f t="shared" si="55"/>
        <v>0</v>
      </c>
    </row>
    <row r="173" spans="1:31" ht="18" hidden="1" customHeight="1" x14ac:dyDescent="0.2">
      <c r="A173" s="567" t="s">
        <v>302</v>
      </c>
      <c r="B173" s="17"/>
      <c r="C173" s="18"/>
      <c r="D173" s="568"/>
      <c r="E173" s="19"/>
      <c r="F173" s="30"/>
      <c r="G173" s="569">
        <f>SUM(G174:G178)</f>
        <v>0</v>
      </c>
      <c r="H173" s="569">
        <f>SUM(H174:H178)</f>
        <v>0</v>
      </c>
      <c r="I173" s="569">
        <f t="shared" ref="I173" si="62">SUM(I174:I178)</f>
        <v>0</v>
      </c>
      <c r="J173" s="569">
        <f>SUM(J174:J178)</f>
        <v>0</v>
      </c>
      <c r="K173" s="569">
        <f t="shared" ref="K173:AD173" si="63">SUM(K174:K178)</f>
        <v>0</v>
      </c>
      <c r="L173" s="569">
        <f t="shared" si="63"/>
        <v>0</v>
      </c>
      <c r="M173" s="569">
        <f t="shared" si="63"/>
        <v>0</v>
      </c>
      <c r="N173" s="569">
        <f t="shared" si="63"/>
        <v>0</v>
      </c>
      <c r="O173" s="569">
        <f t="shared" si="63"/>
        <v>0</v>
      </c>
      <c r="P173" s="569">
        <f t="shared" si="63"/>
        <v>0</v>
      </c>
      <c r="Q173" s="569">
        <f t="shared" si="63"/>
        <v>0</v>
      </c>
      <c r="R173" s="569">
        <f t="shared" si="63"/>
        <v>0</v>
      </c>
      <c r="S173" s="569">
        <f t="shared" si="63"/>
        <v>0</v>
      </c>
      <c r="T173" s="569">
        <f t="shared" si="63"/>
        <v>0</v>
      </c>
      <c r="U173" s="569">
        <f t="shared" si="63"/>
        <v>0</v>
      </c>
      <c r="V173" s="569">
        <f t="shared" si="63"/>
        <v>0</v>
      </c>
      <c r="W173" s="569">
        <f t="shared" si="63"/>
        <v>0</v>
      </c>
      <c r="X173" s="569">
        <f t="shared" si="63"/>
        <v>0</v>
      </c>
      <c r="Y173" s="569">
        <f t="shared" si="63"/>
        <v>0</v>
      </c>
      <c r="Z173" s="569">
        <f t="shared" si="63"/>
        <v>0</v>
      </c>
      <c r="AA173" s="569">
        <f t="shared" si="63"/>
        <v>0</v>
      </c>
      <c r="AB173" s="569">
        <f t="shared" si="63"/>
        <v>0</v>
      </c>
      <c r="AC173" s="569">
        <f t="shared" si="63"/>
        <v>0</v>
      </c>
      <c r="AD173" s="569">
        <f t="shared" si="63"/>
        <v>0</v>
      </c>
      <c r="AE173" s="899">
        <f t="shared" si="55"/>
        <v>0</v>
      </c>
    </row>
    <row r="174" spans="1:31" ht="18" hidden="1" customHeight="1" x14ac:dyDescent="0.2">
      <c r="A174" s="570" t="s">
        <v>303</v>
      </c>
      <c r="B174" s="26"/>
      <c r="C174" s="408"/>
      <c r="D174" s="560">
        <f>C174*$C$173*$C$148</f>
        <v>0</v>
      </c>
      <c r="E174" s="409"/>
      <c r="F174" s="411"/>
      <c r="G174" s="411"/>
      <c r="H174" s="411"/>
      <c r="I174" s="411"/>
      <c r="J174" s="411"/>
      <c r="K174" s="411"/>
      <c r="L174" s="411"/>
      <c r="M174" s="411"/>
      <c r="N174" s="411"/>
      <c r="O174" s="411"/>
      <c r="P174" s="411"/>
      <c r="Q174" s="411"/>
      <c r="R174" s="411"/>
      <c r="S174" s="571"/>
      <c r="T174" s="571"/>
      <c r="U174" s="571"/>
      <c r="V174" s="571"/>
      <c r="W174" s="571"/>
      <c r="X174" s="571"/>
      <c r="Y174" s="571"/>
      <c r="Z174" s="571"/>
      <c r="AA174" s="571"/>
      <c r="AB174" s="571"/>
      <c r="AC174" s="571"/>
      <c r="AD174" s="571"/>
      <c r="AE174" s="899">
        <f t="shared" si="55"/>
        <v>0</v>
      </c>
    </row>
    <row r="175" spans="1:31" ht="18" hidden="1" customHeight="1" x14ac:dyDescent="0.2">
      <c r="A175" s="570" t="s">
        <v>304</v>
      </c>
      <c r="B175" s="26"/>
      <c r="C175" s="408"/>
      <c r="D175" s="560">
        <f>C175*$C$173*$C$148</f>
        <v>0</v>
      </c>
      <c r="E175" s="409"/>
      <c r="F175" s="411"/>
      <c r="G175" s="411"/>
      <c r="H175" s="411"/>
      <c r="I175" s="411"/>
      <c r="J175" s="411"/>
      <c r="K175" s="411"/>
      <c r="L175" s="411"/>
      <c r="M175" s="411"/>
      <c r="N175" s="411"/>
      <c r="O175" s="411"/>
      <c r="P175" s="411"/>
      <c r="Q175" s="411"/>
      <c r="R175" s="411"/>
      <c r="S175" s="571"/>
      <c r="T175" s="571"/>
      <c r="U175" s="571"/>
      <c r="V175" s="571"/>
      <c r="W175" s="571"/>
      <c r="X175" s="571"/>
      <c r="Y175" s="571"/>
      <c r="Z175" s="571"/>
      <c r="AA175" s="571"/>
      <c r="AB175" s="571"/>
      <c r="AC175" s="571"/>
      <c r="AD175" s="571"/>
      <c r="AE175" s="899">
        <f t="shared" si="55"/>
        <v>0</v>
      </c>
    </row>
    <row r="176" spans="1:31" ht="18" hidden="1" customHeight="1" x14ac:dyDescent="0.2">
      <c r="A176" s="570" t="s">
        <v>305</v>
      </c>
      <c r="B176" s="26"/>
      <c r="C176" s="408"/>
      <c r="D176" s="560">
        <f>C176*$C$173*$C$148</f>
        <v>0</v>
      </c>
      <c r="E176" s="409"/>
      <c r="F176" s="411"/>
      <c r="G176" s="411"/>
      <c r="H176" s="411"/>
      <c r="I176" s="411"/>
      <c r="J176" s="411"/>
      <c r="K176" s="411"/>
      <c r="L176" s="411"/>
      <c r="M176" s="411"/>
      <c r="N176" s="411"/>
      <c r="O176" s="411"/>
      <c r="P176" s="411"/>
      <c r="Q176" s="411"/>
      <c r="R176" s="411"/>
      <c r="S176" s="571"/>
      <c r="T176" s="571"/>
      <c r="U176" s="571"/>
      <c r="V176" s="571"/>
      <c r="W176" s="571"/>
      <c r="X176" s="571"/>
      <c r="Y176" s="571"/>
      <c r="Z176" s="571"/>
      <c r="AA176" s="571"/>
      <c r="AB176" s="571"/>
      <c r="AC176" s="571"/>
      <c r="AD176" s="571"/>
      <c r="AE176" s="899">
        <f t="shared" si="55"/>
        <v>0</v>
      </c>
    </row>
    <row r="177" spans="1:31" ht="18" hidden="1" customHeight="1" x14ac:dyDescent="0.2">
      <c r="A177" s="570" t="s">
        <v>306</v>
      </c>
      <c r="B177" s="26"/>
      <c r="C177" s="408"/>
      <c r="D177" s="560">
        <f>C177*$C$173*$C$148</f>
        <v>0</v>
      </c>
      <c r="E177" s="409"/>
      <c r="F177" s="411"/>
      <c r="G177" s="411"/>
      <c r="H177" s="411"/>
      <c r="I177" s="411"/>
      <c r="J177" s="411"/>
      <c r="K177" s="411"/>
      <c r="L177" s="411"/>
      <c r="M177" s="411"/>
      <c r="N177" s="411"/>
      <c r="O177" s="411"/>
      <c r="P177" s="411"/>
      <c r="Q177" s="411"/>
      <c r="R177" s="411"/>
      <c r="S177" s="571"/>
      <c r="T177" s="571"/>
      <c r="U177" s="571"/>
      <c r="V177" s="571"/>
      <c r="W177" s="571"/>
      <c r="X177" s="571"/>
      <c r="Y177" s="571"/>
      <c r="Z177" s="571"/>
      <c r="AA177" s="571"/>
      <c r="AB177" s="571"/>
      <c r="AC177" s="571"/>
      <c r="AD177" s="571"/>
      <c r="AE177" s="899">
        <f t="shared" si="55"/>
        <v>0</v>
      </c>
    </row>
    <row r="178" spans="1:31" ht="18" hidden="1" customHeight="1" x14ac:dyDescent="0.2">
      <c r="A178" s="570" t="s">
        <v>307</v>
      </c>
      <c r="B178" s="26"/>
      <c r="C178" s="408"/>
      <c r="D178" s="560">
        <f>C178*$C$173*$C$148</f>
        <v>0</v>
      </c>
      <c r="E178" s="409"/>
      <c r="F178" s="411"/>
      <c r="G178" s="411"/>
      <c r="H178" s="411"/>
      <c r="I178" s="411"/>
      <c r="J178" s="411"/>
      <c r="K178" s="411"/>
      <c r="L178" s="411"/>
      <c r="M178" s="411"/>
      <c r="N178" s="411"/>
      <c r="O178" s="411"/>
      <c r="P178" s="411"/>
      <c r="Q178" s="411"/>
      <c r="R178" s="411"/>
      <c r="S178" s="571"/>
      <c r="T178" s="571"/>
      <c r="U178" s="571"/>
      <c r="V178" s="571"/>
      <c r="W178" s="571"/>
      <c r="X178" s="571"/>
      <c r="Y178" s="571"/>
      <c r="Z178" s="571"/>
      <c r="AA178" s="571"/>
      <c r="AB178" s="571"/>
      <c r="AC178" s="571"/>
      <c r="AD178" s="571"/>
      <c r="AE178" s="899">
        <f t="shared" si="55"/>
        <v>0</v>
      </c>
    </row>
    <row r="179" spans="1:31" ht="18" hidden="1" customHeight="1" x14ac:dyDescent="0.2">
      <c r="A179" s="564" t="s">
        <v>308</v>
      </c>
      <c r="B179" s="20"/>
      <c r="C179" s="21"/>
      <c r="D179" s="565"/>
      <c r="E179" s="22"/>
      <c r="F179" s="29"/>
      <c r="G179" s="566">
        <f>G180+G186+G192+G198+G204</f>
        <v>0</v>
      </c>
      <c r="H179" s="566">
        <f t="shared" ref="H179:R179" si="64">H180+H186+H192+H198+H204</f>
        <v>0</v>
      </c>
      <c r="I179" s="566">
        <f t="shared" si="64"/>
        <v>0</v>
      </c>
      <c r="J179" s="566">
        <f t="shared" si="64"/>
        <v>0</v>
      </c>
      <c r="K179" s="566">
        <f t="shared" si="64"/>
        <v>0</v>
      </c>
      <c r="L179" s="566">
        <f t="shared" si="64"/>
        <v>0</v>
      </c>
      <c r="M179" s="566">
        <f t="shared" si="64"/>
        <v>0</v>
      </c>
      <c r="N179" s="566">
        <f>N180+N186+N192+N198+N204</f>
        <v>0</v>
      </c>
      <c r="O179" s="566">
        <f t="shared" si="64"/>
        <v>0</v>
      </c>
      <c r="P179" s="566">
        <f t="shared" si="64"/>
        <v>0</v>
      </c>
      <c r="Q179" s="566">
        <f t="shared" si="64"/>
        <v>0</v>
      </c>
      <c r="R179" s="566">
        <f t="shared" si="64"/>
        <v>0</v>
      </c>
      <c r="S179" s="566">
        <f t="shared" ref="S179:AD179" si="65">S180+S186+S192</f>
        <v>0</v>
      </c>
      <c r="T179" s="566">
        <f t="shared" si="65"/>
        <v>0</v>
      </c>
      <c r="U179" s="566">
        <f t="shared" si="65"/>
        <v>0</v>
      </c>
      <c r="V179" s="566">
        <f t="shared" si="65"/>
        <v>0</v>
      </c>
      <c r="W179" s="566">
        <f t="shared" si="65"/>
        <v>0</v>
      </c>
      <c r="X179" s="566">
        <f t="shared" si="65"/>
        <v>0</v>
      </c>
      <c r="Y179" s="566">
        <f t="shared" si="65"/>
        <v>0</v>
      </c>
      <c r="Z179" s="566">
        <f t="shared" si="65"/>
        <v>0</v>
      </c>
      <c r="AA179" s="566">
        <f t="shared" si="65"/>
        <v>0</v>
      </c>
      <c r="AB179" s="566">
        <f t="shared" si="65"/>
        <v>0</v>
      </c>
      <c r="AC179" s="566">
        <f t="shared" si="65"/>
        <v>0</v>
      </c>
      <c r="AD179" s="566">
        <f t="shared" si="65"/>
        <v>0</v>
      </c>
      <c r="AE179" s="899">
        <f t="shared" ref="AE179:AE182" si="66">F179-SUM(G179:AD179)</f>
        <v>0</v>
      </c>
    </row>
    <row r="180" spans="1:31" ht="18" hidden="1" customHeight="1" x14ac:dyDescent="0.2">
      <c r="A180" s="567" t="s">
        <v>309</v>
      </c>
      <c r="B180" s="17"/>
      <c r="C180" s="18"/>
      <c r="D180" s="568"/>
      <c r="E180" s="19"/>
      <c r="F180" s="30"/>
      <c r="G180" s="569">
        <f>SUM(G181:G185)</f>
        <v>0</v>
      </c>
      <c r="H180" s="569">
        <f t="shared" ref="H180" si="67">SUM(H181:H185)</f>
        <v>0</v>
      </c>
      <c r="I180" s="569">
        <f>SUM(I181:I185)</f>
        <v>0</v>
      </c>
      <c r="J180" s="569">
        <f t="shared" ref="J180:AD180" si="68">SUM(J181:J185)</f>
        <v>0</v>
      </c>
      <c r="K180" s="569">
        <f t="shared" si="68"/>
        <v>0</v>
      </c>
      <c r="L180" s="569">
        <f t="shared" si="68"/>
        <v>0</v>
      </c>
      <c r="M180" s="569">
        <f t="shared" si="68"/>
        <v>0</v>
      </c>
      <c r="N180" s="569">
        <f t="shared" si="68"/>
        <v>0</v>
      </c>
      <c r="O180" s="569">
        <f t="shared" si="68"/>
        <v>0</v>
      </c>
      <c r="P180" s="569">
        <f t="shared" si="68"/>
        <v>0</v>
      </c>
      <c r="Q180" s="569">
        <f t="shared" si="68"/>
        <v>0</v>
      </c>
      <c r="R180" s="569">
        <f t="shared" si="68"/>
        <v>0</v>
      </c>
      <c r="S180" s="569">
        <f t="shared" si="68"/>
        <v>0</v>
      </c>
      <c r="T180" s="569">
        <f t="shared" si="68"/>
        <v>0</v>
      </c>
      <c r="U180" s="569">
        <f t="shared" si="68"/>
        <v>0</v>
      </c>
      <c r="V180" s="569">
        <f t="shared" si="68"/>
        <v>0</v>
      </c>
      <c r="W180" s="569">
        <f t="shared" si="68"/>
        <v>0</v>
      </c>
      <c r="X180" s="569">
        <f t="shared" si="68"/>
        <v>0</v>
      </c>
      <c r="Y180" s="569">
        <f t="shared" si="68"/>
        <v>0</v>
      </c>
      <c r="Z180" s="569">
        <f t="shared" si="68"/>
        <v>0</v>
      </c>
      <c r="AA180" s="569">
        <f t="shared" si="68"/>
        <v>0</v>
      </c>
      <c r="AB180" s="569">
        <f t="shared" si="68"/>
        <v>0</v>
      </c>
      <c r="AC180" s="569">
        <f t="shared" si="68"/>
        <v>0</v>
      </c>
      <c r="AD180" s="569">
        <f t="shared" si="68"/>
        <v>0</v>
      </c>
      <c r="AE180" s="899">
        <f t="shared" si="66"/>
        <v>0</v>
      </c>
    </row>
    <row r="181" spans="1:31" ht="18" hidden="1" customHeight="1" x14ac:dyDescent="0.2">
      <c r="A181" s="570" t="s">
        <v>310</v>
      </c>
      <c r="B181" s="26"/>
      <c r="C181" s="408"/>
      <c r="D181" s="560">
        <f>C181*$C$180*$C$179</f>
        <v>0</v>
      </c>
      <c r="E181" s="409"/>
      <c r="F181" s="411"/>
      <c r="G181" s="411"/>
      <c r="H181" s="411"/>
      <c r="I181" s="411"/>
      <c r="J181" s="411"/>
      <c r="K181" s="411"/>
      <c r="L181" s="411"/>
      <c r="M181" s="411"/>
      <c r="N181" s="411"/>
      <c r="O181" s="411"/>
      <c r="P181" s="411"/>
      <c r="Q181" s="411"/>
      <c r="R181" s="411"/>
      <c r="S181" s="571"/>
      <c r="T181" s="571"/>
      <c r="U181" s="571"/>
      <c r="V181" s="571"/>
      <c r="W181" s="571"/>
      <c r="X181" s="571"/>
      <c r="Y181" s="571"/>
      <c r="Z181" s="571"/>
      <c r="AA181" s="571"/>
      <c r="AB181" s="571"/>
      <c r="AC181" s="571"/>
      <c r="AD181" s="571"/>
      <c r="AE181" s="899">
        <f t="shared" si="66"/>
        <v>0</v>
      </c>
    </row>
    <row r="182" spans="1:31" ht="18" hidden="1" customHeight="1" x14ac:dyDescent="0.2">
      <c r="A182" s="570" t="s">
        <v>311</v>
      </c>
      <c r="B182" s="26"/>
      <c r="C182" s="408"/>
      <c r="D182" s="560">
        <f>C182*$C$180*$C$179</f>
        <v>0</v>
      </c>
      <c r="E182" s="409"/>
      <c r="F182" s="411"/>
      <c r="G182" s="411"/>
      <c r="H182" s="411"/>
      <c r="I182" s="411"/>
      <c r="J182" s="411"/>
      <c r="K182" s="411"/>
      <c r="L182" s="411"/>
      <c r="M182" s="411"/>
      <c r="N182" s="411"/>
      <c r="O182" s="411"/>
      <c r="P182" s="411"/>
      <c r="Q182" s="411"/>
      <c r="R182" s="411"/>
      <c r="S182" s="571"/>
      <c r="T182" s="571"/>
      <c r="U182" s="571"/>
      <c r="V182" s="571"/>
      <c r="W182" s="571"/>
      <c r="X182" s="571"/>
      <c r="Y182" s="571"/>
      <c r="Z182" s="571"/>
      <c r="AA182" s="571"/>
      <c r="AB182" s="571"/>
      <c r="AC182" s="571"/>
      <c r="AD182" s="571"/>
      <c r="AE182" s="899">
        <f t="shared" si="66"/>
        <v>0</v>
      </c>
    </row>
    <row r="183" spans="1:31" ht="18" hidden="1" customHeight="1" x14ac:dyDescent="0.2">
      <c r="A183" s="570" t="s">
        <v>312</v>
      </c>
      <c r="B183" s="26"/>
      <c r="C183" s="408"/>
      <c r="D183" s="560">
        <f>C183*$C$180*$C$179</f>
        <v>0</v>
      </c>
      <c r="E183" s="409"/>
      <c r="F183" s="411"/>
      <c r="G183" s="411"/>
      <c r="H183" s="411"/>
      <c r="I183" s="411"/>
      <c r="J183" s="411"/>
      <c r="K183" s="411"/>
      <c r="L183" s="411"/>
      <c r="M183" s="411"/>
      <c r="N183" s="411"/>
      <c r="O183" s="411"/>
      <c r="P183" s="411"/>
      <c r="Q183" s="411"/>
      <c r="R183" s="411"/>
      <c r="S183" s="571"/>
      <c r="T183" s="571"/>
      <c r="U183" s="571"/>
      <c r="V183" s="571"/>
      <c r="W183" s="571"/>
      <c r="X183" s="571"/>
      <c r="Y183" s="571"/>
      <c r="Z183" s="571"/>
      <c r="AA183" s="571"/>
      <c r="AB183" s="571"/>
      <c r="AC183" s="571"/>
      <c r="AD183" s="571"/>
      <c r="AE183" s="899">
        <f t="shared" ref="AE183:AE209" si="69">F183-SUM(G183:AD183)</f>
        <v>0</v>
      </c>
    </row>
    <row r="184" spans="1:31" ht="18" hidden="1" customHeight="1" x14ac:dyDescent="0.2">
      <c r="A184" s="570" t="s">
        <v>313</v>
      </c>
      <c r="B184" s="26"/>
      <c r="C184" s="408"/>
      <c r="D184" s="560">
        <f>C184*$C$180*$C$179</f>
        <v>0</v>
      </c>
      <c r="E184" s="409"/>
      <c r="F184" s="411"/>
      <c r="G184" s="411"/>
      <c r="H184" s="411"/>
      <c r="I184" s="411"/>
      <c r="J184" s="411"/>
      <c r="K184" s="411"/>
      <c r="L184" s="411"/>
      <c r="M184" s="411"/>
      <c r="N184" s="411"/>
      <c r="O184" s="411"/>
      <c r="P184" s="411"/>
      <c r="Q184" s="411"/>
      <c r="R184" s="411"/>
      <c r="S184" s="571"/>
      <c r="T184" s="571"/>
      <c r="U184" s="571"/>
      <c r="V184" s="571"/>
      <c r="W184" s="571"/>
      <c r="X184" s="571"/>
      <c r="Y184" s="571"/>
      <c r="Z184" s="571"/>
      <c r="AA184" s="571"/>
      <c r="AB184" s="571"/>
      <c r="AC184" s="571"/>
      <c r="AD184" s="571"/>
      <c r="AE184" s="899">
        <f t="shared" si="69"/>
        <v>0</v>
      </c>
    </row>
    <row r="185" spans="1:31" ht="18" hidden="1" customHeight="1" x14ac:dyDescent="0.2">
      <c r="A185" s="570" t="s">
        <v>314</v>
      </c>
      <c r="B185" s="26"/>
      <c r="C185" s="408"/>
      <c r="D185" s="560">
        <f>C185*$C$180*$C$179</f>
        <v>0</v>
      </c>
      <c r="E185" s="409"/>
      <c r="F185" s="411"/>
      <c r="G185" s="411"/>
      <c r="H185" s="411"/>
      <c r="I185" s="411"/>
      <c r="J185" s="411"/>
      <c r="K185" s="411"/>
      <c r="L185" s="411"/>
      <c r="M185" s="411"/>
      <c r="N185" s="411"/>
      <c r="O185" s="411"/>
      <c r="P185" s="411"/>
      <c r="Q185" s="411"/>
      <c r="R185" s="411"/>
      <c r="S185" s="571"/>
      <c r="T185" s="571"/>
      <c r="U185" s="571"/>
      <c r="V185" s="571"/>
      <c r="W185" s="571"/>
      <c r="X185" s="571"/>
      <c r="Y185" s="571"/>
      <c r="Z185" s="571"/>
      <c r="AA185" s="571"/>
      <c r="AB185" s="571"/>
      <c r="AC185" s="571"/>
      <c r="AD185" s="571"/>
      <c r="AE185" s="899">
        <f t="shared" si="69"/>
        <v>0</v>
      </c>
    </row>
    <row r="186" spans="1:31" ht="18" hidden="1" customHeight="1" x14ac:dyDescent="0.2">
      <c r="A186" s="567" t="s">
        <v>315</v>
      </c>
      <c r="B186" s="17"/>
      <c r="C186" s="18"/>
      <c r="D186" s="568"/>
      <c r="E186" s="19"/>
      <c r="F186" s="30"/>
      <c r="G186" s="569">
        <f>SUM(G187:G191)</f>
        <v>0</v>
      </c>
      <c r="H186" s="569">
        <f t="shared" ref="H186:I186" si="70">SUM(H187:H191)</f>
        <v>0</v>
      </c>
      <c r="I186" s="569">
        <f t="shared" si="70"/>
        <v>0</v>
      </c>
      <c r="J186" s="569">
        <f>SUM(J187:J191)</f>
        <v>0</v>
      </c>
      <c r="K186" s="569">
        <f t="shared" ref="K186:AD186" si="71">SUM(K187:K191)</f>
        <v>0</v>
      </c>
      <c r="L186" s="569">
        <f t="shared" si="71"/>
        <v>0</v>
      </c>
      <c r="M186" s="569">
        <f t="shared" si="71"/>
        <v>0</v>
      </c>
      <c r="N186" s="569">
        <f t="shared" si="71"/>
        <v>0</v>
      </c>
      <c r="O186" s="569">
        <f t="shared" si="71"/>
        <v>0</v>
      </c>
      <c r="P186" s="569">
        <f t="shared" si="71"/>
        <v>0</v>
      </c>
      <c r="Q186" s="569">
        <f t="shared" si="71"/>
        <v>0</v>
      </c>
      <c r="R186" s="569">
        <f t="shared" si="71"/>
        <v>0</v>
      </c>
      <c r="S186" s="569">
        <f t="shared" si="71"/>
        <v>0</v>
      </c>
      <c r="T186" s="569">
        <f t="shared" si="71"/>
        <v>0</v>
      </c>
      <c r="U186" s="569">
        <f t="shared" si="71"/>
        <v>0</v>
      </c>
      <c r="V186" s="569">
        <f t="shared" si="71"/>
        <v>0</v>
      </c>
      <c r="W186" s="569">
        <f t="shared" si="71"/>
        <v>0</v>
      </c>
      <c r="X186" s="569">
        <f t="shared" si="71"/>
        <v>0</v>
      </c>
      <c r="Y186" s="569">
        <f t="shared" si="71"/>
        <v>0</v>
      </c>
      <c r="Z186" s="569">
        <f t="shared" si="71"/>
        <v>0</v>
      </c>
      <c r="AA186" s="569">
        <f t="shared" si="71"/>
        <v>0</v>
      </c>
      <c r="AB186" s="569">
        <f t="shared" si="71"/>
        <v>0</v>
      </c>
      <c r="AC186" s="569">
        <f t="shared" si="71"/>
        <v>0</v>
      </c>
      <c r="AD186" s="569">
        <f t="shared" si="71"/>
        <v>0</v>
      </c>
      <c r="AE186" s="899">
        <f t="shared" si="69"/>
        <v>0</v>
      </c>
    </row>
    <row r="187" spans="1:31" ht="18" hidden="1" customHeight="1" x14ac:dyDescent="0.2">
      <c r="A187" s="570" t="s">
        <v>316</v>
      </c>
      <c r="B187" s="26"/>
      <c r="C187" s="408"/>
      <c r="D187" s="560">
        <f>C187*$C$186*$C$179</f>
        <v>0</v>
      </c>
      <c r="E187" s="409"/>
      <c r="F187" s="411"/>
      <c r="G187" s="411"/>
      <c r="H187" s="411"/>
      <c r="I187" s="411"/>
      <c r="J187" s="411"/>
      <c r="K187" s="411"/>
      <c r="L187" s="411"/>
      <c r="M187" s="411"/>
      <c r="N187" s="411"/>
      <c r="O187" s="411"/>
      <c r="P187" s="411"/>
      <c r="Q187" s="411"/>
      <c r="R187" s="411"/>
      <c r="S187" s="571"/>
      <c r="T187" s="571"/>
      <c r="U187" s="571"/>
      <c r="V187" s="571"/>
      <c r="W187" s="571"/>
      <c r="X187" s="571"/>
      <c r="Y187" s="571"/>
      <c r="Z187" s="571"/>
      <c r="AA187" s="571"/>
      <c r="AB187" s="571"/>
      <c r="AC187" s="571"/>
      <c r="AD187" s="571"/>
      <c r="AE187" s="899">
        <f t="shared" si="69"/>
        <v>0</v>
      </c>
    </row>
    <row r="188" spans="1:31" ht="18" hidden="1" customHeight="1" x14ac:dyDescent="0.2">
      <c r="A188" s="570" t="s">
        <v>317</v>
      </c>
      <c r="B188" s="26"/>
      <c r="C188" s="408"/>
      <c r="D188" s="560">
        <f t="shared" ref="D188:D190" si="72">C188*$C$186*$C$179</f>
        <v>0</v>
      </c>
      <c r="E188" s="409"/>
      <c r="F188" s="411"/>
      <c r="G188" s="411"/>
      <c r="H188" s="411"/>
      <c r="I188" s="411"/>
      <c r="J188" s="411"/>
      <c r="K188" s="411"/>
      <c r="L188" s="411"/>
      <c r="M188" s="411"/>
      <c r="N188" s="411"/>
      <c r="O188" s="411"/>
      <c r="P188" s="411"/>
      <c r="Q188" s="411"/>
      <c r="R188" s="411"/>
      <c r="S188" s="571"/>
      <c r="T188" s="571"/>
      <c r="U188" s="571"/>
      <c r="V188" s="571"/>
      <c r="W188" s="571"/>
      <c r="X188" s="571"/>
      <c r="Y188" s="571"/>
      <c r="Z188" s="571"/>
      <c r="AA188" s="571"/>
      <c r="AB188" s="571"/>
      <c r="AC188" s="571"/>
      <c r="AD188" s="571"/>
      <c r="AE188" s="899">
        <f t="shared" si="69"/>
        <v>0</v>
      </c>
    </row>
    <row r="189" spans="1:31" ht="18" hidden="1" customHeight="1" x14ac:dyDescent="0.2">
      <c r="A189" s="570" t="s">
        <v>318</v>
      </c>
      <c r="B189" s="26"/>
      <c r="C189" s="408"/>
      <c r="D189" s="560">
        <f t="shared" si="72"/>
        <v>0</v>
      </c>
      <c r="E189" s="409"/>
      <c r="F189" s="411"/>
      <c r="G189" s="411"/>
      <c r="H189" s="411"/>
      <c r="I189" s="411"/>
      <c r="J189" s="411"/>
      <c r="K189" s="411"/>
      <c r="L189" s="411"/>
      <c r="M189" s="411"/>
      <c r="N189" s="411"/>
      <c r="O189" s="411"/>
      <c r="P189" s="411"/>
      <c r="Q189" s="411"/>
      <c r="R189" s="411"/>
      <c r="S189" s="571"/>
      <c r="T189" s="571"/>
      <c r="U189" s="571"/>
      <c r="V189" s="571"/>
      <c r="W189" s="571"/>
      <c r="X189" s="571"/>
      <c r="Y189" s="571"/>
      <c r="Z189" s="571"/>
      <c r="AA189" s="571"/>
      <c r="AB189" s="571"/>
      <c r="AC189" s="571"/>
      <c r="AD189" s="571"/>
      <c r="AE189" s="899">
        <f t="shared" si="69"/>
        <v>0</v>
      </c>
    </row>
    <row r="190" spans="1:31" ht="18" hidden="1" customHeight="1" x14ac:dyDescent="0.2">
      <c r="A190" s="570" t="s">
        <v>319</v>
      </c>
      <c r="B190" s="26"/>
      <c r="C190" s="408"/>
      <c r="D190" s="560">
        <f t="shared" si="72"/>
        <v>0</v>
      </c>
      <c r="E190" s="409"/>
      <c r="F190" s="411"/>
      <c r="G190" s="411"/>
      <c r="H190" s="411"/>
      <c r="I190" s="411"/>
      <c r="J190" s="411"/>
      <c r="K190" s="411"/>
      <c r="L190" s="411"/>
      <c r="M190" s="411"/>
      <c r="N190" s="411"/>
      <c r="O190" s="411"/>
      <c r="P190" s="411"/>
      <c r="Q190" s="411"/>
      <c r="R190" s="411"/>
      <c r="S190" s="571"/>
      <c r="T190" s="571"/>
      <c r="U190" s="571"/>
      <c r="V190" s="571"/>
      <c r="W190" s="571"/>
      <c r="X190" s="571"/>
      <c r="Y190" s="571"/>
      <c r="Z190" s="571"/>
      <c r="AA190" s="571"/>
      <c r="AB190" s="571"/>
      <c r="AC190" s="571"/>
      <c r="AD190" s="571"/>
      <c r="AE190" s="899">
        <f t="shared" si="69"/>
        <v>0</v>
      </c>
    </row>
    <row r="191" spans="1:31" ht="18" hidden="1" customHeight="1" x14ac:dyDescent="0.2">
      <c r="A191" s="570" t="s">
        <v>320</v>
      </c>
      <c r="B191" s="26"/>
      <c r="C191" s="408"/>
      <c r="D191" s="560">
        <f>C191*$C$186*$C$179</f>
        <v>0</v>
      </c>
      <c r="E191" s="409"/>
      <c r="F191" s="411"/>
      <c r="G191" s="411"/>
      <c r="H191" s="411"/>
      <c r="I191" s="411"/>
      <c r="J191" s="411"/>
      <c r="K191" s="411"/>
      <c r="L191" s="411"/>
      <c r="M191" s="411"/>
      <c r="N191" s="411"/>
      <c r="O191" s="411"/>
      <c r="P191" s="411"/>
      <c r="Q191" s="411"/>
      <c r="R191" s="411"/>
      <c r="S191" s="571"/>
      <c r="T191" s="571"/>
      <c r="U191" s="571"/>
      <c r="V191" s="571"/>
      <c r="W191" s="571"/>
      <c r="X191" s="571"/>
      <c r="Y191" s="571"/>
      <c r="Z191" s="571"/>
      <c r="AA191" s="571"/>
      <c r="AB191" s="571"/>
      <c r="AC191" s="571"/>
      <c r="AD191" s="571"/>
      <c r="AE191" s="899">
        <f t="shared" si="69"/>
        <v>0</v>
      </c>
    </row>
    <row r="192" spans="1:31" ht="18" hidden="1" customHeight="1" x14ac:dyDescent="0.2">
      <c r="A192" s="567" t="s">
        <v>321</v>
      </c>
      <c r="B192" s="17"/>
      <c r="C192" s="18"/>
      <c r="D192" s="568"/>
      <c r="E192" s="19"/>
      <c r="F192" s="30"/>
      <c r="G192" s="569">
        <f>SUM(G193:G197)</f>
        <v>0</v>
      </c>
      <c r="H192" s="569">
        <f t="shared" ref="H192:I192" si="73">SUM(H193:H197)</f>
        <v>0</v>
      </c>
      <c r="I192" s="569">
        <f t="shared" si="73"/>
        <v>0</v>
      </c>
      <c r="J192" s="569">
        <f>SUM(J193:J197)</f>
        <v>0</v>
      </c>
      <c r="K192" s="569">
        <f t="shared" ref="K192:AD192" si="74">SUM(K193:K197)</f>
        <v>0</v>
      </c>
      <c r="L192" s="569">
        <f t="shared" si="74"/>
        <v>0</v>
      </c>
      <c r="M192" s="569">
        <f t="shared" si="74"/>
        <v>0</v>
      </c>
      <c r="N192" s="569">
        <f t="shared" si="74"/>
        <v>0</v>
      </c>
      <c r="O192" s="569">
        <f t="shared" si="74"/>
        <v>0</v>
      </c>
      <c r="P192" s="569">
        <f t="shared" si="74"/>
        <v>0</v>
      </c>
      <c r="Q192" s="569">
        <f t="shared" si="74"/>
        <v>0</v>
      </c>
      <c r="R192" s="569">
        <f t="shared" si="74"/>
        <v>0</v>
      </c>
      <c r="S192" s="569">
        <f t="shared" si="74"/>
        <v>0</v>
      </c>
      <c r="T192" s="569">
        <f t="shared" si="74"/>
        <v>0</v>
      </c>
      <c r="U192" s="569">
        <f t="shared" si="74"/>
        <v>0</v>
      </c>
      <c r="V192" s="569">
        <f t="shared" si="74"/>
        <v>0</v>
      </c>
      <c r="W192" s="569">
        <f t="shared" si="74"/>
        <v>0</v>
      </c>
      <c r="X192" s="569">
        <f t="shared" si="74"/>
        <v>0</v>
      </c>
      <c r="Y192" s="569">
        <f t="shared" si="74"/>
        <v>0</v>
      </c>
      <c r="Z192" s="569">
        <f t="shared" si="74"/>
        <v>0</v>
      </c>
      <c r="AA192" s="569">
        <f t="shared" si="74"/>
        <v>0</v>
      </c>
      <c r="AB192" s="569">
        <f t="shared" si="74"/>
        <v>0</v>
      </c>
      <c r="AC192" s="569">
        <f t="shared" si="74"/>
        <v>0</v>
      </c>
      <c r="AD192" s="569">
        <f t="shared" si="74"/>
        <v>0</v>
      </c>
      <c r="AE192" s="899">
        <f t="shared" si="69"/>
        <v>0</v>
      </c>
    </row>
    <row r="193" spans="1:31" ht="18" hidden="1" customHeight="1" x14ac:dyDescent="0.2">
      <c r="A193" s="570" t="s">
        <v>322</v>
      </c>
      <c r="B193" s="26"/>
      <c r="C193" s="408"/>
      <c r="D193" s="560">
        <f>C193*$C$192*$C$179</f>
        <v>0</v>
      </c>
      <c r="E193" s="409"/>
      <c r="F193" s="411"/>
      <c r="G193" s="411"/>
      <c r="H193" s="411"/>
      <c r="I193" s="411"/>
      <c r="J193" s="411"/>
      <c r="K193" s="411"/>
      <c r="L193" s="411"/>
      <c r="M193" s="411"/>
      <c r="N193" s="411"/>
      <c r="O193" s="411"/>
      <c r="P193" s="411"/>
      <c r="Q193" s="411"/>
      <c r="R193" s="411"/>
      <c r="S193" s="571"/>
      <c r="T193" s="571"/>
      <c r="U193" s="571"/>
      <c r="V193" s="571"/>
      <c r="W193" s="571"/>
      <c r="X193" s="571"/>
      <c r="Y193" s="571"/>
      <c r="Z193" s="571"/>
      <c r="AA193" s="571"/>
      <c r="AB193" s="571"/>
      <c r="AC193" s="571"/>
      <c r="AD193" s="571"/>
      <c r="AE193" s="899">
        <f t="shared" si="69"/>
        <v>0</v>
      </c>
    </row>
    <row r="194" spans="1:31" ht="18" hidden="1" customHeight="1" x14ac:dyDescent="0.2">
      <c r="A194" s="570" t="s">
        <v>323</v>
      </c>
      <c r="B194" s="26"/>
      <c r="C194" s="408"/>
      <c r="D194" s="560">
        <f t="shared" ref="D194:D196" si="75">C194*$C$192*$C$179</f>
        <v>0</v>
      </c>
      <c r="E194" s="409"/>
      <c r="F194" s="411"/>
      <c r="G194" s="411"/>
      <c r="H194" s="411"/>
      <c r="I194" s="411"/>
      <c r="J194" s="411"/>
      <c r="K194" s="411"/>
      <c r="L194" s="411"/>
      <c r="M194" s="411"/>
      <c r="N194" s="411"/>
      <c r="O194" s="411"/>
      <c r="P194" s="411"/>
      <c r="Q194" s="411"/>
      <c r="R194" s="411"/>
      <c r="S194" s="571"/>
      <c r="T194" s="571"/>
      <c r="U194" s="571"/>
      <c r="V194" s="571"/>
      <c r="W194" s="571"/>
      <c r="X194" s="571"/>
      <c r="Y194" s="571"/>
      <c r="Z194" s="571"/>
      <c r="AA194" s="571"/>
      <c r="AB194" s="571"/>
      <c r="AC194" s="571"/>
      <c r="AD194" s="571"/>
      <c r="AE194" s="899">
        <f t="shared" si="69"/>
        <v>0</v>
      </c>
    </row>
    <row r="195" spans="1:31" ht="18" hidden="1" customHeight="1" x14ac:dyDescent="0.2">
      <c r="A195" s="570" t="s">
        <v>324</v>
      </c>
      <c r="B195" s="26"/>
      <c r="C195" s="408"/>
      <c r="D195" s="560">
        <f t="shared" si="75"/>
        <v>0</v>
      </c>
      <c r="E195" s="409"/>
      <c r="F195" s="411"/>
      <c r="G195" s="411"/>
      <c r="H195" s="411"/>
      <c r="I195" s="411"/>
      <c r="J195" s="411"/>
      <c r="K195" s="411"/>
      <c r="L195" s="411"/>
      <c r="M195" s="411"/>
      <c r="N195" s="411"/>
      <c r="O195" s="411"/>
      <c r="P195" s="411"/>
      <c r="Q195" s="411"/>
      <c r="R195" s="411"/>
      <c r="S195" s="571"/>
      <c r="T195" s="571"/>
      <c r="U195" s="571"/>
      <c r="V195" s="571"/>
      <c r="W195" s="571"/>
      <c r="X195" s="571"/>
      <c r="Y195" s="571"/>
      <c r="Z195" s="571"/>
      <c r="AA195" s="571"/>
      <c r="AB195" s="571"/>
      <c r="AC195" s="571"/>
      <c r="AD195" s="571"/>
      <c r="AE195" s="899">
        <f t="shared" si="69"/>
        <v>0</v>
      </c>
    </row>
    <row r="196" spans="1:31" ht="18" hidden="1" customHeight="1" x14ac:dyDescent="0.2">
      <c r="A196" s="570" t="s">
        <v>325</v>
      </c>
      <c r="B196" s="26"/>
      <c r="C196" s="408"/>
      <c r="D196" s="560">
        <f t="shared" si="75"/>
        <v>0</v>
      </c>
      <c r="E196" s="409"/>
      <c r="F196" s="411"/>
      <c r="G196" s="411"/>
      <c r="H196" s="411"/>
      <c r="I196" s="411"/>
      <c r="J196" s="411"/>
      <c r="K196" s="411"/>
      <c r="L196" s="411"/>
      <c r="M196" s="411"/>
      <c r="N196" s="411"/>
      <c r="O196" s="411"/>
      <c r="P196" s="411"/>
      <c r="Q196" s="411"/>
      <c r="R196" s="411"/>
      <c r="S196" s="571"/>
      <c r="T196" s="571"/>
      <c r="U196" s="571"/>
      <c r="V196" s="571"/>
      <c r="W196" s="571"/>
      <c r="X196" s="571"/>
      <c r="Y196" s="571"/>
      <c r="Z196" s="571"/>
      <c r="AA196" s="571"/>
      <c r="AB196" s="571"/>
      <c r="AC196" s="571"/>
      <c r="AD196" s="571"/>
      <c r="AE196" s="899">
        <f t="shared" si="69"/>
        <v>0</v>
      </c>
    </row>
    <row r="197" spans="1:31" ht="18" hidden="1" customHeight="1" x14ac:dyDescent="0.2">
      <c r="A197" s="570" t="s">
        <v>326</v>
      </c>
      <c r="B197" s="26"/>
      <c r="C197" s="408"/>
      <c r="D197" s="560">
        <f>C197*$C$192*$C$179</f>
        <v>0</v>
      </c>
      <c r="E197" s="409"/>
      <c r="F197" s="411"/>
      <c r="G197" s="411"/>
      <c r="H197" s="411"/>
      <c r="I197" s="411"/>
      <c r="J197" s="411"/>
      <c r="K197" s="411"/>
      <c r="L197" s="411"/>
      <c r="M197" s="411"/>
      <c r="N197" s="411"/>
      <c r="O197" s="411"/>
      <c r="P197" s="411"/>
      <c r="Q197" s="411"/>
      <c r="R197" s="411"/>
      <c r="S197" s="571"/>
      <c r="T197" s="571"/>
      <c r="U197" s="571"/>
      <c r="V197" s="571"/>
      <c r="W197" s="571"/>
      <c r="X197" s="571"/>
      <c r="Y197" s="571"/>
      <c r="Z197" s="571"/>
      <c r="AA197" s="571"/>
      <c r="AB197" s="571"/>
      <c r="AC197" s="571"/>
      <c r="AD197" s="571"/>
      <c r="AE197" s="899">
        <f t="shared" si="69"/>
        <v>0</v>
      </c>
    </row>
    <row r="198" spans="1:31" ht="18" hidden="1" customHeight="1" x14ac:dyDescent="0.2">
      <c r="A198" s="567" t="s">
        <v>327</v>
      </c>
      <c r="B198" s="17"/>
      <c r="C198" s="18"/>
      <c r="D198" s="568"/>
      <c r="E198" s="19"/>
      <c r="F198" s="30"/>
      <c r="G198" s="569">
        <f>SUM(G199:G203)</f>
        <v>0</v>
      </c>
      <c r="H198" s="569">
        <f>SUM(H199:H203)</f>
        <v>0</v>
      </c>
      <c r="I198" s="569">
        <f t="shared" ref="I198" si="76">SUM(I199:I203)</f>
        <v>0</v>
      </c>
      <c r="J198" s="569">
        <f>SUM(J199:J203)</f>
        <v>0</v>
      </c>
      <c r="K198" s="569">
        <f t="shared" ref="K198:AD198" si="77">SUM(K199:K203)</f>
        <v>0</v>
      </c>
      <c r="L198" s="569">
        <f t="shared" si="77"/>
        <v>0</v>
      </c>
      <c r="M198" s="569">
        <f t="shared" si="77"/>
        <v>0</v>
      </c>
      <c r="N198" s="569">
        <f t="shared" si="77"/>
        <v>0</v>
      </c>
      <c r="O198" s="569">
        <f t="shared" si="77"/>
        <v>0</v>
      </c>
      <c r="P198" s="569">
        <f t="shared" si="77"/>
        <v>0</v>
      </c>
      <c r="Q198" s="569">
        <f t="shared" si="77"/>
        <v>0</v>
      </c>
      <c r="R198" s="569">
        <f t="shared" si="77"/>
        <v>0</v>
      </c>
      <c r="S198" s="569">
        <f t="shared" si="77"/>
        <v>0</v>
      </c>
      <c r="T198" s="569">
        <f t="shared" si="77"/>
        <v>0</v>
      </c>
      <c r="U198" s="569">
        <f t="shared" si="77"/>
        <v>0</v>
      </c>
      <c r="V198" s="569">
        <f t="shared" si="77"/>
        <v>0</v>
      </c>
      <c r="W198" s="569">
        <f t="shared" si="77"/>
        <v>0</v>
      </c>
      <c r="X198" s="569">
        <f t="shared" si="77"/>
        <v>0</v>
      </c>
      <c r="Y198" s="569">
        <f t="shared" si="77"/>
        <v>0</v>
      </c>
      <c r="Z198" s="569">
        <f t="shared" si="77"/>
        <v>0</v>
      </c>
      <c r="AA198" s="569">
        <f t="shared" si="77"/>
        <v>0</v>
      </c>
      <c r="AB198" s="569">
        <f t="shared" si="77"/>
        <v>0</v>
      </c>
      <c r="AC198" s="569">
        <f t="shared" si="77"/>
        <v>0</v>
      </c>
      <c r="AD198" s="569">
        <f t="shared" si="77"/>
        <v>0</v>
      </c>
      <c r="AE198" s="899">
        <f t="shared" si="69"/>
        <v>0</v>
      </c>
    </row>
    <row r="199" spans="1:31" ht="18" hidden="1" customHeight="1" x14ac:dyDescent="0.2">
      <c r="A199" s="570" t="s">
        <v>328</v>
      </c>
      <c r="B199" s="26"/>
      <c r="C199" s="408"/>
      <c r="D199" s="560">
        <f>C199*$C$198*$C$179</f>
        <v>0</v>
      </c>
      <c r="E199" s="409"/>
      <c r="F199" s="411"/>
      <c r="G199" s="411"/>
      <c r="H199" s="411"/>
      <c r="I199" s="411"/>
      <c r="J199" s="411"/>
      <c r="K199" s="411"/>
      <c r="L199" s="411"/>
      <c r="M199" s="411"/>
      <c r="N199" s="411"/>
      <c r="O199" s="411"/>
      <c r="P199" s="411"/>
      <c r="Q199" s="411"/>
      <c r="R199" s="411"/>
      <c r="S199" s="571"/>
      <c r="T199" s="571"/>
      <c r="U199" s="571"/>
      <c r="V199" s="571"/>
      <c r="W199" s="571"/>
      <c r="X199" s="571"/>
      <c r="Y199" s="571"/>
      <c r="Z199" s="571"/>
      <c r="AA199" s="571"/>
      <c r="AB199" s="571"/>
      <c r="AC199" s="571"/>
      <c r="AD199" s="571"/>
      <c r="AE199" s="899">
        <f t="shared" si="69"/>
        <v>0</v>
      </c>
    </row>
    <row r="200" spans="1:31" ht="18" hidden="1" customHeight="1" x14ac:dyDescent="0.2">
      <c r="A200" s="570" t="s">
        <v>329</v>
      </c>
      <c r="B200" s="26"/>
      <c r="C200" s="408"/>
      <c r="D200" s="560">
        <f t="shared" ref="D200:D201" si="78">C200*$C$198*$C$179</f>
        <v>0</v>
      </c>
      <c r="E200" s="409"/>
      <c r="F200" s="411"/>
      <c r="G200" s="411"/>
      <c r="H200" s="411"/>
      <c r="I200" s="411"/>
      <c r="J200" s="411"/>
      <c r="K200" s="411"/>
      <c r="L200" s="411"/>
      <c r="M200" s="411"/>
      <c r="N200" s="411"/>
      <c r="O200" s="411"/>
      <c r="P200" s="411"/>
      <c r="Q200" s="411"/>
      <c r="R200" s="411"/>
      <c r="S200" s="571"/>
      <c r="T200" s="571"/>
      <c r="U200" s="571"/>
      <c r="V200" s="571"/>
      <c r="W200" s="571"/>
      <c r="X200" s="571"/>
      <c r="Y200" s="571"/>
      <c r="Z200" s="571"/>
      <c r="AA200" s="571"/>
      <c r="AB200" s="571"/>
      <c r="AC200" s="571"/>
      <c r="AD200" s="571"/>
      <c r="AE200" s="899">
        <f t="shared" si="69"/>
        <v>0</v>
      </c>
    </row>
    <row r="201" spans="1:31" ht="18" hidden="1" customHeight="1" x14ac:dyDescent="0.2">
      <c r="A201" s="570" t="s">
        <v>330</v>
      </c>
      <c r="B201" s="26"/>
      <c r="C201" s="408"/>
      <c r="D201" s="560">
        <f t="shared" si="78"/>
        <v>0</v>
      </c>
      <c r="E201" s="409"/>
      <c r="F201" s="411"/>
      <c r="G201" s="411"/>
      <c r="H201" s="411"/>
      <c r="I201" s="411"/>
      <c r="J201" s="411"/>
      <c r="K201" s="411"/>
      <c r="L201" s="411"/>
      <c r="M201" s="411"/>
      <c r="N201" s="411"/>
      <c r="O201" s="411"/>
      <c r="P201" s="411"/>
      <c r="Q201" s="411"/>
      <c r="R201" s="411"/>
      <c r="S201" s="571"/>
      <c r="T201" s="571"/>
      <c r="U201" s="571"/>
      <c r="V201" s="571"/>
      <c r="W201" s="571"/>
      <c r="X201" s="571"/>
      <c r="Y201" s="571"/>
      <c r="Z201" s="571"/>
      <c r="AA201" s="571"/>
      <c r="AB201" s="571"/>
      <c r="AC201" s="571"/>
      <c r="AD201" s="571"/>
      <c r="AE201" s="899">
        <f t="shared" si="69"/>
        <v>0</v>
      </c>
    </row>
    <row r="202" spans="1:31" ht="18" hidden="1" customHeight="1" x14ac:dyDescent="0.2">
      <c r="A202" s="570" t="s">
        <v>331</v>
      </c>
      <c r="B202" s="26"/>
      <c r="C202" s="408"/>
      <c r="D202" s="560">
        <f>C202*$C$198*$C$179</f>
        <v>0</v>
      </c>
      <c r="E202" s="409"/>
      <c r="F202" s="411"/>
      <c r="G202" s="411"/>
      <c r="H202" s="411"/>
      <c r="I202" s="411"/>
      <c r="J202" s="411"/>
      <c r="K202" s="411"/>
      <c r="L202" s="411"/>
      <c r="M202" s="411"/>
      <c r="N202" s="411"/>
      <c r="O202" s="411"/>
      <c r="P202" s="411"/>
      <c r="Q202" s="411"/>
      <c r="R202" s="411"/>
      <c r="S202" s="571"/>
      <c r="T202" s="571"/>
      <c r="U202" s="571"/>
      <c r="V202" s="571"/>
      <c r="W202" s="571"/>
      <c r="X202" s="571"/>
      <c r="Y202" s="571"/>
      <c r="Z202" s="571"/>
      <c r="AA202" s="571"/>
      <c r="AB202" s="571"/>
      <c r="AC202" s="571"/>
      <c r="AD202" s="571"/>
      <c r="AE202" s="899">
        <f t="shared" si="69"/>
        <v>0</v>
      </c>
    </row>
    <row r="203" spans="1:31" ht="18" hidden="1" customHeight="1" x14ac:dyDescent="0.2">
      <c r="A203" s="570" t="s">
        <v>332</v>
      </c>
      <c r="B203" s="26"/>
      <c r="C203" s="408"/>
      <c r="D203" s="560">
        <f>C203*$C$198*$C$179</f>
        <v>0</v>
      </c>
      <c r="E203" s="409"/>
      <c r="F203" s="411"/>
      <c r="G203" s="411"/>
      <c r="H203" s="411"/>
      <c r="I203" s="411"/>
      <c r="J203" s="411"/>
      <c r="K203" s="411"/>
      <c r="L203" s="411"/>
      <c r="M203" s="411"/>
      <c r="N203" s="411"/>
      <c r="O203" s="411"/>
      <c r="P203" s="411"/>
      <c r="Q203" s="411"/>
      <c r="R203" s="411"/>
      <c r="S203" s="571"/>
      <c r="T203" s="571"/>
      <c r="U203" s="571"/>
      <c r="V203" s="571"/>
      <c r="W203" s="571"/>
      <c r="X203" s="571"/>
      <c r="Y203" s="571"/>
      <c r="Z203" s="571"/>
      <c r="AA203" s="571"/>
      <c r="AB203" s="571"/>
      <c r="AC203" s="571"/>
      <c r="AD203" s="571"/>
      <c r="AE203" s="899">
        <f t="shared" si="69"/>
        <v>0</v>
      </c>
    </row>
    <row r="204" spans="1:31" ht="18" hidden="1" customHeight="1" x14ac:dyDescent="0.2">
      <c r="A204" s="567" t="s">
        <v>333</v>
      </c>
      <c r="B204" s="17"/>
      <c r="C204" s="18"/>
      <c r="D204" s="568"/>
      <c r="E204" s="19"/>
      <c r="F204" s="30"/>
      <c r="G204" s="569">
        <f>SUM(G205:G209)</f>
        <v>0</v>
      </c>
      <c r="H204" s="569">
        <f>SUM(H205:H209)</f>
        <v>0</v>
      </c>
      <c r="I204" s="569">
        <f t="shared" ref="I204" si="79">SUM(I205:I209)</f>
        <v>0</v>
      </c>
      <c r="J204" s="569">
        <f>SUM(J205:J209)</f>
        <v>0</v>
      </c>
      <c r="K204" s="569">
        <f t="shared" ref="K204:AD204" si="80">SUM(K205:K209)</f>
        <v>0</v>
      </c>
      <c r="L204" s="569">
        <f t="shared" si="80"/>
        <v>0</v>
      </c>
      <c r="M204" s="569">
        <f t="shared" si="80"/>
        <v>0</v>
      </c>
      <c r="N204" s="569">
        <f t="shared" si="80"/>
        <v>0</v>
      </c>
      <c r="O204" s="569">
        <f t="shared" si="80"/>
        <v>0</v>
      </c>
      <c r="P204" s="569">
        <f t="shared" si="80"/>
        <v>0</v>
      </c>
      <c r="Q204" s="569">
        <f t="shared" si="80"/>
        <v>0</v>
      </c>
      <c r="R204" s="569">
        <f t="shared" si="80"/>
        <v>0</v>
      </c>
      <c r="S204" s="569">
        <f t="shared" si="80"/>
        <v>0</v>
      </c>
      <c r="T204" s="569">
        <f t="shared" si="80"/>
        <v>0</v>
      </c>
      <c r="U204" s="569">
        <f t="shared" si="80"/>
        <v>0</v>
      </c>
      <c r="V204" s="569">
        <f t="shared" si="80"/>
        <v>0</v>
      </c>
      <c r="W204" s="569">
        <f t="shared" si="80"/>
        <v>0</v>
      </c>
      <c r="X204" s="569">
        <f t="shared" si="80"/>
        <v>0</v>
      </c>
      <c r="Y204" s="569">
        <f t="shared" si="80"/>
        <v>0</v>
      </c>
      <c r="Z204" s="569">
        <f t="shared" si="80"/>
        <v>0</v>
      </c>
      <c r="AA204" s="569">
        <f t="shared" si="80"/>
        <v>0</v>
      </c>
      <c r="AB204" s="569">
        <f t="shared" si="80"/>
        <v>0</v>
      </c>
      <c r="AC204" s="569">
        <f t="shared" si="80"/>
        <v>0</v>
      </c>
      <c r="AD204" s="569">
        <f t="shared" si="80"/>
        <v>0</v>
      </c>
      <c r="AE204" s="899">
        <f t="shared" si="69"/>
        <v>0</v>
      </c>
    </row>
    <row r="205" spans="1:31" ht="18" hidden="1" customHeight="1" x14ac:dyDescent="0.2">
      <c r="A205" s="570" t="s">
        <v>334</v>
      </c>
      <c r="B205" s="26"/>
      <c r="C205" s="408"/>
      <c r="D205" s="560">
        <f>C205*$C$204*$C$179</f>
        <v>0</v>
      </c>
      <c r="E205" s="409"/>
      <c r="F205" s="411"/>
      <c r="G205" s="411"/>
      <c r="H205" s="411"/>
      <c r="I205" s="411"/>
      <c r="J205" s="411"/>
      <c r="K205" s="411"/>
      <c r="L205" s="411"/>
      <c r="M205" s="411"/>
      <c r="N205" s="411"/>
      <c r="O205" s="411"/>
      <c r="P205" s="411"/>
      <c r="Q205" s="411"/>
      <c r="R205" s="411"/>
      <c r="S205" s="571"/>
      <c r="T205" s="571"/>
      <c r="U205" s="571"/>
      <c r="V205" s="571"/>
      <c r="W205" s="571"/>
      <c r="X205" s="571"/>
      <c r="Y205" s="571"/>
      <c r="Z205" s="571"/>
      <c r="AA205" s="571"/>
      <c r="AB205" s="571"/>
      <c r="AC205" s="571"/>
      <c r="AD205" s="571"/>
      <c r="AE205" s="899">
        <f t="shared" si="69"/>
        <v>0</v>
      </c>
    </row>
    <row r="206" spans="1:31" ht="18" hidden="1" customHeight="1" x14ac:dyDescent="0.2">
      <c r="A206" s="570" t="s">
        <v>335</v>
      </c>
      <c r="B206" s="26"/>
      <c r="C206" s="408"/>
      <c r="D206" s="560">
        <f t="shared" ref="D206:D209" si="81">C206*$C$204*$C$179</f>
        <v>0</v>
      </c>
      <c r="E206" s="409"/>
      <c r="F206" s="411"/>
      <c r="G206" s="411"/>
      <c r="H206" s="411"/>
      <c r="I206" s="411"/>
      <c r="J206" s="411"/>
      <c r="K206" s="411"/>
      <c r="L206" s="411"/>
      <c r="M206" s="411"/>
      <c r="N206" s="411"/>
      <c r="O206" s="411"/>
      <c r="P206" s="411"/>
      <c r="Q206" s="411"/>
      <c r="R206" s="411"/>
      <c r="S206" s="571"/>
      <c r="T206" s="571"/>
      <c r="U206" s="571"/>
      <c r="V206" s="571"/>
      <c r="W206" s="571"/>
      <c r="X206" s="571"/>
      <c r="Y206" s="571"/>
      <c r="Z206" s="571"/>
      <c r="AA206" s="571"/>
      <c r="AB206" s="571"/>
      <c r="AC206" s="571"/>
      <c r="AD206" s="571"/>
      <c r="AE206" s="899">
        <f t="shared" si="69"/>
        <v>0</v>
      </c>
    </row>
    <row r="207" spans="1:31" ht="18" hidden="1" customHeight="1" x14ac:dyDescent="0.2">
      <c r="A207" s="570" t="s">
        <v>336</v>
      </c>
      <c r="B207" s="26"/>
      <c r="C207" s="408"/>
      <c r="D207" s="560">
        <f t="shared" si="81"/>
        <v>0</v>
      </c>
      <c r="E207" s="409"/>
      <c r="F207" s="411"/>
      <c r="G207" s="411"/>
      <c r="H207" s="411"/>
      <c r="I207" s="411"/>
      <c r="J207" s="411"/>
      <c r="K207" s="411"/>
      <c r="L207" s="411"/>
      <c r="M207" s="411"/>
      <c r="N207" s="411"/>
      <c r="O207" s="411"/>
      <c r="P207" s="411"/>
      <c r="Q207" s="411"/>
      <c r="R207" s="411"/>
      <c r="S207" s="571"/>
      <c r="T207" s="571"/>
      <c r="U207" s="571"/>
      <c r="V207" s="571"/>
      <c r="W207" s="571"/>
      <c r="X207" s="571"/>
      <c r="Y207" s="571"/>
      <c r="Z207" s="571"/>
      <c r="AA207" s="571"/>
      <c r="AB207" s="571"/>
      <c r="AC207" s="571"/>
      <c r="AD207" s="571"/>
      <c r="AE207" s="899">
        <f t="shared" si="69"/>
        <v>0</v>
      </c>
    </row>
    <row r="208" spans="1:31" ht="18" hidden="1" customHeight="1" x14ac:dyDescent="0.2">
      <c r="A208" s="570" t="s">
        <v>337</v>
      </c>
      <c r="B208" s="26"/>
      <c r="C208" s="408"/>
      <c r="D208" s="560">
        <f>C208*$C$204*$C$179</f>
        <v>0</v>
      </c>
      <c r="E208" s="409"/>
      <c r="F208" s="411"/>
      <c r="G208" s="411"/>
      <c r="H208" s="411"/>
      <c r="I208" s="411"/>
      <c r="J208" s="411"/>
      <c r="K208" s="411"/>
      <c r="L208" s="411"/>
      <c r="M208" s="411"/>
      <c r="N208" s="411"/>
      <c r="O208" s="411"/>
      <c r="P208" s="411"/>
      <c r="Q208" s="411"/>
      <c r="R208" s="411"/>
      <c r="S208" s="571"/>
      <c r="T208" s="571"/>
      <c r="U208" s="571"/>
      <c r="V208" s="571"/>
      <c r="W208" s="571"/>
      <c r="X208" s="571"/>
      <c r="Y208" s="571"/>
      <c r="Z208" s="571"/>
      <c r="AA208" s="571"/>
      <c r="AB208" s="571"/>
      <c r="AC208" s="571"/>
      <c r="AD208" s="571"/>
      <c r="AE208" s="899">
        <f t="shared" si="69"/>
        <v>0</v>
      </c>
    </row>
    <row r="209" spans="1:33" ht="12" hidden="1" customHeight="1" x14ac:dyDescent="0.2">
      <c r="A209" s="570" t="s">
        <v>338</v>
      </c>
      <c r="B209" s="26"/>
      <c r="C209" s="408"/>
      <c r="D209" s="560">
        <f t="shared" si="81"/>
        <v>0</v>
      </c>
      <c r="E209" s="409"/>
      <c r="F209" s="411"/>
      <c r="G209" s="411"/>
      <c r="H209" s="411"/>
      <c r="I209" s="411"/>
      <c r="J209" s="411"/>
      <c r="K209" s="411"/>
      <c r="L209" s="411"/>
      <c r="M209" s="411"/>
      <c r="N209" s="411"/>
      <c r="O209" s="411"/>
      <c r="P209" s="411"/>
      <c r="Q209" s="411"/>
      <c r="R209" s="411"/>
      <c r="S209" s="571"/>
      <c r="T209" s="571"/>
      <c r="U209" s="571"/>
      <c r="V209" s="571"/>
      <c r="W209" s="571"/>
      <c r="X209" s="571"/>
      <c r="Y209" s="571"/>
      <c r="Z209" s="571"/>
      <c r="AA209" s="571"/>
      <c r="AB209" s="571"/>
      <c r="AC209" s="571"/>
      <c r="AD209" s="571"/>
      <c r="AE209" s="899">
        <f t="shared" si="69"/>
        <v>0</v>
      </c>
    </row>
    <row r="210" spans="1:33" ht="18" customHeight="1" x14ac:dyDescent="0.2">
      <c r="A210" s="1051" t="s">
        <v>339</v>
      </c>
      <c r="B210" s="1052"/>
      <c r="C210" s="1052"/>
      <c r="D210" s="1052"/>
      <c r="E210" s="1052"/>
      <c r="F210" s="1052"/>
      <c r="G210" s="917">
        <f>(IFERROR(((G19/$F$19)*$D$19),0)+(IFERROR(((G20/$F$20)*$D$20),0)))+(IFERROR(((G21/$F$21)*D21),0))+(IFERROR(((G22/$F$22)*$D$22),0))+(IFERROR(((G23/$F$23)*$D$23),0))+(IFERROR(((G27/$F$27)*$D$27),0))+(IFERROR(((G28/$F$28)*$D$28),0))+(IFERROR(((G29/$F$29)*$D$29),0))+(IFERROR(((G30/$F$30)*$D$30),0))+(IFERROR(((G31/$F$31)*$D$31),0))+(IFERROR(((G34/$F$34)*$D$34),0))+(IFERROR(((G35/$F$35)*$D$35),0))+(IFERROR(((G36/$F$36)*$D$36),0))+(IFERROR(((G37/$F$37)*$D$37),0))+(IFERROR(((G38/$F$38)*$D$38),0))+(IFERROR(((G40/$F$40)*$D$40),0))+(IFERROR(((G41/$F$41)*$D$41),0))+(IFERROR(((G42/$F$42)*$D$42),0))+(IFERROR(((G43/$F$43)*$D$43),0))+(IFERROR(((G44/$F$44)*$D$44),0))+(IFERROR(((G46/$F$46)*$D$46),0))+(IFERROR(((G47/$F$47)*$D$47),0))+(IFERROR(((G48/$F$48)*$D$48),0))+(IFERROR(((G49/$F$49)*$D$49),0))+(IFERROR(((G50/$F$50)*$D$50),0))+(IFERROR(((G52/$F$52)*$D$52),0))+(IFERROR(((G53/$F$53)*$D$53),0))+(IFERROR(((G54/$F$54)*$D$54),0))+(IFERROR(((G55/$F$55)*$D$55),0))+(IFERROR(((G56/$F$56)*$D$56),0))+(IFERROR(((G59/$F$59)*$D$59),0))+(IFERROR(((G60/$F$60)*$D$60),0))+(IFERROR(((G61/$F$61)*$D$61),0))+(IFERROR(((G62/$F$62)*$D$62),0))+(IFERROR(((G63/$F$63)*$D$63),0))+(IFERROR(((G65/$F$65)*$D$65),0))+(IFERROR(((G66/$F$66)*$D$66),0))+(IFERROR(((G67/$F$67)*$D$67),0))+(IFERROR(((G68/$F$68)*$D$68),0))+(IFERROR(((G69/$F$69)*$D$69),0))+(IFERROR(((#REF!/#REF!)*#REF!),0))+(IFERROR(((G70/$F$70)*$D$70),0))+(IFERROR(((G71/$F$71)*$D$71),0))+(IFERROR(((G72/$F$72)*$D$72),0))+(IFERROR(((G73/$F$73)*$D$73),0))+(IFERROR(((G75/$F$75)*$D$75),0))+(IFERROR(((G76/$F$76)*$D$76),0))+(IFERROR(((G77/$F$77)*$D$77),0))+(IFERROR(((G78/$F$78)*$D$78),0))+(IFERROR(((G79/$F$79)*$D$79),0))+(IFERROR(((G81/$F$81)*$D$81),0))+(IFERROR(((G82/$F$82)*$D$82),0))+(IFERROR(((G83/$F$83)*$D$83),0))+(IFERROR(((G84/$F$84)*$D$84),0))+(IFERROR(((G85/$F$85)*$D$85),0))+(IFERROR(((G88/$F$88)*$D$88),0))+(IFERROR(((G89/$F$89)*$D$89),0))+(IFERROR(((G90/$F$90)*$D$90),0))+(IFERROR(((G91/$F$91)*$D$91),0))+(IFERROR(((G92/$F$92)*$D$92),0))+(IFERROR(((G94/$F$94)*$D$94),0))+(IFERROR(((G95/$F$95)*$D$95),0))+(IFERROR(((G96/$F$96)*$D$96),0))+(IFERROR(((G97/$F$97)*$D$97),0))+(IFERROR(((G98/$F$98)*$D$98),0))+(IFERROR(((G100/$F$100)*$D$100),0))+(IFERROR(((G101/$F$101)*$D$101),0))+(IFERROR(((G102/$F$102)*$D$102),0))+(IFERROR(((G103/$F$103)*$D$103),0))+(IFERROR(((G104/$F$104)*$D$104),0))+(IFERROR(((G106/$F$106)*$D$106),0))+(IFERROR(((G107/$F$107)*$D$107),0))+(IFERROR(((G108/$F$108)*$D$108),0))+(IFERROR(((G109/$F$109)*$D$109),0))+(IFERROR(((G110/$F$110)*$D$110),0))+(IFERROR(((G112/$F$112)*$D$112),0))+(IFERROR(((G113/$F$113)*$D$113),0))+(IFERROR(((G114/$F$114)*$D$114),0))+(IFERROR(((G115/$F$115)*$D$115),0))+(IFERROR(((G116/$F$116)*$D$116),0))+(IFERROR(((G119/$F$119)*$D$119),0))+(IFERROR(((G120/$F$120)*$D$120),0))+(IFERROR(((G121/$F$121)*$D$121),0))+(IFERROR(((G122/$F$122)*$D$122),0))+(IFERROR(((G123/$F$123)*$D$123),0))+(IFERROR(((G125/$F$125)*$D$125),0))+(IFERROR(((G126/$F$126)*$D$126),0))+(IFERROR(((G127/$F$127)*$D$127),0))+(IFERROR(((G128/$F$128)*$D$128),0))+(IFERROR(((G129/$F$129)*$D$129),0))+(IFERROR(((G131/$F$131)*$D$131),0))+(IFERROR(((G132/$F$132)*$D$132),0))+(IFERROR(((G133/$F$133)*$D$133),0))+(IFERROR(((G134/$F$134)*$D$134),0))+(IFERROR(((G135/$F$135)*$D$135),0))+(IFERROR(((G137/$F$137)*$D$137),0))+(IFERROR(((G138/$F$138)*$D$138),0))+(IFERROR(((G139/$F$139)*$D$139),0))+(IFERROR(((G140/$F$140)*$D$140),0))+(IFERROR(((G141/$F$141)*$D$141),0))+(IFERROR(((G143/$F$143)*$D$143),0))+(IFERROR(((G144/$F$144)*$D$144),0))+(IFERROR(((G145/$F$145)*$D$145),0))+(IFERROR(((G146/$F$146)*$D$146),0))+(IFERROR(((G147/$F$147)*$D$147),0))+(IFERROR(((G150/$F$150)*$D$150),0))+(IFERROR(((G151/$F$151)*$D$151),0))+(IFERROR(((G152/$F$152)*$D$152),0))+(IFERROR(((G153/$F$153)*$D$153),0))+(IFERROR(((G154/$F$154)*$D$154),0))+(IFERROR(((G156/$F$156)*$D$156),0))+(IFERROR(((G157/$F$157)*$D$157),0))+(IFERROR(((G158/$F$158)*$D$158),0))+(IFERROR(((G159/$F$159)*$D$159),0))+(IFERROR(((G160/$F$160)*$D$160),0))+(IFERROR(((G162/$F$162)*$D$162),0))+(IFERROR(((G163/$F$163)*$D$163),0))+(IFERROR(((G164/$F$164)*$D$164),0))+(IFERROR(((G165/$F$165)*$D$165),0))+(IFERROR(((G166/$F$166)*$D$166),0))+(IFERROR(((G168/$F$168)*$D$168),0))+(IFERROR(((G169/F169)*D169),0))+(IFERROR(((G170/$F$170)*$D$170),0))+(IFERROR(((G171/$F$171)*$D$171),0))+(IFERROR(((G172/$F$172)*$D$172),0))+(IFERROR(((G174/$F$174)*$D$174),0))+(IFERROR(((G175/$F$175)*$D$175),0))+(IFERROR(((G176/$F$176)*$D$176),0))+(IFERROR(((G177/$F$177)*$D$177),0))+(IFERROR(((G178/$F$178)*$D$178),0))+(IFERROR(((G181/$F$181)*$D$181),0))+(IFERROR(((G182/$F$182)*$D$182),0))+(IFERROR(((G183/$F$183)*$D$183),0))+(IFERROR(((G184/$F$184)*$D$184),0))+(IFERROR(((G185/$F$185)*$D$185),0))+(IFERROR(((G187/$F$187)*$D$187),0))+(IFERROR(((G188/$F$188)*$D$188),0))+(IFERROR(((G189/$F$189)*$D$189),0))+(IFERROR(((G190/$F$190)*$D$190),0))+(IFERROR(((G191/$F$191)*$D$191),0))+(IFERROR(((G193/$F$193)*$D$193),0))+(IFERROR(((G194/$F$194)*$D$194),0))+(IFERROR(((G195/$F$195)*$D$195),0))+(IFERROR(((G196/$F$196)*$D$196),0))+(IFERROR(((G197/$F$197)*$D$197),0))+(IFERROR(((G199/$F$199)*$D$199),0))+(IFERROR(((G200/$F$200)*$D$200),0))+(IFERROR(((G201/$F$201)*$D$201),0))+(IFERROR(((G202/$F$202)*$D$202),0))+(IFERROR(((G203/$F$203)*$D$203),0))+(IFERROR(((G205/$F$205)*$D$205),0))+(IFERROR(((G206/$F$206)*$D$206),0))+(IFERROR(((G207/$F$207)*$D$207),0))+(IFERROR(((G208/$F$208)*$D$208),0))+(IFERROR(((G209/$F$209)*$D$209),0))</f>
        <v>4.0000000000000008E-2</v>
      </c>
      <c r="H210" s="917">
        <f>(IFERROR(((H19/$F$19)*$D$19),0)+(IFERROR(((H20/$F$20)*$D$20),0)))+(IFERROR(((H21/$F$21)*E21),0))+(IFERROR(((H22/$F$22)*$D$22),0))+(IFERROR(((H23/$F$23)*$D$23),0))+(IFERROR(((H27/$F$27)*$D$27),0))+(IFERROR(((H28/$F$28)*$D$28),0))+(IFERROR(((H29/$F$29)*$D$29),0))+(IFERROR(((H30/$F$30)*$D$30),0))+(IFERROR(((H31/$F$31)*$D$31),0))+(IFERROR(((H34/$F$34)*$D$34),0))+(IFERROR(((H35/$F$35)*$D$35),0))+(IFERROR(((H36/$F$36)*$D$36),0))+(IFERROR(((H37/$F$37)*$D$37),0))+(IFERROR(((H38/$F$38)*$D$38),0))+(IFERROR(((H40/$F$40)*$D$40),0))+(IFERROR(((H41/$F$41)*$D$41),0))+(IFERROR(((H42/$F$42)*$D$42),0))+(IFERROR(((H43/$F$43)*$D$43),0))+(IFERROR(((H44/$F$44)*$D$44),0))+(IFERROR(((H46/$F$46)*$D$46),0))+(IFERROR(((H47/$F$47)*$D$47),0))+(IFERROR(((H48/$F$48)*$D$48),0))+(IFERROR(((H49/$F$49)*$D$49),0))+(IFERROR(((H50/$F$50)*$D$50),0))+(IFERROR(((H52/$F$52)*$D$52),0))+(IFERROR(((H53/$F$53)*$D$53),0))+(IFERROR(((H54/$F$54)*$D$54),0))+(IFERROR(((H55/$F$55)*$D$55),0))+(IFERROR(((H56/$F$56)*$D$56),0))+(IFERROR(((H59/$F$59)*$D$59),0))+(IFERROR(((H60/$F$60)*$D$60),0))+(IFERROR(((H61/$F$61)*$D$61),0))+(IFERROR(((H62/$F$62)*$D$62),0))+(IFERROR(((H63/$F$63)*$D$63),0))+(IFERROR(((H65/$F$65)*$D$65),0))+(IFERROR(((H66/$F$66)*$D$66),0))+(IFERROR(((H67/$F$67)*$D$67),0))+(IFERROR(((H68/$F$68)*$D$68),0))+(IFERROR(((H69/$F$69)*$D$69),0))+(IFERROR(((#REF!/#REF!)*#REF!),0))+(IFERROR(((H70/$F$70)*$D$70),0))+(IFERROR(((H71/$F$71)*$D$71),0))+(IFERROR(((H72/$F$72)*$D$72),0))+(IFERROR(((H73/$F$73)*$D$73),0))+(IFERROR(((H75/$F$75)*$D$75),0))+(IFERROR(((H76/$F$76)*$D$76),0))+(IFERROR(((H77/$F$77)*$D$77),0))+(IFERROR(((H78/$F$78)*$D$78),0))+(IFERROR(((H79/$F$79)*$D$79),0))+(IFERROR(((H81/$F$81)*$D$81),0))+(IFERROR(((H82/$F$82)*$D$82),0))+(IFERROR(((H83/$F$83)*$D$83),0))+(IFERROR(((H84/$F$84)*$D$84),0))+(IFERROR(((H85/$F$85)*$D$85),0))+(IFERROR(((H88/$F$88)*$D$88),0))+(IFERROR(((H89/$F$89)*$D$89),0))+(IFERROR(((H90/$F$90)*$D$90),0))+(IFERROR(((H91/$F$91)*$D$91),0))+(IFERROR(((H92/$F$92)*$D$92),0))+(IFERROR(((H94/$F$94)*$D$94),0))+(IFERROR(((H95/$F$95)*$D$95),0))+(IFERROR(((H96/$F$96)*$D$96),0))+(IFERROR(((H97/$F$97)*$D$97),0))+(IFERROR(((H98/$F$98)*$D$98),0))+(IFERROR(((H100/$F$100)*$D$100),0))+(IFERROR(((H101/$F$101)*$D$101),0))+(IFERROR(((H102/$F$102)*$D$102),0))+(IFERROR(((H103/$F$103)*$D$103),0))+(IFERROR(((H104/$F$104)*$D$104),0))+(IFERROR(((H106/$F$106)*$D$106),0))+(IFERROR(((H107/$F$107)*$D$107),0))+(IFERROR(((H108/$F$108)*$D$108),0))+(IFERROR(((H109/$F$109)*$D$109),0))+(IFERROR(((H110/$F$110)*$D$110),0))+(IFERROR(((H112/$F$112)*$D$112),0))+(IFERROR(((H113/$F$113)*$D$113),0))+(IFERROR(((H114/$F$114)*$D$114),0))+(IFERROR(((H115/$F$115)*$D$115),0))+(IFERROR(((H116/$F$116)*$D$116),0))+(IFERROR(((H119/$F$119)*$D$119),0))+(IFERROR(((H120/$F$120)*$D$120),0))+(IFERROR(((H121/$F$121)*$D$121),0))+(IFERROR(((H122/$F$122)*$D$122),0))+(IFERROR(((H123/$F$123)*$D$123),0))+(IFERROR(((H125/$F$125)*$D$125),0))+(IFERROR(((H126/$F$126)*$D$126),0))+(IFERROR(((H127/$F$127)*$D$127),0))+(IFERROR(((H128/$F$128)*$D$128),0))+(IFERROR(((H129/$F$129)*$D$129),0))+(IFERROR(((H131/$F$131)*$D$131),0))+(IFERROR(((H132/$F$132)*$D$132),0))+(IFERROR(((H133/$F$133)*$D$133),0))+(IFERROR(((H134/$F$134)*$D$134),0))+(IFERROR(((H135/$F$135)*$D$135),0))+(IFERROR(((H137/$F$137)*$D$137),0))+(IFERROR(((H138/$F$138)*$D$138),0))+(IFERROR(((H139/$F$139)*$D$139),0))+(IFERROR(((H140/$F$140)*$D$140),0))+(IFERROR(((H141/$F$141)*$D$141),0))+(IFERROR(((H143/$F$143)*$D$143),0))+(IFERROR(((H144/$F$144)*$D$144),0))+(IFERROR(((H145/$F$145)*$D$145),0))+(IFERROR(((H146/$F$146)*$D$146),0))+(IFERROR(((H147/$F$147)*$D$147),0))+(IFERROR(((H150/$F$150)*$D$150),0))+(IFERROR(((H151/$F$151)*$D$151),0))+(IFERROR(((H152/$F$152)*$D$152),0))+(IFERROR(((H153/$F$153)*$D$153),0))+(IFERROR(((H154/$F$154)*$D$154),0))+(IFERROR(((H156/$F$156)*$D$156),0))+(IFERROR(((H157/$F$157)*$D$157),0))+(IFERROR(((H158/$F$158)*$D$158),0))+(IFERROR(((H159/$F$159)*$D$159),0))+(IFERROR(((H160/$F$160)*$D$160),0))+(IFERROR(((H162/$F$162)*$D$162),0))+(IFERROR(((H163/$F$163)*$D$163),0))+(IFERROR(((H164/$F$164)*$D$164),0))+(IFERROR(((H165/$F$165)*$D$165),0))+(IFERROR(((H166/$F$166)*$D$166),0))+(IFERROR(((H168/$F$168)*$D$168),0))+(IFERROR(((H169/G169)*E169),0))+(IFERROR(((H170/$F$170)*$D$170),0))+(IFERROR(((H171/$F$171)*$D$171),0))+(IFERROR(((H172/$F$172)*$D$172),0))+(IFERROR(((H174/$F$174)*$D$174),0))+(IFERROR(((H175/$F$175)*$D$175),0))+(IFERROR(((H176/$F$176)*$D$176),0))+(IFERROR(((H177/$F$177)*$D$177),0))+(IFERROR(((H178/$F$178)*$D$178),0))+(IFERROR(((H181/$F$181)*$D$181),0))+(IFERROR(((H182/$F$182)*$D$182),0))+(IFERROR(((H183/$F$183)*$D$183),0))+(IFERROR(((H184/$F$184)*$D$184),0))+(IFERROR(((H185/$F$185)*$D$185),0))+(IFERROR(((H187/$F$187)*$D$187),0))+(IFERROR(((H188/$F$188)*$D$188),0))+(IFERROR(((H189/$F$189)*$D$189),0))+(IFERROR(((H190/$F$190)*$D$190),0))+(IFERROR(((H191/$F$191)*$D$191),0))+(IFERROR(((H193/$F$193)*$D$193),0))+(IFERROR(((H194/$F$194)*$D$194),0))+(IFERROR(((H195/$F$195)*$D$195),0))+(IFERROR(((H196/$F$196)*$D$196),0))+(IFERROR(((H197/$F$197)*$D$197),0))+(IFERROR(((H199/$F$199)*$D$199),0))+(IFERROR(((H200/$F$200)*$D$200),0))+(IFERROR(((H201/$F$201)*$D$201),0))+(IFERROR(((H202/$F$202)*$D$202),0))+(IFERROR(((H203/$F$203)*$D$203),0))+(IFERROR(((H205/$F$205)*$D$205),0))+(IFERROR(((H206/$F$206)*$D$206),0))+(IFERROR(((H207/$F$207)*$D$207),0))+(IFERROR(((H208/$F$208)*$D$208),0))+(IFERROR(((H209/$F$209)*$D$209),0))</f>
        <v>7.0263157894736847E-2</v>
      </c>
      <c r="I210" s="917">
        <f>(IFERROR(((I19/$F$19)*$D$19),0)+(IFERROR(((I20/$F$20)*$D$20),0)))+(IFERROR(((I21/$F$21)*F21),0))+(IFERROR(((I22/$F$22)*$D$22),0))+(IFERROR(((I23/$F$23)*$D$23),0))+(IFERROR(((I27/$F$27)*$D$27),0))+(IFERROR(((I28/$F$28)*$D$28),0))+(IFERROR(((I29/$F$29)*$D$29),0))+(IFERROR(((I30/$F$30)*$D$30),0))+(IFERROR(((I31/$F$31)*$D$31),0))+(IFERROR(((I34/$F$34)*$D$34),0))+(IFERROR(((I35/$F$35)*$D$35),0))+(IFERROR(((I36/$F$36)*$D$36),0))+(IFERROR(((I37/$F$37)*$D$37),0))+(IFERROR(((I38/$F$38)*$D$38),0))+(IFERROR(((I40/$F$40)*$D$40),0))+(IFERROR(((I41/$F$41)*$D$41),0))+(IFERROR(((I42/$F$42)*$D$42),0))+(IFERROR(((I43/$F$43)*$D$43),0))+(IFERROR(((I44/$F$44)*$D$44),0))+(IFERROR(((I46/$F$46)*$D$46),0))+(IFERROR(((I47/$F$47)*$D$47),0))+(IFERROR(((I48/$F$48)*$D$48),0))+(IFERROR(((I49/$F$49)*$D$49),0))+(IFERROR(((I50/$F$50)*$D$50),0))+(IFERROR(((I52/$F$52)*$D$52),0))+(IFERROR(((I53/$F$53)*$D$53),0))+(IFERROR(((I54/$F$54)*$D$54),0))+(IFERROR(((I55/$F$55)*$D$55),0))+(IFERROR(((I56/$F$56)*$D$56),0))+(IFERROR(((I59/$F$59)*$D$59),0))+(IFERROR(((I60/$F$60)*$D$60),0))+(IFERROR(((I61/$F$61)*$D$61),0))+(IFERROR(((I62/$F$62)*$D$62),0))+(IFERROR(((I63/$F$63)*$D$63),0))+(IFERROR(((I65/$F$65)*$D$65),0))+(IFERROR(((I66/$F$66)*$D$66),0))+(IFERROR(((I67/$F$67)*$D$67),0))+(IFERROR(((I68/$F$68)*$D$68),0))+(IFERROR(((I69/$F$69)*$D$69),0))+(IFERROR(((#REF!/#REF!)*#REF!),0))+(IFERROR(((I70/$F$70)*$D$70),0))+(IFERROR(((I71/$F$71)*$D$71),0))+(IFERROR(((I72/$F$72)*$D$72),0))+(IFERROR(((I73/$F$73)*$D$73),0))+(IFERROR(((I75/$F$75)*$D$75),0))+(IFERROR(((I76/$F$76)*$D$76),0))+(IFERROR(((I77/$F$77)*$D$77),0))+(IFERROR(((I78/$F$78)*$D$78),0))+(IFERROR(((I79/$F$79)*$D$79),0))+(IFERROR(((I81/$F$81)*$D$81),0))+(IFERROR(((I82/$F$82)*$D$82),0))+(IFERROR(((I83/$F$83)*$D$83),0))+(IFERROR(((I84/$F$84)*$D$84),0))+(IFERROR(((I85/$F$85)*$D$85),0))+(IFERROR(((I88/$F$88)*$D$88),0))+(IFERROR(((I89/$F$89)*$D$89),0))+(IFERROR(((I90/$F$90)*$D$90),0))+(IFERROR(((I91/$F$91)*$D$91),0))+(IFERROR(((I92/$F$92)*$D$92),0))+(IFERROR(((I94/$F$94)*$D$94),0))+(IFERROR(((I95/$F$95)*$D$95),0))+(IFERROR(((I96/$F$96)*$D$96),0))+(IFERROR(((I97/$F$97)*$D$97),0))+(IFERROR(((I98/$F$98)*$D$98),0))+(IFERROR(((I100/$F$100)*$D$100),0))+(IFERROR(((I101/$F$101)*$D$101),0))+(IFERROR(((I102/$F$102)*$D$102),0))+(IFERROR(((I103/$F$103)*$D$103),0))+(IFERROR(((I104/$F$104)*$D$104),0))+(IFERROR(((I106/$F$106)*$D$106),0))+(IFERROR(((I107/$F$107)*$D$107),0))+(IFERROR(((I108/$F$108)*$D$108),0))+(IFERROR(((I109/$F$109)*$D$109),0))+(IFERROR(((I110/$F$110)*$D$110),0))+(IFERROR(((I112/$F$112)*$D$112),0))+(IFERROR(((I113/$F$113)*$D$113),0))+(IFERROR(((I114/$F$114)*$D$114),0))+(IFERROR(((I115/$F$115)*$D$115),0))+(IFERROR(((I116/$F$116)*$D$116),0))+(IFERROR(((I119/$F$119)*$D$119),0))+(IFERROR(((I120/$F$120)*$D$120),0))+(IFERROR(((I121/$F$121)*$D$121),0))+(IFERROR(((I122/$F$122)*$D$122),0))+(IFERROR(((I123/$F$123)*$D$123),0))+(IFERROR(((I125/$F$125)*$D$125),0))+(IFERROR(((I126/$F$126)*$D$126),0))+(IFERROR(((I127/$F$127)*$D$127),0))+(IFERROR(((I128/$F$128)*$D$128),0))+(IFERROR(((I129/$F$129)*$D$129),0))+(IFERROR(((I131/$F$131)*$D$131),0))+(IFERROR(((I132/$F$132)*$D$132),0))+(IFERROR(((I133/$F$133)*$D$133),0))+(IFERROR(((I134/$F$134)*$D$134),0))+(IFERROR(((I135/$F$135)*$D$135),0))+(IFERROR(((I137/$F$137)*$D$137),0))+(IFERROR(((I138/$F$138)*$D$138),0))+(IFERROR(((I139/$F$139)*$D$139),0))+(IFERROR(((I140/$F$140)*$D$140),0))+(IFERROR(((I141/$F$141)*$D$141),0))+(IFERROR(((I143/$F$143)*$D$143),0))+(IFERROR(((I144/$F$144)*$D$144),0))+(IFERROR(((I145/$F$145)*$D$145),0))+(IFERROR(((I146/$F$146)*$D$146),0))+(IFERROR(((I147/$F$147)*$D$147),0))+(IFERROR(((I150/$F$150)*$D$150),0))+(IFERROR(((I151/$F$151)*$D$151),0))+(IFERROR(((I152/$F$152)*$D$152),0))+(IFERROR(((I153/$F$153)*$D$153),0))+(IFERROR(((I154/$F$154)*$D$154),0))+(IFERROR(((I156/$F$156)*$D$156),0))+(IFERROR(((I157/$F$157)*$D$157),0))+(IFERROR(((I158/$F$158)*$D$158),0))+(IFERROR(((I159/$F$159)*$D$159),0))+(IFERROR(((I160/$F$160)*$D$160),0))+(IFERROR(((I162/$F$162)*$D$162),0))+(IFERROR(((I163/$F$163)*$D$163),0))+(IFERROR(((I164/$F$164)*$D$164),0))+(IFERROR(((I165/$F$165)*$D$165),0))+(IFERROR(((I166/$F$166)*$D$166),0))+(IFERROR(((I168/$F$168)*$D$168),0))+(IFERROR(((I169/H169)*F169),0))+(IFERROR(((I170/$F$170)*$D$170),0))+(IFERROR(((I171/$F$171)*$D$171),0))+(IFERROR(((I172/$F$172)*$D$172),0))+(IFERROR(((I174/$F$174)*$D$174),0))+(IFERROR(((I175/$F$175)*$D$175),0))+(IFERROR(((I176/$F$176)*$D$176),0))+(IFERROR(((I177/$F$177)*$D$177),0))+(IFERROR(((I178/$F$178)*$D$178),0))+(IFERROR(((I181/$F$181)*$D$181),0))+(IFERROR(((I182/$F$182)*$D$182),0))+(IFERROR(((I183/$F$183)*$D$183),0))+(IFERROR(((I184/$F$184)*$D$184),0))+(IFERROR(((I185/$F$185)*$D$185),0))+(IFERROR(((I187/$F$187)*$D$187),0))+(IFERROR(((I188/$F$188)*$D$188),0))+(IFERROR(((I189/$F$189)*$D$189),0))+(IFERROR(((I190/$F$190)*$D$190),0))+(IFERROR(((I191/$F$191)*$D$191),0))+(IFERROR(((I193/$F$193)*$D$193),0))+(IFERROR(((I194/$F$194)*$D$194),0))+(IFERROR(((I195/$F$195)*$D$195),0))+(IFERROR(((I196/$F$196)*$D$196),0))+(IFERROR(((I197/$F$197)*$D$197),0))+(IFERROR(((I199/$F$199)*$D$199),0))+(IFERROR(((I200/$F$200)*$D$200),0))+(IFERROR(((I201/$F$201)*$D$201),0))+(IFERROR(((I202/$F$202)*$D$202),0))+(IFERROR(((I203/$F$203)*$D$203),0))+(IFERROR(((I205/$F$205)*$D$205),0))+(IFERROR(((I206/$F$206)*$D$206),0))+(IFERROR(((I207/$F$207)*$D$207),0))+(IFERROR(((I208/$F$208)*$D$208),0))+(IFERROR(((I209/$F$209)*$D$209),0))</f>
        <v>0.25552631578947366</v>
      </c>
      <c r="J210" s="917">
        <f>(IFERROR(((J19/$F$19)*$D$19),0)+(IFERROR(((J20/$F$20)*$D$20),0)))+(IFERROR(((J21/$F$21)*G21),0))+(IFERROR(((J22/$F$22)*$D$22),0))+(IFERROR(((J23/$F$23)*$D$23),0))+(IFERROR(((J27/$F$27)*$D$27),0))+(IFERROR(((J28/$F$28)*$D$28),0))+(IFERROR(((J29/$F$29)*$D$29),0))+(IFERROR(((J30/$F$30)*$D$30),0))+(IFERROR(((J31/$F$31)*$D$31),0))+(IFERROR(((J34/$F$34)*$D$34),0))+(IFERROR(((J35/$F$35)*$D$35),0))+(IFERROR(((J36/$F$36)*$D$36),0))+(IFERROR(((J37/$F$37)*$D$37),0))+(IFERROR(((J38/$F$38)*$D$38),0))+(IFERROR(((J40/$F$40)*$D$40),0))+(IFERROR(((J41/$F$41)*$D$41),0))+(IFERROR(((J42/$F$42)*$D$42),0))+(IFERROR(((J43/$F$43)*$D$43),0))+(IFERROR(((J44/$F$44)*$D$44),0))+(IFERROR(((J46/$F$46)*$D$46),0))+(IFERROR(((J47/$F$47)*$D$47),0))+(IFERROR(((J48/$F$48)*$D$48),0))+(IFERROR(((J49/$F$49)*$D$49),0))+(IFERROR(((J50/$F$50)*$D$50),0))+(IFERROR(((J52/$F$52)*$D$52),0))+(IFERROR(((J53/$F$53)*$D$53),0))+(IFERROR(((J54/$F$54)*$D$54),0))+(IFERROR(((J55/$F$55)*$D$55),0))+(IFERROR(((J56/$F$56)*$D$56),0))+(IFERROR(((J59/$F$59)*$D$59),0))+(IFERROR(((J60/$F$60)*$D$60),0))+(IFERROR(((J61/$F$61)*$D$61),0))+(IFERROR(((J62/$F$62)*$D$62),0))+(IFERROR(((J63/$F$63)*$D$63),0))+(IFERROR(((J65/$F$65)*$D$65),0))+(IFERROR(((J66/$F$66)*$D$66),0))+(IFERROR(((J67/$F$67)*$D$67),0))+(IFERROR(((J68/$F$68)*$D$68),0))+(IFERROR(((J69/$F$69)*$D$69),0))+(IFERROR(((#REF!/#REF!)*#REF!),0))+(IFERROR(((J70/$F$70)*$D$70),0))+(IFERROR(((J71/$F$71)*$D$71),0))+(IFERROR(((J72/$F$72)*$D$72),0))+(IFERROR(((J73/$F$73)*$D$73),0))+(IFERROR(((J75/$F$75)*$D$75),0))+(IFERROR(((J76/$F$76)*$D$76),0))+(IFERROR(((J77/$F$77)*$D$77),0))+(IFERROR(((J78/$F$78)*$D$78),0))+(IFERROR(((J79/$F$79)*$D$79),0))+(IFERROR(((J81/$F$81)*$D$81),0))+(IFERROR(((J82/$F$82)*$D$82),0))+(IFERROR(((J83/$F$83)*$D$83),0))+(IFERROR(((J84/$F$84)*$D$84),0))+(IFERROR(((J85/$F$85)*$D$85),0))+(IFERROR(((J88/$F$88)*$D$88),0))+(IFERROR(((J89/$F$89)*$D$89),0))+(IFERROR(((J90/$F$90)*$D$90),0))+(IFERROR(((J91/$F$91)*$D$91),0))+(IFERROR(((J92/$F$92)*$D$92),0))+(IFERROR(((J94/$F$94)*$D$94),0))+(IFERROR(((J95/$F$95)*$D$95),0))+(IFERROR(((J96/$F$96)*$D$96),0))+(IFERROR(((J97/$F$97)*$D$97),0))+(IFERROR(((J98/$F$98)*$D$98),0))+(IFERROR(((J100/$F$100)*$D$100),0))+(IFERROR(((J101/$F$101)*$D$101),0))+(IFERROR(((J102/$F$102)*$D$102),0))+(IFERROR(((J103/$F$103)*$D$103),0))+(IFERROR(((J104/$F$104)*$D$104),0))+(IFERROR(((J106/$F$106)*$D$106),0))+(IFERROR(((J107/$F$107)*$D$107),0))+(IFERROR(((J108/$F$108)*$D$108),0))+(IFERROR(((J109/$F$109)*$D$109),0))+(IFERROR(((J110/$F$110)*$D$110),0))+(IFERROR(((J112/$F$112)*$D$112),0))+(IFERROR(((J113/$F$113)*$D$113),0))+(IFERROR(((J114/$F$114)*$D$114),0))+(IFERROR(((J115/$F$115)*$D$115),0))+(IFERROR(((J116/$F$116)*$D$116),0))+(IFERROR(((J119/$F$119)*$D$119),0))+(IFERROR(((J120/$F$120)*$D$120),0))+(IFERROR(((J121/$F$121)*$D$121),0))+(IFERROR(((J122/$F$122)*$D$122),0))+(IFERROR(((J123/$F$123)*$D$123),0))+(IFERROR(((J125/$F$125)*$D$125),0))+(IFERROR(((J126/$F$126)*$D$126),0))+(IFERROR(((J127/$F$127)*$D$127),0))+(IFERROR(((J128/$F$128)*$D$128),0))+(IFERROR(((J129/$F$129)*$D$129),0))+(IFERROR(((J131/$F$131)*$D$131),0))+(IFERROR(((J132/$F$132)*$D$132),0))+(IFERROR(((J133/$F$133)*$D$133),0))+(IFERROR(((J134/$F$134)*$D$134),0))+(IFERROR(((J135/$F$135)*$D$135),0))+(IFERROR(((J137/$F$137)*$D$137),0))+(IFERROR(((J138/$F$138)*$D$138),0))+(IFERROR(((J139/$F$139)*$D$139),0))+(IFERROR(((J140/$F$140)*$D$140),0))+(IFERROR(((J141/$F$141)*$D$141),0))+(IFERROR(((J143/$F$143)*$D$143),0))+(IFERROR(((J144/$F$144)*$D$144),0))+(IFERROR(((J145/$F$145)*$D$145),0))+(IFERROR(((J146/$F$146)*$D$146),0))+(IFERROR(((J147/$F$147)*$D$147),0))+(IFERROR(((J150/$F$150)*$D$150),0))+(IFERROR(((J151/$F$151)*$D$151),0))+(IFERROR(((J152/$F$152)*$D$152),0))+(IFERROR(((J153/$F$153)*$D$153),0))+(IFERROR(((J154/$F$154)*$D$154),0))+(IFERROR(((J156/$F$156)*$D$156),0))+(IFERROR(((J157/$F$157)*$D$157),0))+(IFERROR(((J158/$F$158)*$D$158),0))+(IFERROR(((J159/$F$159)*$D$159),0))+(IFERROR(((J160/$F$160)*$D$160),0))+(IFERROR(((J162/$F$162)*$D$162),0))+(IFERROR(((J163/$F$163)*$D$163),0))+(IFERROR(((J164/$F$164)*$D$164),0))+(IFERROR(((J165/$F$165)*$D$165),0))+(IFERROR(((J166/$F$166)*$D$166),0))+(IFERROR(((J168/$F$168)*$D$168),0))+(IFERROR(((J169/I169)*G169),0))+(IFERROR(((J170/$F$170)*$D$170),0))+(IFERROR(((J171/$F$171)*$D$171),0))+(IFERROR(((J172/$F$172)*$D$172),0))+(IFERROR(((J174/$F$174)*$D$174),0))+(IFERROR(((J175/$F$175)*$D$175),0))+(IFERROR(((J176/$F$176)*$D$176),0))+(IFERROR(((J177/$F$177)*$D$177),0))+(IFERROR(((J178/$F$178)*$D$178),0))+(IFERROR(((J181/$F$181)*$D$181),0))+(IFERROR(((J182/$F$182)*$D$182),0))+(IFERROR(((J183/$F$183)*$D$183),0))+(IFERROR(((J184/$F$184)*$D$184),0))+(IFERROR(((J185/$F$185)*$D$185),0))+(IFERROR(((J187/$F$187)*$D$187),0))+(IFERROR(((J188/$F$188)*$D$188),0))+(IFERROR(((J189/$F$189)*$D$189),0))+(IFERROR(((J190/$F$190)*$D$190),0))+(IFERROR(((J191/$F$191)*$D$191),0))+(IFERROR(((J193/$F$193)*$D$193),0))+(IFERROR(((J194/$F$194)*$D$194),0))+(IFERROR(((J195/$F$195)*$D$195),0))+(IFERROR(((J196/$F$196)*$D$196),0))+(IFERROR(((J197/$F$197)*$D$197),0))+(IFERROR(((J199/$F$199)*$D$199),0))+(IFERROR(((J200/$F$200)*$D$200),0))+(IFERROR(((J201/$F$201)*$D$201),0))+(IFERROR(((J202/$F$202)*$D$202),0))+(IFERROR(((J203/$F$203)*$D$203),0))+(IFERROR(((J205/$F$205)*$D$205),0))+(IFERROR(((J206/$F$206)*$D$206),0))+(IFERROR(((J207/$F$207)*$D$207),0))+(IFERROR(((J208/$F$208)*$D$208),0))+(IFERROR(((J209/$F$209)*$D$209),0))</f>
        <v>0.1793859649122807</v>
      </c>
      <c r="K210" s="917">
        <f>(IFERROR(((K19/$F$19)*$D$19),0)+(IFERROR(((K20/$F$20)*$D$20),0)))+(IFERROR(((K21/$F$21)*H21),0))+(IFERROR(((K22/$F$22)*$D$22),0))+(IFERROR(((K23/$F$23)*$D$23),0))+(IFERROR(((K27/$F$27)*$D$27),0))+(IFERROR(((K28/$F$28)*$D$28),0))+(IFERROR(((K29/$F$29)*$D$29),0))+(IFERROR(((K30/$F$30)*$D$30),0))+(IFERROR(((K31/$F$31)*$D$31),0))+(IFERROR(((K34/$F$34)*$D$34),0))+(IFERROR(((K35/$F$35)*$D$35),0))+(IFERROR(((K36/$F$36)*$D$36),0))+(IFERROR(((K37/$F$37)*$D$37),0))+(IFERROR(((K38/$F$38)*$D$38),0))+(IFERROR(((K40/$F$40)*$D$40),0))+(IFERROR(((K41/$F$41)*$D$41),0))+(IFERROR(((K42/$F$42)*$D$42),0))+(IFERROR(((K43/$F$43)*$D$43),0))+(IFERROR(((K44/$F$44)*$D$44),0))+(IFERROR(((K46/$F$46)*$D$46),0))+(IFERROR(((K47/$F$47)*$D$47),0))+(IFERROR(((K48/$F$48)*$D$48),0))+(IFERROR(((K49/$F$49)*$D$49),0))+(IFERROR(((K50/$F$50)*$D$50),0))+(IFERROR(((K52/$F$52)*$D$52),0))+(IFERROR(((K53/$F$53)*$D$53),0))+(IFERROR(((K54/$F$54)*$D$54),0))+(IFERROR(((K55/$F$55)*$D$55),0))+(IFERROR(((K56/$F$56)*$D$56),0))+(IFERROR(((K59/$F$59)*$D$59),0))+(IFERROR(((K60/$F$60)*$D$60),0))+(IFERROR(((K61/$F$61)*$D$61),0))+(IFERROR(((K62/$F$62)*$D$62),0))+(IFERROR(((K63/$F$63)*$D$63),0))+(IFERROR(((K65/$F$65)*$D$65),0))+(IFERROR(((K66/$F$66)*$D$66),0))+(IFERROR(((K67/$F$67)*$D$67),0))+(IFERROR(((K68/$F$68)*$D$68),0))+(IFERROR(((K69/$F$69)*$D$69),0))+(IFERROR(((#REF!/#REF!)*#REF!),0))+(IFERROR(((K70/$F$70)*$D$70),0))+(IFERROR(((K71/$F$71)*$D$71),0))+(IFERROR(((K72/$F$72)*$D$72),0))+(IFERROR(((K73/$F$73)*$D$73),0))+(IFERROR(((K75/$F$75)*$D$75),0))+(IFERROR(((K76/$F$76)*$D$76),0))+(IFERROR(((K77/$F$77)*$D$77),0))+(IFERROR(((K78/$F$78)*$D$78),0))+(IFERROR(((K79/$F$79)*$D$79),0))+(IFERROR(((K81/$F$81)*$D$81),0))+(IFERROR(((K82/$F$82)*$D$82),0))+(IFERROR(((K83/$F$83)*$D$83),0))+(IFERROR(((K84/$F$84)*$D$84),0))+(IFERROR(((K85/$F$85)*$D$85),0))+(IFERROR(((K88/$F$88)*$D$88),0))+(IFERROR(((K89/$F$89)*$D$89),0))+(IFERROR(((K90/$F$90)*$D$90),0))+(IFERROR(((K91/$F$91)*$D$91),0))+(IFERROR(((K92/$F$92)*$D$92),0))+(IFERROR(((K94/$F$94)*$D$94),0))+(IFERROR(((K95/$F$95)*$D$95),0))+(IFERROR(((K96/$F$96)*$D$96),0))+(IFERROR(((K97/$F$97)*$D$97),0))+(IFERROR(((K98/$F$98)*$D$98),0))+(IFERROR(((K100/$F$100)*$D$100),0))+(IFERROR(((K101/$F$101)*$D$101),0))+(IFERROR(((K102/$F$102)*$D$102),0))+(IFERROR(((K103/$F$103)*$D$103),0))+(IFERROR(((K104/$F$104)*$D$104),0))+(IFERROR(((K106/$F$106)*$D$106),0))+(IFERROR(((K107/$F$107)*$D$107),0))+(IFERROR(((K108/$F$108)*$D$108),0))+(IFERROR(((K109/$F$109)*$D$109),0))+(IFERROR(((K110/$F$110)*$D$110),0))+(IFERROR(((K112/$F$112)*$D$112),0))+(IFERROR(((K113/$F$113)*$D$113),0))+(IFERROR(((K114/$F$114)*$D$114),0))+(IFERROR(((K115/$F$115)*$D$115),0))+(IFERROR(((K116/$F$116)*$D$116),0))+(IFERROR(((K119/$F$119)*$D$119),0))+(IFERROR(((K120/$F$120)*$D$120),0))+(IFERROR(((K121/$F$121)*$D$121),0))+(IFERROR(((K122/$F$122)*$D$122),0))+(IFERROR(((K123/$F$123)*$D$123),0))+(IFERROR(((K125/$F$125)*$D$125),0))+(IFERROR(((K126/$F$126)*$D$126),0))+(IFERROR(((K127/$F$127)*$D$127),0))+(IFERROR(((K128/$F$128)*$D$128),0))+(IFERROR(((K129/$F$129)*$D$129),0))+(IFERROR(((K131/$F$131)*$D$131),0))+(IFERROR(((K132/$F$132)*$D$132),0))+(IFERROR(((K133/$F$133)*$D$133),0))+(IFERROR(((K134/$F$134)*$D$134),0))+(IFERROR(((K135/$F$135)*$D$135),0))+(IFERROR(((K137/$F$137)*$D$137),0))+(IFERROR(((K138/$F$138)*$D$138),0))+(IFERROR(((K139/$F$139)*$D$139),0))+(IFERROR(((K140/$F$140)*$D$140),0))+(IFERROR(((K141/$F$141)*$D$141),0))+(IFERROR(((K143/$F$143)*$D$143),0))+(IFERROR(((K144/$F$144)*$D$144),0))+(IFERROR(((K145/$F$145)*$D$145),0))+(IFERROR(((K146/$F$146)*$D$146),0))+(IFERROR(((K147/$F$147)*$D$147),0))+(IFERROR(((K150/$F$150)*$D$150),0))+(IFERROR(((K151/$F$151)*$D$151),0))+(IFERROR(((K152/$F$152)*$D$152),0))+(IFERROR(((K153/$F$153)*$D$153),0))+(IFERROR(((K154/$F$154)*$D$154),0))+(IFERROR(((K156/$F$156)*$D$156),0))+(IFERROR(((K157/$F$157)*$D$157),0))+(IFERROR(((K158/$F$158)*$D$158),0))+(IFERROR(((K159/$F$159)*$D$159),0))+(IFERROR(((K160/$F$160)*$D$160),0))+(IFERROR(((K162/$F$162)*$D$162),0))+(IFERROR(((K163/$F$163)*$D$163),0))+(IFERROR(((K164/$F$164)*$D$164),0))+(IFERROR(((K165/$F$165)*$D$165),0))+(IFERROR(((K166/$F$166)*$D$166),0))+(IFERROR(((K168/$F$168)*$D$168),0))+(IFERROR(((K169/J169)*H169),0))+(IFERROR(((K170/$F$170)*$D$170),0))+(IFERROR(((K171/$F$171)*$D$171),0))+(IFERROR(((K172/$F$172)*$D$172),0))+(IFERROR(((K174/$F$174)*$D$174),0))+(IFERROR(((K175/$F$175)*$D$175),0))+(IFERROR(((K176/$F$176)*$D$176),0))+(IFERROR(((K177/$F$177)*$D$177),0))+(IFERROR(((K178/$F$178)*$D$178),0))+(IFERROR(((K181/$F$181)*$D$181),0))+(IFERROR(((K182/$F$182)*$D$182),0))+(IFERROR(((K183/$F$183)*$D$183),0))+(IFERROR(((K184/$F$184)*$D$184),0))+(IFERROR(((K185/$F$185)*$D$185),0))+(IFERROR(((K187/$F$187)*$D$187),0))+(IFERROR(((K188/$F$188)*$D$188),0))+(IFERROR(((K189/$F$189)*$D$189),0))+(IFERROR(((K190/$F$190)*$D$190),0))+(IFERROR(((K191/$F$191)*$D$191),0))+(IFERROR(((K193/$F$193)*$D$193),0))+(IFERROR(((K194/$F$194)*$D$194),0))+(IFERROR(((K195/$F$195)*$D$195),0))+(IFERROR(((K196/$F$196)*$D$196),0))+(IFERROR(((K197/$F$197)*$D$197),0))+(IFERROR(((K199/$F$199)*$D$199),0))+(IFERROR(((K200/$F$200)*$D$200),0))+(IFERROR(((K201/$F$201)*$D$201),0))+(IFERROR(((K202/$F$202)*$D$202),0))+(IFERROR(((K203/$F$203)*$D$203),0))+(IFERROR(((K205/$F$205)*$D$205),0))+(IFERROR(((K206/$F$206)*$D$206),0))+(IFERROR(((K207/$F$207)*$D$207),0))+(IFERROR(((K208/$F$208)*$D$208),0))+(IFERROR(((K209/$F$209)*$D$209),0))</f>
        <v>0.26991228070175438</v>
      </c>
      <c r="L210" s="917">
        <f>(IFERROR(((L19/$F$19)*$D$19),0)+(IFERROR(((L20/$F$20)*$D$20),0)))+(IFERROR(((L21/$F$21)*I21),0))+(IFERROR(((L22/$F$22)*$D$22),0))+(IFERROR(((L23/$F$23)*$D$23),0))+(IFERROR(((L27/$F$27)*$D$27),0))+(IFERROR(((L28/$F$28)*$D$28),0))+(IFERROR(((L29/$F$29)*$D$29),0))+(IFERROR(((L30/$F$30)*$D$30),0))+(IFERROR(((L31/$F$31)*$D$31),0))+(IFERROR(((L34/$F$34)*$D$34),0))+(IFERROR(((L35/$F$35)*$D$35),0))+(IFERROR(((L36/$F$36)*$D$36),0))+(IFERROR(((L37/$F$37)*$D$37),0))+(IFERROR(((L38/$F$38)*$D$38),0))+(IFERROR(((L40/$F$40)*$D$40),0))+(IFERROR(((L41/$F$41)*$D$41),0))+(IFERROR(((L42/$F$42)*$D$42),0))+(IFERROR(((L43/$F$43)*$D$43),0))+(IFERROR(((L44/$F$44)*$D$44),0))+(IFERROR(((L46/$F$46)*$D$46),0))+(IFERROR(((L47/$F$47)*$D$47),0))+(IFERROR(((L48/$F$48)*$D$48),0))+(IFERROR(((L49/$F$49)*$D$49),0))+(IFERROR(((L50/$F$50)*$D$50),0))+(IFERROR(((L52/$F$52)*$D$52),0))+(IFERROR(((L53/$F$53)*$D$53),0))+(IFERROR(((L54/$F$54)*$D$54),0))+(IFERROR(((L55/$F$55)*$D$55),0))+(IFERROR(((L56/$F$56)*$D$56),0))+(IFERROR(((L59/$F$59)*$D$59),0))+(IFERROR(((L60/$F$60)*$D$60),0))+(IFERROR(((L61/$F$61)*$D$61),0))+(IFERROR(((L62/$F$62)*$D$62),0))+(IFERROR(((L63/$F$63)*$D$63),0))+(IFERROR(((L65/$F$65)*$D$65),0))+(IFERROR(((L66/$F$66)*$D$66),0))+(IFERROR(((L67/$F$67)*$D$67),0))+(IFERROR(((L68/$F$68)*$D$68),0))+(IFERROR(((L69/$F$69)*$D$69),0))+(IFERROR(((#REF!/#REF!)*#REF!),0))+(IFERROR(((L70/$F$70)*$D$70),0))+(IFERROR(((L71/$F$71)*$D$71),0))+(IFERROR(((L72/$F$72)*$D$72),0))+(IFERROR(((L73/$F$73)*$D$73),0))+(IFERROR(((L75/$F$75)*$D$75),0))+(IFERROR(((L76/$F$76)*$D$76),0))+(IFERROR(((L77/$F$77)*$D$77),0))+(IFERROR(((L78/$F$78)*$D$78),0))+(IFERROR(((L79/$F$79)*$D$79),0))+(IFERROR(((L81/$F$81)*$D$81),0))+(IFERROR(((L82/$F$82)*$D$82),0))+(IFERROR(((L83/$F$83)*$D$83),0))+(IFERROR(((L84/$F$84)*$D$84),0))+(IFERROR(((L85/$F$85)*$D$85),0))+(IFERROR(((L88/$F$88)*$D$88),0))+(IFERROR(((L89/$F$89)*$D$89),0))+(IFERROR(((L90/$F$90)*$D$90),0))+(IFERROR(((L91/$F$91)*$D$91),0))+(IFERROR(((L92/$F$92)*$D$92),0))+(IFERROR(((L94/$F$94)*$D$94),0))+(IFERROR(((L95/$F$95)*$D$95),0))+(IFERROR(((L96/$F$96)*$D$96),0))+(IFERROR(((L97/$F$97)*$D$97),0))+(IFERROR(((L98/$F$98)*$D$98),0))+(IFERROR(((L100/$F$100)*$D$100),0))+(IFERROR(((L101/$F$101)*$D$101),0))+(IFERROR(((L102/$F$102)*$D$102),0))+(IFERROR(((L103/$F$103)*$D$103),0))+(IFERROR(((L104/$F$104)*$D$104),0))+(IFERROR(((L106/$F$106)*$D$106),0))+(IFERROR(((L107/$F$107)*$D$107),0))+(IFERROR(((L108/$F$108)*$D$108),0))+(IFERROR(((L109/$F$109)*$D$109),0))+(IFERROR(((L110/$F$110)*$D$110),0))+(IFERROR(((L112/$F$112)*$D$112),0))+(IFERROR(((L113/$F$113)*$D$113),0))+(IFERROR(((L114/$F$114)*$D$114),0))+(IFERROR(((L115/$F$115)*$D$115),0))+(IFERROR(((L116/$F$116)*$D$116),0))+(IFERROR(((L119/$F$119)*$D$119),0))+(IFERROR(((L120/$F$120)*$D$120),0))+(IFERROR(((L121/$F$121)*$D$121),0))+(IFERROR(((L122/$F$122)*$D$122),0))+(IFERROR(((L123/$F$123)*$D$123),0))+(IFERROR(((L125/$F$125)*$D$125),0))+(IFERROR(((L126/$F$126)*$D$126),0))+(IFERROR(((L127/$F$127)*$D$127),0))+(IFERROR(((L128/$F$128)*$D$128),0))+(IFERROR(((L129/$F$129)*$D$129),0))+(IFERROR(((L131/$F$131)*$D$131),0))+(IFERROR(((L132/$F$132)*$D$132),0))+(IFERROR(((L133/$F$133)*$D$133),0))+(IFERROR(((L134/$F$134)*$D$134),0))+(IFERROR(((L135/$F$135)*$D$135),0))+(IFERROR(((L137/$F$137)*$D$137),0))+(IFERROR(((L138/$F$138)*$D$138),0))+(IFERROR(((L139/$F$139)*$D$139),0))+(IFERROR(((L140/$F$140)*$D$140),0))+(IFERROR(((L141/$F$141)*$D$141),0))+(IFERROR(((L143/$F$143)*$D$143),0))+(IFERROR(((L144/$F$144)*$D$144),0))+(IFERROR(((L145/$F$145)*$D$145),0))+(IFERROR(((L146/$F$146)*$D$146),0))+(IFERROR(((L147/$F$147)*$D$147),0))+(IFERROR(((L150/$F$150)*$D$150),0))+(IFERROR(((L151/$F$151)*$D$151),0))+(IFERROR(((L152/$F$152)*$D$152),0))+(IFERROR(((L153/$F$153)*$D$153),0))+(IFERROR(((L154/$F$154)*$D$154),0))+(IFERROR(((L156/$F$156)*$D$156),0))+(IFERROR(((L157/$F$157)*$D$157),0))+(IFERROR(((L158/$F$158)*$D$158),0))+(IFERROR(((L159/$F$159)*$D$159),0))+(IFERROR(((L160/$F$160)*$D$160),0))+(IFERROR(((L162/$F$162)*$D$162),0))+(IFERROR(((L163/$F$163)*$D$163),0))+(IFERROR(((L164/$F$164)*$D$164),0))+(IFERROR(((L165/$F$165)*$D$165),0))+(IFERROR(((L166/$F$166)*$D$166),0))+(IFERROR(((L168/$F$168)*$D$168),0))+(IFERROR(((L169/K169)*I169),0))+(IFERROR(((L170/$F$170)*$D$170),0))+(IFERROR(((L171/$F$171)*$D$171),0))+(IFERROR(((L172/$F$172)*$D$172),0))+(IFERROR(((L174/$F$174)*$D$174),0))+(IFERROR(((L175/$F$175)*$D$175),0))+(IFERROR(((L176/$F$176)*$D$176),0))+(IFERROR(((L177/$F$177)*$D$177),0))+(IFERROR(((L178/$F$178)*$D$178),0))+(IFERROR(((L181/$F$181)*$D$181),0))+(IFERROR(((L182/$F$182)*$D$182),0))+(IFERROR(((L183/$F$183)*$D$183),0))+(IFERROR(((L184/$F$184)*$D$184),0))+(IFERROR(((L185/$F$185)*$D$185),0))+(IFERROR(((L187/$F$187)*$D$187),0))+(IFERROR(((L188/$F$188)*$D$188),0))+(IFERROR(((L189/$F$189)*$D$189),0))+(IFERROR(((L190/$F$190)*$D$190),0))+(IFERROR(((L191/$F$191)*$D$191),0))+(IFERROR(((L193/$F$193)*$D$193),0))+(IFERROR(((L194/$F$194)*$D$194),0))+(IFERROR(((L195/$F$195)*$D$195),0))+(IFERROR(((L196/$F$196)*$D$196),0))+(IFERROR(((L197/$F$197)*$D$197),0))+(IFERROR(((L199/$F$199)*$D$199),0))+(IFERROR(((L200/$F$200)*$D$200),0))+(IFERROR(((L201/$F$201)*$D$201),0))+(IFERROR(((L202/$F$202)*$D$202),0))+(IFERROR(((L203/$F$203)*$D$203),0))+(IFERROR(((L205/$F$205)*$D$205),0))+(IFERROR(((L206/$F$206)*$D$206),0))+(IFERROR(((L207/$F$207)*$D$207),0))+(IFERROR(((L208/$F$208)*$D$208),0))+(IFERROR(((L209/$F$209)*$D$209),0))</f>
        <v>0.18491228070175436</v>
      </c>
      <c r="M210" s="632">
        <f>(IFERROR(((M19/$F$19)*$D$19),0)+(IFERROR(((M20/$F$20)*$D$20),0)))+(IFERROR(((M21/$F$21)*J21),0))+(IFERROR(((M22/$F$22)*$D$22),0))+(IFERROR(((M23/$F$23)*$D$23),0))+(IFERROR(((M27/$F$27)*$D$27),0))+(IFERROR(((M28/$F$28)*$D$28),0))+(IFERROR(((M29/$F$29)*$D$29),0))+(IFERROR(((M30/$F$30)*$D$30),0))+(IFERROR(((M31/$F$31)*$D$31),0))+(IFERROR(((M34/$F$34)*$D$34),0))+(IFERROR(((M35/$F$35)*$D$35),0))+(IFERROR(((M36/$F$36)*$D$36),0))+(IFERROR(((M37/$F$37)*$D$37),0))+(IFERROR(((M38/$F$38)*$D$38),0))+(IFERROR(((M40/$F$40)*$D$40),0))+(IFERROR(((M41/$F$41)*$D$41),0))+(IFERROR(((M42/$F$42)*$D$42),0))+(IFERROR(((M43/$F$43)*$D$43),0))+(IFERROR(((M44/$F$44)*$D$44),0))+(IFERROR(((M46/$F$46)*$D$46),0))+(IFERROR(((M47/$F$47)*$D$47),0))+(IFERROR(((M48/$F$48)*$D$48),0))+(IFERROR(((M49/$F$49)*$D$49),0))+(IFERROR(((M50/$F$50)*$D$50),0))+(IFERROR(((M52/$F$52)*$D$52),0))+(IFERROR(((M53/$F$53)*$D$53),0))+(IFERROR(((M54/$F$54)*$D$54),0))+(IFERROR(((M55/$F$55)*$D$55),0))+(IFERROR(((M56/$F$56)*$D$56),0))+(IFERROR(((M59/$F$59)*$D$59),0))+(IFERROR(((M60/$F$60)*$D$60),0))+(IFERROR(((M61/$F$61)*$D$61),0))+(IFERROR(((M62/$F$62)*$D$62),0))+(IFERROR(((M63/$F$63)*$D$63),0))+(IFERROR(((M65/$F$65)*$D$65),0))+(IFERROR(((M66/$F$66)*$D$66),0))+(IFERROR(((M67/$F$67)*$D$67),0))+(IFERROR(((M68/$F$68)*$D$68),0))+(IFERROR(((M69/$F$69)*$D$69),0))+(IFERROR(((#REF!/#REF!)*#REF!),0))+(IFERROR(((M70/$F$70)*$D$70),0))+(IFERROR(((M71/$F$71)*$D$71),0))+(IFERROR(((M72/$F$72)*$D$72),0))+(IFERROR(((M73/$F$73)*$D$73),0))+(IFERROR(((M75/$F$75)*$D$75),0))+(IFERROR(((M76/$F$76)*$D$76),0))+(IFERROR(((M77/$F$77)*$D$77),0))+(IFERROR(((M78/$F$78)*$D$78),0))+(IFERROR(((M79/$F$79)*$D$79),0))+(IFERROR(((M81/$F$81)*$D$81),0))+(IFERROR(((M82/$F$82)*$D$82),0))+(IFERROR(((M83/$F$83)*$D$83),0))+(IFERROR(((M84/$F$84)*$D$84),0))+(IFERROR(((M85/$F$85)*$D$85),0))+(IFERROR(((M88/$F$88)*$D$88),0))+(IFERROR(((M89/$F$89)*$D$89),0))+(IFERROR(((M90/$F$90)*$D$90),0))+(IFERROR(((M91/$F$91)*$D$91),0))+(IFERROR(((M92/$F$92)*$D$92),0))+(IFERROR(((M94/$F$94)*$D$94),0))+(IFERROR(((M95/$F$95)*$D$95),0))+(IFERROR(((M96/$F$96)*$D$96),0))+(IFERROR(((M97/$F$97)*$D$97),0))+(IFERROR(((M98/$F$98)*$D$98),0))+(IFERROR(((M100/$F$100)*$D$100),0))+(IFERROR(((M101/$F$101)*$D$101),0))+(IFERROR(((M102/$F$102)*$D$102),0))+(IFERROR(((M103/$F$103)*$D$103),0))+(IFERROR(((M104/$F$104)*$D$104),0))+(IFERROR(((M106/$F$106)*$D$106),0))+(IFERROR(((M107/$F$107)*$D$107),0))+(IFERROR(((M108/$F$108)*$D$108),0))+(IFERROR(((M109/$F$109)*$D$109),0))+(IFERROR(((M110/$F$110)*$D$110),0))+(IFERROR(((M112/$F$112)*$D$112),0))+(IFERROR(((M113/$F$113)*$D$113),0))+(IFERROR(((M114/$F$114)*$D$114),0))+(IFERROR(((M115/$F$115)*$D$115),0))+(IFERROR(((M116/$F$116)*$D$116),0))+(IFERROR(((M119/$F$119)*$D$119),0))+(IFERROR(((M120/$F$120)*$D$120),0))+(IFERROR(((M121/$F$121)*$D$121),0))+(IFERROR(((M122/$F$122)*$D$122),0))+(IFERROR(((M123/$F$123)*$D$123),0))+(IFERROR(((M125/$F$125)*$D$125),0))+(IFERROR(((M126/$F$126)*$D$126),0))+(IFERROR(((M127/$F$127)*$D$127),0))+(IFERROR(((M128/$F$128)*$D$128),0))+(IFERROR(((M129/$F$129)*$D$129),0))+(IFERROR(((M131/$F$131)*$D$131),0))+(IFERROR(((M132/$F$132)*$D$132),0))+(IFERROR(((M133/$F$133)*$D$133),0))+(IFERROR(((M134/$F$134)*$D$134),0))+(IFERROR(((M135/$F$135)*$D$135),0))+(IFERROR(((M137/$F$137)*$D$137),0))+(IFERROR(((M138/$F$138)*$D$138),0))+(IFERROR(((M139/$F$139)*$D$139),0))+(IFERROR(((M140/$F$140)*$D$140),0))+(IFERROR(((M141/$F$141)*$D$141),0))+(IFERROR(((M143/$F$143)*$D$143),0))+(IFERROR(((M144/$F$144)*$D$144),0))+(IFERROR(((M145/$F$145)*$D$145),0))+(IFERROR(((M146/$F$146)*$D$146),0))+(IFERROR(((M147/$F$147)*$D$147),0))+(IFERROR(((M150/$F$150)*$D$150),0))+(IFERROR(((M151/$F$151)*$D$151),0))+(IFERROR(((M152/$F$152)*$D$152),0))+(IFERROR(((M153/$F$153)*$D$153),0))+(IFERROR(((M154/$F$154)*$D$154),0))+(IFERROR(((M156/$F$156)*$D$156),0))+(IFERROR(((M157/$F$157)*$D$157),0))+(IFERROR(((M158/$F$158)*$D$158),0))+(IFERROR(((M159/$F$159)*$D$159),0))+(IFERROR(((M160/$F$160)*$D$160),0))+(IFERROR(((M162/$F$162)*$D$162),0))+(IFERROR(((M163/$F$163)*$D$163),0))+(IFERROR(((M164/$F$164)*$D$164),0))+(IFERROR(((M165/$F$165)*$D$165),0))+(IFERROR(((M166/$F$166)*$D$166),0))+(IFERROR(((M168/$F$168)*$D$168),0))+(IFERROR(((M169/L169)*J169),0))+(IFERROR(((M170/$F$170)*$D$170),0))+(IFERROR(((M171/$F$171)*$D$171),0))+(IFERROR(((M172/$F$172)*$D$172),0))+(IFERROR(((M174/$F$174)*$D$174),0))+(IFERROR(((M175/$F$175)*$D$175),0))+(IFERROR(((M176/$F$176)*$D$176),0))+(IFERROR(((M177/$F$177)*$D$177),0))+(IFERROR(((M178/$F$178)*$D$178),0))+(IFERROR(((M181/$F$181)*$D$181),0))+(IFERROR(((M182/$F$182)*$D$182),0))+(IFERROR(((M183/$F$183)*$D$183),0))+(IFERROR(((M184/$F$184)*$D$184),0))+(IFERROR(((M185/$F$185)*$D$185),0))+(IFERROR(((M187/$F$187)*$D$187),0))+(IFERROR(((M188/$F$188)*$D$188),0))+(IFERROR(((M189/$F$189)*$D$189),0))+(IFERROR(((M190/$F$190)*$D$190),0))+(IFERROR(((M191/$F$191)*$D$191),0))+(IFERROR(((M193/$F$193)*$D$193),0))+(IFERROR(((M194/$F$194)*$D$194),0))+(IFERROR(((M195/$F$195)*$D$195),0))+(IFERROR(((M196/$F$196)*$D$196),0))+(IFERROR(((M197/$F$197)*$D$197),0))+(IFERROR(((M199/$F$199)*$D$199),0))+(IFERROR(((M200/$F$200)*$D$200),0))+(IFERROR(((M201/$F$201)*$D$201),0))+(IFERROR(((M202/$F$202)*$D$202),0))+(IFERROR(((M203/$F$203)*$D$203),0))+(IFERROR(((M205/$F$205)*$D$205),0))+(IFERROR(((M206/$F$206)*$D$206),0))+(IFERROR(((M207/$F$207)*$D$207),0))+(IFERROR(((M208/$F$208)*$D$208),0))+(IFERROR(((M209/$F$209)*$D$209),0))</f>
        <v>0</v>
      </c>
      <c r="N210" s="632">
        <f>(IFERROR(((N19/$F$19)*$D$19),0)+(IFERROR(((N20/$F$20)*$D$20),0)))+(IFERROR(((N21/$F$21)*K21),0))+(IFERROR(((N22/$F$22)*$D$22),0))+(IFERROR(((N23/$F$23)*$D$23),0))+(IFERROR(((N27/$F$27)*$D$27),0))+(IFERROR(((N28/$F$28)*$D$28),0))+(IFERROR(((N29/$F$29)*$D$29),0))+(IFERROR(((N30/$F$30)*$D$30),0))+(IFERROR(((N31/$F$31)*$D$31),0))+(IFERROR(((N34/$F$34)*$D$34),0))+(IFERROR(((N35/$F$35)*$D$35),0))+(IFERROR(((N36/$F$36)*$D$36),0))+(IFERROR(((N37/$F$37)*$D$37),0))+(IFERROR(((N38/$F$38)*$D$38),0))+(IFERROR(((N40/$F$40)*$D$40),0))+(IFERROR(((N41/$F$41)*$D$41),0))+(IFERROR(((N42/$F$42)*$D$42),0))+(IFERROR(((N43/$F$43)*$D$43),0))+(IFERROR(((N44/$F$44)*$D$44),0))+(IFERROR(((N46/$F$46)*$D$46),0))+(IFERROR(((N47/$F$47)*$D$47),0))+(IFERROR(((N48/$F$48)*$D$48),0))+(IFERROR(((N49/$F$49)*$D$49),0))+(IFERROR(((N50/$F$50)*$D$50),0))+(IFERROR(((N52/$F$52)*$D$52),0))+(IFERROR(((N53/$F$53)*$D$53),0))+(IFERROR(((N54/$F$54)*$D$54),0))+(IFERROR(((N55/$F$55)*$D$55),0))+(IFERROR(((N56/$F$56)*$D$56),0))+(IFERROR(((N59/$F$59)*$D$59),0))+(IFERROR(((N60/$F$60)*$D$60),0))+(IFERROR(((N61/$F$61)*$D$61),0))+(IFERROR(((N62/$F$62)*$D$62),0))+(IFERROR(((N63/$F$63)*$D$63),0))+(IFERROR(((N65/$F$65)*$D$65),0))+(IFERROR(((N66/$F$66)*$D$66),0))+(IFERROR(((N67/$F$67)*$D$67),0))+(IFERROR(((N68/$F$68)*$D$68),0))+(IFERROR(((N69/$F$69)*$D$69),0))+(IFERROR(((#REF!/#REF!)*#REF!),0))+(IFERROR(((N70/$F$70)*$D$70),0))+(IFERROR(((N71/$F$71)*$D$71),0))+(IFERROR(((N72/$F$72)*$D$72),0))+(IFERROR(((N73/$F$73)*$D$73),0))+(IFERROR(((N75/$F$75)*$D$75),0))+(IFERROR(((N76/$F$76)*$D$76),0))+(IFERROR(((N77/$F$77)*$D$77),0))+(IFERROR(((N78/$F$78)*$D$78),0))+(IFERROR(((N79/$F$79)*$D$79),0))+(IFERROR(((N81/$F$81)*$D$81),0))+(IFERROR(((N82/$F$82)*$D$82),0))+(IFERROR(((N83/$F$83)*$D$83),0))+(IFERROR(((N84/$F$84)*$D$84),0))+(IFERROR(((N85/$F$85)*$D$85),0))+(IFERROR(((N88/$F$88)*$D$88),0))+(IFERROR(((N89/$F$89)*$D$89),0))+(IFERROR(((N90/$F$90)*$D$90),0))+(IFERROR(((N91/$F$91)*$D$91),0))+(IFERROR(((N92/$F$92)*$D$92),0))+(IFERROR(((N94/$F$94)*$D$94),0))+(IFERROR(((N95/$F$95)*$D$95),0))+(IFERROR(((N96/$F$96)*$D$96),0))+(IFERROR(((N97/$F$97)*$D$97),0))+(IFERROR(((N98/$F$98)*$D$98),0))+(IFERROR(((N100/$F$100)*$D$100),0))+(IFERROR(((N101/$F$101)*$D$101),0))+(IFERROR(((N102/$F$102)*$D$102),0))+(IFERROR(((N103/$F$103)*$D$103),0))+(IFERROR(((N104/$F$104)*$D$104),0))+(IFERROR(((N106/$F$106)*$D$106),0))+(IFERROR(((N107/$F$107)*$D$107),0))+(IFERROR(((N108/$F$108)*$D$108),0))+(IFERROR(((N109/$F$109)*$D$109),0))+(IFERROR(((N110/$F$110)*$D$110),0))+(IFERROR(((N112/$F$112)*$D$112),0))+(IFERROR(((N113/$F$113)*$D$113),0))+(IFERROR(((N114/$F$114)*$D$114),0))+(IFERROR(((N115/$F$115)*$D$115),0))+(IFERROR(((N116/$F$116)*$D$116),0))+(IFERROR(((N119/$F$119)*$D$119),0))+(IFERROR(((N120/$F$120)*$D$120),0))+(IFERROR(((N121/$F$121)*$D$121),0))+(IFERROR(((N122/$F$122)*$D$122),0))+(IFERROR(((N123/$F$123)*$D$123),0))+(IFERROR(((N125/$F$125)*$D$125),0))+(IFERROR(((N126/$F$126)*$D$126),0))+(IFERROR(((N127/$F$127)*$D$127),0))+(IFERROR(((N128/$F$128)*$D$128),0))+(IFERROR(((N129/$F$129)*$D$129),0))+(IFERROR(((N131/$F$131)*$D$131),0))+(IFERROR(((N132/$F$132)*$D$132),0))+(IFERROR(((N133/$F$133)*$D$133),0))+(IFERROR(((N134/$F$134)*$D$134),0))+(IFERROR(((N135/$F$135)*$D$135),0))+(IFERROR(((N137/$F$137)*$D$137),0))+(IFERROR(((N138/$F$138)*$D$138),0))+(IFERROR(((N139/$F$139)*$D$139),0))+(IFERROR(((N140/$F$140)*$D$140),0))+(IFERROR(((N141/$F$141)*$D$141),0))+(IFERROR(((N143/$F$143)*$D$143),0))+(IFERROR(((N144/$F$144)*$D$144),0))+(IFERROR(((N145/$F$145)*$D$145),0))+(IFERROR(((N146/$F$146)*$D$146),0))+(IFERROR(((N147/$F$147)*$D$147),0))+(IFERROR(((N150/$F$150)*$D$150),0))+(IFERROR(((N151/$F$151)*$D$151),0))+(IFERROR(((N152/$F$152)*$D$152),0))+(IFERROR(((N153/$F$153)*$D$153),0))+(IFERROR(((N154/$F$154)*$D$154),0))+(IFERROR(((N156/$F$156)*$D$156),0))+(IFERROR(((N157/$F$157)*$D$157),0))+(IFERROR(((N158/$F$158)*$D$158),0))+(IFERROR(((N159/$F$159)*$D$159),0))+(IFERROR(((N160/$F$160)*$D$160),0))+(IFERROR(((N162/$F$162)*$D$162),0))+(IFERROR(((N163/$F$163)*$D$163),0))+(IFERROR(((N164/$F$164)*$D$164),0))+(IFERROR(((N165/$F$165)*$D$165),0))+(IFERROR(((N166/$F$166)*$D$166),0))+(IFERROR(((N168/$F$168)*$D$168),0))+(IFERROR(((N169/M169)*K169),0))+(IFERROR(((N170/$F$170)*$D$170),0))+(IFERROR(((N171/$F$171)*$D$171),0))+(IFERROR(((N172/$F$172)*$D$172),0))+(IFERROR(((N174/$F$174)*$D$174),0))+(IFERROR(((N175/$F$175)*$D$175),0))+(IFERROR(((N176/$F$176)*$D$176),0))+(IFERROR(((N177/$F$177)*$D$177),0))+(IFERROR(((N178/$F$178)*$D$178),0))+(IFERROR(((N181/$F$181)*$D$181),0))+(IFERROR(((N182/$F$182)*$D$182),0))+(IFERROR(((N183/$F$183)*$D$183),0))+(IFERROR(((N184/$F$184)*$D$184),0))+(IFERROR(((N185/$F$185)*$D$185),0))+(IFERROR(((N187/$F$187)*$D$187),0))+(IFERROR(((N188/$F$188)*$D$188),0))+(IFERROR(((N189/$F$189)*$D$189),0))+(IFERROR(((N190/$F$190)*$D$190),0))+(IFERROR(((N191/$F$191)*$D$191),0))+(IFERROR(((N193/$F$193)*$D$193),0))+(IFERROR(((N194/$F$194)*$D$194),0))+(IFERROR(((N195/$F$195)*$D$195),0))+(IFERROR(((N196/$F$196)*$D$196),0))+(IFERROR(((N197/$F$197)*$D$197),0))+(IFERROR(((N199/$F$199)*$D$199),0))+(IFERROR(((N200/$F$200)*$D$200),0))+(IFERROR(((N201/$F$201)*$D$201),0))+(IFERROR(((N202/$F$202)*$D$202),0))+(IFERROR(((N203/$F$203)*$D$203),0))+(IFERROR(((N205/$F$205)*$D$205),0))+(IFERROR(((N206/$F$206)*$D$206),0))+(IFERROR(((N207/$F$207)*$D$207),0))+(IFERROR(((N208/$F$208)*$D$208),0))+(IFERROR(((N209/$F$209)*$D$209),0))</f>
        <v>0</v>
      </c>
      <c r="O210" s="632">
        <f>(IFERROR(((O19/$F$19)*$D$19),0)+(IFERROR(((O20/$F$20)*$D$20),0)))+(IFERROR(((O21/$F$21)*L21),0))+(IFERROR(((O22/$F$22)*$D$22),0))+(IFERROR(((O23/$F$23)*$D$23),0))+(IFERROR(((O27/$F$27)*$D$27),0))+(IFERROR(((O28/$F$28)*$D$28),0))+(IFERROR(((O29/$F$29)*$D$29),0))+(IFERROR(((O30/$F$30)*$D$30),0))+(IFERROR(((O31/$F$31)*$D$31),0))+(IFERROR(((O34/$F$34)*$D$34),0))+(IFERROR(((O35/$F$35)*$D$35),0))+(IFERROR(((O36/$F$36)*$D$36),0))+(IFERROR(((O37/$F$37)*$D$37),0))+(IFERROR(((O38/$F$38)*$D$38),0))+(IFERROR(((O40/$F$40)*$D$40),0))+(IFERROR(((O41/$F$41)*$D$41),0))+(IFERROR(((O42/$F$42)*$D$42),0))+(IFERROR(((O43/$F$43)*$D$43),0))+(IFERROR(((O44/$F$44)*$D$44),0))+(IFERROR(((O46/$F$46)*$D$46),0))+(IFERROR(((O47/$F$47)*$D$47),0))+(IFERROR(((O48/$F$48)*$D$48),0))+(IFERROR(((O49/$F$49)*$D$49),0))+(IFERROR(((O50/$F$50)*$D$50),0))+(IFERROR(((O52/$F$52)*$D$52),0))+(IFERROR(((O53/$F$53)*$D$53),0))+(IFERROR(((O54/$F$54)*$D$54),0))+(IFERROR(((O55/$F$55)*$D$55),0))+(IFERROR(((O56/$F$56)*$D$56),0))+(IFERROR(((O59/$F$59)*$D$59),0))+(IFERROR(((O60/$F$60)*$D$60),0))+(IFERROR(((O61/$F$61)*$D$61),0))+(IFERROR(((O62/$F$62)*$D$62),0))+(IFERROR(((O63/$F$63)*$D$63),0))+(IFERROR(((O65/$F$65)*$D$65),0))+(IFERROR(((O66/$F$66)*$D$66),0))+(IFERROR(((O67/$F$67)*$D$67),0))+(IFERROR(((O68/$F$68)*$D$68),0))+(IFERROR(((O69/$F$69)*$D$69),0))+(IFERROR(((#REF!/#REF!)*#REF!),0))+(IFERROR(((O70/$F$70)*$D$70),0))+(IFERROR(((O71/$F$71)*$D$71),0))+(IFERROR(((O72/$F$72)*$D$72),0))+(IFERROR(((O73/$F$73)*$D$73),0))+(IFERROR(((O75/$F$75)*$D$75),0))+(IFERROR(((O76/$F$76)*$D$76),0))+(IFERROR(((O77/$F$77)*$D$77),0))+(IFERROR(((O78/$F$78)*$D$78),0))+(IFERROR(((O79/$F$79)*$D$79),0))+(IFERROR(((O81/$F$81)*$D$81),0))+(IFERROR(((O82/$F$82)*$D$82),0))+(IFERROR(((O83/$F$83)*$D$83),0))+(IFERROR(((O84/$F$84)*$D$84),0))+(IFERROR(((O85/$F$85)*$D$85),0))+(IFERROR(((O88/$F$88)*$D$88),0))+(IFERROR(((O89/$F$89)*$D$89),0))+(IFERROR(((O90/$F$90)*$D$90),0))+(IFERROR(((O91/$F$91)*$D$91),0))+(IFERROR(((O92/$F$92)*$D$92),0))+(IFERROR(((O94/$F$94)*$D$94),0))+(IFERROR(((O95/$F$95)*$D$95),0))+(IFERROR(((O96/$F$96)*$D$96),0))+(IFERROR(((O97/$F$97)*$D$97),0))+(IFERROR(((O98/$F$98)*$D$98),0))+(IFERROR(((O100/$F$100)*$D$100),0))+(IFERROR(((O101/$F$101)*$D$101),0))+(IFERROR(((O102/$F$102)*$D$102),0))+(IFERROR(((O103/$F$103)*$D$103),0))+(IFERROR(((O104/$F$104)*$D$104),0))+(IFERROR(((O106/$F$106)*$D$106),0))+(IFERROR(((O107/$F$107)*$D$107),0))+(IFERROR(((O108/$F$108)*$D$108),0))+(IFERROR(((O109/$F$109)*$D$109),0))+(IFERROR(((O110/$F$110)*$D$110),0))+(IFERROR(((O112/$F$112)*$D$112),0))+(IFERROR(((O113/$F$113)*$D$113),0))+(IFERROR(((O114/$F$114)*$D$114),0))+(IFERROR(((O115/$F$115)*$D$115),0))+(IFERROR(((O116/$F$116)*$D$116),0))+(IFERROR(((O119/$F$119)*$D$119),0))+(IFERROR(((O120/$F$120)*$D$120),0))+(IFERROR(((O121/$F$121)*$D$121),0))+(IFERROR(((O122/$F$122)*$D$122),0))+(IFERROR(((O123/$F$123)*$D$123),0))+(IFERROR(((O125/$F$125)*$D$125),0))+(IFERROR(((O126/$F$126)*$D$126),0))+(IFERROR(((O127/$F$127)*$D$127),0))+(IFERROR(((O128/$F$128)*$D$128),0))+(IFERROR(((O129/$F$129)*$D$129),0))+(IFERROR(((O131/$F$131)*$D$131),0))+(IFERROR(((O132/$F$132)*$D$132),0))+(IFERROR(((O133/$F$133)*$D$133),0))+(IFERROR(((O134/$F$134)*$D$134),0))+(IFERROR(((O135/$F$135)*$D$135),0))+(IFERROR(((O137/$F$137)*$D$137),0))+(IFERROR(((O138/$F$138)*$D$138),0))+(IFERROR(((O139/$F$139)*$D$139),0))+(IFERROR(((O140/$F$140)*$D$140),0))+(IFERROR(((O141/$F$141)*$D$141),0))+(IFERROR(((O143/$F$143)*$D$143),0))+(IFERROR(((O144/$F$144)*$D$144),0))+(IFERROR(((O145/$F$145)*$D$145),0))+(IFERROR(((O146/$F$146)*$D$146),0))+(IFERROR(((O147/$F$147)*$D$147),0))+(IFERROR(((O150/$F$150)*$D$150),0))+(IFERROR(((O151/$F$151)*$D$151),0))+(IFERROR(((O152/$F$152)*$D$152),0))+(IFERROR(((O153/$F$153)*$D$153),0))+(IFERROR(((O154/$F$154)*$D$154),0))+(IFERROR(((O156/$F$156)*$D$156),0))+(IFERROR(((O157/$F$157)*$D$157),0))+(IFERROR(((O158/$F$158)*$D$158),0))+(IFERROR(((O159/$F$159)*$D$159),0))+(IFERROR(((O160/$F$160)*$D$160),0))+(IFERROR(((O162/$F$162)*$D$162),0))+(IFERROR(((O163/$F$163)*$D$163),0))+(IFERROR(((O164/$F$164)*$D$164),0))+(IFERROR(((O165/$F$165)*$D$165),0))+(IFERROR(((O166/$F$166)*$D$166),0))+(IFERROR(((O168/$F$168)*$D$168),0))+(IFERROR(((O169/N169)*L169),0))+(IFERROR(((O170/$F$170)*$D$170),0))+(IFERROR(((O171/$F$171)*$D$171),0))+(IFERROR(((O172/$F$172)*$D$172),0))+(IFERROR(((O174/$F$174)*$D$174),0))+(IFERROR(((O175/$F$175)*$D$175),0))+(IFERROR(((O176/$F$176)*$D$176),0))+(IFERROR(((O177/$F$177)*$D$177),0))+(IFERROR(((O178/$F$178)*$D$178),0))+(IFERROR(((O181/$F$181)*$D$181),0))+(IFERROR(((O182/$F$182)*$D$182),0))+(IFERROR(((O183/$F$183)*$D$183),0))+(IFERROR(((O184/$F$184)*$D$184),0))+(IFERROR(((O185/$F$185)*$D$185),0))+(IFERROR(((O187/$F$187)*$D$187),0))+(IFERROR(((O188/$F$188)*$D$188),0))+(IFERROR(((O189/$F$189)*$D$189),0))+(IFERROR(((O190/$F$190)*$D$190),0))+(IFERROR(((O191/$F$191)*$D$191),0))+(IFERROR(((O193/$F$193)*$D$193),0))+(IFERROR(((O194/$F$194)*$D$194),0))+(IFERROR(((O195/$F$195)*$D$195),0))+(IFERROR(((O196/$F$196)*$D$196),0))+(IFERROR(((O197/$F$197)*$D$197),0))+(IFERROR(((O199/$F$199)*$D$199),0))+(IFERROR(((O200/$F$200)*$D$200),0))+(IFERROR(((O201/$F$201)*$D$201),0))+(IFERROR(((O202/$F$202)*$D$202),0))+(IFERROR(((O203/$F$203)*$D$203),0))+(IFERROR(((O205/$F$205)*$D$205),0))+(IFERROR(((O206/$F$206)*$D$206),0))+(IFERROR(((O207/$F$207)*$D$207),0))+(IFERROR(((O208/$F$208)*$D$208),0))+(IFERROR(((O209/$F$209)*$D$209),0))</f>
        <v>0</v>
      </c>
      <c r="P210" s="632">
        <f>(IFERROR(((P19/$F$19)*$D$19),0)+(IFERROR(((P20/$F$20)*$D$20),0)))+(IFERROR(((P21/$F$21)*$D$21),0))+(IFERROR(((P22/$F$22)*$D$22),0))+(IFERROR(((P23/$F$23)*$D$23),0))+(IFERROR(((P27/$F$27)*$D$27),0))+(IFERROR(((P28/$F$28)*$D$28),0))+(IFERROR(((P29/$F$29)*$D$29),0))+(IFERROR(((P30/$F$30)*$D$30),0))+(IFERROR(((P31/$F$31)*$D$31),0))+(IFERROR(((P34/$F$34)*$D$34),0))+(IFERROR(((P35/$F$35)*$D$35),0))+(IFERROR(((P36/$F$36)*$D$36),0))+(IFERROR(((P37/$F$37)*$D$37),0))+(IFERROR(((P38/$F$38)*$D$38),0))+(IFERROR(((P40/$F$40)*$D$40),0))+(IFERROR(((P41/$F$41)*$D$41),0))+(IFERROR(((P42/$F$42)*$D$42),0))+(IFERROR(((P43/$F$43)*$D$43),0))+(IFERROR(((P44/$F$44)*$D$44),0))+(IFERROR(((P46/$F$46)*$D$46),0))+(IFERROR(((P47/$F$47)*$D$47),0))+(IFERROR(((P48/$F$48)*$D$48),0))+(IFERROR(((P49/$F$49)*$D$49),0))+(IFERROR(((P50/$F$50)*$D$50),0))+(IFERROR(((P52/$F$52)*$D$52),0))+(IFERROR(((P53/$F$53)*$D$53),0))+(IFERROR(((P54/$F$54)*$D$54),0))+(IFERROR(((P55/$F$55)*$D$55),0))+(IFERROR(((P56/$F$56)*$D$56),0))+(IFERROR(((P59/$F$65)*$D$59),0))+(IFERROR(((P60/$F$60)*$D$60),0))+(IFERROR(((P61/$F$61)*$D$61),0))+(IFERROR(((P62/$F$62)*$D$62),0))+(IFERROR(((P63/$F$63)*$D$63),0))+(IFERROR(((P65/#REF!)*$D$65),0))+(IFERROR(((P66/$F$66)*$D$66),0))+(IFERROR(((P67/$F$67)*$D$67),0))+(IFERROR(((P68/$F$68)*$D$68),0))+(IFERROR(((P69/$F$69)*$D$69),0))+(IFERROR(((#REF!/#REF!)*#REF!),0))+(IFERROR(((P70/$F$70)*$D$70),0))+(IFERROR(((P71/$F$71)*$D$71),0))+(IFERROR(((P72/$F$72)*$D$72),0))+(IFERROR(((P73/$F$73)*$D$73),0))+(IFERROR(((P75/$F$75)*$D$75),0))+(IFERROR(((P76/$F$76)*$D$76),0))+(IFERROR(((P77/$F$77)*$D$77),0))+(IFERROR(((P78/$F$78)*$D$78),0))+(IFERROR(((P79/$F$79)*$D$79),0))+(IFERROR(((P81/$F$81)*$D$81),0))+(IFERROR(((P82/$F$82)*$D$82),0))+(IFERROR(((P83/$F$83)*$D$83),0))+(IFERROR(((P84/$F$84)*$D$84),0))+(IFERROR(((P85/$F$85)*$D$85),0))+(IFERROR(((P88/$F$88)*$D$88),0))+(IFERROR(((P89/$F$89)*$D$89),0))+(IFERROR(((P90/$F$90)*$D$90),0))+(IFERROR(((P91/$F$91)*$D$91),0))+(IFERROR(((P92/$F$92)*$D$92),0))+(IFERROR(((P94/$F$94)*$D$94),0))+(IFERROR(((P95/$F$95)*$D$95),0))+(IFERROR(((P96/$F$96)*$D$96),0))+(IFERROR(((P97/$F$97)*$D$97),0))+(IFERROR(((P98/$F$98)*$D$98),0))+(IFERROR(((P100/$F$100)*$D$100),0))+(IFERROR(((P101/$F$101)*$D$101),0))+(IFERROR(((P102/$F$102)*$D$102),0))+(IFERROR(((P103/$F$103)*$D$103),0))+(IFERROR(((P104/$F$104)*$D$104),0))+(IFERROR(((P106/$F$106)*$D$106),0))+(IFERROR(((P107/$F$107)*$D$107),0))+(IFERROR(((P108/$F$108)*$D$108),0))+(IFERROR(((P109/$F$109)*$D$109),0))+(IFERROR(((P110/$F$110)*$D$110),0))+(IFERROR(((P112/$F$112)*$D$112),0))+(IFERROR(((P113/$F$113)*$D$113),0))+(IFERROR(((P114/$F$114)*$D$114),0))+(IFERROR(((P115/$F$115)*$D$115),0))+(IFERROR(((P116/$F$116)*$D$116),0))+(IFERROR(((P119/$F$119)*$D$119),0))+(IFERROR(((P120/$F$120)*$D$120),0))+(IFERROR(((P121/$F$121)*$D$121),0))+(IFERROR(((P122/$F$122)*$D$122),0))+(IFERROR(((P123/$F$123)*$D$123),0))+(IFERROR(((P125/$F$125)*$D$125),0))+(IFERROR(((P126/$F$126)*$D$126),0))+(IFERROR(((P127/$F$127)*$D$127),0))+(IFERROR(((P128/$F$128)*$D$128),0))+(IFERROR(((P129/$F$129)*$D$129),0))+(IFERROR(((P131/$F$131)*$D$131),0))+(IFERROR(((P132/$F$132)*$D$132),0))+(IFERROR(((P133/$F$133)*$D$133),0))+(IFERROR(((P134/$F$134)*$D$134),0))+(IFERROR(((P135/$F$135)*$D$135),0))+(IFERROR(((P137/$F$137)*$D$137),0))+(IFERROR(((P138/$F$138)*$D$138),0))+(IFERROR(((P139/$F$139)*$D$139),0))+(IFERROR(((P140/$F$140)*$D$140),0))+(IFERROR(((P141/$F$141)*$D$141),0))+(IFERROR(((P143/$F$143)*$D$143),0))+(IFERROR(((P144/$F$144)*$D$144),0))+(IFERROR(((P145/$F$145)*$D$145),0))+(IFERROR(((P146/$F$146)*$D$146),0))+(IFERROR(((P147/$F$147)*$D$147),0))+(IFERROR(((P150/$F$150)*$D$150),0))+(IFERROR(((P151/$F$151)*$D$151),0))+(IFERROR(((P152/$F$152)*$D$152),0))+(IFERROR(((P153/$F$153)*$D$153),0))+(IFERROR(((P154/$F$154)*$D$154),0))+(IFERROR(((P156/$F$156)*$D$156),0))+(IFERROR(((P157/$F$157)*$D$157),0))+(IFERROR(((P158/$F$158)*$D$158),0))+(IFERROR(((P159/$F$159)*$D$159),0))+(IFERROR(((P160/$F$160)*$D$160),0))+(IFERROR(((P162/$F$162)*$D$162),0))+(IFERROR(((P163/$F$163)*$D$163),0))+(IFERROR(((P164/$F$164)*$D$164),0))+(IFERROR(((P165/$F$165)*$D$165),0))+(IFERROR(((P166/$F$166)*$D$166),0))+(IFERROR(((P168/$F$168)*$D$168),0))+(IFERROR(((P169/O169)*M169),0))+(IFERROR(((P170/$F$170)*$D$170),0))+(IFERROR(((P171/$F$171)*$D$171),0))+(IFERROR(((P172/$F$172)*$D$172),0))+(IFERROR(((P174/$F$174)*$D$174),0))+(IFERROR(((P175/$F$175)*$D$175),0))+(IFERROR(((P176/$F$176)*$D$176),0))+(IFERROR(((P177/$F$177)*$D$177),0))+(IFERROR(((P178/$F$178)*$D$178),0))+(IFERROR(((P181/$F$181)*$D$181),0))+(IFERROR(((P182/$F$182)*$D$182),0))+(IFERROR(((P183/$F$183)*$D$183),0))+(IFERROR(((P184/$F$184)*$D$184),0))+(IFERROR(((P185/$F$185)*$D$185),0))+(IFERROR(((P187/$F$187)*$D$187),0))+(IFERROR(((P188/$F$188)*$D$188),0))+(IFERROR(((P189/$F$189)*$D$189),0))+(IFERROR(((P190/$F$190)*$D$190),0))+(IFERROR(((P191/$F$191)*$D$191),0))+(IFERROR(((P193/$F$193)*$D$193),0))+(IFERROR(((P194/$F$194)*$D$194),0))+(IFERROR(((P195/$F$195)*$D$195),0))+(IFERROR(((P196/$F$196)*$D$196),0))+(IFERROR(((P197/$F$197)*$D$197),0))+(IFERROR(((P199/$F$199)*$D$199),0))+(IFERROR(((P200/$F$200)*$D$200),0))+(IFERROR(((P201/$F$201)*$D$201),0))+(IFERROR(((P202/$F$202)*$D$202),0))+(IFERROR(((P203/$F$203)*$D$203),0))+(IFERROR(((P205/$F$205)*$D$205),0))+(IFERROR(((P206/$F$206)*$D$206),0))+(IFERROR(((P207/$F$207)*$D$207),0))+(IFERROR(((P208/$F$208)*$D$208),0))+(IFERROR(((P209/$F$209)*$D$209),0))</f>
        <v>0</v>
      </c>
      <c r="Q210" s="632">
        <f>(IFERROR(((Q19/$F$19)*$D$19),0)+(IFERROR(((Q20/$F$20)*$D$20),0)))+(IFERROR(((Q21/$F$21)*$D$21),0))+(IFERROR(((Q22/$F$22)*$D$22),0))+(IFERROR(((Q23/$F$23)*$D$23),0))+(IFERROR(((Q27/$F$27)*$D$27),0))+(IFERROR(((Q28/$F$28)*$D$28),0))+(IFERROR(((Q29/$F$29)*$D$29),0))+(IFERROR(((Q30/$F$30)*$D$30),0))+(IFERROR(((Q31/$F$31)*$D$31),0))+(IFERROR(((Q34/$F$34)*$D$34),0))+(IFERROR(((Q35/$F$35)*$D$35),0))+(IFERROR(((Q36/$F$36)*$D$36),0))+(IFERROR(((Q37/$F$37)*$D$37),0))+(IFERROR(((Q38/$F$38)*$D$38),0))+(IFERROR(((Q40/$F$40)*$D$40),0))+(IFERROR(((Q41/$F$41)*$D$41),0))+(IFERROR(((Q42/$F$42)*$D$42),0))+(IFERROR(((Q43/$F$43)*$D$43),0))+(IFERROR(((Q44/$F$44)*$D$44),0))+(IFERROR(((Q46/$F$46)*$D$46),0))+(IFERROR(((Q47/$F$47)*$D$47),0))+(IFERROR(((Q48/$F$48)*$D$48),0))+(IFERROR(((Q49/$F$49)*$D$49),0))+(IFERROR(((Q50/$F$50)*$D$50),0))+(IFERROR(((Q52/$F$52)*$D$52),0))+(IFERROR(((Q53/$F$53)*$D$53),0))+(IFERROR(((Q54/$F$54)*$D$54),0))+(IFERROR(((Q55/$F$55)*$D$55),0))+(IFERROR(((Q56/$F$56)*$D$56),0))+(IFERROR(((Q59/$F$65)*$D$59),0))+(IFERROR(((Q60/$F$60)*$D$60),0))+(IFERROR(((Q61/$F$61)*$D$61),0))+(IFERROR(((Q62/$F$62)*$D$62),0))+(IFERROR(((Q63/$F$63)*$D$63),0))+(IFERROR(((Q65/#REF!)*$D$65),0))+(IFERROR(((Q66/$F$66)*$D$66),0))+(IFERROR(((Q67/$F$67)*$D$67),0))+(IFERROR(((Q68/$F$68)*$D$68),0))+(IFERROR(((Q69/$F$69)*$D$69),0))+(IFERROR(((#REF!/#REF!)*#REF!),0))+(IFERROR(((Q70/$F$70)*$D$70),0))+(IFERROR(((Q71/$F$71)*$D$71),0))+(IFERROR(((Q72/$F$72)*$D$72),0))+(IFERROR(((Q73/$F$73)*$D$73),0))+(IFERROR(((Q75/$F$75)*$D$75),0))+(IFERROR(((Q76/$F$76)*$D$76),0))+(IFERROR(((Q77/$F$77)*$D$77),0))+(IFERROR(((Q78/$F$78)*$D$78),0))+(IFERROR(((Q79/$F$79)*$D$79),0))+(IFERROR(((Q81/$F$81)*$D$81),0))+(IFERROR(((Q82/$F$82)*$D$82),0))+(IFERROR(((Q83/$F$83)*$D$83),0))+(IFERROR(((Q84/$F$84)*$D$84),0))+(IFERROR(((Q85/$F$85)*$D$85),0))+(IFERROR(((Q88/$F$88)*$D$88),0))+(IFERROR(((Q89/$F$89)*$D$89),0))+(IFERROR(((Q90/$F$90)*$D$90),0))+(IFERROR(((Q91/$F$91)*$D$91),0))+(IFERROR(((Q92/$F$92)*$D$92),0))+(IFERROR(((Q94/$F$94)*$D$94),0))+(IFERROR(((Q95/$F$95)*$D$95),0))+(IFERROR(((Q96/$F$96)*$D$96),0))+(IFERROR(((Q97/$F$97)*$D$97),0))+(IFERROR(((Q98/$F$98)*$D$98),0))+(IFERROR(((Q100/$F$100)*$D$100),0))+(IFERROR(((Q101/$F$101)*$D$101),0))+(IFERROR(((Q102/$F$102)*$D$102),0))+(IFERROR(((Q103/$F$103)*$D$103),0))+(IFERROR(((Q104/$F$104)*$D$104),0))+(IFERROR(((Q106/$F$106)*$D$106),0))+(IFERROR(((Q107/$F$107)*$D$107),0))+(IFERROR(((Q108/$F$108)*$D$108),0))+(IFERROR(((Q109/$F$109)*$D$109),0))+(IFERROR(((Q110/$F$110)*$D$110),0))+(IFERROR(((Q112/$F$112)*$D$112),0))+(IFERROR(((Q113/$F$113)*$D$113),0))+(IFERROR(((Q114/$F$114)*$D$114),0))+(IFERROR(((Q115/$F$115)*$D$115),0))+(IFERROR(((Q116/$F$116)*$D$116),0))+(IFERROR(((Q119/$F$119)*$D$119),0))+(IFERROR(((Q120/$F$120)*$D$120),0))+(IFERROR(((Q121/$F$121)*$D$121),0))+(IFERROR(((Q122/$F$122)*$D$122),0))+(IFERROR(((Q123/$F$123)*$D$123),0))+(IFERROR(((Q125/$F$125)*$D$125),0))+(IFERROR(((Q126/$F$126)*$D$126),0))+(IFERROR(((Q127/$F$127)*$D$127),0))+(IFERROR(((Q128/$F$128)*$D$128),0))+(IFERROR(((Q129/$F$129)*$D$129),0))+(IFERROR(((Q131/$F$131)*$D$131),0))+(IFERROR(((Q132/$F$132)*$D$132),0))+(IFERROR(((Q133/$F$133)*$D$133),0))+(IFERROR(((Q134/$F$134)*$D$134),0))+(IFERROR(((Q135/$F$135)*$D$135),0))+(IFERROR(((Q137/$F$137)*$D$137),0))+(IFERROR(((Q138/$F$138)*$D$138),0))+(IFERROR(((Q139/$F$139)*$D$139),0))+(IFERROR(((Q140/$F$140)*$D$140),0))+(IFERROR(((Q141/$F$141)*$D$141),0))+(IFERROR(((Q143/$F$143)*$D$143),0))+(IFERROR(((Q144/$F$144)*$D$144),0))+(IFERROR(((Q145/$F$145)*$D$145),0))+(IFERROR(((Q146/$F$146)*$D$146),0))+(IFERROR(((Q147/$F$147)*$D$147),0))+(IFERROR(((Q150/$F$150)*$D$150),0))+(IFERROR(((Q151/$F$151)*$D$151),0))+(IFERROR(((Q152/$F$152)*$D$152),0))+(IFERROR(((Q153/$F$153)*$D$153),0))+(IFERROR(((Q154/$F$154)*$D$154),0))+(IFERROR(((Q156/$F$156)*$D$156),0))+(IFERROR(((Q157/$F$157)*$D$157),0))+(IFERROR(((Q158/$F$158)*$D$158),0))+(IFERROR(((Q159/$F$159)*$D$159),0))+(IFERROR(((Q160/$F$160)*$D$160),0))+(IFERROR(((Q162/$F$162)*$D$162),0))+(IFERROR(((Q163/$F$163)*$D$163),0))+(IFERROR(((Q164/$F$164)*$D$164),0))+(IFERROR(((Q165/$F$165)*$D$165),0))+(IFERROR(((Q166/$F$166)*$D$166),0))+(IFERROR(((Q168/$F$168)*$D$168),0))+(IFERROR(((Q169/P169)*N169),0))+(IFERROR(((Q170/$F$170)*$D$170),0))+(IFERROR(((Q171/$F$171)*$D$171),0))+(IFERROR(((Q172/$F$172)*$D$172),0))+(IFERROR(((Q174/$F$174)*$D$174),0))+(IFERROR(((Q175/$F$175)*$D$175),0))+(IFERROR(((Q176/$F$176)*$D$176),0))+(IFERROR(((Q177/$F$177)*$D$177),0))+(IFERROR(((Q178/$F$178)*$D$178),0))+(IFERROR(((Q181/$F$181)*$D$181),0))+(IFERROR(((Q182/$F$182)*$D$182),0))+(IFERROR(((Q183/$F$183)*$D$183),0))+(IFERROR(((Q184/$F$184)*$D$184),0))+(IFERROR(((Q185/$F$185)*$D$185),0))+(IFERROR(((Q187/$F$187)*$D$187),0))+(IFERROR(((Q188/$F$188)*$D$188),0))+(IFERROR(((Q189/$F$189)*$D$189),0))+(IFERROR(((Q190/$F$190)*$D$190),0))+(IFERROR(((Q191/$F$191)*$D$191),0))+(IFERROR(((Q193/$F$193)*$D$193),0))+(IFERROR(((Q194/$F$194)*$D$194),0))+(IFERROR(((Q195/$F$195)*$D$195),0))+(IFERROR(((Q196/$F$196)*$D$196),0))+(IFERROR(((Q197/$F$197)*$D$197),0))+(IFERROR(((Q199/$F$199)*$D$199),0))+(IFERROR(((Q200/$F$200)*$D$200),0))+(IFERROR(((Q201/$F$201)*$D$201),0))+(IFERROR(((Q202/$F$202)*$D$202),0))+(IFERROR(((Q203/$F$203)*$D$203),0))+(IFERROR(((Q205/$F$205)*$D$205),0))+(IFERROR(((Q206/$F$206)*$D$206),0))+(IFERROR(((Q207/$F$207)*$D$207),0))+(IFERROR(((Q208/$F$208)*$D$208),0))+(IFERROR(((Q209/$F$209)*$D$209),0))</f>
        <v>0</v>
      </c>
      <c r="R210" s="632">
        <f>(IFERROR(((R19/$F$19)*$D$19),0)+(IFERROR(((R20/$F$20)*$D$20),0)))+(IFERROR(((R21/$F$21)*$D$21),0))+(IFERROR(((R22/$F$22)*$D$22),0))+(IFERROR(((R23/$F$23)*$D$23),0))+(IFERROR(((R27/$F$27)*$D$27),0))+(IFERROR(((R28/$F$28)*$D$28),0))+(IFERROR(((R29/$F$29)*$D$29),0))+(IFERROR(((R30/$F$30)*$D$30),0))+(IFERROR(((R31/$F$31)*$D$31),0))+(IFERROR(((R34/$F$34)*$D$34),0))+(IFERROR(((R35/$F$35)*$D$35),0))+(IFERROR(((R36/$F$36)*$D$36),0))+(IFERROR(((R37/$F$37)*$D$37),0))+(IFERROR(((R38/$F$38)*$D$38),0))+(IFERROR(((R40/$F$40)*$D$40),0))+(IFERROR(((R41/$F$41)*$D$41),0))+(IFERROR(((R42/$F$42)*$D$42),0))+(IFERROR(((R43/$F$43)*$D$43),0))+(IFERROR(((R44/$F$44)*$D$44),0))+(IFERROR(((R46/$F$46)*$D$46),0))+(IFERROR(((R47/$F$47)*$D$47),0))+(IFERROR(((R48/$F$48)*$D$48),0))+(IFERROR(((R49/$F$49)*$D$49),0))+(IFERROR(((R50/$F$50)*$D$50),0))+(IFERROR(((R52/$F$52)*$D$52),0))+(IFERROR(((R53/$F$53)*$D$53),0))+(IFERROR(((R54/$F$54)*$D$54),0))+(IFERROR(((R55/$F$55)*$D$55),0))+(IFERROR(((R56/$F$56)*$D$56),0))+(IFERROR(((R59/$F$65)*$D$59),0))+(IFERROR(((R60/$F$60)*$D$60),0))+(IFERROR(((R61/$F$61)*$D$61),0))+(IFERROR(((R62/$F$62)*$D$62),0))+(IFERROR(((R63/$F$63)*$D$63),0))+(IFERROR(((R65/#REF!)*$D$65),0))+(IFERROR(((R66/$F$66)*$D$66),0))+(IFERROR(((R67/$F$67)*$D$67),0))+(IFERROR(((R68/$F$68)*$D$68),0))+(IFERROR(((R69/$F$69)*$D$69),0))+(IFERROR(((#REF!/#REF!)*#REF!),0))+(IFERROR(((R70/$F$70)*$D$70),0))+(IFERROR(((R71/$F$71)*$D$71),0))+(IFERROR(((R72/$F$72)*$D$72),0))+(IFERROR(((R73/$F$73)*$D$73),0))+(IFERROR(((R75/$F$75)*$D$75),0))+(IFERROR(((R76/$F$76)*$D$76),0))+(IFERROR(((R77/$F$77)*$D$77),0))+(IFERROR(((R78/$F$78)*$D$78),0))+(IFERROR(((R79/$F$79)*$D$79),0))+(IFERROR(((R81/$F$81)*$D$81),0))+(IFERROR(((R82/$F$82)*$D$82),0))+(IFERROR(((R83/$F$83)*$D$83),0))+(IFERROR(((R84/$F$84)*$D$84),0))+(IFERROR(((R85/$F$85)*$D$85),0))+(IFERROR(((R88/$F$88)*$D$88),0))+(IFERROR(((R89/$F$89)*$D$89),0))+(IFERROR(((R90/$F$90)*$D$90),0))+(IFERROR(((R91/$F$91)*$D$91),0))+(IFERROR(((R92/$F$92)*$D$92),0))+(IFERROR(((R94/$F$94)*$D$94),0))+(IFERROR(((R95/$F$95)*$D$95),0))+(IFERROR(((R96/$F$96)*$D$96),0))+(IFERROR(((R97/$F$97)*$D$97),0))+(IFERROR(((R98/$F$98)*$D$98),0))+(IFERROR(((R100/$F$100)*$D$100),0))+(IFERROR(((R101/$F$101)*$D$101),0))+(IFERROR(((R102/$F$102)*$D$102),0))+(IFERROR(((R103/$F$103)*$D$103),0))+(IFERROR(((R104/$F$104)*$D$104),0))+(IFERROR(((R106/$F$106)*$D$106),0))+(IFERROR(((R107/$F$107)*$D$107),0))+(IFERROR(((R108/$F$108)*$D$108),0))+(IFERROR(((R109/$F$109)*$D$109),0))+(IFERROR(((R110/$F$110)*$D$110),0))+(IFERROR(((R112/$F$112)*$D$112),0))+(IFERROR(((R113/$F$113)*$D$113),0))+(IFERROR(((R114/$F$114)*$D$114),0))+(IFERROR(((R115/$F$115)*$D$115),0))+(IFERROR(((R116/$F$116)*$D$116),0))+(IFERROR(((R119/$F$119)*$D$119),0))+(IFERROR(((R120/$F$120)*$D$120),0))+(IFERROR(((R121/$F$121)*$D$121),0))+(IFERROR(((R122/$F$122)*$D$122),0))+(IFERROR(((R123/$F$123)*$D$123),0))+(IFERROR(((R125/$F$125)*$D$125),0))+(IFERROR(((R126/$F$126)*$D$126),0))+(IFERROR(((R127/$F$127)*$D$127),0))+(IFERROR(((R128/$F$128)*$D$128),0))+(IFERROR(((R129/$F$129)*$D$129),0))+(IFERROR(((R131/$F$131)*$D$131),0))+(IFERROR(((R132/$F$132)*$D$132),0))+(IFERROR(((R133/$F$133)*$D$133),0))+(IFERROR(((R134/$F$134)*$D$134),0))+(IFERROR(((R135/$F$135)*$D$135),0))+(IFERROR(((R137/$F$137)*$D$137),0))+(IFERROR(((R138/$F$138)*$D$138),0))+(IFERROR(((R139/$F$139)*$D$139),0))+(IFERROR(((R140/$F$140)*$D$140),0))+(IFERROR(((R141/$F$141)*$D$141),0))+(IFERROR(((R143/$F$143)*$D$143),0))+(IFERROR(((R144/$F$144)*$D$144),0))+(IFERROR(((R145/$F$145)*$D$145),0))+(IFERROR(((R146/$F$146)*$D$146),0))+(IFERROR(((R147/$F$147)*$D$147),0))+(IFERROR(((R150/$F$150)*$D$150),0))+(IFERROR(((R151/$F$151)*$D$151),0))+(IFERROR(((R152/$F$152)*$D$152),0))+(IFERROR(((R153/$F$153)*$D$153),0))+(IFERROR(((R154/$F$154)*$D$154),0))+(IFERROR(((R156/$F$156)*$D$156),0))+(IFERROR(((R157/$F$157)*$D$157),0))+(IFERROR(((R158/$F$158)*$D$158),0))+(IFERROR(((R159/$F$159)*$D$159),0))+(IFERROR(((R160/$F$160)*$D$160),0))+(IFERROR(((R162/$F$162)*$D$162),0))+(IFERROR(((R163/$F$163)*$D$163),0))+(IFERROR(((R164/$F$164)*$D$164),0))+(IFERROR(((R165/$F$165)*$D$165),0))+(IFERROR(((R166/$F$166)*$D$166),0))+(IFERROR(((R168/$F$168)*$D$168),0))+(IFERROR(((R169/Q169)*O169),0))+(IFERROR(((R170/$F$170)*$D$170),0))+(IFERROR(((R171/$F$171)*$D$171),0))+(IFERROR(((R172/$F$172)*$D$172),0))+(IFERROR(((R174/$F$174)*$D$174),0))+(IFERROR(((R175/$F$175)*$D$175),0))+(IFERROR(((R176/$F$176)*$D$176),0))+(IFERROR(((R177/$F$177)*$D$177),0))+(IFERROR(((R178/$F$178)*$D$178),0))+(IFERROR(((R181/$F$181)*$D$181),0))+(IFERROR(((R182/$F$182)*$D$182),0))+(IFERROR(((R183/$F$183)*$D$183),0))+(IFERROR(((R184/$F$184)*$D$184),0))+(IFERROR(((R185/$F$185)*$D$185),0))+(IFERROR(((R187/$F$187)*$D$187),0))+(IFERROR(((R188/$F$188)*$D$188),0))+(IFERROR(((R189/$F$189)*$D$189),0))+(IFERROR(((R190/$F$190)*$D$190),0))+(IFERROR(((R191/$F$191)*$D$191),0))+(IFERROR(((R193/$F$193)*$D$193),0))+(IFERROR(((R194/$F$194)*$D$194),0))+(IFERROR(((R195/$F$195)*$D$195),0))+(IFERROR(((R196/$F$196)*$D$196),0))+(IFERROR(((R197/$F$197)*$D$197),0))+(IFERROR(((R199/$F$199)*$D$199),0))+(IFERROR(((R200/$F$200)*$D$200),0))+(IFERROR(((R201/$F$201)*$D$201),0))+(IFERROR(((R202/$F$202)*$D$202),0))+(IFERROR(((R203/$F$203)*$D$203),0))+(IFERROR(((R205/$F$205)*$D$205),0))+(IFERROR(((R206/$F$206)*$D$206),0))+(IFERROR(((R207/$F$207)*$D$207),0))+(IFERROR(((R208/$F$208)*$D$208),0))+(IFERROR(((R209/$F$209)*$D$209),0))</f>
        <v>0</v>
      </c>
      <c r="S210" s="632">
        <f>(IFERROR(((S19/$F$19)*$D$19),0)+(IFERROR(((S20/$F$20)*$D$20),0)))+(IFERROR(((S21/$F$21)*$D$21),0))+(IFERROR(((S22/$F$22)*$D$22),0))+(IFERROR(((S23/$F$23)*$D$23),0))+(IFERROR(((S27/$F$27)*$D$27),0))+(IFERROR(((S28/$F$28)*$D$28),0))+(IFERROR(((S29/$F$29)*$D$29),0))+(IFERROR(((S30/$F$30)*$D$30),0))+(IFERROR(((S31/$F$31)*$D$31),0))+(IFERROR(((S34/$F$34)*$D$34),0))+(IFERROR(((S35/$F$35)*$D$35),0))+(IFERROR(((S36/$F$36)*$D$36),0))+(IFERROR(((S37/$F$37)*$D$37),0))+(IFERROR(((S38/$F$38)*$D$38),0))+(IFERROR(((S40/$F$40)*$D$40),0))+(IFERROR(((S41/$F$41)*$D$41),0))+(IFERROR(((S42/$F$42)*$D$42),0))+(IFERROR(((S43/$F$43)*$D$43),0))+(IFERROR(((S44/$F$44)*$D$44),0))+(IFERROR(((S46/$F$46)*$D$46),0))+(IFERROR(((S47/$F$47)*$D$47),0))+(IFERROR(((S48/$F$48)*$D$48),0))+(IFERROR(((S49/$F$49)*$D$49),0))+(IFERROR(((S50/$F$50)*$D$50),0))+(IFERROR(((S52/$F$52)*$D$52),0))+(IFERROR(((S53/$F$53)*$D$53),0))+(IFERROR(((S54/$F$54)*$D$54),0))+(IFERROR(((S55/$F$55)*$D$55),0))+(IFERROR(((S56/$F$56)*$D$56),0))+(IFERROR(((S59/$F$65)*$D$59),0))+(IFERROR(((S60/$F$60)*$D$60),0))+(IFERROR(((S61/$F$61)*$D$61),0))+(IFERROR(((S62/$F$62)*$D$62),0))+(IFERROR(((S63/$F$63)*$D$63),0))+(IFERROR(((S65/#REF!)*$D$65),0))+(IFERROR(((S66/$F$66)*$D$66),0))+(IFERROR(((S67/$F$67)*$D$67),0))+(IFERROR(((S68/$F$68)*$D$68),0))+(IFERROR(((S69/$F$69)*$D$69),0))+(IFERROR(((#REF!/#REF!)*#REF!),0))+(IFERROR(((S70/$F$70)*$D$70),0))+(IFERROR(((S71/$F$71)*$D$71),0))+(IFERROR(((S72/$F$72)*$D$72),0))+(IFERROR(((S73/$F$73)*$D$73),0))+(IFERROR(((S75/$F$75)*$D$75),0))+(IFERROR(((S76/$F$76)*$D$76),0))+(IFERROR(((S77/$F$77)*$D$77),0))+(IFERROR(((S78/$F$78)*$D$78),0))+(IFERROR(((S79/$F$79)*$D$79),0))+(IFERROR(((S81/$F$81)*$D$81),0))+(IFERROR(((S82/$F$82)*$D$82),0))+(IFERROR(((S83/$F$83)*$D$83),0))+(IFERROR(((S84/$F$84)*$D$84),0))+(IFERROR(((S85/$F$85)*$D$85),0))+(IFERROR(((S88/$F$88)*$D$88),0))+(IFERROR(((S89/$F$89)*$D$89),0))+(IFERROR(((S90/$F$90)*$D$90),0))+(IFERROR(((S91/$F$91)*$D$91),0))+(IFERROR(((S92/$F$92)*$D$92),0))+(IFERROR(((S94/$F$94)*$D$94),0))+(IFERROR(((S95/$F$95)*$D$95),0))+(IFERROR(((S96/$F$96)*$D$96),0))+(IFERROR(((S97/$F$97)*$D$97),0))+(IFERROR(((S98/$F$98)*$D$98),0))+(IFERROR(((S100/$F$100)*$D$100),0))+(IFERROR(((S101/$F$101)*$D$101),0))+(IFERROR(((S102/$F$102)*$D$102),0))+(IFERROR(((S103/$F$103)*$D$103),0))+(IFERROR(((S104/$F$104)*$D$104),0))+(IFERROR(((S106/$F$106)*$D$106),0))+(IFERROR(((S107/$F$107)*$D$107),0))+(IFERROR(((S108/$F$108)*$D$108),0))+(IFERROR(((S109/$F$109)*$D$109),0))+(IFERROR(((S110/$F$110)*$D$110),0))+(IFERROR(((S112/$F$112)*$D$112),0))+(IFERROR(((S113/$F$113)*$D$113),0))+(IFERROR(((S114/$F$114)*$D$114),0))+(IFERROR(((S115/$F$115)*$D$115),0))+(IFERROR(((S116/$F$116)*$D$116),0))+(IFERROR(((S119/$F$119)*$D$119),0))+(IFERROR(((S120/$F$120)*$D$120),0))+(IFERROR(((S121/$F$121)*$D$121),0))+(IFERROR(((S122/$F$122)*$D$122),0))+(IFERROR(((S123/$F$123)*$D$123),0))+(IFERROR(((S125/$F$125)*$D$125),0))+(IFERROR(((S126/$F$126)*$D$126),0))+(IFERROR(((S127/$F$127)*$D$127),0))+(IFERROR(((S128/$F$128)*$D$128),0))+(IFERROR(((S129/$F$129)*$D$129),0))+(IFERROR(((S131/$F$131)*$D$131),0))+(IFERROR(((S132/$F$132)*$D$132),0))+(IFERROR(((S133/$F$133)*$D$133),0))+(IFERROR(((S134/$F$134)*$D$134),0))+(IFERROR(((S135/$F$135)*$D$135),0))+(IFERROR(((S137/$F$137)*$D$137),0))+(IFERROR(((S138/$F$138)*$D$138),0))+(IFERROR(((S139/$F$139)*$D$139),0))+(IFERROR(((S140/$F$140)*$D$140),0))+(IFERROR(((S141/$F$141)*$D$141),0))+(IFERROR(((S143/$F$143)*$D$143),0))+(IFERROR(((S144/$F$144)*$D$144),0))+(IFERROR(((S145/$F$145)*$D$145),0))+(IFERROR(((S146/$F$146)*$D$146),0))+(IFERROR(((S147/$F$147)*$D$147),0))+(IFERROR(((S150/$F$150)*$D$150),0))+(IFERROR(((S151/$F$151)*$D$151),0))+(IFERROR(((S152/$F$152)*$D$152),0))+(IFERROR(((S153/$F$153)*$D$153),0))+(IFERROR(((S154/$F$154)*$D$154),0))+(IFERROR(((S156/$F$156)*$D$156),0))+(IFERROR(((S157/$F$157)*$D$157),0))+(IFERROR(((S158/$F$158)*$D$158),0))+(IFERROR(((S159/$F$159)*$D$159),0))+(IFERROR(((S160/$F$160)*$D$160),0))+(IFERROR(((S162/$F$162)*$D$162),0))+(IFERROR(((S163/$F$163)*$D$163),0))+(IFERROR(((S164/$F$164)*$D$164),0))+(IFERROR(((S165/$F$165)*$D$165),0))+(IFERROR(((S166/$F$166)*$D$166),0))+(IFERROR(((S168/$F$168)*$D$168),0))+(IFERROR(((S169/R169)*P169),0))+(IFERROR(((S170/$F$170)*$D$170),0))+(IFERROR(((S171/$F$171)*$D$171),0))+(IFERROR(((S172/$F$172)*$D$172),0))+(IFERROR(((S174/$F$174)*$D$174),0))+(IFERROR(((S175/$F$175)*$D$175),0))+(IFERROR(((S176/$F$176)*$D$176),0))+(IFERROR(((S177/$F$177)*$D$177),0))+(IFERROR(((S178/$F$178)*$D$178),0))+(IFERROR(((S181/$F$181)*$D$181),0))+(IFERROR(((S182/$F$182)*$D$182),0))+(IFERROR(((S183/$F$183)*$D$183),0))+(IFERROR(((S184/$F$184)*$D$184),0))+(IFERROR(((S185/$F$185)*$D$185),0))+(IFERROR(((S187/$F$187)*$D$187),0))+(IFERROR(((S188/$F$188)*$D$188),0))+(IFERROR(((S189/$F$189)*$D$189),0))+(IFERROR(((S190/$F$190)*$D$190),0))+(IFERROR(((S191/$F$191)*$D$191),0))+(IFERROR(((S193/$F$193)*$D$193),0))+(IFERROR(((S194/$F$194)*$D$194),0))+(IFERROR(((S195/$F$195)*$D$195),0))+(IFERROR(((S196/$F$196)*$D$196),0))+(IFERROR(((S197/$F$197)*$D$197),0))+(IFERROR(((S199/$F$199)*$D$199),0))+(IFERROR(((S200/$F$200)*$D$200),0))+(IFERROR(((S201/$F$201)*$D$201),0))+(IFERROR(((S202/$F$202)*$D$202),0))+(IFERROR(((S203/$F$203)*$D$203),0))+(IFERROR(((S205/$F$205)*$D$205),0))+(IFERROR(((S206/$F$206)*$D$206),0))+(IFERROR(((S207/$F$207)*$D$207),0))+(IFERROR(((S208/$F$208)*$D$208),0))+(IFERROR(((S209/$F$209)*$D$209),0))</f>
        <v>0</v>
      </c>
      <c r="T210" s="632">
        <f>(IFERROR(((T19/$F$19)*$D$19),0)+(IFERROR(((T20/$F$20)*$D$20),0)))+(IFERROR(((T21/$F$21)*$D$21),0))+(IFERROR(((T22/$F$22)*$D$22),0))+(IFERROR(((T23/$F$23)*$D$23),0))+(IFERROR(((T27/$F$27)*$D$27),0))+(IFERROR(((T28/$F$28)*$D$28),0))+(IFERROR(((T29/$F$29)*$D$29),0))+(IFERROR(((T30/$F$30)*$D$30),0))+(IFERROR(((T31/$F$31)*$D$31),0))+(IFERROR(((T34/$F$34)*$D$34),0))+(IFERROR(((T35/$F$35)*$D$35),0))+(IFERROR(((T36/$F$36)*$D$36),0))+(IFERROR(((T37/$F$37)*$D$37),0))+(IFERROR(((T38/$F$38)*$D$38),0))+(IFERROR(((T40/$F$40)*$D$40),0))+(IFERROR(((T41/$F$41)*$D$41),0))+(IFERROR(((T42/$F$42)*$D$42),0))+(IFERROR(((T43/$F$43)*$D$43),0))+(IFERROR(((T44/$F$44)*$D$44),0))+(IFERROR(((T46/$F$46)*$D$46),0))+(IFERROR(((T47/$F$47)*$D$47),0))+(IFERROR(((T48/$F$48)*$D$48),0))+(IFERROR(((T49/$F$49)*$D$49),0))+(IFERROR(((T50/$F$50)*$D$50),0))+(IFERROR(((T52/$F$52)*$D$52),0))+(IFERROR(((T53/$F$53)*$D$53),0))+(IFERROR(((T54/$F$54)*$D$54),0))+(IFERROR(((T55/$F$55)*$D$55),0))+(IFERROR(((T56/$F$56)*$D$56),0))+(IFERROR(((T59/$F$65)*$D$59),0))+(IFERROR(((T60/$F$60)*$D$60),0))+(IFERROR(((T61/$F$61)*$D$61),0))+(IFERROR(((T62/$F$62)*$D$62),0))+(IFERROR(((T63/$F$63)*$D$63),0))+(IFERROR(((T65/#REF!)*$D$65),0))+(IFERROR(((T66/$F$66)*$D$66),0))+(IFERROR(((T67/$F$67)*$D$67),0))+(IFERROR(((T68/$F$68)*$D$68),0))+(IFERROR(((T69/$F$69)*$D$69),0))+(IFERROR(((#REF!/#REF!)*#REF!),0))+(IFERROR(((T70/$F$70)*$D$70),0))+(IFERROR(((T71/$F$71)*$D$71),0))+(IFERROR(((T72/$F$72)*$D$72),0))+(IFERROR(((T73/$F$73)*$D$73),0))+(IFERROR(((T75/$F$75)*$D$75),0))+(IFERROR(((T76/$F$76)*$D$76),0))+(IFERROR(((T77/$F$77)*$D$77),0))+(IFERROR(((T78/$F$78)*$D$78),0))+(IFERROR(((T79/$F$79)*$D$79),0))+(IFERROR(((T81/$F$81)*$D$81),0))+(IFERROR(((T82/$F$82)*$D$82),0))+(IFERROR(((T83/$F$83)*$D$83),0))+(IFERROR(((T84/$F$84)*$D$84),0))+(IFERROR(((T85/$F$85)*$D$85),0))+(IFERROR(((T88/$F$88)*$D$88),0))+(IFERROR(((T89/$F$89)*$D$89),0))+(IFERROR(((T90/$F$90)*$D$90),0))+(IFERROR(((T91/$F$91)*$D$91),0))+(IFERROR(((T92/$F$92)*$D$92),0))+(IFERROR(((T94/$F$94)*$D$94),0))+(IFERROR(((T95/$F$95)*$D$95),0))+(IFERROR(((T96/$F$96)*$D$96),0))+(IFERROR(((T97/$F$97)*$D$97),0))+(IFERROR(((T98/$F$98)*$D$98),0))+(IFERROR(((T100/$F$100)*$D$100),0))+(IFERROR(((T101/$F$101)*$D$101),0))+(IFERROR(((T102/$F$102)*$D$102),0))+(IFERROR(((T103/$F$103)*$D$103),0))+(IFERROR(((T104/$F$104)*$D$104),0))+(IFERROR(((T106/$F$106)*$D$106),0))+(IFERROR(((T107/$F$107)*$D$107),0))+(IFERROR(((T108/$F$108)*$D$108),0))+(IFERROR(((T109/$F$109)*$D$109),0))+(IFERROR(((T110/$F$110)*$D$110),0))+(IFERROR(((T112/$F$112)*$D$112),0))+(IFERROR(((T113/$F$113)*$D$113),0))+(IFERROR(((T114/$F$114)*$D$114),0))+(IFERROR(((T115/$F$115)*$D$115),0))+(IFERROR(((T116/$F$116)*$D$116),0))+(IFERROR(((T119/$F$119)*$D$119),0))+(IFERROR(((T120/$F$120)*$D$120),0))+(IFERROR(((T121/$F$121)*$D$121),0))+(IFERROR(((T122/$F$122)*$D$122),0))+(IFERROR(((T123/$F$123)*$D$123),0))+(IFERROR(((T125/$F$125)*$D$125),0))+(IFERROR(((T126/$F$126)*$D$126),0))+(IFERROR(((T127/$F$127)*$D$127),0))+(IFERROR(((T128/$F$128)*$D$128),0))+(IFERROR(((T129/$F$129)*$D$129),0))+(IFERROR(((T131/$F$131)*$D$131),0))+(IFERROR(((T132/$F$132)*$D$132),0))+(IFERROR(((T133/$F$133)*$D$133),0))+(IFERROR(((T134/$F$134)*$D$134),0))+(IFERROR(((T135/$F$135)*$D$135),0))+(IFERROR(((T137/$F$137)*$D$137),0))+(IFERROR(((T138/$F$138)*$D$138),0))+(IFERROR(((T139/$F$139)*$D$139),0))+(IFERROR(((T140/$F$140)*$D$140),0))+(IFERROR(((T141/$F$141)*$D$141),0))+(IFERROR(((T143/$F$143)*$D$143),0))+(IFERROR(((T144/$F$144)*$D$144),0))+(IFERROR(((T145/$F$145)*$D$145),0))+(IFERROR(((T146/$F$146)*$D$146),0))+(IFERROR(((T147/$F$147)*$D$147),0))+(IFERROR(((T150/$F$150)*$D$150),0))+(IFERROR(((T151/$F$151)*$D$151),0))+(IFERROR(((T152/$F$152)*$D$152),0))+(IFERROR(((T153/$F$153)*$D$153),0))+(IFERROR(((T154/$F$154)*$D$154),0))+(IFERROR(((T156/$F$156)*$D$156),0))+(IFERROR(((T157/$F$157)*$D$157),0))+(IFERROR(((T158/$F$158)*$D$158),0))+(IFERROR(((T159/$F$159)*$D$159),0))+(IFERROR(((T160/$F$160)*$D$160),0))+(IFERROR(((T162/$F$162)*$D$162),0))+(IFERROR(((T163/$F$163)*$D$163),0))+(IFERROR(((T164/$F$164)*$D$164),0))+(IFERROR(((T165/$F$165)*$D$165),0))+(IFERROR(((T166/$F$166)*$D$166),0))+(IFERROR(((T168/$F$168)*$D$168),0))+(IFERROR(((T169/S169)*Q169),0))+(IFERROR(((T170/$F$170)*$D$170),0))+(IFERROR(((T171/$F$171)*$D$171),0))+(IFERROR(((T172/$F$172)*$D$172),0))+(IFERROR(((T174/$F$174)*$D$174),0))+(IFERROR(((T175/$F$175)*$D$175),0))+(IFERROR(((T176/$F$176)*$D$176),0))+(IFERROR(((T177/$F$177)*$D$177),0))+(IFERROR(((T178/$F$178)*$D$178),0))+(IFERROR(((T181/$F$181)*$D$181),0))+(IFERROR(((T182/$F$182)*$D$182),0))+(IFERROR(((T183/$F$183)*$D$183),0))+(IFERROR(((T184/$F$184)*$D$184),0))+(IFERROR(((T185/$F$185)*$D$185),0))+(IFERROR(((T187/$F$187)*$D$187),0))+(IFERROR(((T188/$F$188)*$D$188),0))+(IFERROR(((T189/$F$189)*$D$189),0))+(IFERROR(((T190/$F$190)*$D$190),0))+(IFERROR(((T191/$F$191)*$D$191),0))+(IFERROR(((T193/$F$193)*$D$193),0))+(IFERROR(((T194/$F$194)*$D$194),0))+(IFERROR(((T195/$F$195)*$D$195),0))+(IFERROR(((T196/$F$196)*$D$196),0))+(IFERROR(((T197/$F$197)*$D$197),0))+(IFERROR(((T199/$F$199)*$D$199),0))+(IFERROR(((T200/$F$200)*$D$200),0))+(IFERROR(((T201/$F$201)*$D$201),0))+(IFERROR(((T202/$F$202)*$D$202),0))+(IFERROR(((T203/$F$203)*$D$203),0))+(IFERROR(((T205/$F$205)*$D$205),0))+(IFERROR(((T206/$F$206)*$D$206),0))+(IFERROR(((T207/$F$207)*$D$207),0))+(IFERROR(((T208/$F$208)*$D$208),0))+(IFERROR(((T209/$F$209)*$D$209),0))</f>
        <v>0</v>
      </c>
      <c r="U210" s="632">
        <f>(IFERROR(((U19/$F$19)*$D$19),0)+(IFERROR(((U20/$F$20)*$D$20),0)))+(IFERROR(((U21/$F$21)*$D$21),0))+(IFERROR(((U22/$F$22)*$D$22),0))+(IFERROR(((U23/$F$23)*$D$23),0))+(IFERROR(((U27/$F$27)*$D$27),0))+(IFERROR(((U28/$F$28)*$D$28),0))+(IFERROR(((U29/$F$29)*$D$29),0))+(IFERROR(((U30/$F$30)*$D$30),0))+(IFERROR(((U31/$F$31)*$D$31),0))+(IFERROR(((U34/$F$34)*$D$34),0))+(IFERROR(((U35/$F$35)*$D$35),0))+(IFERROR(((U36/$F$36)*$D$36),0))+(IFERROR(((U37/$F$37)*$D$37),0))+(IFERROR(((U38/$F$38)*$D$38),0))+(IFERROR(((U40/$F$40)*$D$40),0))+(IFERROR(((U41/$F$41)*$D$41),0))+(IFERROR(((U42/$F$42)*$D$42),0))+(IFERROR(((U43/$F$43)*$D$43),0))+(IFERROR(((U44/$F$44)*$D$44),0))+(IFERROR(((U46/$F$46)*$D$46),0))+(IFERROR(((U47/$F$47)*$D$47),0))+(IFERROR(((U48/$F$48)*$D$48),0))+(IFERROR(((U49/$F$49)*$D$49),0))+(IFERROR(((U50/$F$50)*$D$50),0))+(IFERROR(((U52/$F$52)*$D$52),0))+(IFERROR(((U53/$F$53)*$D$53),0))+(IFERROR(((U54/$F$54)*$D$54),0))+(IFERROR(((U55/$F$55)*$D$55),0))+(IFERROR(((U56/$F$56)*$D$56),0))+(IFERROR(((U59/$F$65)*$D$59),0))+(IFERROR(((U60/$F$60)*$D$60),0))+(IFERROR(((U61/$F$61)*$D$61),0))+(IFERROR(((U62/$F$62)*$D$62),0))+(IFERROR(((U63/$F$63)*$D$63),0))+(IFERROR(((U65/#REF!)*$D$65),0))+(IFERROR(((U66/$F$66)*$D$66),0))+(IFERROR(((U67/$F$67)*$D$67),0))+(IFERROR(((U68/$F$68)*$D$68),0))+(IFERROR(((U69/$F$69)*$D$69),0))+(IFERROR(((#REF!/#REF!)*#REF!),0))+(IFERROR(((U70/$F$70)*$D$70),0))+(IFERROR(((U71/$F$71)*$D$71),0))+(IFERROR(((U72/$F$72)*$D$72),0))+(IFERROR(((U73/$F$73)*$D$73),0))+(IFERROR(((U75/$F$75)*$D$75),0))+(IFERROR(((U76/$F$76)*$D$76),0))+(IFERROR(((U77/$F$77)*$D$77),0))+(IFERROR(((U78/$F$78)*$D$78),0))+(IFERROR(((U79/$F$79)*$D$79),0))+(IFERROR(((U81/$F$81)*$D$81),0))+(IFERROR(((U82/$F$82)*$D$82),0))+(IFERROR(((U83/$F$83)*$D$83),0))+(IFERROR(((U84/$F$84)*$D$84),0))+(IFERROR(((U85/$F$85)*$D$85),0))+(IFERROR(((U88/$F$88)*$D$88),0))+(IFERROR(((U89/$F$89)*$D$89),0))+(IFERROR(((U90/$F$90)*$D$90),0))+(IFERROR(((U91/$F$91)*$D$91),0))+(IFERROR(((U92/$F$92)*$D$92),0))+(IFERROR(((U94/$F$94)*$D$94),0))+(IFERROR(((U95/$F$95)*$D$95),0))+(IFERROR(((U96/$F$96)*$D$96),0))+(IFERROR(((U97/$F$97)*$D$97),0))+(IFERROR(((U98/$F$98)*$D$98),0))+(IFERROR(((U100/$F$100)*$D$100),0))+(IFERROR(((U101/$F$101)*$D$101),0))+(IFERROR(((U102/$F$102)*$D$102),0))+(IFERROR(((U103/$F$103)*$D$103),0))+(IFERROR(((U104/$F$104)*$D$104),0))+(IFERROR(((U106/$F$106)*$D$106),0))+(IFERROR(((U107/$F$107)*$D$107),0))+(IFERROR(((U108/$F$108)*$D$108),0))+(IFERROR(((U109/$F$109)*$D$109),0))+(IFERROR(((U110/$F$110)*$D$110),0))+(IFERROR(((U112/$F$112)*$D$112),0))+(IFERROR(((U113/$F$113)*$D$113),0))+(IFERROR(((U114/$F$114)*$D$114),0))+(IFERROR(((U115/$F$115)*$D$115),0))+(IFERROR(((U116/$F$116)*$D$116),0))+(IFERROR(((U119/$F$119)*$D$119),0))+(IFERROR(((U120/$F$120)*$D$120),0))+(IFERROR(((U121/$F$121)*$D$121),0))+(IFERROR(((U122/$F$122)*$D$122),0))+(IFERROR(((U123/$F$123)*$D$123),0))+(IFERROR(((U125/$F$125)*$D$125),0))+(IFERROR(((U126/$F$126)*$D$126),0))+(IFERROR(((U127/$F$127)*$D$127),0))+(IFERROR(((U128/$F$128)*$D$128),0))+(IFERROR(((U129/$F$129)*$D$129),0))+(IFERROR(((U131/$F$131)*$D$131),0))+(IFERROR(((U132/$F$132)*$D$132),0))+(IFERROR(((U133/$F$133)*$D$133),0))+(IFERROR(((U134/$F$134)*$D$134),0))+(IFERROR(((U135/$F$135)*$D$135),0))+(IFERROR(((U137/$F$137)*$D$137),0))+(IFERROR(((U138/$F$138)*$D$138),0))+(IFERROR(((U139/$F$139)*$D$139),0))+(IFERROR(((U140/$F$140)*$D$140),0))+(IFERROR(((U141/$F$141)*$D$141),0))+(IFERROR(((U143/$F$143)*$D$143),0))+(IFERROR(((U144/$F$144)*$D$144),0))+(IFERROR(((U145/$F$145)*$D$145),0))+(IFERROR(((U146/$F$146)*$D$146),0))+(IFERROR(((U147/$F$147)*$D$147),0))+(IFERROR(((U150/$F$150)*$D$150),0))+(IFERROR(((U151/$F$151)*$D$151),0))+(IFERROR(((U152/$F$152)*$D$152),0))+(IFERROR(((U153/$F$153)*$D$153),0))+(IFERROR(((U154/$F$154)*$D$154),0))+(IFERROR(((U156/$F$156)*$D$156),0))+(IFERROR(((U157/$F$157)*$D$157),0))+(IFERROR(((U158/$F$158)*$D$158),0))+(IFERROR(((U159/$F$159)*$D$159),0))+(IFERROR(((U160/$F$160)*$D$160),0))+(IFERROR(((U162/$F$162)*$D$162),0))+(IFERROR(((U163/$F$163)*$D$163),0))+(IFERROR(((U164/$F$164)*$D$164),0))+(IFERROR(((U165/$F$165)*$D$165),0))+(IFERROR(((U166/$F$166)*$D$166),0))+(IFERROR(((U168/$F$168)*$D$168),0))+(IFERROR(((U169/T169)*R169),0))+(IFERROR(((U170/$F$170)*$D$170),0))+(IFERROR(((U171/$F$171)*$D$171),0))+(IFERROR(((U172/$F$172)*$D$172),0))+(IFERROR(((U174/$F$174)*$D$174),0))+(IFERROR(((U175/$F$175)*$D$175),0))+(IFERROR(((U176/$F$176)*$D$176),0))+(IFERROR(((U177/$F$177)*$D$177),0))+(IFERROR(((U178/$F$178)*$D$178),0))+(IFERROR(((U181/$F$181)*$D$181),0))+(IFERROR(((U182/$F$182)*$D$182),0))+(IFERROR(((U183/$F$183)*$D$183),0))+(IFERROR(((U184/$F$184)*$D$184),0))+(IFERROR(((U185/$F$185)*$D$185),0))+(IFERROR(((U187/$F$187)*$D$187),0))+(IFERROR(((U188/$F$188)*$D$188),0))+(IFERROR(((U189/$F$189)*$D$189),0))+(IFERROR(((U190/$F$190)*$D$190),0))+(IFERROR(((U191/$F$191)*$D$191),0))+(IFERROR(((U193/$F$193)*$D$193),0))+(IFERROR(((U194/$F$194)*$D$194),0))+(IFERROR(((U195/$F$195)*$D$195),0))+(IFERROR(((U196/$F$196)*$D$196),0))+(IFERROR(((U197/$F$197)*$D$197),0))+(IFERROR(((U199/$F$199)*$D$199),0))+(IFERROR(((U200/$F$200)*$D$200),0))+(IFERROR(((U201/$F$201)*$D$201),0))+(IFERROR(((U202/$F$202)*$D$202),0))+(IFERROR(((U203/$F$203)*$D$203),0))+(IFERROR(((U205/$F$205)*$D$205),0))+(IFERROR(((U206/$F$206)*$D$206),0))+(IFERROR(((U207/$F$207)*$D$207),0))+(IFERROR(((U208/$F$208)*$D$208),0))+(IFERROR(((U209/$F$209)*$D$209),0))</f>
        <v>0</v>
      </c>
      <c r="V210" s="632">
        <f>(IFERROR(((V19/$F$19)*$D$19),0)+(IFERROR(((V20/$F$20)*$D$20),0)))+(IFERROR(((V21/$F$21)*$D$21),0))+(IFERROR(((V22/$F$22)*$D$22),0))+(IFERROR(((V23/$F$23)*$D$23),0))+(IFERROR(((V27/$F$27)*$D$27),0))+(IFERROR(((V28/$F$28)*$D$28),0))+(IFERROR(((V29/$F$29)*$D$29),0))+(IFERROR(((V30/$F$30)*$D$30),0))+(IFERROR(((V31/$F$31)*$D$31),0))+(IFERROR(((V34/$F$34)*$D$34),0))+(IFERROR(((V35/$F$35)*$D$35),0))+(IFERROR(((V36/$F$36)*$D$36),0))+(IFERROR(((V37/$F$37)*$D$37),0))+(IFERROR(((V38/$F$38)*$D$38),0))+(IFERROR(((V40/$F$40)*$D$40),0))+(IFERROR(((V41/$F$41)*$D$41),0))+(IFERROR(((V42/$F$42)*$D$42),0))+(IFERROR(((V43/$F$43)*$D$43),0))+(IFERROR(((V44/$F$44)*$D$44),0))+(IFERROR(((V46/$F$46)*$D$46),0))+(IFERROR(((V47/$F$47)*$D$47),0))+(IFERROR(((V48/$F$48)*$D$48),0))+(IFERROR(((V49/$F$49)*$D$49),0))+(IFERROR(((V50/$F$50)*$D$50),0))+(IFERROR(((V52/$F$52)*$D$52),0))+(IFERROR(((V53/$F$53)*$D$53),0))+(IFERROR(((V54/$F$54)*$D$54),0))+(IFERROR(((V55/$F$55)*$D$55),0))+(IFERROR(((V56/$F$56)*$D$56),0))+(IFERROR(((V59/$F$65)*$D$59),0))+(IFERROR(((V60/$F$60)*$D$60),0))+(IFERROR(((V61/$F$61)*$D$61),0))+(IFERROR(((V62/$F$62)*$D$62),0))+(IFERROR(((V63/$F$63)*$D$63),0))+(IFERROR(((V65/#REF!)*$D$65),0))+(IFERROR(((V66/$F$66)*$D$66),0))+(IFERROR(((V67/$F$67)*$D$67),0))+(IFERROR(((V68/$F$68)*$D$68),0))+(IFERROR(((V69/$F$69)*$D$69),0))+(IFERROR(((#REF!/#REF!)*#REF!),0))+(IFERROR(((V70/$F$70)*$D$70),0))+(IFERROR(((V71/$F$71)*$D$71),0))+(IFERROR(((V72/$F$72)*$D$72),0))+(IFERROR(((V73/$F$73)*$D$73),0))+(IFERROR(((V75/$F$75)*$D$75),0))+(IFERROR(((V76/$F$76)*$D$76),0))+(IFERROR(((V77/$F$77)*$D$77),0))+(IFERROR(((V78/$F$78)*$D$78),0))+(IFERROR(((V79/$F$79)*$D$79),0))+(IFERROR(((V81/$F$81)*$D$81),0))+(IFERROR(((V82/$F$82)*$D$82),0))+(IFERROR(((V83/$F$83)*$D$83),0))+(IFERROR(((V84/$F$84)*$D$84),0))+(IFERROR(((V85/$F$85)*$D$85),0))+(IFERROR(((V88/$F$88)*$D$88),0))+(IFERROR(((V89/$F$89)*$D$89),0))+(IFERROR(((V90/$F$90)*$D$90),0))+(IFERROR(((V91/$F$91)*$D$91),0))+(IFERROR(((V92/$F$92)*$D$92),0))+(IFERROR(((V94/$F$94)*$D$94),0))+(IFERROR(((V95/$F$95)*$D$95),0))+(IFERROR(((V96/$F$96)*$D$96),0))+(IFERROR(((V97/$F$97)*$D$97),0))+(IFERROR(((V98/$F$98)*$D$98),0))+(IFERROR(((V100/$F$100)*$D$100),0))+(IFERROR(((V101/$F$101)*$D$101),0))+(IFERROR(((V102/$F$102)*$D$102),0))+(IFERROR(((V103/$F$103)*$D$103),0))+(IFERROR(((V104/$F$104)*$D$104),0))+(IFERROR(((V106/$F$106)*$D$106),0))+(IFERROR(((V107/$F$107)*$D$107),0))+(IFERROR(((V108/$F$108)*$D$108),0))+(IFERROR(((V109/$F$109)*$D$109),0))+(IFERROR(((V110/$F$110)*$D$110),0))+(IFERROR(((V112/$F$112)*$D$112),0))+(IFERROR(((V113/$F$113)*$D$113),0))+(IFERROR(((V114/$F$114)*$D$114),0))+(IFERROR(((V115/$F$115)*$D$115),0))+(IFERROR(((V116/$F$116)*$D$116),0))+(IFERROR(((V119/$F$119)*$D$119),0))+(IFERROR(((V120/$F$120)*$D$120),0))+(IFERROR(((V121/$F$121)*$D$121),0))+(IFERROR(((V122/$F$122)*$D$122),0))+(IFERROR(((V123/$F$123)*$D$123),0))+(IFERROR(((V125/$F$125)*$D$125),0))+(IFERROR(((V126/$F$126)*$D$126),0))+(IFERROR(((V127/$F$127)*$D$127),0))+(IFERROR(((V128/$F$128)*$D$128),0))+(IFERROR(((V129/$F$129)*$D$129),0))+(IFERROR(((V131/$F$131)*$D$131),0))+(IFERROR(((V132/$F$132)*$D$132),0))+(IFERROR(((V133/$F$133)*$D$133),0))+(IFERROR(((V134/$F$134)*$D$134),0))+(IFERROR(((V135/$F$135)*$D$135),0))+(IFERROR(((V137/$F$137)*$D$137),0))+(IFERROR(((V138/$F$138)*$D$138),0))+(IFERROR(((V139/$F$139)*$D$139),0))+(IFERROR(((V140/$F$140)*$D$140),0))+(IFERROR(((V141/$F$141)*$D$141),0))+(IFERROR(((V143/$F$143)*$D$143),0))+(IFERROR(((V144/$F$144)*$D$144),0))+(IFERROR(((V145/$F$145)*$D$145),0))+(IFERROR(((V146/$F$146)*$D$146),0))+(IFERROR(((V147/$F$147)*$D$147),0))+(IFERROR(((V150/$F$150)*$D$150),0))+(IFERROR(((V151/$F$151)*$D$151),0))+(IFERROR(((V152/$F$152)*$D$152),0))+(IFERROR(((V153/$F$153)*$D$153),0))+(IFERROR(((V154/$F$154)*$D$154),0))+(IFERROR(((V156/$F$156)*$D$156),0))+(IFERROR(((V157/$F$157)*$D$157),0))+(IFERROR(((V158/$F$158)*$D$158),0))+(IFERROR(((V159/$F$159)*$D$159),0))+(IFERROR(((V160/$F$160)*$D$160),0))+(IFERROR(((V162/$F$162)*$D$162),0))+(IFERROR(((V163/$F$163)*$D$163),0))+(IFERROR(((V164/$F$164)*$D$164),0))+(IFERROR(((V165/$F$165)*$D$165),0))+(IFERROR(((V166/$F$166)*$D$166),0))+(IFERROR(((V168/$F$168)*$D$168),0))+(IFERROR(((V169/U169)*S169),0))+(IFERROR(((V170/$F$170)*$D$170),0))+(IFERROR(((V171/$F$171)*$D$171),0))+(IFERROR(((V172/$F$172)*$D$172),0))+(IFERROR(((V174/$F$174)*$D$174),0))+(IFERROR(((V175/$F$175)*$D$175),0))+(IFERROR(((V176/$F$176)*$D$176),0))+(IFERROR(((V177/$F$177)*$D$177),0))+(IFERROR(((V178/$F$178)*$D$178),0))+(IFERROR(((V181/$F$181)*$D$181),0))+(IFERROR(((V182/$F$182)*$D$182),0))+(IFERROR(((V183/$F$183)*$D$183),0))+(IFERROR(((V184/$F$184)*$D$184),0))+(IFERROR(((V185/$F$185)*$D$185),0))+(IFERROR(((V187/$F$187)*$D$187),0))+(IFERROR(((V188/$F$188)*$D$188),0))+(IFERROR(((V189/$F$189)*$D$189),0))+(IFERROR(((V190/$F$190)*$D$190),0))+(IFERROR(((V191/$F$191)*$D$191),0))+(IFERROR(((V193/$F$193)*$D$193),0))+(IFERROR(((V194/$F$194)*$D$194),0))+(IFERROR(((V195/$F$195)*$D$195),0))+(IFERROR(((V196/$F$196)*$D$196),0))+(IFERROR(((V197/$F$197)*$D$197),0))+(IFERROR(((V199/$F$199)*$D$199),0))+(IFERROR(((V200/$F$200)*$D$200),0))+(IFERROR(((V201/$F$201)*$D$201),0))+(IFERROR(((V202/$F$202)*$D$202),0))+(IFERROR(((V203/$F$203)*$D$203),0))+(IFERROR(((V205/$F$205)*$D$205),0))+(IFERROR(((V206/$F$206)*$D$206),0))+(IFERROR(((V207/$F$207)*$D$207),0))+(IFERROR(((V208/$F$208)*$D$208),0))+(IFERROR(((V209/$F$209)*$D$209),0))</f>
        <v>0</v>
      </c>
      <c r="W210" s="632">
        <f>(IFERROR(((W19/$F$19)*$D$19),0)+(IFERROR(((W20/$F$20)*$D$20),0)))+(IFERROR(((W21/$F$21)*$D$21),0))+(IFERROR(((W22/$F$22)*$D$22),0))+(IFERROR(((W23/$F$23)*$D$23),0))+(IFERROR(((W27/$F$27)*$D$27),0))+(IFERROR(((W28/$F$28)*$D$28),0))+(IFERROR(((W29/$F$29)*$D$29),0))+(IFERROR(((W30/$F$30)*$D$30),0))+(IFERROR(((W31/$F$31)*$D$31),0))+(IFERROR(((W34/$F$34)*$D$34),0))+(IFERROR(((W35/$F$35)*$D$35),0))+(IFERROR(((W36/$F$36)*$D$36),0))+(IFERROR(((W37/$F$37)*$D$37),0))+(IFERROR(((W38/$F$38)*$D$38),0))+(IFERROR(((W40/$F$40)*$D$40),0))+(IFERROR(((W41/$F$41)*$D$41),0))+(IFERROR(((W42/$F$42)*$D$42),0))+(IFERROR(((W43/$F$43)*$D$43),0))+(IFERROR(((W44/$F$44)*$D$44),0))+(IFERROR(((W46/$F$46)*$D$46),0))+(IFERROR(((W47/$F$47)*$D$47),0))+(IFERROR(((W48/$F$48)*$D$48),0))+(IFERROR(((W49/$F$49)*$D$49),0))+(IFERROR(((W50/$F$50)*$D$50),0))+(IFERROR(((W52/$F$52)*$D$52),0))+(IFERROR(((W53/$F$53)*$D$53),0))+(IFERROR(((W54/$F$54)*$D$54),0))+(IFERROR(((W55/$F$55)*$D$55),0))+(IFERROR(((W56/$F$56)*$D$56),0))+(IFERROR(((W59/$F$65)*$D$59),0))+(IFERROR(((W60/$F$60)*$D$60),0))+(IFERROR(((W61/$F$61)*$D$61),0))+(IFERROR(((W62/$F$62)*$D$62),0))+(IFERROR(((W63/$F$63)*$D$63),0))+(IFERROR(((W65/#REF!)*$D$65),0))+(IFERROR(((W66/$F$66)*$D$66),0))+(IFERROR(((W67/$F$67)*$D$67),0))+(IFERROR(((W68/$F$68)*$D$68),0))+(IFERROR(((W69/$F$69)*$D$69),0))+(IFERROR(((#REF!/#REF!)*#REF!),0))+(IFERROR(((W70/$F$70)*$D$70),0))+(IFERROR(((W71/$F$71)*$D$71),0))+(IFERROR(((W72/$F$72)*$D$72),0))+(IFERROR(((W73/$F$73)*$D$73),0))+(IFERROR(((W75/$F$75)*$D$75),0))+(IFERROR(((W76/$F$76)*$D$76),0))+(IFERROR(((W77/$F$77)*$D$77),0))+(IFERROR(((W78/$F$78)*$D$78),0))+(IFERROR(((W79/$F$79)*$D$79),0))+(IFERROR(((W81/$F$81)*$D$81),0))+(IFERROR(((W82/$F$82)*$D$82),0))+(IFERROR(((W83/$F$83)*$D$83),0))+(IFERROR(((W84/$F$84)*$D$84),0))+(IFERROR(((W85/$F$85)*$D$85),0))+(IFERROR(((W88/$F$88)*$D$88),0))+(IFERROR(((W89/$F$89)*$D$89),0))+(IFERROR(((W90/$F$90)*$D$90),0))+(IFERROR(((W91/$F$91)*$D$91),0))+(IFERROR(((W92/$F$92)*$D$92),0))+(IFERROR(((W94/$F$94)*$D$94),0))+(IFERROR(((W95/$F$95)*$D$95),0))+(IFERROR(((W96/$F$96)*$D$96),0))+(IFERROR(((W97/$F$97)*$D$97),0))+(IFERROR(((W98/$F$98)*$D$98),0))+(IFERROR(((W100/$F$100)*$D$100),0))+(IFERROR(((W101/$F$101)*$D$101),0))+(IFERROR(((W102/$F$102)*$D$102),0))+(IFERROR(((W103/$F$103)*$D$103),0))+(IFERROR(((W104/$F$104)*$D$104),0))+(IFERROR(((W106/$F$106)*$D$106),0))+(IFERROR(((W107/$F$107)*$D$107),0))+(IFERROR(((W108/$F$108)*$D$108),0))+(IFERROR(((W109/$F$109)*$D$109),0))+(IFERROR(((W110/$F$110)*$D$110),0))+(IFERROR(((W112/$F$112)*$D$112),0))+(IFERROR(((W113/$F$113)*$D$113),0))+(IFERROR(((W114/$F$114)*$D$114),0))+(IFERROR(((W115/$F$115)*$D$115),0))+(IFERROR(((W116/$F$116)*$D$116),0))+(IFERROR(((W119/$F$119)*$D$119),0))+(IFERROR(((W120/$F$120)*$D$120),0))+(IFERROR(((W121/$F$121)*$D$121),0))+(IFERROR(((W122/$F$122)*$D$122),0))+(IFERROR(((W123/$F$123)*$D$123),0))+(IFERROR(((W125/$F$125)*$D$125),0))+(IFERROR(((W126/$F$126)*$D$126),0))+(IFERROR(((W127/$F$127)*$D$127),0))+(IFERROR(((W128/$F$128)*$D$128),0))+(IFERROR(((W129/$F$129)*$D$129),0))+(IFERROR(((W131/$F$131)*$D$131),0))+(IFERROR(((W132/$F$132)*$D$132),0))+(IFERROR(((W133/$F$133)*$D$133),0))+(IFERROR(((W134/$F$134)*$D$134),0))+(IFERROR(((W135/$F$135)*$D$135),0))+(IFERROR(((W137/$F$137)*$D$137),0))+(IFERROR(((W138/$F$138)*$D$138),0))+(IFERROR(((W139/$F$139)*$D$139),0))+(IFERROR(((W140/$F$140)*$D$140),0))+(IFERROR(((W141/$F$141)*$D$141),0))+(IFERROR(((W143/$F$143)*$D$143),0))+(IFERROR(((W144/$F$144)*$D$144),0))+(IFERROR(((W145/$F$145)*$D$145),0))+(IFERROR(((W146/$F$146)*$D$146),0))+(IFERROR(((W147/$F$147)*$D$147),0))+(IFERROR(((W150/$F$150)*$D$150),0))+(IFERROR(((W151/$F$151)*$D$151),0))+(IFERROR(((W152/$F$152)*$D$152),0))+(IFERROR(((W153/$F$153)*$D$153),0))+(IFERROR(((W154/$F$154)*$D$154),0))+(IFERROR(((W156/$F$156)*$D$156),0))+(IFERROR(((W157/$F$157)*$D$157),0))+(IFERROR(((W158/$F$158)*$D$158),0))+(IFERROR(((W159/$F$159)*$D$159),0))+(IFERROR(((W160/$F$160)*$D$160),0))+(IFERROR(((W162/$F$162)*$D$162),0))+(IFERROR(((W163/$F$163)*$D$163),0))+(IFERROR(((W164/$F$164)*$D$164),0))+(IFERROR(((W165/$F$165)*$D$165),0))+(IFERROR(((W166/$F$166)*$D$166),0))+(IFERROR(((W168/$F$168)*$D$168),0))+(IFERROR(((W169/V169)*T169),0))+(IFERROR(((W170/$F$170)*$D$170),0))+(IFERROR(((W171/$F$171)*$D$171),0))+(IFERROR(((W172/$F$172)*$D$172),0))+(IFERROR(((W174/$F$174)*$D$174),0))+(IFERROR(((W175/$F$175)*$D$175),0))+(IFERROR(((W176/$F$176)*$D$176),0))+(IFERROR(((W177/$F$177)*$D$177),0))+(IFERROR(((W178/$F$178)*$D$178),0))+(IFERROR(((W181/$F$181)*$D$181),0))+(IFERROR(((W182/$F$182)*$D$182),0))+(IFERROR(((W183/$F$183)*$D$183),0))+(IFERROR(((W184/$F$184)*$D$184),0))+(IFERROR(((W185/$F$185)*$D$185),0))+(IFERROR(((W187/$F$187)*$D$187),0))+(IFERROR(((W188/$F$188)*$D$188),0))+(IFERROR(((W189/$F$189)*$D$189),0))+(IFERROR(((W190/$F$190)*$D$190),0))+(IFERROR(((W191/$F$191)*$D$191),0))+(IFERROR(((W193/$F$193)*$D$193),0))+(IFERROR(((W194/$F$194)*$D$194),0))+(IFERROR(((W195/$F$195)*$D$195),0))+(IFERROR(((W196/$F$196)*$D$196),0))+(IFERROR(((W197/$F$197)*$D$197),0))+(IFERROR(((W199/$F$199)*$D$199),0))+(IFERROR(((W200/$F$200)*$D$200),0))+(IFERROR(((W201/$F$201)*$D$201),0))+(IFERROR(((W202/$F$202)*$D$202),0))+(IFERROR(((W203/$F$203)*$D$203),0))+(IFERROR(((W205/$F$205)*$D$205),0))+(IFERROR(((W206/$F$206)*$D$206),0))+(IFERROR(((W207/$F$207)*$D$207),0))+(IFERROR(((W208/$F$208)*$D$208),0))+(IFERROR(((W209/$F$209)*$D$209),0))</f>
        <v>0</v>
      </c>
      <c r="X210" s="632">
        <f>(IFERROR(((X19/$F$19)*$D$19),0)+(IFERROR(((X20/$F$20)*$D$20),0)))+(IFERROR(((X21/$F$21)*$D$21),0))+(IFERROR(((X22/$F$22)*$D$22),0))+(IFERROR(((X23/$F$23)*$D$23),0))+(IFERROR(((X27/$F$27)*$D$27),0))+(IFERROR(((X28/$F$28)*$D$28),0))+(IFERROR(((X29/$F$29)*$D$29),0))+(IFERROR(((X30/$F$30)*$D$30),0))+(IFERROR(((X31/$F$31)*$D$31),0))+(IFERROR(((X34/$F$34)*$D$34),0))+(IFERROR(((X35/$F$35)*$D$35),0))+(IFERROR(((X36/$F$36)*$D$36),0))+(IFERROR(((X37/$F$37)*$D$37),0))+(IFERROR(((X38/$F$38)*$D$38),0))+(IFERROR(((X40/$F$40)*$D$40),0))+(IFERROR(((X41/$F$41)*$D$41),0))+(IFERROR(((X42/$F$42)*$D$42),0))+(IFERROR(((X43/$F$43)*$D$43),0))+(IFERROR(((X44/$F$44)*$D$44),0))+(IFERROR(((X46/$F$46)*$D$46),0))+(IFERROR(((X47/$F$47)*$D$47),0))+(IFERROR(((X48/$F$48)*$D$48),0))+(IFERROR(((X49/$F$49)*$D$49),0))+(IFERROR(((X50/$F$50)*$D$50),0))+(IFERROR(((X52/$F$52)*$D$52),0))+(IFERROR(((X53/$F$53)*$D$53),0))+(IFERROR(((X54/$F$54)*$D$54),0))+(IFERROR(((X55/$F$55)*$D$55),0))+(IFERROR(((X56/$F$56)*$D$56),0))+(IFERROR(((X59/$F$65)*$D$59),0))+(IFERROR(((X60/$F$60)*$D$60),0))+(IFERROR(((X61/$F$61)*$D$61),0))+(IFERROR(((X62/$F$62)*$D$62),0))+(IFERROR(((X63/$F$63)*$D$63),0))+(IFERROR(((X65/#REF!)*$D$65),0))+(IFERROR(((X66/$F$66)*$D$66),0))+(IFERROR(((X67/$F$67)*$D$67),0))+(IFERROR(((X68/$F$68)*$D$68),0))+(IFERROR(((X69/$F$69)*$D$69),0))+(IFERROR(((#REF!/#REF!)*#REF!),0))+(IFERROR(((X70/$F$70)*$D$70),0))+(IFERROR(((X71/$F$71)*$D$71),0))+(IFERROR(((X72/$F$72)*$D$72),0))+(IFERROR(((X73/$F$73)*$D$73),0))+(IFERROR(((X75/$F$75)*$D$75),0))+(IFERROR(((X76/$F$76)*$D$76),0))+(IFERROR(((X77/$F$77)*$D$77),0))+(IFERROR(((X78/$F$78)*$D$78),0))+(IFERROR(((X79/$F$79)*$D$79),0))+(IFERROR(((X81/$F$81)*$D$81),0))+(IFERROR(((X82/$F$82)*$D$82),0))+(IFERROR(((X83/$F$83)*$D$83),0))+(IFERROR(((X84/$F$84)*$D$84),0))+(IFERROR(((X85/$F$85)*$D$85),0))+(IFERROR(((X88/$F$88)*$D$88),0))+(IFERROR(((X89/$F$89)*$D$89),0))+(IFERROR(((X90/$F$90)*$D$90),0))+(IFERROR(((X91/$F$91)*$D$91),0))+(IFERROR(((X92/$F$92)*$D$92),0))+(IFERROR(((X94/$F$94)*$D$94),0))+(IFERROR(((X95/$F$95)*$D$95),0))+(IFERROR(((X96/$F$96)*$D$96),0))+(IFERROR(((X97/$F$97)*$D$97),0))+(IFERROR(((X98/$F$98)*$D$98),0))+(IFERROR(((X100/$F$100)*$D$100),0))+(IFERROR(((X101/$F$101)*$D$101),0))+(IFERROR(((X102/$F$102)*$D$102),0))+(IFERROR(((X103/$F$103)*$D$103),0))+(IFERROR(((X104/$F$104)*$D$104),0))+(IFERROR(((X106/$F$106)*$D$106),0))+(IFERROR(((X107/$F$107)*$D$107),0))+(IFERROR(((X108/$F$108)*$D$108),0))+(IFERROR(((X109/$F$109)*$D$109),0))+(IFERROR(((X110/$F$110)*$D$110),0))+(IFERROR(((X112/$F$112)*$D$112),0))+(IFERROR(((X113/$F$113)*$D$113),0))+(IFERROR(((X114/$F$114)*$D$114),0))+(IFERROR(((X115/$F$115)*$D$115),0))+(IFERROR(((X116/$F$116)*$D$116),0))+(IFERROR(((X119/$F$119)*$D$119),0))+(IFERROR(((X120/$F$120)*$D$120),0))+(IFERROR(((X121/$F$121)*$D$121),0))+(IFERROR(((X122/$F$122)*$D$122),0))+(IFERROR(((X123/$F$123)*$D$123),0))+(IFERROR(((X125/$F$125)*$D$125),0))+(IFERROR(((X126/$F$126)*$D$126),0))+(IFERROR(((X127/$F$127)*$D$127),0))+(IFERROR(((X128/$F$128)*$D$128),0))+(IFERROR(((X129/$F$129)*$D$129),0))+(IFERROR(((X131/$F$131)*$D$131),0))+(IFERROR(((X132/$F$132)*$D$132),0))+(IFERROR(((X133/$F$133)*$D$133),0))+(IFERROR(((X134/$F$134)*$D$134),0))+(IFERROR(((X135/$F$135)*$D$135),0))+(IFERROR(((X137/$F$137)*$D$137),0))+(IFERROR(((X138/$F$138)*$D$138),0))+(IFERROR(((X139/$F$139)*$D$139),0))+(IFERROR(((X140/$F$140)*$D$140),0))+(IFERROR(((X141/$F$141)*$D$141),0))+(IFERROR(((X143/$F$143)*$D$143),0))+(IFERROR(((X144/$F$144)*$D$144),0))+(IFERROR(((X145/$F$145)*$D$145),0))+(IFERROR(((X146/$F$146)*$D$146),0))+(IFERROR(((X147/$F$147)*$D$147),0))+(IFERROR(((X150/$F$150)*$D$150),0))+(IFERROR(((X151/$F$151)*$D$151),0))+(IFERROR(((X152/$F$152)*$D$152),0))+(IFERROR(((X153/$F$153)*$D$153),0))+(IFERROR(((X154/$F$154)*$D$154),0))+(IFERROR(((X156/$F$156)*$D$156),0))+(IFERROR(((X157/$F$157)*$D$157),0))+(IFERROR(((X158/$F$158)*$D$158),0))+(IFERROR(((X159/$F$159)*$D$159),0))+(IFERROR(((X160/$F$160)*$D$160),0))+(IFERROR(((X162/$F$162)*$D$162),0))+(IFERROR(((X163/$F$163)*$D$163),0))+(IFERROR(((X164/$F$164)*$D$164),0))+(IFERROR(((X165/$F$165)*$D$165),0))+(IFERROR(((X166/$F$166)*$D$166),0))+(IFERROR(((X168/$F$168)*$D$168),0))+(IFERROR(((X169/W169)*U169),0))+(IFERROR(((X170/$F$170)*$D$170),0))+(IFERROR(((X171/$F$171)*$D$171),0))+(IFERROR(((X172/$F$172)*$D$172),0))+(IFERROR(((X174/$F$174)*$D$174),0))+(IFERROR(((X175/$F$175)*$D$175),0))+(IFERROR(((X176/$F$176)*$D$176),0))+(IFERROR(((X177/$F$177)*$D$177),0))+(IFERROR(((X178/$F$178)*$D$178),0))+(IFERROR(((X181/$F$181)*$D$181),0))+(IFERROR(((X182/$F$182)*$D$182),0))+(IFERROR(((X183/$F$183)*$D$183),0))+(IFERROR(((X184/$F$184)*$D$184),0))+(IFERROR(((X185/$F$185)*$D$185),0))+(IFERROR(((X187/$F$187)*$D$187),0))+(IFERROR(((X188/$F$188)*$D$188),0))+(IFERROR(((X189/$F$189)*$D$189),0))+(IFERROR(((X190/$F$190)*$D$190),0))+(IFERROR(((X191/$F$191)*$D$191),0))+(IFERROR(((X193/$F$193)*$D$193),0))+(IFERROR(((X194/$F$194)*$D$194),0))+(IFERROR(((X195/$F$195)*$D$195),0))+(IFERROR(((X196/$F$196)*$D$196),0))+(IFERROR(((X197/$F$197)*$D$197),0))+(IFERROR(((X199/$F$199)*$D$199),0))+(IFERROR(((X200/$F$200)*$D$200),0))+(IFERROR(((X201/$F$201)*$D$201),0))+(IFERROR(((X202/$F$202)*$D$202),0))+(IFERROR(((X203/$F$203)*$D$203),0))+(IFERROR(((X205/$F$205)*$D$205),0))+(IFERROR(((X206/$F$206)*$D$206),0))+(IFERROR(((X207/$F$207)*$D$207),0))+(IFERROR(((X208/$F$208)*$D$208),0))+(IFERROR(((X209/$F$209)*$D$209),0))</f>
        <v>0</v>
      </c>
      <c r="Y210" s="632">
        <f>(IFERROR(((Y19/$F$19)*$D$19),0)+(IFERROR(((Y20/$F$20)*$D$20),0)))+(IFERROR(((Y21/$F$21)*$D$21),0))+(IFERROR(((Y22/$F$22)*$D$22),0))+(IFERROR(((Y23/$F$23)*$D$23),0))+(IFERROR(((Y27/$F$27)*$D$27),0))+(IFERROR(((Y28/$F$28)*$D$28),0))+(IFERROR(((Y29/$F$29)*$D$29),0))+(IFERROR(((Y30/$F$30)*$D$30),0))+(IFERROR(((Y31/$F$31)*$D$31),0))+(IFERROR(((Y34/$F$34)*$D$34),0))+(IFERROR(((Y35/$F$35)*$D$35),0))+(IFERROR(((Y36/$F$36)*$D$36),0))+(IFERROR(((Y37/$F$37)*$D$37),0))+(IFERROR(((Y38/$F$38)*$D$38),0))+(IFERROR(((Y40/$F$40)*$D$40),0))+(IFERROR(((Y41/$F$41)*$D$41),0))+(IFERROR(((Y42/$F$42)*$D$42),0))+(IFERROR(((Y43/$F$43)*$D$43),0))+(IFERROR(((Y44/$F$44)*$D$44),0))+(IFERROR(((Y46/$F$46)*$D$46),0))+(IFERROR(((Y47/$F$47)*$D$47),0))+(IFERROR(((Y48/$F$48)*$D$48),0))+(IFERROR(((Y49/$F$49)*$D$49),0))+(IFERROR(((Y50/$F$50)*$D$50),0))+(IFERROR(((Y52/$F$52)*$D$52),0))+(IFERROR(((Y53/$F$53)*$D$53),0))+(IFERROR(((Y54/$F$54)*$D$54),0))+(IFERROR(((Y55/$F$55)*$D$55),0))+(IFERROR(((Y56/$F$56)*$D$56),0))+(IFERROR(((Y59/$F$65)*$D$59),0))+(IFERROR(((Y60/$F$60)*$D$60),0))+(IFERROR(((Y61/$F$61)*$D$61),0))+(IFERROR(((Y62/$F$62)*$D$62),0))+(IFERROR(((Y63/$F$63)*$D$63),0))+(IFERROR(((Y65/#REF!)*$D$65),0))+(IFERROR(((Y66/$F$66)*$D$66),0))+(IFERROR(((Y67/$F$67)*$D$67),0))+(IFERROR(((Y68/$F$68)*$D$68),0))+(IFERROR(((Y69/$F$69)*$D$69),0))+(IFERROR(((#REF!/#REF!)*#REF!),0))+(IFERROR(((Y70/$F$70)*$D$70),0))+(IFERROR(((Y71/$F$71)*$D$71),0))+(IFERROR(((Y72/$F$72)*$D$72),0))+(IFERROR(((Y73/$F$73)*$D$73),0))+(IFERROR(((Y75/$F$75)*$D$75),0))+(IFERROR(((Y76/$F$76)*$D$76),0))+(IFERROR(((Y77/$F$77)*$D$77),0))+(IFERROR(((Y78/$F$78)*$D$78),0))+(IFERROR(((Y79/$F$79)*$D$79),0))+(IFERROR(((Y81/$F$81)*$D$81),0))+(IFERROR(((Y82/$F$82)*$D$82),0))+(IFERROR(((Y83/$F$83)*$D$83),0))+(IFERROR(((Y84/$F$84)*$D$84),0))+(IFERROR(((Y85/$F$85)*$D$85),0))+(IFERROR(((Y88/$F$88)*$D$88),0))+(IFERROR(((Y89/$F$89)*$D$89),0))+(IFERROR(((Y90/$F$90)*$D$90),0))+(IFERROR(((Y91/$F$91)*$D$91),0))+(IFERROR(((Y92/$F$92)*$D$92),0))+(IFERROR(((Y94/$F$94)*$D$94),0))+(IFERROR(((Y95/$F$95)*$D$95),0))+(IFERROR(((Y96/$F$96)*$D$96),0))+(IFERROR(((Y97/$F$97)*$D$97),0))+(IFERROR(((Y98/$F$98)*$D$98),0))+(IFERROR(((Y100/$F$100)*$D$100),0))+(IFERROR(((Y101/$F$101)*$D$101),0))+(IFERROR(((Y102/$F$102)*$D$102),0))+(IFERROR(((Y103/$F$103)*$D$103),0))+(IFERROR(((Y104/$F$104)*$D$104),0))+(IFERROR(((Y106/$F$106)*$D$106),0))+(IFERROR(((Y107/$F$107)*$D$107),0))+(IFERROR(((Y108/$F$108)*$D$108),0))+(IFERROR(((Y109/$F$109)*$D$109),0))+(IFERROR(((Y110/$F$110)*$D$110),0))+(IFERROR(((Y112/$F$112)*$D$112),0))+(IFERROR(((Y113/$F$113)*$D$113),0))+(IFERROR(((Y114/$F$114)*$D$114),0))+(IFERROR(((Y115/$F$115)*$D$115),0))+(IFERROR(((Y116/$F$116)*$D$116),0))+(IFERROR(((Y119/$F$119)*$D$119),0))+(IFERROR(((Y120/$F$120)*$D$120),0))+(IFERROR(((Y121/$F$121)*$D$121),0))+(IFERROR(((Y122/$F$122)*$D$122),0))+(IFERROR(((Y123/$F$123)*$D$123),0))+(IFERROR(((Y125/$F$125)*$D$125),0))+(IFERROR(((Y126/$F$126)*$D$126),0))+(IFERROR(((Y127/$F$127)*$D$127),0))+(IFERROR(((Y128/$F$128)*$D$128),0))+(IFERROR(((Y129/$F$129)*$D$129),0))+(IFERROR(((Y131/$F$131)*$D$131),0))+(IFERROR(((Y132/$F$132)*$D$132),0))+(IFERROR(((Y133/$F$133)*$D$133),0))+(IFERROR(((Y134/$F$134)*$D$134),0))+(IFERROR(((Y135/$F$135)*$D$135),0))+(IFERROR(((Y137/$F$137)*$D$137),0))+(IFERROR(((Y138/$F$138)*$D$138),0))+(IFERROR(((Y139/$F$139)*$D$139),0))+(IFERROR(((Y140/$F$140)*$D$140),0))+(IFERROR(((Y141/$F$141)*$D$141),0))+(IFERROR(((Y143/$F$143)*$D$143),0))+(IFERROR(((Y144/$F$144)*$D$144),0))+(IFERROR(((Y145/$F$145)*$D$145),0))+(IFERROR(((Y146/$F$146)*$D$146),0))+(IFERROR(((Y147/$F$147)*$D$147),0))+(IFERROR(((Y150/$F$150)*$D$150),0))+(IFERROR(((Y151/$F$151)*$D$151),0))+(IFERROR(((Y152/$F$152)*$D$152),0))+(IFERROR(((Y153/$F$153)*$D$153),0))+(IFERROR(((Y154/$F$154)*$D$154),0))+(IFERROR(((Y156/$F$156)*$D$156),0))+(IFERROR(((Y157/$F$157)*$D$157),0))+(IFERROR(((Y158/$F$158)*$D$158),0))+(IFERROR(((Y159/$F$159)*$D$159),0))+(IFERROR(((Y160/$F$160)*$D$160),0))+(IFERROR(((Y162/$F$162)*$D$162),0))+(IFERROR(((Y163/$F$163)*$D$163),0))+(IFERROR(((Y164/$F$164)*$D$164),0))+(IFERROR(((Y165/$F$165)*$D$165),0))+(IFERROR(((Y166/$F$166)*$D$166),0))+(IFERROR(((Y168/$F$168)*$D$168),0))+(IFERROR(((Y169/X169)*V169),0))+(IFERROR(((Y170/$F$170)*$D$170),0))+(IFERROR(((Y171/$F$171)*$D$171),0))+(IFERROR(((Y172/$F$172)*$D$172),0))+(IFERROR(((Y174/$F$174)*$D$174),0))+(IFERROR(((Y175/$F$175)*$D$175),0))+(IFERROR(((Y176/$F$176)*$D$176),0))+(IFERROR(((Y177/$F$177)*$D$177),0))+(IFERROR(((Y178/$F$178)*$D$178),0))+(IFERROR(((Y181/$F$181)*$D$181),0))+(IFERROR(((Y182/$F$182)*$D$182),0))+(IFERROR(((Y183/$F$183)*$D$183),0))+(IFERROR(((Y184/$F$184)*$D$184),0))+(IFERROR(((Y185/$F$185)*$D$185),0))+(IFERROR(((Y187/$F$187)*$D$187),0))+(IFERROR(((Y188/$F$188)*$D$188),0))+(IFERROR(((Y189/$F$189)*$D$189),0))+(IFERROR(((Y190/$F$190)*$D$190),0))+(IFERROR(((Y191/$F$191)*$D$191),0))+(IFERROR(((Y193/$F$193)*$D$193),0))+(IFERROR(((Y194/$F$194)*$D$194),0))+(IFERROR(((Y195/$F$195)*$D$195),0))+(IFERROR(((Y196/$F$196)*$D$196),0))+(IFERROR(((Y197/$F$197)*$D$197),0))+(IFERROR(((Y199/$F$199)*$D$199),0))+(IFERROR(((Y200/$F$200)*$D$200),0))+(IFERROR(((Y201/$F$201)*$D$201),0))+(IFERROR(((Y202/$F$202)*$D$202),0))+(IFERROR(((Y203/$F$203)*$D$203),0))+(IFERROR(((Y205/$F$205)*$D$205),0))+(IFERROR(((Y206/$F$206)*$D$206),0))+(IFERROR(((Y207/$F$207)*$D$207),0))+(IFERROR(((Y208/$F$208)*$D$208),0))+(IFERROR(((Y209/$F$209)*$D$209),0))</f>
        <v>0</v>
      </c>
      <c r="Z210" s="632">
        <f>(IFERROR(((Z19/$F$19)*$D$19),0)+(IFERROR(((Z20/$F$20)*$D$20),0)))+(IFERROR(((Z21/$F$21)*$D$21),0))+(IFERROR(((Z22/$F$22)*$D$22),0))+(IFERROR(((Z23/$F$23)*$D$23),0))+(IFERROR(((Z27/$F$27)*$D$27),0))+(IFERROR(((Z28/$F$28)*$D$28),0))+(IFERROR(((Z29/$F$29)*$D$29),0))+(IFERROR(((Z30/$F$30)*$D$30),0))+(IFERROR(((Z31/$F$31)*$D$31),0))+(IFERROR(((Z34/$F$34)*$D$34),0))+(IFERROR(((Z35/$F$35)*$D$35),0))+(IFERROR(((Z36/$F$36)*$D$36),0))+(IFERROR(((Z37/$F$37)*$D$37),0))+(IFERROR(((Z38/$F$38)*$D$38),0))+(IFERROR(((Z40/$F$40)*$D$40),0))+(IFERROR(((Z41/$F$41)*$D$41),0))+(IFERROR(((Z42/$F$42)*$D$42),0))+(IFERROR(((Z43/$F$43)*$D$43),0))+(IFERROR(((Z44/$F$44)*$D$44),0))+(IFERROR(((Z46/$F$46)*$D$46),0))+(IFERROR(((Z47/$F$47)*$D$47),0))+(IFERROR(((Z48/$F$48)*$D$48),0))+(IFERROR(((Z49/$F$49)*$D$49),0))+(IFERROR(((Z50/$F$50)*$D$50),0))+(IFERROR(((Z52/$F$52)*$D$52),0))+(IFERROR(((Z53/$F$53)*$D$53),0))+(IFERROR(((Z54/$F$54)*$D$54),0))+(IFERROR(((Z55/$F$55)*$D$55),0))+(IFERROR(((Z56/$F$56)*$D$56),0))+(IFERROR(((Z59/$F$65)*$D$59),0))+(IFERROR(((Z60/$F$60)*$D$60),0))+(IFERROR(((Z61/$F$61)*$D$61),0))+(IFERROR(((Z62/$F$62)*$D$62),0))+(IFERROR(((Z63/$F$63)*$D$63),0))+(IFERROR(((Z65/#REF!)*$D$65),0))+(IFERROR(((Z66/$F$66)*$D$66),0))+(IFERROR(((Z67/$F$67)*$D$67),0))+(IFERROR(((Z68/$F$68)*$D$68),0))+(IFERROR(((Z69/$F$69)*$D$69),0))+(IFERROR(((#REF!/#REF!)*#REF!),0))+(IFERROR(((Z70/$F$70)*$D$70),0))+(IFERROR(((Z71/$F$71)*$D$71),0))+(IFERROR(((Z72/$F$72)*$D$72),0))+(IFERROR(((Z73/$F$73)*$D$73),0))+(IFERROR(((Z75/$F$75)*$D$75),0))+(IFERROR(((Z76/$F$76)*$D$76),0))+(IFERROR(((Z77/$F$77)*$D$77),0))+(IFERROR(((Z78/$F$78)*$D$78),0))+(IFERROR(((Z79/$F$79)*$D$79),0))+(IFERROR(((Z81/$F$81)*$D$81),0))+(IFERROR(((Z82/$F$82)*$D$82),0))+(IFERROR(((Z83/$F$83)*$D$83),0))+(IFERROR(((Z84/$F$84)*$D$84),0))+(IFERROR(((Z85/$F$85)*$D$85),0))+(IFERROR(((Z88/$F$88)*$D$88),0))+(IFERROR(((Z89/$F$89)*$D$89),0))+(IFERROR(((Z90/$F$90)*$D$90),0))+(IFERROR(((Z91/$F$91)*$D$91),0))+(IFERROR(((Z92/$F$92)*$D$92),0))+(IFERROR(((Z94/$F$94)*$D$94),0))+(IFERROR(((Z95/$F$95)*$D$95),0))+(IFERROR(((Z96/$F$96)*$D$96),0))+(IFERROR(((Z97/$F$97)*$D$97),0))+(IFERROR(((Z98/$F$98)*$D$98),0))+(IFERROR(((Z100/$F$100)*$D$100),0))+(IFERROR(((Z101/$F$101)*$D$101),0))+(IFERROR(((Z102/$F$102)*$D$102),0))+(IFERROR(((Z103/$F$103)*$D$103),0))+(IFERROR(((Z104/$F$104)*$D$104),0))+(IFERROR(((Z106/$F$106)*$D$106),0))+(IFERROR(((Z107/$F$107)*$D$107),0))+(IFERROR(((Z108/$F$108)*$D$108),0))+(IFERROR(((Z109/$F$109)*$D$109),0))+(IFERROR(((Z110/$F$110)*$D$110),0))+(IFERROR(((Z112/$F$112)*$D$112),0))+(IFERROR(((Z113/$F$113)*$D$113),0))+(IFERROR(((Z114/$F$114)*$D$114),0))+(IFERROR(((Z115/$F$115)*$D$115),0))+(IFERROR(((Z116/$F$116)*$D$116),0))+(IFERROR(((Z119/$F$119)*$D$119),0))+(IFERROR(((Z120/$F$120)*$D$120),0))+(IFERROR(((Z121/$F$121)*$D$121),0))+(IFERROR(((Z122/$F$122)*$D$122),0))+(IFERROR(((Z123/$F$123)*$D$123),0))+(IFERROR(((Z125/$F$125)*$D$125),0))+(IFERROR(((Z126/$F$126)*$D$126),0))+(IFERROR(((Z127/$F$127)*$D$127),0))+(IFERROR(((Z128/$F$128)*$D$128),0))+(IFERROR(((Z129/$F$129)*$D$129),0))+(IFERROR(((Z131/$F$131)*$D$131),0))+(IFERROR(((Z132/$F$132)*$D$132),0))+(IFERROR(((Z133/$F$133)*$D$133),0))+(IFERROR(((Z134/$F$134)*$D$134),0))+(IFERROR(((Z135/$F$135)*$D$135),0))+(IFERROR(((Z137/$F$137)*$D$137),0))+(IFERROR(((Z138/$F$138)*$D$138),0))+(IFERROR(((Z139/$F$139)*$D$139),0))+(IFERROR(((Z140/$F$140)*$D$140),0))+(IFERROR(((Z141/$F$141)*$D$141),0))+(IFERROR(((Z143/$F$143)*$D$143),0))+(IFERROR(((Z144/$F$144)*$D$144),0))+(IFERROR(((Z145/$F$145)*$D$145),0))+(IFERROR(((Z146/$F$146)*$D$146),0))+(IFERROR(((Z147/$F$147)*$D$147),0))+(IFERROR(((Z150/$F$150)*$D$150),0))+(IFERROR(((Z151/$F$151)*$D$151),0))+(IFERROR(((Z152/$F$152)*$D$152),0))+(IFERROR(((Z153/$F$153)*$D$153),0))+(IFERROR(((Z154/$F$154)*$D$154),0))+(IFERROR(((Z156/$F$156)*$D$156),0))+(IFERROR(((Z157/$F$157)*$D$157),0))+(IFERROR(((Z158/$F$158)*$D$158),0))+(IFERROR(((Z159/$F$159)*$D$159),0))+(IFERROR(((Z160/$F$160)*$D$160),0))+(IFERROR(((Z162/$F$162)*$D$162),0))+(IFERROR(((Z163/$F$163)*$D$163),0))+(IFERROR(((Z164/$F$164)*$D$164),0))+(IFERROR(((Z165/$F$165)*$D$165),0))+(IFERROR(((Z166/$F$166)*$D$166),0))+(IFERROR(((Z168/$F$168)*$D$168),0))+(IFERROR(((Z169/Y169)*W169),0))+(IFERROR(((Z170/$F$170)*$D$170),0))+(IFERROR(((Z171/$F$171)*$D$171),0))+(IFERROR(((Z172/$F$172)*$D$172),0))+(IFERROR(((Z174/$F$174)*$D$174),0))+(IFERROR(((Z175/$F$175)*$D$175),0))+(IFERROR(((Z176/$F$176)*$D$176),0))+(IFERROR(((Z177/$F$177)*$D$177),0))+(IFERROR(((Z178/$F$178)*$D$178),0))+(IFERROR(((Z181/$F$181)*$D$181),0))+(IFERROR(((Z182/$F$182)*$D$182),0))+(IFERROR(((Z183/$F$183)*$D$183),0))+(IFERROR(((Z184/$F$184)*$D$184),0))+(IFERROR(((Z185/$F$185)*$D$185),0))+(IFERROR(((Z187/$F$187)*$D$187),0))+(IFERROR(((Z188/$F$188)*$D$188),0))+(IFERROR(((Z189/$F$189)*$D$189),0))+(IFERROR(((Z190/$F$190)*$D$190),0))+(IFERROR(((Z191/$F$191)*$D$191),0))+(IFERROR(((Z193/$F$193)*$D$193),0))+(IFERROR(((Z194/$F$194)*$D$194),0))+(IFERROR(((Z195/$F$195)*$D$195),0))+(IFERROR(((Z196/$F$196)*$D$196),0))+(IFERROR(((Z197/$F$197)*$D$197),0))+(IFERROR(((Z199/$F$199)*$D$199),0))+(IFERROR(((Z200/$F$200)*$D$200),0))+(IFERROR(((Z201/$F$201)*$D$201),0))+(IFERROR(((Z202/$F$202)*$D$202),0))+(IFERROR(((Z203/$F$203)*$D$203),0))+(IFERROR(((Z205/$F$205)*$D$205),0))+(IFERROR(((Z206/$F$206)*$D$206),0))+(IFERROR(((Z207/$F$207)*$D$207),0))+(IFERROR(((Z208/$F$208)*$D$208),0))+(IFERROR(((Z209/$F$209)*$D$209),0))</f>
        <v>0</v>
      </c>
      <c r="AA210" s="632">
        <f>(IFERROR(((AA19/$F$19)*$D$19),0)+(IFERROR(((AA20/$F$20)*$D$20),0)))+(IFERROR(((AA21/$F$21)*$D$21),0))+(IFERROR(((AA22/$F$22)*$D$22),0))+(IFERROR(((AA23/$F$23)*$D$23),0))+(IFERROR(((AA27/$F$27)*$D$27),0))+(IFERROR(((AA28/$F$28)*$D$28),0))+(IFERROR(((AA29/$F$29)*$D$29),0))+(IFERROR(((AA30/$F$30)*$D$30),0))+(IFERROR(((AA31/$F$31)*$D$31),0))+(IFERROR(((AA34/$F$34)*$D$34),0))+(IFERROR(((AA35/$F$35)*$D$35),0))+(IFERROR(((AA36/$F$36)*$D$36),0))+(IFERROR(((AA37/$F$37)*$D$37),0))+(IFERROR(((AA38/$F$38)*$D$38),0))+(IFERROR(((AA40/$F$40)*$D$40),0))+(IFERROR(((AA41/$F$41)*$D$41),0))+(IFERROR(((AA42/$F$42)*$D$42),0))+(IFERROR(((AA43/$F$43)*$D$43),0))+(IFERROR(((AA44/$F$44)*$D$44),0))+(IFERROR(((AA46/$F$46)*$D$46),0))+(IFERROR(((AA47/$F$47)*$D$47),0))+(IFERROR(((AA48/$F$48)*$D$48),0))+(IFERROR(((AA49/$F$49)*$D$49),0))+(IFERROR(((AA50/$F$50)*$D$50),0))+(IFERROR(((AA52/$F$52)*$D$52),0))+(IFERROR(((AA53/$F$53)*$D$53),0))+(IFERROR(((AA54/$F$54)*$D$54),0))+(IFERROR(((AA55/$F$55)*$D$55),0))+(IFERROR(((AA56/$F$56)*$D$56),0))+(IFERROR(((AA59/$F$65)*$D$59),0))+(IFERROR(((AA60/$F$60)*$D$60),0))+(IFERROR(((AA61/$F$61)*$D$61),0))+(IFERROR(((AA62/$F$62)*$D$62),0))+(IFERROR(((AA63/$F$63)*$D$63),0))+(IFERROR(((AA65/#REF!)*$D$65),0))+(IFERROR(((AA66/$F$66)*$D$66),0))+(IFERROR(((AA67/$F$67)*$D$67),0))+(IFERROR(((AA68/$F$68)*$D$68),0))+(IFERROR(((AA69/$F$69)*$D$69),0))+(IFERROR(((#REF!/#REF!)*#REF!),0))+(IFERROR(((AA70/$F$70)*$D$70),0))+(IFERROR(((AA71/$F$71)*$D$71),0))+(IFERROR(((AA72/$F$72)*$D$72),0))+(IFERROR(((AA73/$F$73)*$D$73),0))+(IFERROR(((AA75/$F$75)*$D$75),0))+(IFERROR(((AA76/$F$76)*$D$76),0))+(IFERROR(((AA77/$F$77)*$D$77),0))+(IFERROR(((AA78/$F$78)*$D$78),0))+(IFERROR(((AA79/$F$79)*$D$79),0))+(IFERROR(((AA81/$F$81)*$D$81),0))+(IFERROR(((AA82/$F$82)*$D$82),0))+(IFERROR(((AA83/$F$83)*$D$83),0))+(IFERROR(((AA84/$F$84)*$D$84),0))+(IFERROR(((AA85/$F$85)*$D$85),0))+(IFERROR(((AA88/$F$88)*$D$88),0))+(IFERROR(((AA89/$F$89)*$D$89),0))+(IFERROR(((AA90/$F$90)*$D$90),0))+(IFERROR(((AA91/$F$91)*$D$91),0))+(IFERROR(((AA92/$F$92)*$D$92),0))+(IFERROR(((AA94/$F$94)*$D$94),0))+(IFERROR(((AA95/$F$95)*$D$95),0))+(IFERROR(((AA96/$F$96)*$D$96),0))+(IFERROR(((AA97/$F$97)*$D$97),0))+(IFERROR(((AA98/$F$98)*$D$98),0))+(IFERROR(((AA100/$F$100)*$D$100),0))+(IFERROR(((AA101/$F$101)*$D$101),0))+(IFERROR(((AA102/$F$102)*$D$102),0))+(IFERROR(((AA103/$F$103)*$D$103),0))+(IFERROR(((AA104/$F$104)*$D$104),0))+(IFERROR(((AA106/$F$106)*$D$106),0))+(IFERROR(((AA107/$F$107)*$D$107),0))+(IFERROR(((AA108/$F$108)*$D$108),0))+(IFERROR(((AA109/$F$109)*$D$109),0))+(IFERROR(((AA110/$F$110)*$D$110),0))+(IFERROR(((AA112/$F$112)*$D$112),0))+(IFERROR(((AA113/$F$113)*$D$113),0))+(IFERROR(((AA114/$F$114)*$D$114),0))+(IFERROR(((AA115/$F$115)*$D$115),0))+(IFERROR(((AA116/$F$116)*$D$116),0))+(IFERROR(((AA119/$F$119)*$D$119),0))+(IFERROR(((AA120/$F$120)*$D$120),0))+(IFERROR(((AA121/$F$121)*$D$121),0))+(IFERROR(((AA122/$F$122)*$D$122),0))+(IFERROR(((AA123/$F$123)*$D$123),0))+(IFERROR(((AA125/$F$125)*$D$125),0))+(IFERROR(((AA126/$F$126)*$D$126),0))+(IFERROR(((AA127/$F$127)*$D$127),0))+(IFERROR(((AA128/$F$128)*$D$128),0))+(IFERROR(((AA129/$F$129)*$D$129),0))+(IFERROR(((AA131/$F$131)*$D$131),0))+(IFERROR(((AA132/$F$132)*$D$132),0))+(IFERROR(((AA133/$F$133)*$D$133),0))+(IFERROR(((AA134/$F$134)*$D$134),0))+(IFERROR(((AA135/$F$135)*$D$135),0))+(IFERROR(((AA137/$F$137)*$D$137),0))+(IFERROR(((AA138/$F$138)*$D$138),0))+(IFERROR(((AA139/$F$139)*$D$139),0))+(IFERROR(((AA140/$F$140)*$D$140),0))+(IFERROR(((AA141/$F$141)*$D$141),0))+(IFERROR(((AA143/$F$143)*$D$143),0))+(IFERROR(((AA144/$F$144)*$D$144),0))+(IFERROR(((AA145/$F$145)*$D$145),0))+(IFERROR(((AA146/$F$146)*$D$146),0))+(IFERROR(((AA147/$F$147)*$D$147),0))+(IFERROR(((AA150/$F$150)*$D$150),0))+(IFERROR(((AA151/$F$151)*$D$151),0))+(IFERROR(((AA152/$F$152)*$D$152),0))+(IFERROR(((AA153/$F$153)*$D$153),0))+(IFERROR(((AA154/$F$154)*$D$154),0))+(IFERROR(((AA156/$F$156)*$D$156),0))+(IFERROR(((AA157/$F$157)*$D$157),0))+(IFERROR(((AA158/$F$158)*$D$158),0))+(IFERROR(((AA159/$F$159)*$D$159),0))+(IFERROR(((AA160/$F$160)*$D$160),0))+(IFERROR(((AA162/$F$162)*$D$162),0))+(IFERROR(((AA163/$F$163)*$D$163),0))+(IFERROR(((AA164/$F$164)*$D$164),0))+(IFERROR(((AA165/$F$165)*$D$165),0))+(IFERROR(((AA166/$F$166)*$D$166),0))+(IFERROR(((AA168/$F$168)*$D$168),0))+(IFERROR(((AA169/Z169)*X169),0))+(IFERROR(((AA170/$F$170)*$D$170),0))+(IFERROR(((AA171/$F$171)*$D$171),0))+(IFERROR(((AA172/$F$172)*$D$172),0))+(IFERROR(((AA174/$F$174)*$D$174),0))+(IFERROR(((AA175/$F$175)*$D$175),0))+(IFERROR(((AA176/$F$176)*$D$176),0))+(IFERROR(((AA177/$F$177)*$D$177),0))+(IFERROR(((AA178/$F$178)*$D$178),0))+(IFERROR(((AA181/$F$181)*$D$181),0))+(IFERROR(((AA182/$F$182)*$D$182),0))+(IFERROR(((AA183/$F$183)*$D$183),0))+(IFERROR(((AA184/$F$184)*$D$184),0))+(IFERROR(((AA185/$F$185)*$D$185),0))+(IFERROR(((AA187/$F$187)*$D$187),0))+(IFERROR(((AA188/$F$188)*$D$188),0))+(IFERROR(((AA189/$F$189)*$D$189),0))+(IFERROR(((AA190/$F$190)*$D$190),0))+(IFERROR(((AA191/$F$191)*$D$191),0))+(IFERROR(((AA193/$F$193)*$D$193),0))+(IFERROR(((AA194/$F$194)*$D$194),0))+(IFERROR(((AA195/$F$195)*$D$195),0))+(IFERROR(((AA196/$F$196)*$D$196),0))+(IFERROR(((AA197/$F$197)*$D$197),0))+(IFERROR(((AA199/$F$199)*$D$199),0))+(IFERROR(((AA200/$F$200)*$D$200),0))+(IFERROR(((AA201/$F$201)*$D$201),0))+(IFERROR(((AA202/$F$202)*$D$202),0))+(IFERROR(((AA203/$F$203)*$D$203),0))+(IFERROR(((AA205/$F$205)*$D$205),0))+(IFERROR(((AA206/$F$206)*$D$206),0))+(IFERROR(((AA207/$F$207)*$D$207),0))+(IFERROR(((AA208/$F$208)*$D$208),0))+(IFERROR(((AA209/$F$209)*$D$209),0))</f>
        <v>0</v>
      </c>
      <c r="AB210" s="632">
        <f>(IFERROR(((AB19/$F$19)*$D$19),0)+(IFERROR(((AB20/$F$20)*$D$20),0)))+(IFERROR(((AB21/$F$21)*$D$21),0))+(IFERROR(((AB22/$F$22)*$D$22),0))+(IFERROR(((AB23/$F$23)*$D$23),0))+(IFERROR(((AB27/$F$27)*$D$27),0))+(IFERROR(((AB28/$F$28)*$D$28),0))+(IFERROR(((AB29/$F$29)*$D$29),0))+(IFERROR(((AB30/$F$30)*$D$30),0))+(IFERROR(((AB31/$F$31)*$D$31),0))+(IFERROR(((AB34/$F$34)*$D$34),0))+(IFERROR(((AB35/$F$35)*$D$35),0))+(IFERROR(((AB36/$F$36)*$D$36),0))+(IFERROR(((AB37/$F$37)*$D$37),0))+(IFERROR(((AB38/$F$38)*$D$38),0))+(IFERROR(((AB40/$F$40)*$D$40),0))+(IFERROR(((AB41/$F$41)*$D$41),0))+(IFERROR(((AB42/$F$42)*$D$42),0))+(IFERROR(((AB43/$F$43)*$D$43),0))+(IFERROR(((AB44/$F$44)*$D$44),0))+(IFERROR(((AB46/$F$46)*$D$46),0))+(IFERROR(((AB47/$F$47)*$D$47),0))+(IFERROR(((AB48/$F$48)*$D$48),0))+(IFERROR(((AB49/$F$49)*$D$49),0))+(IFERROR(((AB50/$F$50)*$D$50),0))+(IFERROR(((AB52/$F$52)*$D$52),0))+(IFERROR(((AB53/$F$53)*$D$53),0))+(IFERROR(((AB54/$F$54)*$D$54),0))+(IFERROR(((AB55/$F$55)*$D$55),0))+(IFERROR(((AB56/$F$56)*$D$56),0))+(IFERROR(((AB59/$F$65)*$D$59),0))+(IFERROR(((AB60/$F$60)*$D$60),0))+(IFERROR(((AB61/$F$61)*$D$61),0))+(IFERROR(((AB62/$F$62)*$D$62),0))+(IFERROR(((AB63/$F$63)*$D$63),0))+(IFERROR(((AB65/#REF!)*$D$65),0))+(IFERROR(((AB66/$F$66)*$D$66),0))+(IFERROR(((AB67/$F$67)*$D$67),0))+(IFERROR(((AB68/$F$68)*$D$68),0))+(IFERROR(((AB69/$F$69)*$D$69),0))+(IFERROR(((#REF!/#REF!)*#REF!),0))+(IFERROR(((AB70/$F$70)*$D$70),0))+(IFERROR(((AB71/$F$71)*$D$71),0))+(IFERROR(((AB72/$F$72)*$D$72),0))+(IFERROR(((AB73/$F$73)*$D$73),0))+(IFERROR(((AB75/$F$75)*$D$75),0))+(IFERROR(((AB76/$F$76)*$D$76),0))+(IFERROR(((AB77/$F$77)*$D$77),0))+(IFERROR(((AB78/$F$78)*$D$78),0))+(IFERROR(((AB79/$F$79)*$D$79),0))+(IFERROR(((AB81/$F$81)*$D$81),0))+(IFERROR(((AB82/$F$82)*$D$82),0))+(IFERROR(((AB83/$F$83)*$D$83),0))+(IFERROR(((AB84/$F$84)*$D$84),0))+(IFERROR(((AB85/$F$85)*$D$85),0))+(IFERROR(((AB88/$F$88)*$D$88),0))+(IFERROR(((AB89/$F$89)*$D$89),0))+(IFERROR(((AB90/$F$90)*$D$90),0))+(IFERROR(((AB91/$F$91)*$D$91),0))+(IFERROR(((AB92/$F$92)*$D$92),0))+(IFERROR(((AB94/$F$94)*$D$94),0))+(IFERROR(((AB95/$F$95)*$D$95),0))+(IFERROR(((AB96/$F$96)*$D$96),0))+(IFERROR(((AB97/$F$97)*$D$97),0))+(IFERROR(((AB98/$F$98)*$D$98),0))+(IFERROR(((AB100/$F$100)*$D$100),0))+(IFERROR(((AB101/$F$101)*$D$101),0))+(IFERROR(((AB102/$F$102)*$D$102),0))+(IFERROR(((AB103/$F$103)*$D$103),0))+(IFERROR(((AB104/$F$104)*$D$104),0))+(IFERROR(((AB106/$F$106)*$D$106),0))+(IFERROR(((AB107/$F$107)*$D$107),0))+(IFERROR(((AB108/$F$108)*$D$108),0))+(IFERROR(((AB109/$F$109)*$D$109),0))+(IFERROR(((AB110/$F$110)*$D$110),0))+(IFERROR(((AB112/$F$112)*$D$112),0))+(IFERROR(((AB113/$F$113)*$D$113),0))+(IFERROR(((AB114/$F$114)*$D$114),0))+(IFERROR(((AB115/$F$115)*$D$115),0))+(IFERROR(((AB116/$F$116)*$D$116),0))+(IFERROR(((AB119/$F$119)*$D$119),0))+(IFERROR(((AB120/$F$120)*$D$120),0))+(IFERROR(((AB121/$F$121)*$D$121),0))+(IFERROR(((AB122/$F$122)*$D$122),0))+(IFERROR(((AB123/$F$123)*$D$123),0))+(IFERROR(((AB125/$F$125)*$D$125),0))+(IFERROR(((AB126/$F$126)*$D$126),0))+(IFERROR(((AB127/$F$127)*$D$127),0))+(IFERROR(((AB128/$F$128)*$D$128),0))+(IFERROR(((AB129/$F$129)*$D$129),0))+(IFERROR(((AB131/$F$131)*$D$131),0))+(IFERROR(((AB132/$F$132)*$D$132),0))+(IFERROR(((AB133/$F$133)*$D$133),0))+(IFERROR(((AB134/$F$134)*$D$134),0))+(IFERROR(((AB135/$F$135)*$D$135),0))+(IFERROR(((AB137/$F$137)*$D$137),0))+(IFERROR(((AB138/$F$138)*$D$138),0))+(IFERROR(((AB139/$F$139)*$D$139),0))+(IFERROR(((AB140/$F$140)*$D$140),0))+(IFERROR(((AB141/$F$141)*$D$141),0))+(IFERROR(((AB143/$F$143)*$D$143),0))+(IFERROR(((AB144/$F$144)*$D$144),0))+(IFERROR(((AB145/$F$145)*$D$145),0))+(IFERROR(((AB146/$F$146)*$D$146),0))+(IFERROR(((AB147/$F$147)*$D$147),0))+(IFERROR(((AB150/$F$150)*$D$150),0))+(IFERROR(((AB151/$F$151)*$D$151),0))+(IFERROR(((AB152/$F$152)*$D$152),0))+(IFERROR(((AB153/$F$153)*$D$153),0))+(IFERROR(((AB154/$F$154)*$D$154),0))+(IFERROR(((AB156/$F$156)*$D$156),0))+(IFERROR(((AB157/$F$157)*$D$157),0))+(IFERROR(((AB158/$F$158)*$D$158),0))+(IFERROR(((AB159/$F$159)*$D$159),0))+(IFERROR(((AB160/$F$160)*$D$160),0))+(IFERROR(((AB162/$F$162)*$D$162),0))+(IFERROR(((AB163/$F$163)*$D$163),0))+(IFERROR(((AB164/$F$164)*$D$164),0))+(IFERROR(((AB165/$F$165)*$D$165),0))+(IFERROR(((AB166/$F$166)*$D$166),0))+(IFERROR(((AB168/$F$168)*$D$168),0))+(IFERROR(((AB169/AA169)*Y169),0))+(IFERROR(((AB170/$F$170)*$D$170),0))+(IFERROR(((AB171/$F$171)*$D$171),0))+(IFERROR(((AB172/$F$172)*$D$172),0))+(IFERROR(((AB174/$F$174)*$D$174),0))+(IFERROR(((AB175/$F$175)*$D$175),0))+(IFERROR(((AB176/$F$176)*$D$176),0))+(IFERROR(((AB177/$F$177)*$D$177),0))+(IFERROR(((AB178/$F$178)*$D$178),0))+(IFERROR(((AB181/$F$181)*$D$181),0))+(IFERROR(((AB182/$F$182)*$D$182),0))+(IFERROR(((AB183/$F$183)*$D$183),0))+(IFERROR(((AB184/$F$184)*$D$184),0))+(IFERROR(((AB185/$F$185)*$D$185),0))+(IFERROR(((AB187/$F$187)*$D$187),0))+(IFERROR(((AB188/$F$188)*$D$188),0))+(IFERROR(((AB189/$F$189)*$D$189),0))+(IFERROR(((AB190/$F$190)*$D$190),0))+(IFERROR(((AB191/$F$191)*$D$191),0))+(IFERROR(((AB193/$F$193)*$D$193),0))+(IFERROR(((AB194/$F$194)*$D$194),0))+(IFERROR(((AB195/$F$195)*$D$195),0))+(IFERROR(((AB196/$F$196)*$D$196),0))+(IFERROR(((AB197/$F$197)*$D$197),0))+(IFERROR(((AB199/$F$199)*$D$199),0))+(IFERROR(((AB200/$F$200)*$D$200),0))+(IFERROR(((AB201/$F$201)*$D$201),0))+(IFERROR(((AB202/$F$202)*$D$202),0))+(IFERROR(((AB203/$F$203)*$D$203),0))+(IFERROR(((AB205/$F$205)*$D$205),0))+(IFERROR(((AB206/$F$206)*$D$206),0))+(IFERROR(((AB207/$F$207)*$D$207),0))+(IFERROR(((AB208/$F$208)*$D$208),0))+(IFERROR(((AB209/$F$209)*$D$209),0))</f>
        <v>0</v>
      </c>
      <c r="AC210" s="632">
        <f>(IFERROR(((AC19/$F$19)*$D$19),0)+(IFERROR(((AC20/$F$20)*$D$20),0)))+(IFERROR(((AC21/$F$21)*$D$21),0))+(IFERROR(((AC22/$F$22)*$D$22),0))+(IFERROR(((AC23/$F$23)*$D$23),0))+(IFERROR(((AC27/$F$27)*$D$27),0))+(IFERROR(((AC28/$F$28)*$D$28),0))+(IFERROR(((AC29/$F$29)*$D$29),0))+(IFERROR(((AC30/$F$30)*$D$30),0))+(IFERROR(((AC31/$F$31)*$D$31),0))+(IFERROR(((AC34/$F$34)*$D$34),0))+(IFERROR(((AC35/$F$35)*$D$35),0))+(IFERROR(((AC36/$F$36)*$D$36),0))+(IFERROR(((AC37/$F$37)*$D$37),0))+(IFERROR(((AC38/$F$38)*$D$38),0))+(IFERROR(((AC40/$F$40)*$D$40),0))+(IFERROR(((AC41/$F$41)*$D$41),0))+(IFERROR(((AC42/$F$42)*$D$42),0))+(IFERROR(((AC43/$F$43)*$D$43),0))+(IFERROR(((AC44/$F$44)*$D$44),0))+(IFERROR(((AC46/$F$46)*$D$46),0))+(IFERROR(((AC47/$F$47)*$D$47),0))+(IFERROR(((AC48/$F$48)*$D$48),0))+(IFERROR(((AC49/$F$49)*$D$49),0))+(IFERROR(((AC50/$F$50)*$D$50),0))+(IFERROR(((AC52/$F$52)*$D$52),0))+(IFERROR(((AC53/$F$53)*$D$53),0))+(IFERROR(((AC54/$F$54)*$D$54),0))+(IFERROR(((AC55/$F$55)*$D$55),0))+(IFERROR(((AC56/$F$56)*$D$56),0))+(IFERROR(((AC59/$F$65)*$D$59),0))+(IFERROR(((AC60/$F$60)*$D$60),0))+(IFERROR(((AC61/$F$61)*$D$61),0))+(IFERROR(((AC62/$F$62)*$D$62),0))+(IFERROR(((AC63/$F$63)*$D$63),0))+(IFERROR(((AC65/#REF!)*$D$65),0))+(IFERROR(((AC66/$F$66)*$D$66),0))+(IFERROR(((AC67/$F$67)*$D$67),0))+(IFERROR(((AC68/$F$68)*$D$68),0))+(IFERROR(((AC69/$F$69)*$D$69),0))+(IFERROR(((#REF!/#REF!)*#REF!),0))+(IFERROR(((AC70/$F$70)*$D$70),0))+(IFERROR(((AC71/$F$71)*$D$71),0))+(IFERROR(((AC72/$F$72)*$D$72),0))+(IFERROR(((AC73/$F$73)*$D$73),0))+(IFERROR(((AC75/$F$75)*$D$75),0))+(IFERROR(((AC76/$F$76)*$D$76),0))+(IFERROR(((AC77/$F$77)*$D$77),0))+(IFERROR(((AC78/$F$78)*$D$78),0))+(IFERROR(((AC79/$F$79)*$D$79),0))+(IFERROR(((AC81/$F$81)*$D$81),0))+(IFERROR(((AC82/$F$82)*$D$82),0))+(IFERROR(((AC83/$F$83)*$D$83),0))+(IFERROR(((AC84/$F$84)*$D$84),0))+(IFERROR(((AC85/$F$85)*$D$85),0))+(IFERROR(((AC88/$F$88)*$D$88),0))+(IFERROR(((AC89/$F$89)*$D$89),0))+(IFERROR(((AC90/$F$90)*$D$90),0))+(IFERROR(((AC91/$F$91)*$D$91),0))+(IFERROR(((AC92/$F$92)*$D$92),0))+(IFERROR(((AC94/$F$94)*$D$94),0))+(IFERROR(((AC95/$F$95)*$D$95),0))+(IFERROR(((AC96/$F$96)*$D$96),0))+(IFERROR(((AC97/$F$97)*$D$97),0))+(IFERROR(((AC98/$F$98)*$D$98),0))+(IFERROR(((AC100/$F$100)*$D$100),0))+(IFERROR(((AC101/$F$101)*$D$101),0))+(IFERROR(((AC102/$F$102)*$D$102),0))+(IFERROR(((AC103/$F$103)*$D$103),0))+(IFERROR(((AC104/$F$104)*$D$104),0))+(IFERROR(((AC106/$F$106)*$D$106),0))+(IFERROR(((AC107/$F$107)*$D$107),0))+(IFERROR(((AC108/$F$108)*$D$108),0))+(IFERROR(((AC109/$F$109)*$D$109),0))+(IFERROR(((AC110/$F$110)*$D$110),0))+(IFERROR(((AC112/$F$112)*$D$112),0))+(IFERROR(((AC113/$F$113)*$D$113),0))+(IFERROR(((AC114/$F$114)*$D$114),0))+(IFERROR(((AC115/$F$115)*$D$115),0))+(IFERROR(((AC116/$F$116)*$D$116),0))+(IFERROR(((AC119/$F$119)*$D$119),0))+(IFERROR(((AC120/$F$120)*$D$120),0))+(IFERROR(((AC121/$F$121)*$D$121),0))+(IFERROR(((AC122/$F$122)*$D$122),0))+(IFERROR(((AC123/$F$123)*$D$123),0))+(IFERROR(((AC125/$F$125)*$D$125),0))+(IFERROR(((AC126/$F$126)*$D$126),0))+(IFERROR(((AC127/$F$127)*$D$127),0))+(IFERROR(((AC128/$F$128)*$D$128),0))+(IFERROR(((AC129/$F$129)*$D$129),0))+(IFERROR(((AC131/$F$131)*$D$131),0))+(IFERROR(((AC132/$F$132)*$D$132),0))+(IFERROR(((AC133/$F$133)*$D$133),0))+(IFERROR(((AC134/$F$134)*$D$134),0))+(IFERROR(((AC135/$F$135)*$D$135),0))+(IFERROR(((AC137/$F$137)*$D$137),0))+(IFERROR(((AC138/$F$138)*$D$138),0))+(IFERROR(((AC139/$F$139)*$D$139),0))+(IFERROR(((AC140/$F$140)*$D$140),0))+(IFERROR(((AC141/$F$141)*$D$141),0))+(IFERROR(((AC143/$F$143)*$D$143),0))+(IFERROR(((AC144/$F$144)*$D$144),0))+(IFERROR(((AC145/$F$145)*$D$145),0))+(IFERROR(((AC146/$F$146)*$D$146),0))+(IFERROR(((AC147/$F$147)*$D$147),0))+(IFERROR(((AC150/$F$150)*$D$150),0))+(IFERROR(((AC151/$F$151)*$D$151),0))+(IFERROR(((AC152/$F$152)*$D$152),0))+(IFERROR(((AC153/$F$153)*$D$153),0))+(IFERROR(((AC154/$F$154)*$D$154),0))+(IFERROR(((AC156/$F$156)*$D$156),0))+(IFERROR(((AC157/$F$157)*$D$157),0))+(IFERROR(((AC158/$F$158)*$D$158),0))+(IFERROR(((AC159/$F$159)*$D$159),0))+(IFERROR(((AC160/$F$160)*$D$160),0))+(IFERROR(((AC162/$F$162)*$D$162),0))+(IFERROR(((AC163/$F$163)*$D$163),0))+(IFERROR(((AC164/$F$164)*$D$164),0))+(IFERROR(((AC165/$F$165)*$D$165),0))+(IFERROR(((AC166/$F$166)*$D$166),0))+(IFERROR(((AC168/$F$168)*$D$168),0))+(IFERROR(((AC169/AB169)*Z169),0))+(IFERROR(((AC170/$F$170)*$D$170),0))+(IFERROR(((AC171/$F$171)*$D$171),0))+(IFERROR(((AC172/$F$172)*$D$172),0))+(IFERROR(((AC174/$F$174)*$D$174),0))+(IFERROR(((AC175/$F$175)*$D$175),0))+(IFERROR(((AC176/$F$176)*$D$176),0))+(IFERROR(((AC177/$F$177)*$D$177),0))+(IFERROR(((AC178/$F$178)*$D$178),0))+(IFERROR(((AC181/$F$181)*$D$181),0))+(IFERROR(((AC182/$F$182)*$D$182),0))+(IFERROR(((AC183/$F$183)*$D$183),0))+(IFERROR(((AC184/$F$184)*$D$184),0))+(IFERROR(((AC185/$F$185)*$D$185),0))+(IFERROR(((AC187/$F$187)*$D$187),0))+(IFERROR(((AC188/$F$188)*$D$188),0))+(IFERROR(((AC189/$F$189)*$D$189),0))+(IFERROR(((AC190/$F$190)*$D$190),0))+(IFERROR(((AC191/$F$191)*$D$191),0))+(IFERROR(((AC193/$F$193)*$D$193),0))+(IFERROR(((AC194/$F$194)*$D$194),0))+(IFERROR(((AC195/$F$195)*$D$195),0))+(IFERROR(((AC196/$F$196)*$D$196),0))+(IFERROR(((AC197/$F$197)*$D$197),0))+(IFERROR(((AC199/$F$199)*$D$199),0))+(IFERROR(((AC200/$F$200)*$D$200),0))+(IFERROR(((AC201/$F$201)*$D$201),0))+(IFERROR(((AC202/$F$202)*$D$202),0))+(IFERROR(((AC203/$F$203)*$D$203),0))+(IFERROR(((AC205/$F$205)*$D$205),0))+(IFERROR(((AC206/$F$206)*$D$206),0))+(IFERROR(((AC207/$F$207)*$D$207),0))+(IFERROR(((AC208/$F$208)*$D$208),0))+(IFERROR(((AC209/$F$209)*$D$209),0))</f>
        <v>0</v>
      </c>
      <c r="AD210" s="632">
        <f>(IFERROR(((AD19/$F$19)*$D$19),0)+(IFERROR(((AD20/$F$20)*$D$20),0)))+(IFERROR(((AD21/$F$21)*$D$21),0))+(IFERROR(((AD22/$F$22)*$D$22),0))+(IFERROR(((AD23/$F$23)*$D$23),0))+(IFERROR(((AD27/$F$27)*$D$27),0))+(IFERROR(((AD28/$F$28)*$D$28),0))+(IFERROR(((AD29/$F$29)*$D$29),0))+(IFERROR(((AD30/$F$30)*$D$30),0))+(IFERROR(((AD31/$F$31)*$D$31),0))+(IFERROR(((AD34/$F$34)*$D$34),0))+(IFERROR(((AD35/$F$35)*$D$35),0))+(IFERROR(((AD36/$F$36)*$D$36),0))+(IFERROR(((AD37/$F$37)*$D$37),0))+(IFERROR(((AD38/$F$38)*$D$38),0))+(IFERROR(((AD40/$F$40)*$D$40),0))+(IFERROR(((AD41/$F$41)*$D$41),0))+(IFERROR(((AD42/$F$42)*$D$42),0))+(IFERROR(((AD43/$F$43)*$D$43),0))+(IFERROR(((AD44/$F$44)*$D$44),0))+(IFERROR(((AD46/$F$46)*$D$46),0))+(IFERROR(((AD47/$F$47)*$D$47),0))+(IFERROR(((AD48/$F$48)*$D$48),0))+(IFERROR(((AD49/$F$49)*$D$49),0))+(IFERROR(((AD50/$F$50)*$D$50),0))+(IFERROR(((AD52/$F$52)*$D$52),0))+(IFERROR(((AD53/$F$53)*$D$53),0))+(IFERROR(((AD54/$F$54)*$D$54),0))+(IFERROR(((AD55/$F$55)*$D$55),0))+(IFERROR(((AD56/$F$56)*$D$56),0))+(IFERROR(((AD59/$F$65)*$D$59),0))+(IFERROR(((AD60/$F$60)*$D$60),0))+(IFERROR(((AD61/$F$61)*$D$61),0))+(IFERROR(((AD62/$F$62)*$D$62),0))+(IFERROR(((AD63/$F$63)*$D$63),0))+(IFERROR(((AD65/#REF!)*$D$65),0))+(IFERROR(((AD66/$F$66)*$D$66),0))+(IFERROR(((AD67/$F$67)*$D$67),0))+(IFERROR(((AD68/$F$68)*$D$68),0))+(IFERROR(((AD69/$F$69)*$D$69),0))+(IFERROR(((#REF!/#REF!)*#REF!),0))+(IFERROR(((AD70/$F$70)*$D$70),0))+(IFERROR(((AD71/$F$71)*$D$71),0))+(IFERROR(((AD72/$F$72)*$D$72),0))+(IFERROR(((AD73/$F$73)*$D$73),0))+(IFERROR(((AD75/$F$75)*$D$75),0))+(IFERROR(((AD76/$F$76)*$D$76),0))+(IFERROR(((AD77/$F$77)*$D$77),0))+(IFERROR(((AD78/$F$78)*$D$78),0))+(IFERROR(((AD79/$F$79)*$D$79),0))+(IFERROR(((AD81/$F$81)*$D$81),0))+(IFERROR(((AD82/$F$82)*$D$82),0))+(IFERROR(((AD83/$F$83)*$D$83),0))+(IFERROR(((AD84/$F$84)*$D$84),0))+(IFERROR(((AD85/$F$85)*$D$85),0))+(IFERROR(((AD88/$F$88)*$D$88),0))+(IFERROR(((AD89/$F$89)*$D$89),0))+(IFERROR(((AD90/$F$90)*$D$90),0))+(IFERROR(((AD91/$F$91)*$D$91),0))+(IFERROR(((AD92/$F$92)*$D$92),0))+(IFERROR(((AD94/$F$94)*$D$94),0))+(IFERROR(((AD95/$F$95)*$D$95),0))+(IFERROR(((AD96/$F$96)*$D$96),0))+(IFERROR(((AD97/$F$97)*$D$97),0))+(IFERROR(((AD98/$F$98)*$D$98),0))+(IFERROR(((AD100/$F$100)*$D$100),0))+(IFERROR(((AD101/$F$101)*$D$101),0))+(IFERROR(((AD102/$F$102)*$D$102),0))+(IFERROR(((AD103/$F$103)*$D$103),0))+(IFERROR(((AD104/$F$104)*$D$104),0))+(IFERROR(((AD106/$F$106)*$D$106),0))+(IFERROR(((AD107/$F$107)*$D$107),0))+(IFERROR(((AD108/$F$108)*$D$108),0))+(IFERROR(((AD109/$F$109)*$D$109),0))+(IFERROR(((AD110/$F$110)*$D$110),0))+(IFERROR(((AD112/$F$112)*$D$112),0))+(IFERROR(((AD113/$F$113)*$D$113),0))+(IFERROR(((AD114/$F$114)*$D$114),0))+(IFERROR(((AD115/$F$115)*$D$115),0))+(IFERROR(((AD116/$F$116)*$D$116),0))+(IFERROR(((AD119/$F$119)*$D$119),0))+(IFERROR(((AD120/$F$120)*$D$120),0))+(IFERROR(((AD121/$F$121)*$D$121),0))+(IFERROR(((AD122/$F$122)*$D$122),0))+(IFERROR(((AD123/$F$123)*$D$123),0))+(IFERROR(((AD125/$F$125)*$D$125),0))+(IFERROR(((AD126/$F$126)*$D$126),0))+(IFERROR(((AD127/$F$127)*$D$127),0))+(IFERROR(((AD128/$F$128)*$D$128),0))+(IFERROR(((AD129/$F$129)*$D$129),0))+(IFERROR(((AD131/$F$131)*$D$131),0))+(IFERROR(((AD132/$F$132)*$D$132),0))+(IFERROR(((AD133/$F$133)*$D$133),0))+(IFERROR(((AD134/$F$134)*$D$134),0))+(IFERROR(((AD135/$F$135)*$D$135),0))+(IFERROR(((AD137/$F$137)*$D$137),0))+(IFERROR(((AD138/$F$138)*$D$138),0))+(IFERROR(((AD139/$F$139)*$D$139),0))+(IFERROR(((AD140/$F$140)*$D$140),0))+(IFERROR(((AD141/$F$141)*$D$141),0))+(IFERROR(((AD143/$F$143)*$D$143),0))+(IFERROR(((AD144/$F$144)*$D$144),0))+(IFERROR(((AD145/$F$145)*$D$145),0))+(IFERROR(((AD146/$F$146)*$D$146),0))+(IFERROR(((AD147/$F$147)*$D$147),0))+(IFERROR(((AD150/$F$150)*$D$150),0))+(IFERROR(((AD151/$F$151)*$D$151),0))+(IFERROR(((AD152/$F$152)*$D$152),0))+(IFERROR(((AD153/$F$153)*$D$153),0))+(IFERROR(((AD154/$F$154)*$D$154),0))+(IFERROR(((AD156/$F$156)*$D$156),0))+(IFERROR(((AD157/$F$157)*$D$157),0))+(IFERROR(((AD158/$F$158)*$D$158),0))+(IFERROR(((AD159/$F$159)*$D$159),0))+(IFERROR(((AD160/$F$160)*$D$160),0))+(IFERROR(((AD162/$F$162)*$D$162),0))+(IFERROR(((AD163/$F$163)*$D$163),0))+(IFERROR(((AD164/$F$164)*$D$164),0))+(IFERROR(((AD165/$F$165)*$D$165),0))+(IFERROR(((AD166/$F$166)*$D$166),0))+(IFERROR(((AD168/$F$168)*$D$168),0))+(IFERROR(((AD169/AC169)*AA169),0))+(IFERROR(((AD170/$F$170)*$D$170),0))+(IFERROR(((AD171/$F$171)*$D$171),0))+(IFERROR(((AD172/$F$172)*$D$172),0))+(IFERROR(((AD174/$F$174)*$D$174),0))+(IFERROR(((AD175/$F$175)*$D$175),0))+(IFERROR(((AD176/$F$176)*$D$176),0))+(IFERROR(((AD177/$F$177)*$D$177),0))+(IFERROR(((AD178/$F$178)*$D$178),0))+(IFERROR(((AD181/$F$181)*$D$181),0))+(IFERROR(((AD182/$F$182)*$D$182),0))+(IFERROR(((AD183/$F$183)*$D$183),0))+(IFERROR(((AD184/$F$184)*$D$184),0))+(IFERROR(((AD185/$F$185)*$D$185),0))+(IFERROR(((AD187/$F$187)*$D$187),0))+(IFERROR(((AD188/$F$188)*$D$188),0))+(IFERROR(((AD189/$F$189)*$D$189),0))+(IFERROR(((AD190/$F$190)*$D$190),0))+(IFERROR(((AD191/$F$191)*$D$191),0))+(IFERROR(((AD193/$F$193)*$D$193),0))+(IFERROR(((AD194/$F$194)*$D$194),0))+(IFERROR(((AD195/$F$195)*$D$195),0))+(IFERROR(((AD196/$F$196)*$D$196),0))+(IFERROR(((AD197/$F$197)*$D$197),0))+(IFERROR(((AD199/$F$199)*$D$199),0))+(IFERROR(((AD200/$F$200)*$D$200),0))+(IFERROR(((AD201/$F$201)*$D$201),0))+(IFERROR(((AD202/$F$202)*$D$202),0))+(IFERROR(((AD203/$F$203)*$D$203),0))+(IFERROR(((AD205/$F$205)*$D$205),0))+(IFERROR(((AD206/$F$206)*$D$206),0))+(IFERROR(((AD207/$F$207)*$D$207),0))+(IFERROR(((AD208/$F$208)*$D$208),0))+(IFERROR(((AD209/$F$209)*$D$209),0))</f>
        <v>0</v>
      </c>
    </row>
    <row r="211" spans="1:33" ht="18" customHeight="1" thickBot="1" x14ac:dyDescent="0.25">
      <c r="A211" s="1053" t="s">
        <v>340</v>
      </c>
      <c r="B211" s="1054"/>
      <c r="C211" s="1054"/>
      <c r="D211" s="1054"/>
      <c r="E211" s="1054"/>
      <c r="F211" s="1054"/>
      <c r="G211" s="918">
        <f>G210</f>
        <v>4.0000000000000008E-2</v>
      </c>
      <c r="H211" s="918">
        <f>H210+G211</f>
        <v>0.11026315789473685</v>
      </c>
      <c r="I211" s="918">
        <f>I210+H211</f>
        <v>0.3657894736842105</v>
      </c>
      <c r="J211" s="918">
        <f>J210+I211</f>
        <v>0.5451754385964912</v>
      </c>
      <c r="K211" s="918">
        <f>K210+J211</f>
        <v>0.81508771929824553</v>
      </c>
      <c r="L211" s="918">
        <f t="shared" ref="L211:AC211" si="82">L210+K211</f>
        <v>0.99999999999999989</v>
      </c>
      <c r="M211" s="56">
        <f t="shared" si="82"/>
        <v>0.99999999999999989</v>
      </c>
      <c r="N211" s="56">
        <f t="shared" si="82"/>
        <v>0.99999999999999989</v>
      </c>
      <c r="O211" s="56">
        <f t="shared" si="82"/>
        <v>0.99999999999999989</v>
      </c>
      <c r="P211" s="56">
        <f t="shared" si="82"/>
        <v>0.99999999999999989</v>
      </c>
      <c r="Q211" s="56">
        <f t="shared" si="82"/>
        <v>0.99999999999999989</v>
      </c>
      <c r="R211" s="56">
        <f>R210+Q211</f>
        <v>0.99999999999999989</v>
      </c>
      <c r="S211" s="56">
        <f t="shared" si="82"/>
        <v>0.99999999999999989</v>
      </c>
      <c r="T211" s="56">
        <f t="shared" si="82"/>
        <v>0.99999999999999989</v>
      </c>
      <c r="U211" s="56">
        <f t="shared" si="82"/>
        <v>0.99999999999999989</v>
      </c>
      <c r="V211" s="56">
        <f t="shared" si="82"/>
        <v>0.99999999999999989</v>
      </c>
      <c r="W211" s="56">
        <f t="shared" si="82"/>
        <v>0.99999999999999989</v>
      </c>
      <c r="X211" s="56">
        <f t="shared" si="82"/>
        <v>0.99999999999999989</v>
      </c>
      <c r="Y211" s="56">
        <f t="shared" si="82"/>
        <v>0.99999999999999989</v>
      </c>
      <c r="Z211" s="56">
        <f t="shared" si="82"/>
        <v>0.99999999999999989</v>
      </c>
      <c r="AA211" s="56">
        <f t="shared" si="82"/>
        <v>0.99999999999999989</v>
      </c>
      <c r="AB211" s="56">
        <f t="shared" si="82"/>
        <v>0.99999999999999989</v>
      </c>
      <c r="AC211" s="56">
        <f t="shared" si="82"/>
        <v>0.99999999999999989</v>
      </c>
      <c r="AD211" s="56">
        <f>AD210+AC211</f>
        <v>0.99999999999999989</v>
      </c>
    </row>
    <row r="212" spans="1:33" ht="18" customHeight="1" thickBot="1" x14ac:dyDescent="0.25">
      <c r="A212" s="555"/>
      <c r="B212" s="555"/>
      <c r="C212" s="555"/>
      <c r="D212" s="556"/>
      <c r="E212" s="555"/>
      <c r="F212" s="555"/>
      <c r="G212" s="573"/>
      <c r="H212" s="573"/>
      <c r="I212" s="573"/>
      <c r="J212" s="573"/>
      <c r="K212" s="573"/>
      <c r="L212" s="573"/>
      <c r="M212" s="573"/>
      <c r="N212" s="573"/>
      <c r="O212" s="573"/>
      <c r="P212" s="573"/>
      <c r="Q212" s="573"/>
      <c r="R212" s="573"/>
      <c r="S212" s="573"/>
      <c r="T212" s="573"/>
      <c r="U212" s="573"/>
      <c r="V212" s="573"/>
      <c r="W212" s="573"/>
      <c r="X212" s="573"/>
      <c r="Y212" s="573"/>
      <c r="Z212" s="573"/>
      <c r="AA212" s="573"/>
      <c r="AB212" s="573"/>
      <c r="AC212" s="573"/>
      <c r="AD212" s="573"/>
    </row>
    <row r="213" spans="1:33" ht="18" customHeight="1" thickBot="1" x14ac:dyDescent="0.25">
      <c r="A213" s="574"/>
      <c r="C213" s="575"/>
      <c r="E213" s="1036" t="s">
        <v>341</v>
      </c>
      <c r="F213" s="1037"/>
      <c r="G213" s="1037"/>
      <c r="H213" s="1037"/>
      <c r="I213" s="1037"/>
      <c r="J213" s="1037"/>
      <c r="K213" s="1037"/>
      <c r="L213" s="1037"/>
      <c r="M213" s="1037"/>
      <c r="N213" s="1037"/>
      <c r="O213" s="1037"/>
      <c r="P213" s="1037"/>
      <c r="Q213" s="1038"/>
      <c r="R213" s="577" t="s">
        <v>342</v>
      </c>
      <c r="S213" s="1039"/>
      <c r="T213" s="1040"/>
      <c r="U213" s="1040"/>
      <c r="V213" s="1040"/>
      <c r="W213" s="1040"/>
      <c r="X213" s="1040"/>
      <c r="Y213" s="1040"/>
      <c r="Z213" s="1040"/>
      <c r="AA213" s="1040"/>
      <c r="AB213" s="1040"/>
      <c r="AC213" s="1040"/>
      <c r="AD213" s="1041"/>
    </row>
    <row r="214" spans="1:33" ht="18" customHeight="1" x14ac:dyDescent="0.2">
      <c r="E214" s="1012" t="s">
        <v>343</v>
      </c>
      <c r="F214" s="1013"/>
      <c r="G214" s="1013"/>
      <c r="H214" s="1013"/>
      <c r="I214" s="1013"/>
      <c r="J214" s="1013"/>
      <c r="K214" s="1013"/>
      <c r="L214" s="1013"/>
      <c r="M214" s="1013"/>
      <c r="N214" s="1013"/>
      <c r="O214" s="1013"/>
      <c r="P214" s="1013"/>
      <c r="Q214" s="1013"/>
      <c r="R214" s="1014"/>
      <c r="S214" s="1014"/>
      <c r="T214" s="1014"/>
      <c r="U214" s="1014"/>
      <c r="V214" s="1014"/>
      <c r="W214" s="1014"/>
      <c r="X214" s="1014"/>
      <c r="Y214" s="1014"/>
      <c r="Z214" s="1014"/>
      <c r="AA214" s="1014"/>
      <c r="AB214" s="1014"/>
      <c r="AC214" s="1014"/>
      <c r="AD214" s="1015"/>
    </row>
    <row r="215" spans="1:33" ht="18" customHeight="1" x14ac:dyDescent="0.2">
      <c r="E215" s="1016" t="s">
        <v>344</v>
      </c>
      <c r="F215" s="1017" t="s">
        <v>345</v>
      </c>
      <c r="G215" s="1017" t="s">
        <v>346</v>
      </c>
      <c r="H215" s="1017"/>
      <c r="I215" s="1017"/>
      <c r="J215" s="1017"/>
      <c r="K215" s="1017"/>
      <c r="L215" s="1017"/>
      <c r="M215" s="1017"/>
      <c r="N215" s="1017"/>
      <c r="O215" s="1017"/>
      <c r="P215" s="1017"/>
      <c r="Q215" s="1017"/>
      <c r="R215" s="1009"/>
      <c r="S215" s="1009"/>
      <c r="T215" s="1009"/>
      <c r="U215" s="1009"/>
      <c r="V215" s="1009"/>
      <c r="W215" s="1009"/>
      <c r="X215" s="1009"/>
      <c r="Y215" s="1009"/>
      <c r="Z215" s="1009"/>
      <c r="AA215" s="1009"/>
      <c r="AB215" s="1009"/>
      <c r="AC215" s="1009"/>
      <c r="AD215" s="1018"/>
    </row>
    <row r="216" spans="1:33" ht="18" customHeight="1" x14ac:dyDescent="0.2">
      <c r="E216" s="1016"/>
      <c r="F216" s="1017"/>
      <c r="G216" s="558" t="s">
        <v>120</v>
      </c>
      <c r="H216" s="558" t="s">
        <v>121</v>
      </c>
      <c r="I216" s="558" t="s">
        <v>122</v>
      </c>
      <c r="J216" s="558" t="s">
        <v>123</v>
      </c>
      <c r="K216" s="558" t="s">
        <v>124</v>
      </c>
      <c r="L216" s="558" t="s">
        <v>125</v>
      </c>
      <c r="M216" s="558" t="s">
        <v>126</v>
      </c>
      <c r="N216" s="558" t="s">
        <v>127</v>
      </c>
      <c r="O216" s="558" t="s">
        <v>128</v>
      </c>
      <c r="P216" s="558" t="s">
        <v>129</v>
      </c>
      <c r="Q216" s="558" t="s">
        <v>130</v>
      </c>
      <c r="R216" s="558" t="s">
        <v>131</v>
      </c>
      <c r="S216" s="558" t="s">
        <v>132</v>
      </c>
      <c r="T216" s="558" t="s">
        <v>133</v>
      </c>
      <c r="U216" s="558" t="s">
        <v>134</v>
      </c>
      <c r="V216" s="558" t="s">
        <v>135</v>
      </c>
      <c r="W216" s="558" t="s">
        <v>136</v>
      </c>
      <c r="X216" s="558" t="s">
        <v>137</v>
      </c>
      <c r="Y216" s="558" t="s">
        <v>138</v>
      </c>
      <c r="Z216" s="558" t="s">
        <v>139</v>
      </c>
      <c r="AA216" s="558" t="s">
        <v>140</v>
      </c>
      <c r="AB216" s="558" t="s">
        <v>141</v>
      </c>
      <c r="AC216" s="558" t="s">
        <v>142</v>
      </c>
      <c r="AD216" s="578" t="s">
        <v>143</v>
      </c>
    </row>
    <row r="217" spans="1:33" ht="21" customHeight="1" x14ac:dyDescent="0.2">
      <c r="E217" s="412">
        <f>+'Presupuesto Contrato'!L97</f>
        <v>568938778.6331017</v>
      </c>
      <c r="F217" s="413">
        <f>+'Presupuesto Contrato'!L97</f>
        <v>568938778.6331017</v>
      </c>
      <c r="G217" s="579">
        <f>$F$217*G218</f>
        <v>22757551.145324074</v>
      </c>
      <c r="H217" s="579">
        <f>$F$217*H218</f>
        <v>39975435.235536359</v>
      </c>
      <c r="I217" s="579">
        <f>$F$217*I218</f>
        <v>145378830.01387939</v>
      </c>
      <c r="J217" s="579">
        <f>$F$217*J218</f>
        <v>102059631.78111342</v>
      </c>
      <c r="K217" s="579">
        <f t="shared" ref="K217:AD217" si="83">$F$217*K218</f>
        <v>153563563.32053104</v>
      </c>
      <c r="L217" s="579">
        <f t="shared" si="83"/>
        <v>105203767.13671739</v>
      </c>
      <c r="M217" s="579">
        <f t="shared" si="83"/>
        <v>0</v>
      </c>
      <c r="N217" s="579">
        <f t="shared" si="83"/>
        <v>0</v>
      </c>
      <c r="O217" s="579">
        <f t="shared" si="83"/>
        <v>0</v>
      </c>
      <c r="P217" s="579">
        <f t="shared" si="83"/>
        <v>0</v>
      </c>
      <c r="Q217" s="579">
        <f t="shared" si="83"/>
        <v>0</v>
      </c>
      <c r="R217" s="579">
        <f t="shared" si="83"/>
        <v>0</v>
      </c>
      <c r="S217" s="579">
        <f t="shared" si="83"/>
        <v>0</v>
      </c>
      <c r="T217" s="579">
        <f t="shared" si="83"/>
        <v>0</v>
      </c>
      <c r="U217" s="579">
        <f t="shared" si="83"/>
        <v>0</v>
      </c>
      <c r="V217" s="579">
        <f t="shared" si="83"/>
        <v>0</v>
      </c>
      <c r="W217" s="579">
        <f t="shared" si="83"/>
        <v>0</v>
      </c>
      <c r="X217" s="579">
        <f t="shared" si="83"/>
        <v>0</v>
      </c>
      <c r="Y217" s="579">
        <f t="shared" si="83"/>
        <v>0</v>
      </c>
      <c r="Z217" s="579">
        <f t="shared" si="83"/>
        <v>0</v>
      </c>
      <c r="AA217" s="579">
        <f t="shared" si="83"/>
        <v>0</v>
      </c>
      <c r="AB217" s="579">
        <f t="shared" si="83"/>
        <v>0</v>
      </c>
      <c r="AC217" s="579">
        <f t="shared" si="83"/>
        <v>0</v>
      </c>
      <c r="AD217" s="580">
        <f t="shared" si="83"/>
        <v>0</v>
      </c>
      <c r="AE217" s="901"/>
      <c r="AF217" s="581"/>
      <c r="AG217" s="581"/>
    </row>
    <row r="218" spans="1:33" ht="21" customHeight="1" x14ac:dyDescent="0.2">
      <c r="E218" s="1019" t="s">
        <v>347</v>
      </c>
      <c r="F218" s="1020"/>
      <c r="G218" s="586">
        <f>G210</f>
        <v>4.0000000000000008E-2</v>
      </c>
      <c r="H218" s="586">
        <f t="shared" ref="H218:AD218" si="84">H210</f>
        <v>7.0263157894736847E-2</v>
      </c>
      <c r="I218" s="586">
        <f>I210</f>
        <v>0.25552631578947366</v>
      </c>
      <c r="J218" s="586">
        <f>J210</f>
        <v>0.1793859649122807</v>
      </c>
      <c r="K218" s="586">
        <f t="shared" si="84"/>
        <v>0.26991228070175438</v>
      </c>
      <c r="L218" s="586">
        <f t="shared" si="84"/>
        <v>0.18491228070175436</v>
      </c>
      <c r="M218" s="586">
        <f t="shared" si="84"/>
        <v>0</v>
      </c>
      <c r="N218" s="586">
        <f t="shared" si="84"/>
        <v>0</v>
      </c>
      <c r="O218" s="586">
        <f t="shared" si="84"/>
        <v>0</v>
      </c>
      <c r="P218" s="582">
        <f t="shared" si="84"/>
        <v>0</v>
      </c>
      <c r="Q218" s="582">
        <f t="shared" si="84"/>
        <v>0</v>
      </c>
      <c r="R218" s="582">
        <f t="shared" si="84"/>
        <v>0</v>
      </c>
      <c r="S218" s="582">
        <f t="shared" si="84"/>
        <v>0</v>
      </c>
      <c r="T218" s="582">
        <f t="shared" si="84"/>
        <v>0</v>
      </c>
      <c r="U218" s="582">
        <f t="shared" si="84"/>
        <v>0</v>
      </c>
      <c r="V218" s="582">
        <f t="shared" si="84"/>
        <v>0</v>
      </c>
      <c r="W218" s="582">
        <f t="shared" si="84"/>
        <v>0</v>
      </c>
      <c r="X218" s="582">
        <f t="shared" si="84"/>
        <v>0</v>
      </c>
      <c r="Y218" s="582">
        <f t="shared" si="84"/>
        <v>0</v>
      </c>
      <c r="Z218" s="582">
        <f t="shared" si="84"/>
        <v>0</v>
      </c>
      <c r="AA218" s="582">
        <f t="shared" si="84"/>
        <v>0</v>
      </c>
      <c r="AB218" s="582">
        <f t="shared" si="84"/>
        <v>0</v>
      </c>
      <c r="AC218" s="582">
        <f t="shared" si="84"/>
        <v>0</v>
      </c>
      <c r="AD218" s="583">
        <f t="shared" si="84"/>
        <v>0</v>
      </c>
    </row>
    <row r="219" spans="1:33" ht="21" customHeight="1" thickBot="1" x14ac:dyDescent="0.25">
      <c r="E219" s="1019" t="s">
        <v>348</v>
      </c>
      <c r="F219" s="1020"/>
      <c r="G219" s="586">
        <f>+G218</f>
        <v>4.0000000000000008E-2</v>
      </c>
      <c r="H219" s="586">
        <f>+G219+H218</f>
        <v>0.11026315789473685</v>
      </c>
      <c r="I219" s="586">
        <f>+H219+I218</f>
        <v>0.3657894736842105</v>
      </c>
      <c r="J219" s="586">
        <f>+I219+J218</f>
        <v>0.5451754385964912</v>
      </c>
      <c r="K219" s="586">
        <f>+J219+K218</f>
        <v>0.81508771929824553</v>
      </c>
      <c r="L219" s="586">
        <f>+K219+L218</f>
        <v>0.99999999999999989</v>
      </c>
      <c r="M219" s="586">
        <f t="shared" ref="M219:AD219" si="85">+L219+M218</f>
        <v>0.99999999999999989</v>
      </c>
      <c r="N219" s="586">
        <f t="shared" si="85"/>
        <v>0.99999999999999989</v>
      </c>
      <c r="O219" s="586">
        <f t="shared" si="85"/>
        <v>0.99999999999999989</v>
      </c>
      <c r="P219" s="582">
        <f t="shared" si="85"/>
        <v>0.99999999999999989</v>
      </c>
      <c r="Q219" s="582">
        <f t="shared" si="85"/>
        <v>0.99999999999999989</v>
      </c>
      <c r="R219" s="582">
        <f t="shared" si="85"/>
        <v>0.99999999999999989</v>
      </c>
      <c r="S219" s="582">
        <f t="shared" si="85"/>
        <v>0.99999999999999989</v>
      </c>
      <c r="T219" s="582">
        <f t="shared" si="85"/>
        <v>0.99999999999999989</v>
      </c>
      <c r="U219" s="582">
        <f t="shared" si="85"/>
        <v>0.99999999999999989</v>
      </c>
      <c r="V219" s="582">
        <f t="shared" si="85"/>
        <v>0.99999999999999989</v>
      </c>
      <c r="W219" s="582">
        <f t="shared" si="85"/>
        <v>0.99999999999999989</v>
      </c>
      <c r="X219" s="582">
        <f t="shared" si="85"/>
        <v>0.99999999999999989</v>
      </c>
      <c r="Y219" s="582">
        <f t="shared" si="85"/>
        <v>0.99999999999999989</v>
      </c>
      <c r="Z219" s="582">
        <f t="shared" si="85"/>
        <v>0.99999999999999989</v>
      </c>
      <c r="AA219" s="582">
        <f t="shared" si="85"/>
        <v>0.99999999999999989</v>
      </c>
      <c r="AB219" s="582">
        <f t="shared" si="85"/>
        <v>0.99999999999999989</v>
      </c>
      <c r="AC219" s="582">
        <f t="shared" si="85"/>
        <v>0.99999999999999989</v>
      </c>
      <c r="AD219" s="583">
        <f t="shared" si="85"/>
        <v>0.99999999999999989</v>
      </c>
    </row>
    <row r="220" spans="1:33" ht="21" customHeight="1" x14ac:dyDescent="0.2">
      <c r="C220" s="1021" t="s">
        <v>349</v>
      </c>
      <c r="D220" s="1022"/>
      <c r="E220" s="1027" t="s">
        <v>350</v>
      </c>
      <c r="F220" s="1028"/>
      <c r="G220" s="66"/>
      <c r="H220" s="66"/>
      <c r="I220" s="66"/>
      <c r="J220" s="66"/>
      <c r="K220" s="66"/>
      <c r="L220" s="66"/>
      <c r="M220" s="66"/>
      <c r="N220" s="66"/>
      <c r="O220" s="66"/>
      <c r="P220" s="66"/>
      <c r="Q220" s="66"/>
      <c r="R220" s="66"/>
      <c r="S220" s="584"/>
      <c r="T220" s="584"/>
      <c r="U220" s="584"/>
      <c r="V220" s="584"/>
      <c r="W220" s="584"/>
      <c r="X220" s="584"/>
      <c r="Y220" s="584"/>
      <c r="Z220" s="584"/>
      <c r="AA220" s="584"/>
      <c r="AB220" s="584"/>
      <c r="AC220" s="584"/>
      <c r="AD220" s="585"/>
    </row>
    <row r="221" spans="1:33" ht="21" customHeight="1" x14ac:dyDescent="0.2">
      <c r="C221" s="1023"/>
      <c r="D221" s="1024"/>
      <c r="E221" s="1029" t="s">
        <v>351</v>
      </c>
      <c r="F221" s="1030"/>
      <c r="G221" s="586">
        <f>IFERROR(G220/$F$217,0)</f>
        <v>0</v>
      </c>
      <c r="H221" s="586">
        <f t="shared" ref="H221:AD221" si="86">IFERROR(H220/$F$217,0)</f>
        <v>0</v>
      </c>
      <c r="I221" s="586">
        <f t="shared" si="86"/>
        <v>0</v>
      </c>
      <c r="J221" s="586">
        <f>IFERROR(J220/$F$217,0)</f>
        <v>0</v>
      </c>
      <c r="K221" s="586">
        <f t="shared" si="86"/>
        <v>0</v>
      </c>
      <c r="L221" s="586">
        <f t="shared" si="86"/>
        <v>0</v>
      </c>
      <c r="M221" s="586">
        <f t="shared" si="86"/>
        <v>0</v>
      </c>
      <c r="N221" s="586">
        <f t="shared" si="86"/>
        <v>0</v>
      </c>
      <c r="O221" s="586">
        <f t="shared" si="86"/>
        <v>0</v>
      </c>
      <c r="P221" s="586">
        <f t="shared" si="86"/>
        <v>0</v>
      </c>
      <c r="Q221" s="586">
        <f t="shared" si="86"/>
        <v>0</v>
      </c>
      <c r="R221" s="586">
        <f t="shared" si="86"/>
        <v>0</v>
      </c>
      <c r="S221" s="586">
        <f t="shared" si="86"/>
        <v>0</v>
      </c>
      <c r="T221" s="586">
        <f t="shared" si="86"/>
        <v>0</v>
      </c>
      <c r="U221" s="586">
        <f t="shared" si="86"/>
        <v>0</v>
      </c>
      <c r="V221" s="586">
        <f t="shared" si="86"/>
        <v>0</v>
      </c>
      <c r="W221" s="586">
        <f t="shared" si="86"/>
        <v>0</v>
      </c>
      <c r="X221" s="586">
        <f t="shared" si="86"/>
        <v>0</v>
      </c>
      <c r="Y221" s="586">
        <f t="shared" si="86"/>
        <v>0</v>
      </c>
      <c r="Z221" s="586">
        <f t="shared" si="86"/>
        <v>0</v>
      </c>
      <c r="AA221" s="586">
        <f t="shared" si="86"/>
        <v>0</v>
      </c>
      <c r="AB221" s="586">
        <f t="shared" si="86"/>
        <v>0</v>
      </c>
      <c r="AC221" s="586">
        <f t="shared" si="86"/>
        <v>0</v>
      </c>
      <c r="AD221" s="587">
        <f t="shared" si="86"/>
        <v>0</v>
      </c>
    </row>
    <row r="222" spans="1:33" ht="21" customHeight="1" thickBot="1" x14ac:dyDescent="0.25">
      <c r="C222" s="1025"/>
      <c r="D222" s="1026"/>
      <c r="E222" s="1031" t="s">
        <v>352</v>
      </c>
      <c r="F222" s="1032"/>
      <c r="G222" s="588">
        <f>G221</f>
        <v>0</v>
      </c>
      <c r="H222" s="588">
        <f>G222+H221</f>
        <v>0</v>
      </c>
      <c r="I222" s="588">
        <f>H222+I221</f>
        <v>0</v>
      </c>
      <c r="J222" s="588">
        <f>I222+J221</f>
        <v>0</v>
      </c>
      <c r="K222" s="588">
        <f>J222+K221</f>
        <v>0</v>
      </c>
      <c r="L222" s="588">
        <f>K222+L221</f>
        <v>0</v>
      </c>
      <c r="M222" s="588">
        <f t="shared" ref="M222:AD222" si="87">L222+M221</f>
        <v>0</v>
      </c>
      <c r="N222" s="588">
        <f t="shared" si="87"/>
        <v>0</v>
      </c>
      <c r="O222" s="588">
        <f t="shared" si="87"/>
        <v>0</v>
      </c>
      <c r="P222" s="588">
        <f t="shared" si="87"/>
        <v>0</v>
      </c>
      <c r="Q222" s="588">
        <f t="shared" si="87"/>
        <v>0</v>
      </c>
      <c r="R222" s="588">
        <f t="shared" si="87"/>
        <v>0</v>
      </c>
      <c r="S222" s="588">
        <f t="shared" si="87"/>
        <v>0</v>
      </c>
      <c r="T222" s="588">
        <f t="shared" si="87"/>
        <v>0</v>
      </c>
      <c r="U222" s="588">
        <f t="shared" si="87"/>
        <v>0</v>
      </c>
      <c r="V222" s="588">
        <f t="shared" si="87"/>
        <v>0</v>
      </c>
      <c r="W222" s="588">
        <f t="shared" si="87"/>
        <v>0</v>
      </c>
      <c r="X222" s="588">
        <f t="shared" si="87"/>
        <v>0</v>
      </c>
      <c r="Y222" s="588">
        <f t="shared" si="87"/>
        <v>0</v>
      </c>
      <c r="Z222" s="588">
        <f t="shared" si="87"/>
        <v>0</v>
      </c>
      <c r="AA222" s="588">
        <f t="shared" si="87"/>
        <v>0</v>
      </c>
      <c r="AB222" s="588">
        <f t="shared" si="87"/>
        <v>0</v>
      </c>
      <c r="AC222" s="588">
        <f t="shared" si="87"/>
        <v>0</v>
      </c>
      <c r="AD222" s="589">
        <f t="shared" si="87"/>
        <v>0</v>
      </c>
    </row>
    <row r="223" spans="1:33" ht="18" customHeight="1" x14ac:dyDescent="0.2">
      <c r="E223" s="590"/>
      <c r="F223" s="590"/>
      <c r="G223" s="575"/>
      <c r="H223" s="575"/>
      <c r="I223" s="575"/>
      <c r="J223" s="575"/>
      <c r="K223" s="575"/>
      <c r="L223" s="575"/>
      <c r="M223" s="575"/>
      <c r="N223" s="575"/>
      <c r="O223" s="575"/>
      <c r="P223" s="575"/>
      <c r="Q223" s="575"/>
      <c r="R223" s="575"/>
      <c r="S223" s="575"/>
      <c r="T223" s="575"/>
      <c r="U223" s="575"/>
      <c r="V223" s="575"/>
      <c r="W223" s="575"/>
      <c r="X223" s="575"/>
      <c r="Y223" s="575"/>
      <c r="Z223" s="575"/>
      <c r="AA223" s="575"/>
      <c r="AB223" s="575"/>
      <c r="AC223" s="575"/>
      <c r="AD223" s="575"/>
    </row>
    <row r="224" spans="1:33" ht="20.100000000000001" hidden="1" customHeight="1" x14ac:dyDescent="0.2">
      <c r="C224" s="1033" t="s">
        <v>353</v>
      </c>
      <c r="D224" s="1034"/>
      <c r="E224" s="1034"/>
      <c r="F224" s="1034"/>
      <c r="G224" s="1034"/>
      <c r="H224" s="1034"/>
      <c r="I224" s="1034"/>
      <c r="J224" s="1034"/>
      <c r="K224" s="1034"/>
      <c r="L224" s="1034"/>
      <c r="M224" s="1034"/>
      <c r="N224" s="1034"/>
      <c r="O224" s="1034"/>
      <c r="P224" s="1034"/>
      <c r="Q224" s="1034"/>
      <c r="R224" s="1034"/>
      <c r="S224" s="1034"/>
      <c r="T224" s="1034"/>
      <c r="U224" s="1034"/>
      <c r="V224" s="1034"/>
      <c r="W224" s="1034"/>
      <c r="X224" s="1034"/>
      <c r="Y224" s="1034"/>
      <c r="Z224" s="1034"/>
      <c r="AA224" s="1034"/>
      <c r="AB224" s="1034"/>
      <c r="AC224" s="1034"/>
      <c r="AD224" s="1034"/>
      <c r="AE224" s="1035"/>
    </row>
    <row r="225" spans="2:43" ht="20.100000000000001" hidden="1" customHeight="1" x14ac:dyDescent="0.2">
      <c r="C225" s="1005" t="s">
        <v>354</v>
      </c>
      <c r="D225" s="1006" t="s">
        <v>355</v>
      </c>
      <c r="E225" s="1008" t="s">
        <v>356</v>
      </c>
      <c r="F225" s="1009" t="s">
        <v>346</v>
      </c>
      <c r="G225" s="1010"/>
      <c r="H225" s="1010"/>
      <c r="I225" s="1010"/>
      <c r="J225" s="1010"/>
      <c r="K225" s="1010"/>
      <c r="L225" s="1010"/>
      <c r="M225" s="1010"/>
      <c r="N225" s="1010"/>
      <c r="O225" s="1010"/>
      <c r="P225" s="1010"/>
      <c r="Q225" s="1010"/>
      <c r="R225" s="1010"/>
      <c r="S225" s="1010"/>
      <c r="T225" s="1010"/>
      <c r="U225" s="1010"/>
      <c r="V225" s="1010"/>
      <c r="W225" s="1010"/>
      <c r="X225" s="1010"/>
      <c r="Y225" s="1010"/>
      <c r="Z225" s="1010"/>
      <c r="AA225" s="1010"/>
      <c r="AB225" s="1010"/>
      <c r="AC225" s="1010"/>
      <c r="AD225" s="1010"/>
      <c r="AE225" s="1011"/>
    </row>
    <row r="226" spans="2:43" ht="45.75" hidden="1" customHeight="1" x14ac:dyDescent="0.2">
      <c r="C226" s="1005"/>
      <c r="D226" s="1007"/>
      <c r="E226" s="1008"/>
      <c r="F226" s="591"/>
      <c r="G226" s="558" t="s">
        <v>120</v>
      </c>
      <c r="H226" s="558" t="s">
        <v>121</v>
      </c>
      <c r="I226" s="558" t="s">
        <v>122</v>
      </c>
      <c r="J226" s="558" t="s">
        <v>123</v>
      </c>
      <c r="K226" s="558" t="s">
        <v>124</v>
      </c>
      <c r="L226" s="558" t="s">
        <v>125</v>
      </c>
      <c r="M226" s="558" t="s">
        <v>126</v>
      </c>
      <c r="N226" s="558" t="s">
        <v>127</v>
      </c>
      <c r="O226" s="558" t="s">
        <v>128</v>
      </c>
      <c r="P226" s="558" t="s">
        <v>129</v>
      </c>
      <c r="Q226" s="558" t="s">
        <v>130</v>
      </c>
      <c r="R226" s="558" t="s">
        <v>131</v>
      </c>
      <c r="S226" s="558" t="s">
        <v>132</v>
      </c>
      <c r="T226" s="558" t="s">
        <v>133</v>
      </c>
      <c r="U226" s="558" t="s">
        <v>134</v>
      </c>
      <c r="V226" s="558" t="s">
        <v>135</v>
      </c>
      <c r="W226" s="558" t="s">
        <v>136</v>
      </c>
      <c r="X226" s="558" t="s">
        <v>137</v>
      </c>
      <c r="Y226" s="558" t="s">
        <v>138</v>
      </c>
      <c r="Z226" s="558" t="s">
        <v>139</v>
      </c>
      <c r="AA226" s="558" t="s">
        <v>140</v>
      </c>
      <c r="AB226" s="558" t="s">
        <v>141</v>
      </c>
      <c r="AC226" s="558" t="s">
        <v>142</v>
      </c>
      <c r="AD226" s="558" t="s">
        <v>143</v>
      </c>
      <c r="AE226" s="902" t="s">
        <v>357</v>
      </c>
    </row>
    <row r="227" spans="2:43" ht="26.25" hidden="1" customHeight="1" x14ac:dyDescent="0.2">
      <c r="C227" s="997">
        <f>E217+D227</f>
        <v>568938778.6331017</v>
      </c>
      <c r="D227" s="998"/>
      <c r="E227" s="999">
        <f>F217+D227</f>
        <v>568938778.6331017</v>
      </c>
      <c r="F227" s="592" t="s">
        <v>350</v>
      </c>
      <c r="G227" s="593">
        <f>G220</f>
        <v>0</v>
      </c>
      <c r="H227" s="593">
        <f t="shared" ref="H227:AC227" si="88">H220</f>
        <v>0</v>
      </c>
      <c r="I227" s="593">
        <f t="shared" si="88"/>
        <v>0</v>
      </c>
      <c r="J227" s="593">
        <f t="shared" si="88"/>
        <v>0</v>
      </c>
      <c r="K227" s="593">
        <f t="shared" si="88"/>
        <v>0</v>
      </c>
      <c r="L227" s="593">
        <f t="shared" si="88"/>
        <v>0</v>
      </c>
      <c r="M227" s="593">
        <f t="shared" si="88"/>
        <v>0</v>
      </c>
      <c r="N227" s="593">
        <f t="shared" si="88"/>
        <v>0</v>
      </c>
      <c r="O227" s="593">
        <f t="shared" si="88"/>
        <v>0</v>
      </c>
      <c r="P227" s="593">
        <f t="shared" si="88"/>
        <v>0</v>
      </c>
      <c r="Q227" s="593">
        <f t="shared" si="88"/>
        <v>0</v>
      </c>
      <c r="R227" s="593">
        <f t="shared" si="88"/>
        <v>0</v>
      </c>
      <c r="S227" s="593">
        <f t="shared" si="88"/>
        <v>0</v>
      </c>
      <c r="T227" s="593">
        <f t="shared" si="88"/>
        <v>0</v>
      </c>
      <c r="U227" s="593">
        <f t="shared" si="88"/>
        <v>0</v>
      </c>
      <c r="V227" s="593">
        <f t="shared" si="88"/>
        <v>0</v>
      </c>
      <c r="W227" s="593">
        <f t="shared" si="88"/>
        <v>0</v>
      </c>
      <c r="X227" s="593">
        <f t="shared" si="88"/>
        <v>0</v>
      </c>
      <c r="Y227" s="593">
        <f t="shared" si="88"/>
        <v>0</v>
      </c>
      <c r="Z227" s="593">
        <f t="shared" si="88"/>
        <v>0</v>
      </c>
      <c r="AA227" s="593">
        <f t="shared" si="88"/>
        <v>0</v>
      </c>
      <c r="AB227" s="593">
        <f t="shared" si="88"/>
        <v>0</v>
      </c>
      <c r="AC227" s="593">
        <f t="shared" si="88"/>
        <v>0</v>
      </c>
      <c r="AD227" s="593">
        <f>AD220</f>
        <v>0</v>
      </c>
      <c r="AE227" s="903">
        <f>SUM(G227:AD227)</f>
        <v>0</v>
      </c>
    </row>
    <row r="228" spans="2:43" ht="18" hidden="1" customHeight="1" x14ac:dyDescent="0.2">
      <c r="C228" s="997"/>
      <c r="D228" s="998"/>
      <c r="E228" s="999"/>
      <c r="F228" s="594" t="s">
        <v>347</v>
      </c>
      <c r="G228" s="595">
        <f>IFERROR(G227/$E$227,0)</f>
        <v>0</v>
      </c>
      <c r="H228" s="595">
        <f t="shared" ref="H228:AD228" si="89">IFERROR(H227/$E$227,0)</f>
        <v>0</v>
      </c>
      <c r="I228" s="595">
        <f t="shared" si="89"/>
        <v>0</v>
      </c>
      <c r="J228" s="595">
        <f t="shared" si="89"/>
        <v>0</v>
      </c>
      <c r="K228" s="595">
        <f t="shared" si="89"/>
        <v>0</v>
      </c>
      <c r="L228" s="595">
        <f t="shared" si="89"/>
        <v>0</v>
      </c>
      <c r="M228" s="595">
        <f t="shared" si="89"/>
        <v>0</v>
      </c>
      <c r="N228" s="595">
        <f t="shared" si="89"/>
        <v>0</v>
      </c>
      <c r="O228" s="595">
        <f t="shared" si="89"/>
        <v>0</v>
      </c>
      <c r="P228" s="595">
        <f t="shared" si="89"/>
        <v>0</v>
      </c>
      <c r="Q228" s="595">
        <f t="shared" si="89"/>
        <v>0</v>
      </c>
      <c r="R228" s="595">
        <f t="shared" si="89"/>
        <v>0</v>
      </c>
      <c r="S228" s="595">
        <f t="shared" si="89"/>
        <v>0</v>
      </c>
      <c r="T228" s="595">
        <f t="shared" si="89"/>
        <v>0</v>
      </c>
      <c r="U228" s="595">
        <f t="shared" si="89"/>
        <v>0</v>
      </c>
      <c r="V228" s="595">
        <f t="shared" si="89"/>
        <v>0</v>
      </c>
      <c r="W228" s="595">
        <f t="shared" si="89"/>
        <v>0</v>
      </c>
      <c r="X228" s="595">
        <f t="shared" si="89"/>
        <v>0</v>
      </c>
      <c r="Y228" s="595">
        <f t="shared" si="89"/>
        <v>0</v>
      </c>
      <c r="Z228" s="595">
        <f t="shared" si="89"/>
        <v>0</v>
      </c>
      <c r="AA228" s="595">
        <f t="shared" si="89"/>
        <v>0</v>
      </c>
      <c r="AB228" s="595">
        <f t="shared" si="89"/>
        <v>0</v>
      </c>
      <c r="AC228" s="595">
        <f t="shared" si="89"/>
        <v>0</v>
      </c>
      <c r="AD228" s="595">
        <f t="shared" si="89"/>
        <v>0</v>
      </c>
      <c r="AE228" s="904"/>
    </row>
    <row r="229" spans="2:43" ht="27.75" hidden="1" customHeight="1" x14ac:dyDescent="0.2">
      <c r="C229" s="997"/>
      <c r="D229" s="998"/>
      <c r="E229" s="999"/>
      <c r="F229" s="596" t="s">
        <v>348</v>
      </c>
      <c r="G229" s="586">
        <f>+G228</f>
        <v>0</v>
      </c>
      <c r="H229" s="586">
        <f>+G229+H228</f>
        <v>0</v>
      </c>
      <c r="I229" s="586">
        <f>+H229+I228</f>
        <v>0</v>
      </c>
      <c r="J229" s="586">
        <f>+I229+J228</f>
        <v>0</v>
      </c>
      <c r="K229" s="586">
        <f t="shared" ref="K229:AC229" si="90">+J229+K228</f>
        <v>0</v>
      </c>
      <c r="L229" s="586">
        <f t="shared" si="90"/>
        <v>0</v>
      </c>
      <c r="M229" s="586">
        <f t="shared" si="90"/>
        <v>0</v>
      </c>
      <c r="N229" s="586">
        <f t="shared" si="90"/>
        <v>0</v>
      </c>
      <c r="O229" s="586">
        <f t="shared" si="90"/>
        <v>0</v>
      </c>
      <c r="P229" s="586">
        <f t="shared" si="90"/>
        <v>0</v>
      </c>
      <c r="Q229" s="586">
        <f t="shared" si="90"/>
        <v>0</v>
      </c>
      <c r="R229" s="586">
        <f t="shared" si="90"/>
        <v>0</v>
      </c>
      <c r="S229" s="586">
        <f t="shared" si="90"/>
        <v>0</v>
      </c>
      <c r="T229" s="586">
        <f t="shared" si="90"/>
        <v>0</v>
      </c>
      <c r="U229" s="586">
        <f t="shared" si="90"/>
        <v>0</v>
      </c>
      <c r="V229" s="586">
        <f t="shared" si="90"/>
        <v>0</v>
      </c>
      <c r="W229" s="586">
        <f t="shared" si="90"/>
        <v>0</v>
      </c>
      <c r="X229" s="586">
        <f t="shared" si="90"/>
        <v>0</v>
      </c>
      <c r="Y229" s="586">
        <f t="shared" si="90"/>
        <v>0</v>
      </c>
      <c r="Z229" s="586">
        <f t="shared" si="90"/>
        <v>0</v>
      </c>
      <c r="AA229" s="586">
        <f t="shared" si="90"/>
        <v>0</v>
      </c>
      <c r="AB229" s="586">
        <f t="shared" si="90"/>
        <v>0</v>
      </c>
      <c r="AC229" s="586">
        <f t="shared" si="90"/>
        <v>0</v>
      </c>
      <c r="AD229" s="586">
        <f>+AC229+AD228</f>
        <v>0</v>
      </c>
      <c r="AE229" s="904"/>
    </row>
    <row r="230" spans="2:43" ht="28.5" hidden="1" customHeight="1" x14ac:dyDescent="0.2">
      <c r="C230" s="997"/>
      <c r="D230" s="998"/>
      <c r="E230" s="999"/>
      <c r="F230" s="592" t="s">
        <v>358</v>
      </c>
      <c r="G230" s="66"/>
      <c r="H230" s="66"/>
      <c r="I230" s="66"/>
      <c r="J230" s="66"/>
      <c r="K230" s="66"/>
      <c r="L230" s="66"/>
      <c r="M230" s="66"/>
      <c r="N230" s="66"/>
      <c r="O230" s="66"/>
      <c r="P230" s="66"/>
      <c r="Q230" s="66"/>
      <c r="R230" s="66"/>
      <c r="S230" s="584"/>
      <c r="T230" s="584"/>
      <c r="U230" s="584"/>
      <c r="V230" s="584"/>
      <c r="W230" s="584"/>
      <c r="X230" s="584"/>
      <c r="Y230" s="584"/>
      <c r="Z230" s="584"/>
      <c r="AA230" s="584"/>
      <c r="AB230" s="584"/>
      <c r="AC230" s="584"/>
      <c r="AD230" s="584"/>
      <c r="AE230" s="903">
        <f>SUM(G230:AD230)</f>
        <v>0</v>
      </c>
    </row>
    <row r="231" spans="2:43" ht="18" hidden="1" customHeight="1" x14ac:dyDescent="0.2">
      <c r="C231" s="997"/>
      <c r="D231" s="998"/>
      <c r="E231" s="999"/>
      <c r="F231" s="594" t="s">
        <v>347</v>
      </c>
      <c r="G231" s="595">
        <f>IFERROR(G230/$E$227,0)</f>
        <v>0</v>
      </c>
      <c r="H231" s="595">
        <f t="shared" ref="H231:AD231" si="91">IFERROR(H230/$E$227,0)</f>
        <v>0</v>
      </c>
      <c r="I231" s="595">
        <f t="shared" si="91"/>
        <v>0</v>
      </c>
      <c r="J231" s="595">
        <f t="shared" si="91"/>
        <v>0</v>
      </c>
      <c r="K231" s="595">
        <f t="shared" si="91"/>
        <v>0</v>
      </c>
      <c r="L231" s="595">
        <f t="shared" si="91"/>
        <v>0</v>
      </c>
      <c r="M231" s="595">
        <f t="shared" si="91"/>
        <v>0</v>
      </c>
      <c r="N231" s="595">
        <f t="shared" si="91"/>
        <v>0</v>
      </c>
      <c r="O231" s="595">
        <f t="shared" si="91"/>
        <v>0</v>
      </c>
      <c r="P231" s="595">
        <f t="shared" si="91"/>
        <v>0</v>
      </c>
      <c r="Q231" s="595">
        <f t="shared" si="91"/>
        <v>0</v>
      </c>
      <c r="R231" s="595">
        <f t="shared" si="91"/>
        <v>0</v>
      </c>
      <c r="S231" s="595">
        <f t="shared" si="91"/>
        <v>0</v>
      </c>
      <c r="T231" s="595">
        <f t="shared" si="91"/>
        <v>0</v>
      </c>
      <c r="U231" s="595">
        <f t="shared" si="91"/>
        <v>0</v>
      </c>
      <c r="V231" s="595">
        <f t="shared" si="91"/>
        <v>0</v>
      </c>
      <c r="W231" s="595">
        <f t="shared" si="91"/>
        <v>0</v>
      </c>
      <c r="X231" s="595">
        <f t="shared" si="91"/>
        <v>0</v>
      </c>
      <c r="Y231" s="595">
        <f t="shared" si="91"/>
        <v>0</v>
      </c>
      <c r="Z231" s="595">
        <f t="shared" si="91"/>
        <v>0</v>
      </c>
      <c r="AA231" s="595">
        <f t="shared" si="91"/>
        <v>0</v>
      </c>
      <c r="AB231" s="595">
        <f t="shared" si="91"/>
        <v>0</v>
      </c>
      <c r="AC231" s="595">
        <f t="shared" si="91"/>
        <v>0</v>
      </c>
      <c r="AD231" s="595">
        <f t="shared" si="91"/>
        <v>0</v>
      </c>
      <c r="AE231" s="904"/>
    </row>
    <row r="232" spans="2:43" ht="26.25" hidden="1" customHeight="1" x14ac:dyDescent="0.2">
      <c r="C232" s="997"/>
      <c r="D232" s="998"/>
      <c r="E232" s="999"/>
      <c r="F232" s="596" t="s">
        <v>348</v>
      </c>
      <c r="G232" s="586">
        <f>+G231</f>
        <v>0</v>
      </c>
      <c r="H232" s="586">
        <f>+G232+H231</f>
        <v>0</v>
      </c>
      <c r="I232" s="586">
        <f>+H232+I231</f>
        <v>0</v>
      </c>
      <c r="J232" s="586">
        <f>+I232+J231</f>
        <v>0</v>
      </c>
      <c r="K232" s="586">
        <f>+J232+K231</f>
        <v>0</v>
      </c>
      <c r="L232" s="586">
        <f t="shared" ref="L232:AC232" si="92">+K232+L231</f>
        <v>0</v>
      </c>
      <c r="M232" s="586">
        <f t="shared" si="92"/>
        <v>0</v>
      </c>
      <c r="N232" s="586">
        <f t="shared" si="92"/>
        <v>0</v>
      </c>
      <c r="O232" s="586">
        <f t="shared" si="92"/>
        <v>0</v>
      </c>
      <c r="P232" s="586">
        <f t="shared" si="92"/>
        <v>0</v>
      </c>
      <c r="Q232" s="586">
        <f t="shared" si="92"/>
        <v>0</v>
      </c>
      <c r="R232" s="586">
        <f t="shared" si="92"/>
        <v>0</v>
      </c>
      <c r="S232" s="586">
        <f t="shared" si="92"/>
        <v>0</v>
      </c>
      <c r="T232" s="586">
        <f t="shared" si="92"/>
        <v>0</v>
      </c>
      <c r="U232" s="586">
        <f t="shared" si="92"/>
        <v>0</v>
      </c>
      <c r="V232" s="586">
        <f t="shared" si="92"/>
        <v>0</v>
      </c>
      <c r="W232" s="586">
        <f t="shared" si="92"/>
        <v>0</v>
      </c>
      <c r="X232" s="586">
        <f t="shared" si="92"/>
        <v>0</v>
      </c>
      <c r="Y232" s="586">
        <f t="shared" si="92"/>
        <v>0</v>
      </c>
      <c r="Z232" s="586">
        <f t="shared" si="92"/>
        <v>0</v>
      </c>
      <c r="AA232" s="586">
        <f t="shared" si="92"/>
        <v>0</v>
      </c>
      <c r="AB232" s="586">
        <f t="shared" si="92"/>
        <v>0</v>
      </c>
      <c r="AC232" s="586">
        <f t="shared" si="92"/>
        <v>0</v>
      </c>
      <c r="AD232" s="586">
        <f>+AC232+AD231</f>
        <v>0</v>
      </c>
      <c r="AE232" s="904"/>
    </row>
    <row r="233" spans="2:43" ht="18" hidden="1" customHeight="1" x14ac:dyDescent="0.2">
      <c r="C233" s="1000" t="s">
        <v>359</v>
      </c>
      <c r="D233" s="1001"/>
      <c r="E233" s="1001"/>
      <c r="F233" s="1002"/>
      <c r="G233" s="588">
        <f>G229+G232</f>
        <v>0</v>
      </c>
      <c r="H233" s="588">
        <f t="shared" ref="H233:AC233" si="93">H229+H232</f>
        <v>0</v>
      </c>
      <c r="I233" s="588">
        <f t="shared" si="93"/>
        <v>0</v>
      </c>
      <c r="J233" s="588">
        <f t="shared" si="93"/>
        <v>0</v>
      </c>
      <c r="K233" s="588">
        <f>K229+K232</f>
        <v>0</v>
      </c>
      <c r="L233" s="588">
        <f>L229+L232</f>
        <v>0</v>
      </c>
      <c r="M233" s="588">
        <f t="shared" si="93"/>
        <v>0</v>
      </c>
      <c r="N233" s="588">
        <f t="shared" si="93"/>
        <v>0</v>
      </c>
      <c r="O233" s="588">
        <f t="shared" si="93"/>
        <v>0</v>
      </c>
      <c r="P233" s="588">
        <f t="shared" si="93"/>
        <v>0</v>
      </c>
      <c r="Q233" s="588">
        <f t="shared" si="93"/>
        <v>0</v>
      </c>
      <c r="R233" s="588">
        <f t="shared" si="93"/>
        <v>0</v>
      </c>
      <c r="S233" s="588">
        <f t="shared" si="93"/>
        <v>0</v>
      </c>
      <c r="T233" s="588">
        <f t="shared" si="93"/>
        <v>0</v>
      </c>
      <c r="U233" s="588">
        <f t="shared" si="93"/>
        <v>0</v>
      </c>
      <c r="V233" s="588">
        <f t="shared" si="93"/>
        <v>0</v>
      </c>
      <c r="W233" s="588">
        <f t="shared" si="93"/>
        <v>0</v>
      </c>
      <c r="X233" s="588">
        <f t="shared" si="93"/>
        <v>0</v>
      </c>
      <c r="Y233" s="588">
        <f t="shared" si="93"/>
        <v>0</v>
      </c>
      <c r="Z233" s="588">
        <f t="shared" si="93"/>
        <v>0</v>
      </c>
      <c r="AA233" s="588">
        <f t="shared" si="93"/>
        <v>0</v>
      </c>
      <c r="AB233" s="588">
        <f t="shared" si="93"/>
        <v>0</v>
      </c>
      <c r="AC233" s="588">
        <f t="shared" si="93"/>
        <v>0</v>
      </c>
      <c r="AD233" s="588">
        <f>AD229+AD232</f>
        <v>0</v>
      </c>
      <c r="AE233" s="905">
        <f>IFERROR((AE227+AE230)/E227,0)</f>
        <v>0</v>
      </c>
    </row>
    <row r="234" spans="2:43" ht="18" hidden="1" customHeight="1" x14ac:dyDescent="0.2">
      <c r="E234" s="590"/>
      <c r="F234" s="590"/>
      <c r="G234" s="575"/>
      <c r="H234" s="575"/>
      <c r="I234" s="575"/>
      <c r="J234" s="575"/>
      <c r="K234" s="575"/>
      <c r="L234" s="575"/>
      <c r="M234" s="575"/>
      <c r="N234" s="575"/>
      <c r="O234" s="575"/>
      <c r="P234" s="575"/>
      <c r="Q234" s="575"/>
      <c r="R234" s="575"/>
      <c r="S234" s="575"/>
      <c r="T234" s="575"/>
      <c r="U234" s="575"/>
      <c r="V234" s="575"/>
      <c r="W234" s="575"/>
      <c r="X234" s="575"/>
      <c r="Y234" s="575"/>
      <c r="Z234" s="575"/>
      <c r="AA234" s="575"/>
      <c r="AB234" s="575"/>
      <c r="AC234" s="575"/>
      <c r="AD234" s="575"/>
      <c r="AE234" s="906">
        <f>AE227+AE230</f>
        <v>0</v>
      </c>
      <c r="AF234" s="597">
        <f>E227-AE234</f>
        <v>568938778.6331017</v>
      </c>
    </row>
    <row r="235" spans="2:43" ht="18" customHeight="1" x14ac:dyDescent="0.2">
      <c r="E235" s="590"/>
      <c r="G235" s="575"/>
      <c r="H235" s="575"/>
      <c r="I235" s="575"/>
      <c r="J235" s="575"/>
      <c r="K235" s="575"/>
      <c r="L235" s="575"/>
      <c r="M235" s="575"/>
      <c r="N235" s="575"/>
      <c r="O235" s="575"/>
      <c r="P235" s="575"/>
      <c r="Q235" s="575"/>
      <c r="R235" s="575"/>
      <c r="S235" s="575"/>
      <c r="T235" s="575"/>
      <c r="U235" s="575"/>
      <c r="V235" s="575"/>
      <c r="W235" s="575"/>
      <c r="X235" s="575"/>
      <c r="Y235" s="575"/>
      <c r="Z235" s="575"/>
      <c r="AA235" s="575"/>
      <c r="AB235" s="575"/>
      <c r="AC235" s="575"/>
      <c r="AD235" s="575"/>
    </row>
    <row r="236" spans="2:43" ht="18" customHeight="1" x14ac:dyDescent="0.2">
      <c r="E236" s="590"/>
      <c r="M236" s="575"/>
      <c r="N236" s="575"/>
      <c r="O236" s="575"/>
      <c r="P236" s="575"/>
      <c r="Q236" s="575"/>
      <c r="R236" s="575"/>
      <c r="S236" s="575"/>
      <c r="T236" s="575"/>
      <c r="U236" s="575"/>
      <c r="V236" s="575"/>
      <c r="W236" s="575"/>
      <c r="X236" s="575"/>
      <c r="Y236" s="575"/>
      <c r="Z236" s="575"/>
      <c r="AA236" s="575"/>
      <c r="AB236" s="575"/>
      <c r="AC236" s="575"/>
      <c r="AD236" s="575"/>
    </row>
    <row r="237" spans="2:43" ht="18" customHeight="1" x14ac:dyDescent="0.2">
      <c r="B237" s="38"/>
      <c r="C237" s="38"/>
      <c r="E237" s="590"/>
      <c r="F237" s="590"/>
      <c r="G237" s="59"/>
      <c r="H237" s="59"/>
      <c r="I237" s="59"/>
      <c r="J237" s="575"/>
      <c r="K237" s="575"/>
      <c r="L237" s="575"/>
      <c r="M237" s="575"/>
      <c r="N237" s="575"/>
      <c r="O237" s="575"/>
      <c r="P237" s="575"/>
      <c r="Q237" s="575"/>
      <c r="R237" s="575"/>
      <c r="S237" s="575"/>
      <c r="T237" s="575"/>
      <c r="U237" s="575"/>
      <c r="V237" s="575"/>
      <c r="W237" s="575"/>
      <c r="X237" s="575"/>
      <c r="Y237" s="575"/>
      <c r="Z237" s="575"/>
      <c r="AA237" s="575"/>
      <c r="AB237" s="575"/>
      <c r="AC237" s="575"/>
      <c r="AD237" s="575"/>
    </row>
    <row r="238" spans="2:43" ht="18" customHeight="1" x14ac:dyDescent="0.2">
      <c r="B238" s="38"/>
      <c r="C238" s="38"/>
      <c r="G238" s="38"/>
      <c r="H238" s="38"/>
      <c r="I238" s="38"/>
    </row>
    <row r="239" spans="2:43" ht="18" customHeight="1" x14ac:dyDescent="0.2">
      <c r="B239" s="38"/>
      <c r="C239" s="38"/>
      <c r="G239" s="69"/>
      <c r="H239" s="69"/>
      <c r="I239" s="69"/>
    </row>
    <row r="240" spans="2:43" s="601" customFormat="1" ht="18" customHeight="1" x14ac:dyDescent="0.2">
      <c r="B240" s="1003" t="s">
        <v>360</v>
      </c>
      <c r="C240" s="1003"/>
      <c r="D240" s="598"/>
      <c r="E240" s="599"/>
      <c r="F240" s="600"/>
      <c r="G240" s="1003" t="s">
        <v>361</v>
      </c>
      <c r="H240" s="1004"/>
      <c r="I240" s="1004"/>
      <c r="J240" s="599"/>
      <c r="K240" s="599"/>
      <c r="L240" s="599"/>
      <c r="M240" s="599"/>
      <c r="N240" s="599"/>
      <c r="O240" s="599"/>
      <c r="P240" s="599"/>
      <c r="Q240" s="599"/>
      <c r="R240" s="599"/>
      <c r="S240" s="599"/>
      <c r="T240" s="599"/>
      <c r="U240" s="599"/>
      <c r="V240" s="599"/>
      <c r="W240" s="599"/>
      <c r="X240" s="599"/>
      <c r="Y240" s="599"/>
      <c r="Z240" s="599"/>
      <c r="AA240" s="599"/>
      <c r="AB240" s="599"/>
      <c r="AC240" s="599"/>
      <c r="AE240" s="907"/>
      <c r="AF240" s="602"/>
      <c r="AG240" s="602"/>
      <c r="AH240" s="602"/>
      <c r="AI240" s="994"/>
      <c r="AJ240" s="994"/>
      <c r="AK240" s="994"/>
      <c r="AL240" s="994"/>
      <c r="AM240" s="994"/>
      <c r="AN240" s="994"/>
      <c r="AO240" s="602"/>
      <c r="AP240" s="602"/>
      <c r="AQ240" s="603"/>
    </row>
    <row r="241" spans="2:43" s="601" customFormat="1" ht="18" customHeight="1" x14ac:dyDescent="0.2">
      <c r="B241" s="995" t="s">
        <v>362</v>
      </c>
      <c r="C241" s="995"/>
      <c r="D241" s="604"/>
      <c r="F241" s="600"/>
      <c r="H241" s="605" t="s">
        <v>363</v>
      </c>
      <c r="I241" s="602"/>
      <c r="J241" s="602"/>
      <c r="K241" s="602"/>
      <c r="L241" s="602"/>
      <c r="M241" s="602"/>
      <c r="N241" s="602"/>
      <c r="O241" s="602"/>
      <c r="P241" s="602"/>
      <c r="Q241" s="602"/>
      <c r="R241" s="602"/>
      <c r="S241" s="602"/>
      <c r="T241" s="602"/>
      <c r="U241" s="602"/>
      <c r="V241" s="602"/>
      <c r="W241" s="602"/>
      <c r="X241" s="602"/>
      <c r="Y241" s="602"/>
      <c r="Z241" s="602"/>
      <c r="AA241" s="602"/>
      <c r="AB241" s="602"/>
      <c r="AC241" s="602"/>
      <c r="AE241" s="907"/>
      <c r="AF241" s="602"/>
      <c r="AG241" s="602"/>
      <c r="AH241" s="602"/>
      <c r="AI241" s="996"/>
      <c r="AJ241" s="996"/>
      <c r="AK241" s="996"/>
      <c r="AL241" s="996"/>
      <c r="AM241" s="996"/>
      <c r="AN241" s="996"/>
      <c r="AO241" s="599"/>
      <c r="AP241" s="599"/>
      <c r="AQ241" s="599"/>
    </row>
  </sheetData>
  <mergeCells count="47">
    <mergeCell ref="A5:B5"/>
    <mergeCell ref="A1:B3"/>
    <mergeCell ref="C1:AD1"/>
    <mergeCell ref="C2:AD2"/>
    <mergeCell ref="C3:G3"/>
    <mergeCell ref="H3:AD3"/>
    <mergeCell ref="A6:B6"/>
    <mergeCell ref="A8:B8"/>
    <mergeCell ref="A9:B9"/>
    <mergeCell ref="A10:B10"/>
    <mergeCell ref="A11:B11"/>
    <mergeCell ref="A13:AD13"/>
    <mergeCell ref="F14:F15"/>
    <mergeCell ref="G14:AD14"/>
    <mergeCell ref="A210:F210"/>
    <mergeCell ref="A211:F211"/>
    <mergeCell ref="E213:Q213"/>
    <mergeCell ref="S213:AD213"/>
    <mergeCell ref="A14:A15"/>
    <mergeCell ref="B14:B15"/>
    <mergeCell ref="C14:C15"/>
    <mergeCell ref="D14:D15"/>
    <mergeCell ref="E14:E15"/>
    <mergeCell ref="C225:C226"/>
    <mergeCell ref="D225:D226"/>
    <mergeCell ref="E225:E226"/>
    <mergeCell ref="F225:AE225"/>
    <mergeCell ref="E214:AD214"/>
    <mergeCell ref="E215:E216"/>
    <mergeCell ref="F215:F216"/>
    <mergeCell ref="G215:AD215"/>
    <mergeCell ref="E218:F218"/>
    <mergeCell ref="E219:F219"/>
    <mergeCell ref="C220:D222"/>
    <mergeCell ref="E220:F220"/>
    <mergeCell ref="E221:F221"/>
    <mergeCell ref="E222:F222"/>
    <mergeCell ref="C224:AE224"/>
    <mergeCell ref="AI240:AN240"/>
    <mergeCell ref="B241:C241"/>
    <mergeCell ref="AI241:AN241"/>
    <mergeCell ref="C227:C232"/>
    <mergeCell ref="D227:D232"/>
    <mergeCell ref="E227:E232"/>
    <mergeCell ref="C233:F233"/>
    <mergeCell ref="B240:C240"/>
    <mergeCell ref="G240:I240"/>
  </mergeCells>
  <conditionalFormatting sqref="B240:C240 G240:I240">
    <cfRule type="cellIs" dxfId="0" priority="1" operator="equal">
      <formula>""</formula>
    </cfRule>
  </conditionalFormatting>
  <dataValidations count="7">
    <dataValidation allowBlank="1" showInputMessage="1" showErrorMessage="1" prompt="diligencie el numero de meses en letras (numero). ej: seis (6)." sqref="C10:D10 JK10 TG10 ADC10 AMY10 AWU10 BGQ10 BQM10 CAI10 CKE10 CUA10 DDW10 DNS10 DXO10 EHK10 ERG10 FBC10 FKY10 FUU10 GEQ10 GOM10 GYI10 HIE10 HSA10 IBW10 ILS10 IVO10 JFK10 JPG10 JZC10 KIY10 KSU10 LCQ10 LMM10 LWI10 MGE10 MQA10 MZW10 NJS10 NTO10 ODK10 ONG10 OXC10 PGY10 PQU10 QAQ10 QKM10 QUI10 REE10 ROA10 RXW10 SHS10 SRO10 TBK10 TLG10 TVC10 UEY10 UOU10 UYQ10 VIM10 VSI10 WCE10 WMA10 WVW10 C65755:D65755 JK65755 TG65755 ADC65755 AMY65755 AWU65755 BGQ65755 BQM65755 CAI65755 CKE65755 CUA65755 DDW65755 DNS65755 DXO65755 EHK65755 ERG65755 FBC65755 FKY65755 FUU65755 GEQ65755 GOM65755 GYI65755 HIE65755 HSA65755 IBW65755 ILS65755 IVO65755 JFK65755 JPG65755 JZC65755 KIY65755 KSU65755 LCQ65755 LMM65755 LWI65755 MGE65755 MQA65755 MZW65755 NJS65755 NTO65755 ODK65755 ONG65755 OXC65755 PGY65755 PQU65755 QAQ65755 QKM65755 QUI65755 REE65755 ROA65755 RXW65755 SHS65755 SRO65755 TBK65755 TLG65755 TVC65755 UEY65755 UOU65755 UYQ65755 VIM65755 VSI65755 WCE65755 WMA65755 WVW65755 C131291:D131291 JK131291 TG131291 ADC131291 AMY131291 AWU131291 BGQ131291 BQM131291 CAI131291 CKE131291 CUA131291 DDW131291 DNS131291 DXO131291 EHK131291 ERG131291 FBC131291 FKY131291 FUU131291 GEQ131291 GOM131291 GYI131291 HIE131291 HSA131291 IBW131291 ILS131291 IVO131291 JFK131291 JPG131291 JZC131291 KIY131291 KSU131291 LCQ131291 LMM131291 LWI131291 MGE131291 MQA131291 MZW131291 NJS131291 NTO131291 ODK131291 ONG131291 OXC131291 PGY131291 PQU131291 QAQ131291 QKM131291 QUI131291 REE131291 ROA131291 RXW131291 SHS131291 SRO131291 TBK131291 TLG131291 TVC131291 UEY131291 UOU131291 UYQ131291 VIM131291 VSI131291 WCE131291 WMA131291 WVW131291 C196827:D196827 JK196827 TG196827 ADC196827 AMY196827 AWU196827 BGQ196827 BQM196827 CAI196827 CKE196827 CUA196827 DDW196827 DNS196827 DXO196827 EHK196827 ERG196827 FBC196827 FKY196827 FUU196827 GEQ196827 GOM196827 GYI196827 HIE196827 HSA196827 IBW196827 ILS196827 IVO196827 JFK196827 JPG196827 JZC196827 KIY196827 KSU196827 LCQ196827 LMM196827 LWI196827 MGE196827 MQA196827 MZW196827 NJS196827 NTO196827 ODK196827 ONG196827 OXC196827 PGY196827 PQU196827 QAQ196827 QKM196827 QUI196827 REE196827 ROA196827 RXW196827 SHS196827 SRO196827 TBK196827 TLG196827 TVC196827 UEY196827 UOU196827 UYQ196827 VIM196827 VSI196827 WCE196827 WMA196827 WVW196827 C262363:D262363 JK262363 TG262363 ADC262363 AMY262363 AWU262363 BGQ262363 BQM262363 CAI262363 CKE262363 CUA262363 DDW262363 DNS262363 DXO262363 EHK262363 ERG262363 FBC262363 FKY262363 FUU262363 GEQ262363 GOM262363 GYI262363 HIE262363 HSA262363 IBW262363 ILS262363 IVO262363 JFK262363 JPG262363 JZC262363 KIY262363 KSU262363 LCQ262363 LMM262363 LWI262363 MGE262363 MQA262363 MZW262363 NJS262363 NTO262363 ODK262363 ONG262363 OXC262363 PGY262363 PQU262363 QAQ262363 QKM262363 QUI262363 REE262363 ROA262363 RXW262363 SHS262363 SRO262363 TBK262363 TLG262363 TVC262363 UEY262363 UOU262363 UYQ262363 VIM262363 VSI262363 WCE262363 WMA262363 WVW262363 C327899:D327899 JK327899 TG327899 ADC327899 AMY327899 AWU327899 BGQ327899 BQM327899 CAI327899 CKE327899 CUA327899 DDW327899 DNS327899 DXO327899 EHK327899 ERG327899 FBC327899 FKY327899 FUU327899 GEQ327899 GOM327899 GYI327899 HIE327899 HSA327899 IBW327899 ILS327899 IVO327899 JFK327899 JPG327899 JZC327899 KIY327899 KSU327899 LCQ327899 LMM327899 LWI327899 MGE327899 MQA327899 MZW327899 NJS327899 NTO327899 ODK327899 ONG327899 OXC327899 PGY327899 PQU327899 QAQ327899 QKM327899 QUI327899 REE327899 ROA327899 RXW327899 SHS327899 SRO327899 TBK327899 TLG327899 TVC327899 UEY327899 UOU327899 UYQ327899 VIM327899 VSI327899 WCE327899 WMA327899 WVW327899 C393435:D393435 JK393435 TG393435 ADC393435 AMY393435 AWU393435 BGQ393435 BQM393435 CAI393435 CKE393435 CUA393435 DDW393435 DNS393435 DXO393435 EHK393435 ERG393435 FBC393435 FKY393435 FUU393435 GEQ393435 GOM393435 GYI393435 HIE393435 HSA393435 IBW393435 ILS393435 IVO393435 JFK393435 JPG393435 JZC393435 KIY393435 KSU393435 LCQ393435 LMM393435 LWI393435 MGE393435 MQA393435 MZW393435 NJS393435 NTO393435 ODK393435 ONG393435 OXC393435 PGY393435 PQU393435 QAQ393435 QKM393435 QUI393435 REE393435 ROA393435 RXW393435 SHS393435 SRO393435 TBK393435 TLG393435 TVC393435 UEY393435 UOU393435 UYQ393435 VIM393435 VSI393435 WCE393435 WMA393435 WVW393435 C458971:D458971 JK458971 TG458971 ADC458971 AMY458971 AWU458971 BGQ458971 BQM458971 CAI458971 CKE458971 CUA458971 DDW458971 DNS458971 DXO458971 EHK458971 ERG458971 FBC458971 FKY458971 FUU458971 GEQ458971 GOM458971 GYI458971 HIE458971 HSA458971 IBW458971 ILS458971 IVO458971 JFK458971 JPG458971 JZC458971 KIY458971 KSU458971 LCQ458971 LMM458971 LWI458971 MGE458971 MQA458971 MZW458971 NJS458971 NTO458971 ODK458971 ONG458971 OXC458971 PGY458971 PQU458971 QAQ458971 QKM458971 QUI458971 REE458971 ROA458971 RXW458971 SHS458971 SRO458971 TBK458971 TLG458971 TVC458971 UEY458971 UOU458971 UYQ458971 VIM458971 VSI458971 WCE458971 WMA458971 WVW458971 C524507:D524507 JK524507 TG524507 ADC524507 AMY524507 AWU524507 BGQ524507 BQM524507 CAI524507 CKE524507 CUA524507 DDW524507 DNS524507 DXO524507 EHK524507 ERG524507 FBC524507 FKY524507 FUU524507 GEQ524507 GOM524507 GYI524507 HIE524507 HSA524507 IBW524507 ILS524507 IVO524507 JFK524507 JPG524507 JZC524507 KIY524507 KSU524507 LCQ524507 LMM524507 LWI524507 MGE524507 MQA524507 MZW524507 NJS524507 NTO524507 ODK524507 ONG524507 OXC524507 PGY524507 PQU524507 QAQ524507 QKM524507 QUI524507 REE524507 ROA524507 RXW524507 SHS524507 SRO524507 TBK524507 TLG524507 TVC524507 UEY524507 UOU524507 UYQ524507 VIM524507 VSI524507 WCE524507 WMA524507 WVW524507 C590043:D590043 JK590043 TG590043 ADC590043 AMY590043 AWU590043 BGQ590043 BQM590043 CAI590043 CKE590043 CUA590043 DDW590043 DNS590043 DXO590043 EHK590043 ERG590043 FBC590043 FKY590043 FUU590043 GEQ590043 GOM590043 GYI590043 HIE590043 HSA590043 IBW590043 ILS590043 IVO590043 JFK590043 JPG590043 JZC590043 KIY590043 KSU590043 LCQ590043 LMM590043 LWI590043 MGE590043 MQA590043 MZW590043 NJS590043 NTO590043 ODK590043 ONG590043 OXC590043 PGY590043 PQU590043 QAQ590043 QKM590043 QUI590043 REE590043 ROA590043 RXW590043 SHS590043 SRO590043 TBK590043 TLG590043 TVC590043 UEY590043 UOU590043 UYQ590043 VIM590043 VSI590043 WCE590043 WMA590043 WVW590043 C655579:D655579 JK655579 TG655579 ADC655579 AMY655579 AWU655579 BGQ655579 BQM655579 CAI655579 CKE655579 CUA655579 DDW655579 DNS655579 DXO655579 EHK655579 ERG655579 FBC655579 FKY655579 FUU655579 GEQ655579 GOM655579 GYI655579 HIE655579 HSA655579 IBW655579 ILS655579 IVO655579 JFK655579 JPG655579 JZC655579 KIY655579 KSU655579 LCQ655579 LMM655579 LWI655579 MGE655579 MQA655579 MZW655579 NJS655579 NTO655579 ODK655579 ONG655579 OXC655579 PGY655579 PQU655579 QAQ655579 QKM655579 QUI655579 REE655579 ROA655579 RXW655579 SHS655579 SRO655579 TBK655579 TLG655579 TVC655579 UEY655579 UOU655579 UYQ655579 VIM655579 VSI655579 WCE655579 WMA655579 WVW655579 C721115:D721115 JK721115 TG721115 ADC721115 AMY721115 AWU721115 BGQ721115 BQM721115 CAI721115 CKE721115 CUA721115 DDW721115 DNS721115 DXO721115 EHK721115 ERG721115 FBC721115 FKY721115 FUU721115 GEQ721115 GOM721115 GYI721115 HIE721115 HSA721115 IBW721115 ILS721115 IVO721115 JFK721115 JPG721115 JZC721115 KIY721115 KSU721115 LCQ721115 LMM721115 LWI721115 MGE721115 MQA721115 MZW721115 NJS721115 NTO721115 ODK721115 ONG721115 OXC721115 PGY721115 PQU721115 QAQ721115 QKM721115 QUI721115 REE721115 ROA721115 RXW721115 SHS721115 SRO721115 TBK721115 TLG721115 TVC721115 UEY721115 UOU721115 UYQ721115 VIM721115 VSI721115 WCE721115 WMA721115 WVW721115 C786651:D786651 JK786651 TG786651 ADC786651 AMY786651 AWU786651 BGQ786651 BQM786651 CAI786651 CKE786651 CUA786651 DDW786651 DNS786651 DXO786651 EHK786651 ERG786651 FBC786651 FKY786651 FUU786651 GEQ786651 GOM786651 GYI786651 HIE786651 HSA786651 IBW786651 ILS786651 IVO786651 JFK786651 JPG786651 JZC786651 KIY786651 KSU786651 LCQ786651 LMM786651 LWI786651 MGE786651 MQA786651 MZW786651 NJS786651 NTO786651 ODK786651 ONG786651 OXC786651 PGY786651 PQU786651 QAQ786651 QKM786651 QUI786651 REE786651 ROA786651 RXW786651 SHS786651 SRO786651 TBK786651 TLG786651 TVC786651 UEY786651 UOU786651 UYQ786651 VIM786651 VSI786651 WCE786651 WMA786651 WVW786651 C852187:D852187 JK852187 TG852187 ADC852187 AMY852187 AWU852187 BGQ852187 BQM852187 CAI852187 CKE852187 CUA852187 DDW852187 DNS852187 DXO852187 EHK852187 ERG852187 FBC852187 FKY852187 FUU852187 GEQ852187 GOM852187 GYI852187 HIE852187 HSA852187 IBW852187 ILS852187 IVO852187 JFK852187 JPG852187 JZC852187 KIY852187 KSU852187 LCQ852187 LMM852187 LWI852187 MGE852187 MQA852187 MZW852187 NJS852187 NTO852187 ODK852187 ONG852187 OXC852187 PGY852187 PQU852187 QAQ852187 QKM852187 QUI852187 REE852187 ROA852187 RXW852187 SHS852187 SRO852187 TBK852187 TLG852187 TVC852187 UEY852187 UOU852187 UYQ852187 VIM852187 VSI852187 WCE852187 WMA852187 WVW852187 C917723:D917723 JK917723 TG917723 ADC917723 AMY917723 AWU917723 BGQ917723 BQM917723 CAI917723 CKE917723 CUA917723 DDW917723 DNS917723 DXO917723 EHK917723 ERG917723 FBC917723 FKY917723 FUU917723 GEQ917723 GOM917723 GYI917723 HIE917723 HSA917723 IBW917723 ILS917723 IVO917723 JFK917723 JPG917723 JZC917723 KIY917723 KSU917723 LCQ917723 LMM917723 LWI917723 MGE917723 MQA917723 MZW917723 NJS917723 NTO917723 ODK917723 ONG917723 OXC917723 PGY917723 PQU917723 QAQ917723 QKM917723 QUI917723 REE917723 ROA917723 RXW917723 SHS917723 SRO917723 TBK917723 TLG917723 TVC917723 UEY917723 UOU917723 UYQ917723 VIM917723 VSI917723 WCE917723 WMA917723 WVW917723 C983259:D983259 JK983259 TG983259 ADC983259 AMY983259 AWU983259 BGQ983259 BQM983259 CAI983259 CKE983259 CUA983259 DDW983259 DNS983259 DXO983259 EHK983259 ERG983259 FBC983259 FKY983259 FUU983259 GEQ983259 GOM983259 GYI983259 HIE983259 HSA983259 IBW983259 ILS983259 IVO983259 JFK983259 JPG983259 JZC983259 KIY983259 KSU983259 LCQ983259 LMM983259 LWI983259 MGE983259 MQA983259 MZW983259 NJS983259 NTO983259 ODK983259 ONG983259 OXC983259 PGY983259 PQU983259 QAQ983259 QKM983259 QUI983259 REE983259 ROA983259 RXW983259 SHS983259 SRO983259 TBK983259 TLG983259 TVC983259 UEY983259 UOU983259 UYQ983259 VIM983259 VSI983259 WCE983259 WMA983259 WVW983259" xr:uid="{397990CD-D052-4DA4-BBD6-D577FF4BBDB2}"/>
    <dataValidation allowBlank="1" showInputMessage="1" showErrorMessage="1" prompt="Emplear una unidad de medida concreta y medible, no utilizar GLOBAL" sqref="WVX983266:WVX983267 E65762:E65763 JL65762:JL65763 TH65762:TH65763 ADD65762:ADD65763 AMZ65762:AMZ65763 AWV65762:AWV65763 BGR65762:BGR65763 BQN65762:BQN65763 CAJ65762:CAJ65763 CKF65762:CKF65763 CUB65762:CUB65763 DDX65762:DDX65763 DNT65762:DNT65763 DXP65762:DXP65763 EHL65762:EHL65763 ERH65762:ERH65763 FBD65762:FBD65763 FKZ65762:FKZ65763 FUV65762:FUV65763 GER65762:GER65763 GON65762:GON65763 GYJ65762:GYJ65763 HIF65762:HIF65763 HSB65762:HSB65763 IBX65762:IBX65763 ILT65762:ILT65763 IVP65762:IVP65763 JFL65762:JFL65763 JPH65762:JPH65763 JZD65762:JZD65763 KIZ65762:KIZ65763 KSV65762:KSV65763 LCR65762:LCR65763 LMN65762:LMN65763 LWJ65762:LWJ65763 MGF65762:MGF65763 MQB65762:MQB65763 MZX65762:MZX65763 NJT65762:NJT65763 NTP65762:NTP65763 ODL65762:ODL65763 ONH65762:ONH65763 OXD65762:OXD65763 PGZ65762:PGZ65763 PQV65762:PQV65763 QAR65762:QAR65763 QKN65762:QKN65763 QUJ65762:QUJ65763 REF65762:REF65763 ROB65762:ROB65763 RXX65762:RXX65763 SHT65762:SHT65763 SRP65762:SRP65763 TBL65762:TBL65763 TLH65762:TLH65763 TVD65762:TVD65763 UEZ65762:UEZ65763 UOV65762:UOV65763 UYR65762:UYR65763 VIN65762:VIN65763 VSJ65762:VSJ65763 WCF65762:WCF65763 WMB65762:WMB65763 WVX65762:WVX65763 E131298:E131299 JL131298:JL131299 TH131298:TH131299 ADD131298:ADD131299 AMZ131298:AMZ131299 AWV131298:AWV131299 BGR131298:BGR131299 BQN131298:BQN131299 CAJ131298:CAJ131299 CKF131298:CKF131299 CUB131298:CUB131299 DDX131298:DDX131299 DNT131298:DNT131299 DXP131298:DXP131299 EHL131298:EHL131299 ERH131298:ERH131299 FBD131298:FBD131299 FKZ131298:FKZ131299 FUV131298:FUV131299 GER131298:GER131299 GON131298:GON131299 GYJ131298:GYJ131299 HIF131298:HIF131299 HSB131298:HSB131299 IBX131298:IBX131299 ILT131298:ILT131299 IVP131298:IVP131299 JFL131298:JFL131299 JPH131298:JPH131299 JZD131298:JZD131299 KIZ131298:KIZ131299 KSV131298:KSV131299 LCR131298:LCR131299 LMN131298:LMN131299 LWJ131298:LWJ131299 MGF131298:MGF131299 MQB131298:MQB131299 MZX131298:MZX131299 NJT131298:NJT131299 NTP131298:NTP131299 ODL131298:ODL131299 ONH131298:ONH131299 OXD131298:OXD131299 PGZ131298:PGZ131299 PQV131298:PQV131299 QAR131298:QAR131299 QKN131298:QKN131299 QUJ131298:QUJ131299 REF131298:REF131299 ROB131298:ROB131299 RXX131298:RXX131299 SHT131298:SHT131299 SRP131298:SRP131299 TBL131298:TBL131299 TLH131298:TLH131299 TVD131298:TVD131299 UEZ131298:UEZ131299 UOV131298:UOV131299 UYR131298:UYR131299 VIN131298:VIN131299 VSJ131298:VSJ131299 WCF131298:WCF131299 WMB131298:WMB131299 WVX131298:WVX131299 E196834:E196835 JL196834:JL196835 TH196834:TH196835 ADD196834:ADD196835 AMZ196834:AMZ196835 AWV196834:AWV196835 BGR196834:BGR196835 BQN196834:BQN196835 CAJ196834:CAJ196835 CKF196834:CKF196835 CUB196834:CUB196835 DDX196834:DDX196835 DNT196834:DNT196835 DXP196834:DXP196835 EHL196834:EHL196835 ERH196834:ERH196835 FBD196834:FBD196835 FKZ196834:FKZ196835 FUV196834:FUV196835 GER196834:GER196835 GON196834:GON196835 GYJ196834:GYJ196835 HIF196834:HIF196835 HSB196834:HSB196835 IBX196834:IBX196835 ILT196834:ILT196835 IVP196834:IVP196835 JFL196834:JFL196835 JPH196834:JPH196835 JZD196834:JZD196835 KIZ196834:KIZ196835 KSV196834:KSV196835 LCR196834:LCR196835 LMN196834:LMN196835 LWJ196834:LWJ196835 MGF196834:MGF196835 MQB196834:MQB196835 MZX196834:MZX196835 NJT196834:NJT196835 NTP196834:NTP196835 ODL196834:ODL196835 ONH196834:ONH196835 OXD196834:OXD196835 PGZ196834:PGZ196835 PQV196834:PQV196835 QAR196834:QAR196835 QKN196834:QKN196835 QUJ196834:QUJ196835 REF196834:REF196835 ROB196834:ROB196835 RXX196834:RXX196835 SHT196834:SHT196835 SRP196834:SRP196835 TBL196834:TBL196835 TLH196834:TLH196835 TVD196834:TVD196835 UEZ196834:UEZ196835 UOV196834:UOV196835 UYR196834:UYR196835 VIN196834:VIN196835 VSJ196834:VSJ196835 WCF196834:WCF196835 WMB196834:WMB196835 WVX196834:WVX196835 E262370:E262371 JL262370:JL262371 TH262370:TH262371 ADD262370:ADD262371 AMZ262370:AMZ262371 AWV262370:AWV262371 BGR262370:BGR262371 BQN262370:BQN262371 CAJ262370:CAJ262371 CKF262370:CKF262371 CUB262370:CUB262371 DDX262370:DDX262371 DNT262370:DNT262371 DXP262370:DXP262371 EHL262370:EHL262371 ERH262370:ERH262371 FBD262370:FBD262371 FKZ262370:FKZ262371 FUV262370:FUV262371 GER262370:GER262371 GON262370:GON262371 GYJ262370:GYJ262371 HIF262370:HIF262371 HSB262370:HSB262371 IBX262370:IBX262371 ILT262370:ILT262371 IVP262370:IVP262371 JFL262370:JFL262371 JPH262370:JPH262371 JZD262370:JZD262371 KIZ262370:KIZ262371 KSV262370:KSV262371 LCR262370:LCR262371 LMN262370:LMN262371 LWJ262370:LWJ262371 MGF262370:MGF262371 MQB262370:MQB262371 MZX262370:MZX262371 NJT262370:NJT262371 NTP262370:NTP262371 ODL262370:ODL262371 ONH262370:ONH262371 OXD262370:OXD262371 PGZ262370:PGZ262371 PQV262370:PQV262371 QAR262370:QAR262371 QKN262370:QKN262371 QUJ262370:QUJ262371 REF262370:REF262371 ROB262370:ROB262371 RXX262370:RXX262371 SHT262370:SHT262371 SRP262370:SRP262371 TBL262370:TBL262371 TLH262370:TLH262371 TVD262370:TVD262371 UEZ262370:UEZ262371 UOV262370:UOV262371 UYR262370:UYR262371 VIN262370:VIN262371 VSJ262370:VSJ262371 WCF262370:WCF262371 WMB262370:WMB262371 WVX262370:WVX262371 E327906:E327907 JL327906:JL327907 TH327906:TH327907 ADD327906:ADD327907 AMZ327906:AMZ327907 AWV327906:AWV327907 BGR327906:BGR327907 BQN327906:BQN327907 CAJ327906:CAJ327907 CKF327906:CKF327907 CUB327906:CUB327907 DDX327906:DDX327907 DNT327906:DNT327907 DXP327906:DXP327907 EHL327906:EHL327907 ERH327906:ERH327907 FBD327906:FBD327907 FKZ327906:FKZ327907 FUV327906:FUV327907 GER327906:GER327907 GON327906:GON327907 GYJ327906:GYJ327907 HIF327906:HIF327907 HSB327906:HSB327907 IBX327906:IBX327907 ILT327906:ILT327907 IVP327906:IVP327907 JFL327906:JFL327907 JPH327906:JPH327907 JZD327906:JZD327907 KIZ327906:KIZ327907 KSV327906:KSV327907 LCR327906:LCR327907 LMN327906:LMN327907 LWJ327906:LWJ327907 MGF327906:MGF327907 MQB327906:MQB327907 MZX327906:MZX327907 NJT327906:NJT327907 NTP327906:NTP327907 ODL327906:ODL327907 ONH327906:ONH327907 OXD327906:OXD327907 PGZ327906:PGZ327907 PQV327906:PQV327907 QAR327906:QAR327907 QKN327906:QKN327907 QUJ327906:QUJ327907 REF327906:REF327907 ROB327906:ROB327907 RXX327906:RXX327907 SHT327906:SHT327907 SRP327906:SRP327907 TBL327906:TBL327907 TLH327906:TLH327907 TVD327906:TVD327907 UEZ327906:UEZ327907 UOV327906:UOV327907 UYR327906:UYR327907 VIN327906:VIN327907 VSJ327906:VSJ327907 WCF327906:WCF327907 WMB327906:WMB327907 WVX327906:WVX327907 E393442:E393443 JL393442:JL393443 TH393442:TH393443 ADD393442:ADD393443 AMZ393442:AMZ393443 AWV393442:AWV393443 BGR393442:BGR393443 BQN393442:BQN393443 CAJ393442:CAJ393443 CKF393442:CKF393443 CUB393442:CUB393443 DDX393442:DDX393443 DNT393442:DNT393443 DXP393442:DXP393443 EHL393442:EHL393443 ERH393442:ERH393443 FBD393442:FBD393443 FKZ393442:FKZ393443 FUV393442:FUV393443 GER393442:GER393443 GON393442:GON393443 GYJ393442:GYJ393443 HIF393442:HIF393443 HSB393442:HSB393443 IBX393442:IBX393443 ILT393442:ILT393443 IVP393442:IVP393443 JFL393442:JFL393443 JPH393442:JPH393443 JZD393442:JZD393443 KIZ393442:KIZ393443 KSV393442:KSV393443 LCR393442:LCR393443 LMN393442:LMN393443 LWJ393442:LWJ393443 MGF393442:MGF393443 MQB393442:MQB393443 MZX393442:MZX393443 NJT393442:NJT393443 NTP393442:NTP393443 ODL393442:ODL393443 ONH393442:ONH393443 OXD393442:OXD393443 PGZ393442:PGZ393443 PQV393442:PQV393443 QAR393442:QAR393443 QKN393442:QKN393443 QUJ393442:QUJ393443 REF393442:REF393443 ROB393442:ROB393443 RXX393442:RXX393443 SHT393442:SHT393443 SRP393442:SRP393443 TBL393442:TBL393443 TLH393442:TLH393443 TVD393442:TVD393443 UEZ393442:UEZ393443 UOV393442:UOV393443 UYR393442:UYR393443 VIN393442:VIN393443 VSJ393442:VSJ393443 WCF393442:WCF393443 WMB393442:WMB393443 WVX393442:WVX393443 E458978:E458979 JL458978:JL458979 TH458978:TH458979 ADD458978:ADD458979 AMZ458978:AMZ458979 AWV458978:AWV458979 BGR458978:BGR458979 BQN458978:BQN458979 CAJ458978:CAJ458979 CKF458978:CKF458979 CUB458978:CUB458979 DDX458978:DDX458979 DNT458978:DNT458979 DXP458978:DXP458979 EHL458978:EHL458979 ERH458978:ERH458979 FBD458978:FBD458979 FKZ458978:FKZ458979 FUV458978:FUV458979 GER458978:GER458979 GON458978:GON458979 GYJ458978:GYJ458979 HIF458978:HIF458979 HSB458978:HSB458979 IBX458978:IBX458979 ILT458978:ILT458979 IVP458978:IVP458979 JFL458978:JFL458979 JPH458978:JPH458979 JZD458978:JZD458979 KIZ458978:KIZ458979 KSV458978:KSV458979 LCR458978:LCR458979 LMN458978:LMN458979 LWJ458978:LWJ458979 MGF458978:MGF458979 MQB458978:MQB458979 MZX458978:MZX458979 NJT458978:NJT458979 NTP458978:NTP458979 ODL458978:ODL458979 ONH458978:ONH458979 OXD458978:OXD458979 PGZ458978:PGZ458979 PQV458978:PQV458979 QAR458978:QAR458979 QKN458978:QKN458979 QUJ458978:QUJ458979 REF458978:REF458979 ROB458978:ROB458979 RXX458978:RXX458979 SHT458978:SHT458979 SRP458978:SRP458979 TBL458978:TBL458979 TLH458978:TLH458979 TVD458978:TVD458979 UEZ458978:UEZ458979 UOV458978:UOV458979 UYR458978:UYR458979 VIN458978:VIN458979 VSJ458978:VSJ458979 WCF458978:WCF458979 WMB458978:WMB458979 WVX458978:WVX458979 E524514:E524515 JL524514:JL524515 TH524514:TH524515 ADD524514:ADD524515 AMZ524514:AMZ524515 AWV524514:AWV524515 BGR524514:BGR524515 BQN524514:BQN524515 CAJ524514:CAJ524515 CKF524514:CKF524515 CUB524514:CUB524515 DDX524514:DDX524515 DNT524514:DNT524515 DXP524514:DXP524515 EHL524514:EHL524515 ERH524514:ERH524515 FBD524514:FBD524515 FKZ524514:FKZ524515 FUV524514:FUV524515 GER524514:GER524515 GON524514:GON524515 GYJ524514:GYJ524515 HIF524514:HIF524515 HSB524514:HSB524515 IBX524514:IBX524515 ILT524514:ILT524515 IVP524514:IVP524515 JFL524514:JFL524515 JPH524514:JPH524515 JZD524514:JZD524515 KIZ524514:KIZ524515 KSV524514:KSV524515 LCR524514:LCR524515 LMN524514:LMN524515 LWJ524514:LWJ524515 MGF524514:MGF524515 MQB524514:MQB524515 MZX524514:MZX524515 NJT524514:NJT524515 NTP524514:NTP524515 ODL524514:ODL524515 ONH524514:ONH524515 OXD524514:OXD524515 PGZ524514:PGZ524515 PQV524514:PQV524515 QAR524514:QAR524515 QKN524514:QKN524515 QUJ524514:QUJ524515 REF524514:REF524515 ROB524514:ROB524515 RXX524514:RXX524515 SHT524514:SHT524515 SRP524514:SRP524515 TBL524514:TBL524515 TLH524514:TLH524515 TVD524514:TVD524515 UEZ524514:UEZ524515 UOV524514:UOV524515 UYR524514:UYR524515 VIN524514:VIN524515 VSJ524514:VSJ524515 WCF524514:WCF524515 WMB524514:WMB524515 WVX524514:WVX524515 E590050:E590051 JL590050:JL590051 TH590050:TH590051 ADD590050:ADD590051 AMZ590050:AMZ590051 AWV590050:AWV590051 BGR590050:BGR590051 BQN590050:BQN590051 CAJ590050:CAJ590051 CKF590050:CKF590051 CUB590050:CUB590051 DDX590050:DDX590051 DNT590050:DNT590051 DXP590050:DXP590051 EHL590050:EHL590051 ERH590050:ERH590051 FBD590050:FBD590051 FKZ590050:FKZ590051 FUV590050:FUV590051 GER590050:GER590051 GON590050:GON590051 GYJ590050:GYJ590051 HIF590050:HIF590051 HSB590050:HSB590051 IBX590050:IBX590051 ILT590050:ILT590051 IVP590050:IVP590051 JFL590050:JFL590051 JPH590050:JPH590051 JZD590050:JZD590051 KIZ590050:KIZ590051 KSV590050:KSV590051 LCR590050:LCR590051 LMN590050:LMN590051 LWJ590050:LWJ590051 MGF590050:MGF590051 MQB590050:MQB590051 MZX590050:MZX590051 NJT590050:NJT590051 NTP590050:NTP590051 ODL590050:ODL590051 ONH590050:ONH590051 OXD590050:OXD590051 PGZ590050:PGZ590051 PQV590050:PQV590051 QAR590050:QAR590051 QKN590050:QKN590051 QUJ590050:QUJ590051 REF590050:REF590051 ROB590050:ROB590051 RXX590050:RXX590051 SHT590050:SHT590051 SRP590050:SRP590051 TBL590050:TBL590051 TLH590050:TLH590051 TVD590050:TVD590051 UEZ590050:UEZ590051 UOV590050:UOV590051 UYR590050:UYR590051 VIN590050:VIN590051 VSJ590050:VSJ590051 WCF590050:WCF590051 WMB590050:WMB590051 WVX590050:WVX590051 E655586:E655587 JL655586:JL655587 TH655586:TH655587 ADD655586:ADD655587 AMZ655586:AMZ655587 AWV655586:AWV655587 BGR655586:BGR655587 BQN655586:BQN655587 CAJ655586:CAJ655587 CKF655586:CKF655587 CUB655586:CUB655587 DDX655586:DDX655587 DNT655586:DNT655587 DXP655586:DXP655587 EHL655586:EHL655587 ERH655586:ERH655587 FBD655586:FBD655587 FKZ655586:FKZ655587 FUV655586:FUV655587 GER655586:GER655587 GON655586:GON655587 GYJ655586:GYJ655587 HIF655586:HIF655587 HSB655586:HSB655587 IBX655586:IBX655587 ILT655586:ILT655587 IVP655586:IVP655587 JFL655586:JFL655587 JPH655586:JPH655587 JZD655586:JZD655587 KIZ655586:KIZ655587 KSV655586:KSV655587 LCR655586:LCR655587 LMN655586:LMN655587 LWJ655586:LWJ655587 MGF655586:MGF655587 MQB655586:MQB655587 MZX655586:MZX655587 NJT655586:NJT655587 NTP655586:NTP655587 ODL655586:ODL655587 ONH655586:ONH655587 OXD655586:OXD655587 PGZ655586:PGZ655587 PQV655586:PQV655587 QAR655586:QAR655587 QKN655586:QKN655587 QUJ655586:QUJ655587 REF655586:REF655587 ROB655586:ROB655587 RXX655586:RXX655587 SHT655586:SHT655587 SRP655586:SRP655587 TBL655586:TBL655587 TLH655586:TLH655587 TVD655586:TVD655587 UEZ655586:UEZ655587 UOV655586:UOV655587 UYR655586:UYR655587 VIN655586:VIN655587 VSJ655586:VSJ655587 WCF655586:WCF655587 WMB655586:WMB655587 WVX655586:WVX655587 E721122:E721123 JL721122:JL721123 TH721122:TH721123 ADD721122:ADD721123 AMZ721122:AMZ721123 AWV721122:AWV721123 BGR721122:BGR721123 BQN721122:BQN721123 CAJ721122:CAJ721123 CKF721122:CKF721123 CUB721122:CUB721123 DDX721122:DDX721123 DNT721122:DNT721123 DXP721122:DXP721123 EHL721122:EHL721123 ERH721122:ERH721123 FBD721122:FBD721123 FKZ721122:FKZ721123 FUV721122:FUV721123 GER721122:GER721123 GON721122:GON721123 GYJ721122:GYJ721123 HIF721122:HIF721123 HSB721122:HSB721123 IBX721122:IBX721123 ILT721122:ILT721123 IVP721122:IVP721123 JFL721122:JFL721123 JPH721122:JPH721123 JZD721122:JZD721123 KIZ721122:KIZ721123 KSV721122:KSV721123 LCR721122:LCR721123 LMN721122:LMN721123 LWJ721122:LWJ721123 MGF721122:MGF721123 MQB721122:MQB721123 MZX721122:MZX721123 NJT721122:NJT721123 NTP721122:NTP721123 ODL721122:ODL721123 ONH721122:ONH721123 OXD721122:OXD721123 PGZ721122:PGZ721123 PQV721122:PQV721123 QAR721122:QAR721123 QKN721122:QKN721123 QUJ721122:QUJ721123 REF721122:REF721123 ROB721122:ROB721123 RXX721122:RXX721123 SHT721122:SHT721123 SRP721122:SRP721123 TBL721122:TBL721123 TLH721122:TLH721123 TVD721122:TVD721123 UEZ721122:UEZ721123 UOV721122:UOV721123 UYR721122:UYR721123 VIN721122:VIN721123 VSJ721122:VSJ721123 WCF721122:WCF721123 WMB721122:WMB721123 WVX721122:WVX721123 E786658:E786659 JL786658:JL786659 TH786658:TH786659 ADD786658:ADD786659 AMZ786658:AMZ786659 AWV786658:AWV786659 BGR786658:BGR786659 BQN786658:BQN786659 CAJ786658:CAJ786659 CKF786658:CKF786659 CUB786658:CUB786659 DDX786658:DDX786659 DNT786658:DNT786659 DXP786658:DXP786659 EHL786658:EHL786659 ERH786658:ERH786659 FBD786658:FBD786659 FKZ786658:FKZ786659 FUV786658:FUV786659 GER786658:GER786659 GON786658:GON786659 GYJ786658:GYJ786659 HIF786658:HIF786659 HSB786658:HSB786659 IBX786658:IBX786659 ILT786658:ILT786659 IVP786658:IVP786659 JFL786658:JFL786659 JPH786658:JPH786659 JZD786658:JZD786659 KIZ786658:KIZ786659 KSV786658:KSV786659 LCR786658:LCR786659 LMN786658:LMN786659 LWJ786658:LWJ786659 MGF786658:MGF786659 MQB786658:MQB786659 MZX786658:MZX786659 NJT786658:NJT786659 NTP786658:NTP786659 ODL786658:ODL786659 ONH786658:ONH786659 OXD786658:OXD786659 PGZ786658:PGZ786659 PQV786658:PQV786659 QAR786658:QAR786659 QKN786658:QKN786659 QUJ786658:QUJ786659 REF786658:REF786659 ROB786658:ROB786659 RXX786658:RXX786659 SHT786658:SHT786659 SRP786658:SRP786659 TBL786658:TBL786659 TLH786658:TLH786659 TVD786658:TVD786659 UEZ786658:UEZ786659 UOV786658:UOV786659 UYR786658:UYR786659 VIN786658:VIN786659 VSJ786658:VSJ786659 WCF786658:WCF786659 WMB786658:WMB786659 WVX786658:WVX786659 E852194:E852195 JL852194:JL852195 TH852194:TH852195 ADD852194:ADD852195 AMZ852194:AMZ852195 AWV852194:AWV852195 BGR852194:BGR852195 BQN852194:BQN852195 CAJ852194:CAJ852195 CKF852194:CKF852195 CUB852194:CUB852195 DDX852194:DDX852195 DNT852194:DNT852195 DXP852194:DXP852195 EHL852194:EHL852195 ERH852194:ERH852195 FBD852194:FBD852195 FKZ852194:FKZ852195 FUV852194:FUV852195 GER852194:GER852195 GON852194:GON852195 GYJ852194:GYJ852195 HIF852194:HIF852195 HSB852194:HSB852195 IBX852194:IBX852195 ILT852194:ILT852195 IVP852194:IVP852195 JFL852194:JFL852195 JPH852194:JPH852195 JZD852194:JZD852195 KIZ852194:KIZ852195 KSV852194:KSV852195 LCR852194:LCR852195 LMN852194:LMN852195 LWJ852194:LWJ852195 MGF852194:MGF852195 MQB852194:MQB852195 MZX852194:MZX852195 NJT852194:NJT852195 NTP852194:NTP852195 ODL852194:ODL852195 ONH852194:ONH852195 OXD852194:OXD852195 PGZ852194:PGZ852195 PQV852194:PQV852195 QAR852194:QAR852195 QKN852194:QKN852195 QUJ852194:QUJ852195 REF852194:REF852195 ROB852194:ROB852195 RXX852194:RXX852195 SHT852194:SHT852195 SRP852194:SRP852195 TBL852194:TBL852195 TLH852194:TLH852195 TVD852194:TVD852195 UEZ852194:UEZ852195 UOV852194:UOV852195 UYR852194:UYR852195 VIN852194:VIN852195 VSJ852194:VSJ852195 WCF852194:WCF852195 WMB852194:WMB852195 WVX852194:WVX852195 E917730:E917731 JL917730:JL917731 TH917730:TH917731 ADD917730:ADD917731 AMZ917730:AMZ917731 AWV917730:AWV917731 BGR917730:BGR917731 BQN917730:BQN917731 CAJ917730:CAJ917731 CKF917730:CKF917731 CUB917730:CUB917731 DDX917730:DDX917731 DNT917730:DNT917731 DXP917730:DXP917731 EHL917730:EHL917731 ERH917730:ERH917731 FBD917730:FBD917731 FKZ917730:FKZ917731 FUV917730:FUV917731 GER917730:GER917731 GON917730:GON917731 GYJ917730:GYJ917731 HIF917730:HIF917731 HSB917730:HSB917731 IBX917730:IBX917731 ILT917730:ILT917731 IVP917730:IVP917731 JFL917730:JFL917731 JPH917730:JPH917731 JZD917730:JZD917731 KIZ917730:KIZ917731 KSV917730:KSV917731 LCR917730:LCR917731 LMN917730:LMN917731 LWJ917730:LWJ917731 MGF917730:MGF917731 MQB917730:MQB917731 MZX917730:MZX917731 NJT917730:NJT917731 NTP917730:NTP917731 ODL917730:ODL917731 ONH917730:ONH917731 OXD917730:OXD917731 PGZ917730:PGZ917731 PQV917730:PQV917731 QAR917730:QAR917731 QKN917730:QKN917731 QUJ917730:QUJ917731 REF917730:REF917731 ROB917730:ROB917731 RXX917730:RXX917731 SHT917730:SHT917731 SRP917730:SRP917731 TBL917730:TBL917731 TLH917730:TLH917731 TVD917730:TVD917731 UEZ917730:UEZ917731 UOV917730:UOV917731 UYR917730:UYR917731 VIN917730:VIN917731 VSJ917730:VSJ917731 WCF917730:WCF917731 WMB917730:WMB917731 WVX917730:WVX917731 E983266:E983267 JL983266:JL983267 TH983266:TH983267 ADD983266:ADD983267 AMZ983266:AMZ983267 AWV983266:AWV983267 BGR983266:BGR983267 BQN983266:BQN983267 CAJ983266:CAJ983267 CKF983266:CKF983267 CUB983266:CUB983267 DDX983266:DDX983267 DNT983266:DNT983267 DXP983266:DXP983267 EHL983266:EHL983267 ERH983266:ERH983267 FBD983266:FBD983267 FKZ983266:FKZ983267 FUV983266:FUV983267 GER983266:GER983267 GON983266:GON983267 GYJ983266:GYJ983267 HIF983266:HIF983267 HSB983266:HSB983267 IBX983266:IBX983267 ILT983266:ILT983267 IVP983266:IVP983267 JFL983266:JFL983267 JPH983266:JPH983267 JZD983266:JZD983267 KIZ983266:KIZ983267 KSV983266:KSV983267 LCR983266:LCR983267 LMN983266:LMN983267 LWJ983266:LWJ983267 MGF983266:MGF983267 MQB983266:MQB983267 MZX983266:MZX983267 NJT983266:NJT983267 NTP983266:NTP983267 ODL983266:ODL983267 ONH983266:ONH983267 OXD983266:OXD983267 PGZ983266:PGZ983267 PQV983266:PQV983267 QAR983266:QAR983267 QKN983266:QKN983267 QUJ983266:QUJ983267 REF983266:REF983267 ROB983266:ROB983267 RXX983266:RXX983267 SHT983266:SHT983267 SRP983266:SRP983267 TBL983266:TBL983267 TLH983266:TLH983267 TVD983266:TVD983267 UEZ983266:UEZ983267 UOV983266:UOV983267 UYR983266:UYR983267 VIN983266:VIN983267 VSJ983266:VSJ983267 WCF983266:WCF983267 WMB983266:WMB983267 E16:E58 TH16:TH209 ADD16:ADD209 AMZ16:AMZ209 AWV16:AWV209 BGR16:BGR209 BQN16:BQN209 CAJ16:CAJ209 CKF16:CKF209 CUB16:CUB209 DDX16:DDX209 DNT16:DNT209 DXP16:DXP209 EHL16:EHL209 ERH16:ERH209 FBD16:FBD209 FKZ16:FKZ209 FUV16:FUV209 GER16:GER209 GON16:GON209 GYJ16:GYJ209 HIF16:HIF209 HSB16:HSB209 IBX16:IBX209 ILT16:ILT209 IVP16:IVP209 JFL16:JFL209 JPH16:JPH209 JZD16:JZD209 KIZ16:KIZ209 KSV16:KSV209 LCR16:LCR209 LMN16:LMN209 LWJ16:LWJ209 MGF16:MGF209 MQB16:MQB209 MZX16:MZX209 NJT16:NJT209 NTP16:NTP209 ODL16:ODL209 ONH16:ONH209 OXD16:OXD209 PGZ16:PGZ209 PQV16:PQV209 QAR16:QAR209 QKN16:QKN209 QUJ16:QUJ209 REF16:REF209 ROB16:ROB209 RXX16:RXX209 SHT16:SHT209 SRP16:SRP209 TBL16:TBL209 TLH16:TLH209 TVD16:TVD209 UEZ16:UEZ209 UOV16:UOV209 UYR16:UYR209 VIN16:VIN209 VSJ16:VSJ209 WCF16:WCF209 WMB16:WMB209 WVX16:WVX209 JL16:JL209 E60:E209" xr:uid="{91BC942A-F15C-4C14-8D35-A784B99FBF32}"/>
    <dataValidation allowBlank="1" showInputMessage="1" showErrorMessage="1" prompt="Alcance: Definir las principales actividades que se requieren para alcanzar el producto definidos en los estudios previos" sqref="WVV983267 B65763 JJ65763 TF65763 ADB65763 AMX65763 AWT65763 BGP65763 BQL65763 CAH65763 CKD65763 CTZ65763 DDV65763 DNR65763 DXN65763 EHJ65763 ERF65763 FBB65763 FKX65763 FUT65763 GEP65763 GOL65763 GYH65763 HID65763 HRZ65763 IBV65763 ILR65763 IVN65763 JFJ65763 JPF65763 JZB65763 KIX65763 KST65763 LCP65763 LML65763 LWH65763 MGD65763 MPZ65763 MZV65763 NJR65763 NTN65763 ODJ65763 ONF65763 OXB65763 PGX65763 PQT65763 QAP65763 QKL65763 QUH65763 RED65763 RNZ65763 RXV65763 SHR65763 SRN65763 TBJ65763 TLF65763 TVB65763 UEX65763 UOT65763 UYP65763 VIL65763 VSH65763 WCD65763 WLZ65763 WVV65763 B131299 JJ131299 TF131299 ADB131299 AMX131299 AWT131299 BGP131299 BQL131299 CAH131299 CKD131299 CTZ131299 DDV131299 DNR131299 DXN131299 EHJ131299 ERF131299 FBB131299 FKX131299 FUT131299 GEP131299 GOL131299 GYH131299 HID131299 HRZ131299 IBV131299 ILR131299 IVN131299 JFJ131299 JPF131299 JZB131299 KIX131299 KST131299 LCP131299 LML131299 LWH131299 MGD131299 MPZ131299 MZV131299 NJR131299 NTN131299 ODJ131299 ONF131299 OXB131299 PGX131299 PQT131299 QAP131299 QKL131299 QUH131299 RED131299 RNZ131299 RXV131299 SHR131299 SRN131299 TBJ131299 TLF131299 TVB131299 UEX131299 UOT131299 UYP131299 VIL131299 VSH131299 WCD131299 WLZ131299 WVV131299 B196835 JJ196835 TF196835 ADB196835 AMX196835 AWT196835 BGP196835 BQL196835 CAH196835 CKD196835 CTZ196835 DDV196835 DNR196835 DXN196835 EHJ196835 ERF196835 FBB196835 FKX196835 FUT196835 GEP196835 GOL196835 GYH196835 HID196835 HRZ196835 IBV196835 ILR196835 IVN196835 JFJ196835 JPF196835 JZB196835 KIX196835 KST196835 LCP196835 LML196835 LWH196835 MGD196835 MPZ196835 MZV196835 NJR196835 NTN196835 ODJ196835 ONF196835 OXB196835 PGX196835 PQT196835 QAP196835 QKL196835 QUH196835 RED196835 RNZ196835 RXV196835 SHR196835 SRN196835 TBJ196835 TLF196835 TVB196835 UEX196835 UOT196835 UYP196835 VIL196835 VSH196835 WCD196835 WLZ196835 WVV196835 B262371 JJ262371 TF262371 ADB262371 AMX262371 AWT262371 BGP262371 BQL262371 CAH262371 CKD262371 CTZ262371 DDV262371 DNR262371 DXN262371 EHJ262371 ERF262371 FBB262371 FKX262371 FUT262371 GEP262371 GOL262371 GYH262371 HID262371 HRZ262371 IBV262371 ILR262371 IVN262371 JFJ262371 JPF262371 JZB262371 KIX262371 KST262371 LCP262371 LML262371 LWH262371 MGD262371 MPZ262371 MZV262371 NJR262371 NTN262371 ODJ262371 ONF262371 OXB262371 PGX262371 PQT262371 QAP262371 QKL262371 QUH262371 RED262371 RNZ262371 RXV262371 SHR262371 SRN262371 TBJ262371 TLF262371 TVB262371 UEX262371 UOT262371 UYP262371 VIL262371 VSH262371 WCD262371 WLZ262371 WVV262371 B327907 JJ327907 TF327907 ADB327907 AMX327907 AWT327907 BGP327907 BQL327907 CAH327907 CKD327907 CTZ327907 DDV327907 DNR327907 DXN327907 EHJ327907 ERF327907 FBB327907 FKX327907 FUT327907 GEP327907 GOL327907 GYH327907 HID327907 HRZ327907 IBV327907 ILR327907 IVN327907 JFJ327907 JPF327907 JZB327907 KIX327907 KST327907 LCP327907 LML327907 LWH327907 MGD327907 MPZ327907 MZV327907 NJR327907 NTN327907 ODJ327907 ONF327907 OXB327907 PGX327907 PQT327907 QAP327907 QKL327907 QUH327907 RED327907 RNZ327907 RXV327907 SHR327907 SRN327907 TBJ327907 TLF327907 TVB327907 UEX327907 UOT327907 UYP327907 VIL327907 VSH327907 WCD327907 WLZ327907 WVV327907 B393443 JJ393443 TF393443 ADB393443 AMX393443 AWT393443 BGP393443 BQL393443 CAH393443 CKD393443 CTZ393443 DDV393443 DNR393443 DXN393443 EHJ393443 ERF393443 FBB393443 FKX393443 FUT393443 GEP393443 GOL393443 GYH393443 HID393443 HRZ393443 IBV393443 ILR393443 IVN393443 JFJ393443 JPF393443 JZB393443 KIX393443 KST393443 LCP393443 LML393443 LWH393443 MGD393443 MPZ393443 MZV393443 NJR393443 NTN393443 ODJ393443 ONF393443 OXB393443 PGX393443 PQT393443 QAP393443 QKL393443 QUH393443 RED393443 RNZ393443 RXV393443 SHR393443 SRN393443 TBJ393443 TLF393443 TVB393443 UEX393443 UOT393443 UYP393443 VIL393443 VSH393443 WCD393443 WLZ393443 WVV393443 B458979 JJ458979 TF458979 ADB458979 AMX458979 AWT458979 BGP458979 BQL458979 CAH458979 CKD458979 CTZ458979 DDV458979 DNR458979 DXN458979 EHJ458979 ERF458979 FBB458979 FKX458979 FUT458979 GEP458979 GOL458979 GYH458979 HID458979 HRZ458979 IBV458979 ILR458979 IVN458979 JFJ458979 JPF458979 JZB458979 KIX458979 KST458979 LCP458979 LML458979 LWH458979 MGD458979 MPZ458979 MZV458979 NJR458979 NTN458979 ODJ458979 ONF458979 OXB458979 PGX458979 PQT458979 QAP458979 QKL458979 QUH458979 RED458979 RNZ458979 RXV458979 SHR458979 SRN458979 TBJ458979 TLF458979 TVB458979 UEX458979 UOT458979 UYP458979 VIL458979 VSH458979 WCD458979 WLZ458979 WVV458979 B524515 JJ524515 TF524515 ADB524515 AMX524515 AWT524515 BGP524515 BQL524515 CAH524515 CKD524515 CTZ524515 DDV524515 DNR524515 DXN524515 EHJ524515 ERF524515 FBB524515 FKX524515 FUT524515 GEP524515 GOL524515 GYH524515 HID524515 HRZ524515 IBV524515 ILR524515 IVN524515 JFJ524515 JPF524515 JZB524515 KIX524515 KST524515 LCP524515 LML524515 LWH524515 MGD524515 MPZ524515 MZV524515 NJR524515 NTN524515 ODJ524515 ONF524515 OXB524515 PGX524515 PQT524515 QAP524515 QKL524515 QUH524515 RED524515 RNZ524515 RXV524515 SHR524515 SRN524515 TBJ524515 TLF524515 TVB524515 UEX524515 UOT524515 UYP524515 VIL524515 VSH524515 WCD524515 WLZ524515 WVV524515 B590051 JJ590051 TF590051 ADB590051 AMX590051 AWT590051 BGP590051 BQL590051 CAH590051 CKD590051 CTZ590051 DDV590051 DNR590051 DXN590051 EHJ590051 ERF590051 FBB590051 FKX590051 FUT590051 GEP590051 GOL590051 GYH590051 HID590051 HRZ590051 IBV590051 ILR590051 IVN590051 JFJ590051 JPF590051 JZB590051 KIX590051 KST590051 LCP590051 LML590051 LWH590051 MGD590051 MPZ590051 MZV590051 NJR590051 NTN590051 ODJ590051 ONF590051 OXB590051 PGX590051 PQT590051 QAP590051 QKL590051 QUH590051 RED590051 RNZ590051 RXV590051 SHR590051 SRN590051 TBJ590051 TLF590051 TVB590051 UEX590051 UOT590051 UYP590051 VIL590051 VSH590051 WCD590051 WLZ590051 WVV590051 B655587 JJ655587 TF655587 ADB655587 AMX655587 AWT655587 BGP655587 BQL655587 CAH655587 CKD655587 CTZ655587 DDV655587 DNR655587 DXN655587 EHJ655587 ERF655587 FBB655587 FKX655587 FUT655587 GEP655587 GOL655587 GYH655587 HID655587 HRZ655587 IBV655587 ILR655587 IVN655587 JFJ655587 JPF655587 JZB655587 KIX655587 KST655587 LCP655587 LML655587 LWH655587 MGD655587 MPZ655587 MZV655587 NJR655587 NTN655587 ODJ655587 ONF655587 OXB655587 PGX655587 PQT655587 QAP655587 QKL655587 QUH655587 RED655587 RNZ655587 RXV655587 SHR655587 SRN655587 TBJ655587 TLF655587 TVB655587 UEX655587 UOT655587 UYP655587 VIL655587 VSH655587 WCD655587 WLZ655587 WVV655587 B721123 JJ721123 TF721123 ADB721123 AMX721123 AWT721123 BGP721123 BQL721123 CAH721123 CKD721123 CTZ721123 DDV721123 DNR721123 DXN721123 EHJ721123 ERF721123 FBB721123 FKX721123 FUT721123 GEP721123 GOL721123 GYH721123 HID721123 HRZ721123 IBV721123 ILR721123 IVN721123 JFJ721123 JPF721123 JZB721123 KIX721123 KST721123 LCP721123 LML721123 LWH721123 MGD721123 MPZ721123 MZV721123 NJR721123 NTN721123 ODJ721123 ONF721123 OXB721123 PGX721123 PQT721123 QAP721123 QKL721123 QUH721123 RED721123 RNZ721123 RXV721123 SHR721123 SRN721123 TBJ721123 TLF721123 TVB721123 UEX721123 UOT721123 UYP721123 VIL721123 VSH721123 WCD721123 WLZ721123 WVV721123 B786659 JJ786659 TF786659 ADB786659 AMX786659 AWT786659 BGP786659 BQL786659 CAH786659 CKD786659 CTZ786659 DDV786659 DNR786659 DXN786659 EHJ786659 ERF786659 FBB786659 FKX786659 FUT786659 GEP786659 GOL786659 GYH786659 HID786659 HRZ786659 IBV786659 ILR786659 IVN786659 JFJ786659 JPF786659 JZB786659 KIX786659 KST786659 LCP786659 LML786659 LWH786659 MGD786659 MPZ786659 MZV786659 NJR786659 NTN786659 ODJ786659 ONF786659 OXB786659 PGX786659 PQT786659 QAP786659 QKL786659 QUH786659 RED786659 RNZ786659 RXV786659 SHR786659 SRN786659 TBJ786659 TLF786659 TVB786659 UEX786659 UOT786659 UYP786659 VIL786659 VSH786659 WCD786659 WLZ786659 WVV786659 B852195 JJ852195 TF852195 ADB852195 AMX852195 AWT852195 BGP852195 BQL852195 CAH852195 CKD852195 CTZ852195 DDV852195 DNR852195 DXN852195 EHJ852195 ERF852195 FBB852195 FKX852195 FUT852195 GEP852195 GOL852195 GYH852195 HID852195 HRZ852195 IBV852195 ILR852195 IVN852195 JFJ852195 JPF852195 JZB852195 KIX852195 KST852195 LCP852195 LML852195 LWH852195 MGD852195 MPZ852195 MZV852195 NJR852195 NTN852195 ODJ852195 ONF852195 OXB852195 PGX852195 PQT852195 QAP852195 QKL852195 QUH852195 RED852195 RNZ852195 RXV852195 SHR852195 SRN852195 TBJ852195 TLF852195 TVB852195 UEX852195 UOT852195 UYP852195 VIL852195 VSH852195 WCD852195 WLZ852195 WVV852195 B917731 JJ917731 TF917731 ADB917731 AMX917731 AWT917731 BGP917731 BQL917731 CAH917731 CKD917731 CTZ917731 DDV917731 DNR917731 DXN917731 EHJ917731 ERF917731 FBB917731 FKX917731 FUT917731 GEP917731 GOL917731 GYH917731 HID917731 HRZ917731 IBV917731 ILR917731 IVN917731 JFJ917731 JPF917731 JZB917731 KIX917731 KST917731 LCP917731 LML917731 LWH917731 MGD917731 MPZ917731 MZV917731 NJR917731 NTN917731 ODJ917731 ONF917731 OXB917731 PGX917731 PQT917731 QAP917731 QKL917731 QUH917731 RED917731 RNZ917731 RXV917731 SHR917731 SRN917731 TBJ917731 TLF917731 TVB917731 UEX917731 UOT917731 UYP917731 VIL917731 VSH917731 WCD917731 WLZ917731 WVV917731 B983267 JJ983267 TF983267 ADB983267 AMX983267 AWT983267 BGP983267 BQL983267 CAH983267 CKD983267 CTZ983267 DDV983267 DNR983267 DXN983267 EHJ983267 ERF983267 FBB983267 FKX983267 FUT983267 GEP983267 GOL983267 GYH983267 HID983267 HRZ983267 IBV983267 ILR983267 IVN983267 JFJ983267 JPF983267 JZB983267 KIX983267 KST983267 LCP983267 LML983267 LWH983267 MGD983267 MPZ983267 MZV983267 NJR983267 NTN983267 ODJ983267 ONF983267 OXB983267 PGX983267 PQT983267 QAP983267 QKL983267 QUH983267 RED983267 RNZ983267 RXV983267 SHR983267 SRN983267 TBJ983267 TLF983267 TVB983267 UEX983267 UOT983267 UYP983267 VIL983267 VSH983267 WCD983267 WLZ983267 B17:B209 WVV17:WVV209 WLZ17:WLZ209 WCD17:WCD209 VSH17:VSH209 VIL17:VIL209 UYP17:UYP209 UOT17:UOT209 UEX17:UEX209 TVB17:TVB209 TLF17:TLF209 TBJ17:TBJ209 SRN17:SRN209 SHR17:SHR209 RXV17:RXV209 RNZ17:RNZ209 RED17:RED209 QUH17:QUH209 QKL17:QKL209 QAP17:QAP209 PQT17:PQT209 PGX17:PGX209 OXB17:OXB209 ONF17:ONF209 ODJ17:ODJ209 NTN17:NTN209 NJR17:NJR209 MZV17:MZV209 MPZ17:MPZ209 MGD17:MGD209 LWH17:LWH209 LML17:LML209 LCP17:LCP209 KST17:KST209 KIX17:KIX209 JZB17:JZB209 JPF17:JPF209 JFJ17:JFJ209 IVN17:IVN209 ILR17:ILR209 IBV17:IBV209 HRZ17:HRZ209 HID17:HID209 GYH17:GYH209 GOL17:GOL209 GEP17:GEP209 FUT17:FUT209 FKX17:FKX209 FBB17:FBB209 ERF17:ERF209 EHJ17:EHJ209 DXN17:DXN209 DNR17:DNR209 DDV17:DDV209 CTZ17:CTZ209 CKD17:CKD209 CAH17:CAH209 BQL17:BQL209 BGP17:BGP209 AWT17:AWT209 AMX17:AMX209 ADB17:ADB209 TF17:TF209 JJ17:JJ209" xr:uid="{15DBC090-1EA0-438A-B48F-21FD86666D65}"/>
    <dataValidation allowBlank="1" showInputMessage="1" showErrorMessage="1" prompt="Diligencie con el nombre del supervisor y/o interventor delegado." sqref="C9:D9 JK9 TG9 ADC9 AMY9 AWU9 BGQ9 BQM9 CAI9 CKE9 CUA9 DDW9 DNS9 DXO9 EHK9 ERG9 FBC9 FKY9 FUU9 GEQ9 GOM9 GYI9 HIE9 HSA9 IBW9 ILS9 IVO9 JFK9 JPG9 JZC9 KIY9 KSU9 LCQ9 LMM9 LWI9 MGE9 MQA9 MZW9 NJS9 NTO9 ODK9 ONG9 OXC9 PGY9 PQU9 QAQ9 QKM9 QUI9 REE9 ROA9 RXW9 SHS9 SRO9 TBK9 TLG9 TVC9 UEY9 UOU9 UYQ9 VIM9 VSI9 WCE9 WMA9 WVW9 C65753:D65754 JK65753:JK65754 TG65753:TG65754 ADC65753:ADC65754 AMY65753:AMY65754 AWU65753:AWU65754 BGQ65753:BGQ65754 BQM65753:BQM65754 CAI65753:CAI65754 CKE65753:CKE65754 CUA65753:CUA65754 DDW65753:DDW65754 DNS65753:DNS65754 DXO65753:DXO65754 EHK65753:EHK65754 ERG65753:ERG65754 FBC65753:FBC65754 FKY65753:FKY65754 FUU65753:FUU65754 GEQ65753:GEQ65754 GOM65753:GOM65754 GYI65753:GYI65754 HIE65753:HIE65754 HSA65753:HSA65754 IBW65753:IBW65754 ILS65753:ILS65754 IVO65753:IVO65754 JFK65753:JFK65754 JPG65753:JPG65754 JZC65753:JZC65754 KIY65753:KIY65754 KSU65753:KSU65754 LCQ65753:LCQ65754 LMM65753:LMM65754 LWI65753:LWI65754 MGE65753:MGE65754 MQA65753:MQA65754 MZW65753:MZW65754 NJS65753:NJS65754 NTO65753:NTO65754 ODK65753:ODK65754 ONG65753:ONG65754 OXC65753:OXC65754 PGY65753:PGY65754 PQU65753:PQU65754 QAQ65753:QAQ65754 QKM65753:QKM65754 QUI65753:QUI65754 REE65753:REE65754 ROA65753:ROA65754 RXW65753:RXW65754 SHS65753:SHS65754 SRO65753:SRO65754 TBK65753:TBK65754 TLG65753:TLG65754 TVC65753:TVC65754 UEY65753:UEY65754 UOU65753:UOU65754 UYQ65753:UYQ65754 VIM65753:VIM65754 VSI65753:VSI65754 WCE65753:WCE65754 WMA65753:WMA65754 WVW65753:WVW65754 C131289:D131290 JK131289:JK131290 TG131289:TG131290 ADC131289:ADC131290 AMY131289:AMY131290 AWU131289:AWU131290 BGQ131289:BGQ131290 BQM131289:BQM131290 CAI131289:CAI131290 CKE131289:CKE131290 CUA131289:CUA131290 DDW131289:DDW131290 DNS131289:DNS131290 DXO131289:DXO131290 EHK131289:EHK131290 ERG131289:ERG131290 FBC131289:FBC131290 FKY131289:FKY131290 FUU131289:FUU131290 GEQ131289:GEQ131290 GOM131289:GOM131290 GYI131289:GYI131290 HIE131289:HIE131290 HSA131289:HSA131290 IBW131289:IBW131290 ILS131289:ILS131290 IVO131289:IVO131290 JFK131289:JFK131290 JPG131289:JPG131290 JZC131289:JZC131290 KIY131289:KIY131290 KSU131289:KSU131290 LCQ131289:LCQ131290 LMM131289:LMM131290 LWI131289:LWI131290 MGE131289:MGE131290 MQA131289:MQA131290 MZW131289:MZW131290 NJS131289:NJS131290 NTO131289:NTO131290 ODK131289:ODK131290 ONG131289:ONG131290 OXC131289:OXC131290 PGY131289:PGY131290 PQU131289:PQU131290 QAQ131289:QAQ131290 QKM131289:QKM131290 QUI131289:QUI131290 REE131289:REE131290 ROA131289:ROA131290 RXW131289:RXW131290 SHS131289:SHS131290 SRO131289:SRO131290 TBK131289:TBK131290 TLG131289:TLG131290 TVC131289:TVC131290 UEY131289:UEY131290 UOU131289:UOU131290 UYQ131289:UYQ131290 VIM131289:VIM131290 VSI131289:VSI131290 WCE131289:WCE131290 WMA131289:WMA131290 WVW131289:WVW131290 C196825:D196826 JK196825:JK196826 TG196825:TG196826 ADC196825:ADC196826 AMY196825:AMY196826 AWU196825:AWU196826 BGQ196825:BGQ196826 BQM196825:BQM196826 CAI196825:CAI196826 CKE196825:CKE196826 CUA196825:CUA196826 DDW196825:DDW196826 DNS196825:DNS196826 DXO196825:DXO196826 EHK196825:EHK196826 ERG196825:ERG196826 FBC196825:FBC196826 FKY196825:FKY196826 FUU196825:FUU196826 GEQ196825:GEQ196826 GOM196825:GOM196826 GYI196825:GYI196826 HIE196825:HIE196826 HSA196825:HSA196826 IBW196825:IBW196826 ILS196825:ILS196826 IVO196825:IVO196826 JFK196825:JFK196826 JPG196825:JPG196826 JZC196825:JZC196826 KIY196825:KIY196826 KSU196825:KSU196826 LCQ196825:LCQ196826 LMM196825:LMM196826 LWI196825:LWI196826 MGE196825:MGE196826 MQA196825:MQA196826 MZW196825:MZW196826 NJS196825:NJS196826 NTO196825:NTO196826 ODK196825:ODK196826 ONG196825:ONG196826 OXC196825:OXC196826 PGY196825:PGY196826 PQU196825:PQU196826 QAQ196825:QAQ196826 QKM196825:QKM196826 QUI196825:QUI196826 REE196825:REE196826 ROA196825:ROA196826 RXW196825:RXW196826 SHS196825:SHS196826 SRO196825:SRO196826 TBK196825:TBK196826 TLG196825:TLG196826 TVC196825:TVC196826 UEY196825:UEY196826 UOU196825:UOU196826 UYQ196825:UYQ196826 VIM196825:VIM196826 VSI196825:VSI196826 WCE196825:WCE196826 WMA196825:WMA196826 WVW196825:WVW196826 C262361:D262362 JK262361:JK262362 TG262361:TG262362 ADC262361:ADC262362 AMY262361:AMY262362 AWU262361:AWU262362 BGQ262361:BGQ262362 BQM262361:BQM262362 CAI262361:CAI262362 CKE262361:CKE262362 CUA262361:CUA262362 DDW262361:DDW262362 DNS262361:DNS262362 DXO262361:DXO262362 EHK262361:EHK262362 ERG262361:ERG262362 FBC262361:FBC262362 FKY262361:FKY262362 FUU262361:FUU262362 GEQ262361:GEQ262362 GOM262361:GOM262362 GYI262361:GYI262362 HIE262361:HIE262362 HSA262361:HSA262362 IBW262361:IBW262362 ILS262361:ILS262362 IVO262361:IVO262362 JFK262361:JFK262362 JPG262361:JPG262362 JZC262361:JZC262362 KIY262361:KIY262362 KSU262361:KSU262362 LCQ262361:LCQ262362 LMM262361:LMM262362 LWI262361:LWI262362 MGE262361:MGE262362 MQA262361:MQA262362 MZW262361:MZW262362 NJS262361:NJS262362 NTO262361:NTO262362 ODK262361:ODK262362 ONG262361:ONG262362 OXC262361:OXC262362 PGY262361:PGY262362 PQU262361:PQU262362 QAQ262361:QAQ262362 QKM262361:QKM262362 QUI262361:QUI262362 REE262361:REE262362 ROA262361:ROA262362 RXW262361:RXW262362 SHS262361:SHS262362 SRO262361:SRO262362 TBK262361:TBK262362 TLG262361:TLG262362 TVC262361:TVC262362 UEY262361:UEY262362 UOU262361:UOU262362 UYQ262361:UYQ262362 VIM262361:VIM262362 VSI262361:VSI262362 WCE262361:WCE262362 WMA262361:WMA262362 WVW262361:WVW262362 C327897:D327898 JK327897:JK327898 TG327897:TG327898 ADC327897:ADC327898 AMY327897:AMY327898 AWU327897:AWU327898 BGQ327897:BGQ327898 BQM327897:BQM327898 CAI327897:CAI327898 CKE327897:CKE327898 CUA327897:CUA327898 DDW327897:DDW327898 DNS327897:DNS327898 DXO327897:DXO327898 EHK327897:EHK327898 ERG327897:ERG327898 FBC327897:FBC327898 FKY327897:FKY327898 FUU327897:FUU327898 GEQ327897:GEQ327898 GOM327897:GOM327898 GYI327897:GYI327898 HIE327897:HIE327898 HSA327897:HSA327898 IBW327897:IBW327898 ILS327897:ILS327898 IVO327897:IVO327898 JFK327897:JFK327898 JPG327897:JPG327898 JZC327897:JZC327898 KIY327897:KIY327898 KSU327897:KSU327898 LCQ327897:LCQ327898 LMM327897:LMM327898 LWI327897:LWI327898 MGE327897:MGE327898 MQA327897:MQA327898 MZW327897:MZW327898 NJS327897:NJS327898 NTO327897:NTO327898 ODK327897:ODK327898 ONG327897:ONG327898 OXC327897:OXC327898 PGY327897:PGY327898 PQU327897:PQU327898 QAQ327897:QAQ327898 QKM327897:QKM327898 QUI327897:QUI327898 REE327897:REE327898 ROA327897:ROA327898 RXW327897:RXW327898 SHS327897:SHS327898 SRO327897:SRO327898 TBK327897:TBK327898 TLG327897:TLG327898 TVC327897:TVC327898 UEY327897:UEY327898 UOU327897:UOU327898 UYQ327897:UYQ327898 VIM327897:VIM327898 VSI327897:VSI327898 WCE327897:WCE327898 WMA327897:WMA327898 WVW327897:WVW327898 C393433:D393434 JK393433:JK393434 TG393433:TG393434 ADC393433:ADC393434 AMY393433:AMY393434 AWU393433:AWU393434 BGQ393433:BGQ393434 BQM393433:BQM393434 CAI393433:CAI393434 CKE393433:CKE393434 CUA393433:CUA393434 DDW393433:DDW393434 DNS393433:DNS393434 DXO393433:DXO393434 EHK393433:EHK393434 ERG393433:ERG393434 FBC393433:FBC393434 FKY393433:FKY393434 FUU393433:FUU393434 GEQ393433:GEQ393434 GOM393433:GOM393434 GYI393433:GYI393434 HIE393433:HIE393434 HSA393433:HSA393434 IBW393433:IBW393434 ILS393433:ILS393434 IVO393433:IVO393434 JFK393433:JFK393434 JPG393433:JPG393434 JZC393433:JZC393434 KIY393433:KIY393434 KSU393433:KSU393434 LCQ393433:LCQ393434 LMM393433:LMM393434 LWI393433:LWI393434 MGE393433:MGE393434 MQA393433:MQA393434 MZW393433:MZW393434 NJS393433:NJS393434 NTO393433:NTO393434 ODK393433:ODK393434 ONG393433:ONG393434 OXC393433:OXC393434 PGY393433:PGY393434 PQU393433:PQU393434 QAQ393433:QAQ393434 QKM393433:QKM393434 QUI393433:QUI393434 REE393433:REE393434 ROA393433:ROA393434 RXW393433:RXW393434 SHS393433:SHS393434 SRO393433:SRO393434 TBK393433:TBK393434 TLG393433:TLG393434 TVC393433:TVC393434 UEY393433:UEY393434 UOU393433:UOU393434 UYQ393433:UYQ393434 VIM393433:VIM393434 VSI393433:VSI393434 WCE393433:WCE393434 WMA393433:WMA393434 WVW393433:WVW393434 C458969:D458970 JK458969:JK458970 TG458969:TG458970 ADC458969:ADC458970 AMY458969:AMY458970 AWU458969:AWU458970 BGQ458969:BGQ458970 BQM458969:BQM458970 CAI458969:CAI458970 CKE458969:CKE458970 CUA458969:CUA458970 DDW458969:DDW458970 DNS458969:DNS458970 DXO458969:DXO458970 EHK458969:EHK458970 ERG458969:ERG458970 FBC458969:FBC458970 FKY458969:FKY458970 FUU458969:FUU458970 GEQ458969:GEQ458970 GOM458969:GOM458970 GYI458969:GYI458970 HIE458969:HIE458970 HSA458969:HSA458970 IBW458969:IBW458970 ILS458969:ILS458970 IVO458969:IVO458970 JFK458969:JFK458970 JPG458969:JPG458970 JZC458969:JZC458970 KIY458969:KIY458970 KSU458969:KSU458970 LCQ458969:LCQ458970 LMM458969:LMM458970 LWI458969:LWI458970 MGE458969:MGE458970 MQA458969:MQA458970 MZW458969:MZW458970 NJS458969:NJS458970 NTO458969:NTO458970 ODK458969:ODK458970 ONG458969:ONG458970 OXC458969:OXC458970 PGY458969:PGY458970 PQU458969:PQU458970 QAQ458969:QAQ458970 QKM458969:QKM458970 QUI458969:QUI458970 REE458969:REE458970 ROA458969:ROA458970 RXW458969:RXW458970 SHS458969:SHS458970 SRO458969:SRO458970 TBK458969:TBK458970 TLG458969:TLG458970 TVC458969:TVC458970 UEY458969:UEY458970 UOU458969:UOU458970 UYQ458969:UYQ458970 VIM458969:VIM458970 VSI458969:VSI458970 WCE458969:WCE458970 WMA458969:WMA458970 WVW458969:WVW458970 C524505:D524506 JK524505:JK524506 TG524505:TG524506 ADC524505:ADC524506 AMY524505:AMY524506 AWU524505:AWU524506 BGQ524505:BGQ524506 BQM524505:BQM524506 CAI524505:CAI524506 CKE524505:CKE524506 CUA524505:CUA524506 DDW524505:DDW524506 DNS524505:DNS524506 DXO524505:DXO524506 EHK524505:EHK524506 ERG524505:ERG524506 FBC524505:FBC524506 FKY524505:FKY524506 FUU524505:FUU524506 GEQ524505:GEQ524506 GOM524505:GOM524506 GYI524505:GYI524506 HIE524505:HIE524506 HSA524505:HSA524506 IBW524505:IBW524506 ILS524505:ILS524506 IVO524505:IVO524506 JFK524505:JFK524506 JPG524505:JPG524506 JZC524505:JZC524506 KIY524505:KIY524506 KSU524505:KSU524506 LCQ524505:LCQ524506 LMM524505:LMM524506 LWI524505:LWI524506 MGE524505:MGE524506 MQA524505:MQA524506 MZW524505:MZW524506 NJS524505:NJS524506 NTO524505:NTO524506 ODK524505:ODK524506 ONG524505:ONG524506 OXC524505:OXC524506 PGY524505:PGY524506 PQU524505:PQU524506 QAQ524505:QAQ524506 QKM524505:QKM524506 QUI524505:QUI524506 REE524505:REE524506 ROA524505:ROA524506 RXW524505:RXW524506 SHS524505:SHS524506 SRO524505:SRO524506 TBK524505:TBK524506 TLG524505:TLG524506 TVC524505:TVC524506 UEY524505:UEY524506 UOU524505:UOU524506 UYQ524505:UYQ524506 VIM524505:VIM524506 VSI524505:VSI524506 WCE524505:WCE524506 WMA524505:WMA524506 WVW524505:WVW524506 C590041:D590042 JK590041:JK590042 TG590041:TG590042 ADC590041:ADC590042 AMY590041:AMY590042 AWU590041:AWU590042 BGQ590041:BGQ590042 BQM590041:BQM590042 CAI590041:CAI590042 CKE590041:CKE590042 CUA590041:CUA590042 DDW590041:DDW590042 DNS590041:DNS590042 DXO590041:DXO590042 EHK590041:EHK590042 ERG590041:ERG590042 FBC590041:FBC590042 FKY590041:FKY590042 FUU590041:FUU590042 GEQ590041:GEQ590042 GOM590041:GOM590042 GYI590041:GYI590042 HIE590041:HIE590042 HSA590041:HSA590042 IBW590041:IBW590042 ILS590041:ILS590042 IVO590041:IVO590042 JFK590041:JFK590042 JPG590041:JPG590042 JZC590041:JZC590042 KIY590041:KIY590042 KSU590041:KSU590042 LCQ590041:LCQ590042 LMM590041:LMM590042 LWI590041:LWI590042 MGE590041:MGE590042 MQA590041:MQA590042 MZW590041:MZW590042 NJS590041:NJS590042 NTO590041:NTO590042 ODK590041:ODK590042 ONG590041:ONG590042 OXC590041:OXC590042 PGY590041:PGY590042 PQU590041:PQU590042 QAQ590041:QAQ590042 QKM590041:QKM590042 QUI590041:QUI590042 REE590041:REE590042 ROA590041:ROA590042 RXW590041:RXW590042 SHS590041:SHS590042 SRO590041:SRO590042 TBK590041:TBK590042 TLG590041:TLG590042 TVC590041:TVC590042 UEY590041:UEY590042 UOU590041:UOU590042 UYQ590041:UYQ590042 VIM590041:VIM590042 VSI590041:VSI590042 WCE590041:WCE590042 WMA590041:WMA590042 WVW590041:WVW590042 C655577:D655578 JK655577:JK655578 TG655577:TG655578 ADC655577:ADC655578 AMY655577:AMY655578 AWU655577:AWU655578 BGQ655577:BGQ655578 BQM655577:BQM655578 CAI655577:CAI655578 CKE655577:CKE655578 CUA655577:CUA655578 DDW655577:DDW655578 DNS655577:DNS655578 DXO655577:DXO655578 EHK655577:EHK655578 ERG655577:ERG655578 FBC655577:FBC655578 FKY655577:FKY655578 FUU655577:FUU655578 GEQ655577:GEQ655578 GOM655577:GOM655578 GYI655577:GYI655578 HIE655577:HIE655578 HSA655577:HSA655578 IBW655577:IBW655578 ILS655577:ILS655578 IVO655577:IVO655578 JFK655577:JFK655578 JPG655577:JPG655578 JZC655577:JZC655578 KIY655577:KIY655578 KSU655577:KSU655578 LCQ655577:LCQ655578 LMM655577:LMM655578 LWI655577:LWI655578 MGE655577:MGE655578 MQA655577:MQA655578 MZW655577:MZW655578 NJS655577:NJS655578 NTO655577:NTO655578 ODK655577:ODK655578 ONG655577:ONG655578 OXC655577:OXC655578 PGY655577:PGY655578 PQU655577:PQU655578 QAQ655577:QAQ655578 QKM655577:QKM655578 QUI655577:QUI655578 REE655577:REE655578 ROA655577:ROA655578 RXW655577:RXW655578 SHS655577:SHS655578 SRO655577:SRO655578 TBK655577:TBK655578 TLG655577:TLG655578 TVC655577:TVC655578 UEY655577:UEY655578 UOU655577:UOU655578 UYQ655577:UYQ655578 VIM655577:VIM655578 VSI655577:VSI655578 WCE655577:WCE655578 WMA655577:WMA655578 WVW655577:WVW655578 C721113:D721114 JK721113:JK721114 TG721113:TG721114 ADC721113:ADC721114 AMY721113:AMY721114 AWU721113:AWU721114 BGQ721113:BGQ721114 BQM721113:BQM721114 CAI721113:CAI721114 CKE721113:CKE721114 CUA721113:CUA721114 DDW721113:DDW721114 DNS721113:DNS721114 DXO721113:DXO721114 EHK721113:EHK721114 ERG721113:ERG721114 FBC721113:FBC721114 FKY721113:FKY721114 FUU721113:FUU721114 GEQ721113:GEQ721114 GOM721113:GOM721114 GYI721113:GYI721114 HIE721113:HIE721114 HSA721113:HSA721114 IBW721113:IBW721114 ILS721113:ILS721114 IVO721113:IVO721114 JFK721113:JFK721114 JPG721113:JPG721114 JZC721113:JZC721114 KIY721113:KIY721114 KSU721113:KSU721114 LCQ721113:LCQ721114 LMM721113:LMM721114 LWI721113:LWI721114 MGE721113:MGE721114 MQA721113:MQA721114 MZW721113:MZW721114 NJS721113:NJS721114 NTO721113:NTO721114 ODK721113:ODK721114 ONG721113:ONG721114 OXC721113:OXC721114 PGY721113:PGY721114 PQU721113:PQU721114 QAQ721113:QAQ721114 QKM721113:QKM721114 QUI721113:QUI721114 REE721113:REE721114 ROA721113:ROA721114 RXW721113:RXW721114 SHS721113:SHS721114 SRO721113:SRO721114 TBK721113:TBK721114 TLG721113:TLG721114 TVC721113:TVC721114 UEY721113:UEY721114 UOU721113:UOU721114 UYQ721113:UYQ721114 VIM721113:VIM721114 VSI721113:VSI721114 WCE721113:WCE721114 WMA721113:WMA721114 WVW721113:WVW721114 C786649:D786650 JK786649:JK786650 TG786649:TG786650 ADC786649:ADC786650 AMY786649:AMY786650 AWU786649:AWU786650 BGQ786649:BGQ786650 BQM786649:BQM786650 CAI786649:CAI786650 CKE786649:CKE786650 CUA786649:CUA786650 DDW786649:DDW786650 DNS786649:DNS786650 DXO786649:DXO786650 EHK786649:EHK786650 ERG786649:ERG786650 FBC786649:FBC786650 FKY786649:FKY786650 FUU786649:FUU786650 GEQ786649:GEQ786650 GOM786649:GOM786650 GYI786649:GYI786650 HIE786649:HIE786650 HSA786649:HSA786650 IBW786649:IBW786650 ILS786649:ILS786650 IVO786649:IVO786650 JFK786649:JFK786650 JPG786649:JPG786650 JZC786649:JZC786650 KIY786649:KIY786650 KSU786649:KSU786650 LCQ786649:LCQ786650 LMM786649:LMM786650 LWI786649:LWI786650 MGE786649:MGE786650 MQA786649:MQA786650 MZW786649:MZW786650 NJS786649:NJS786650 NTO786649:NTO786650 ODK786649:ODK786650 ONG786649:ONG786650 OXC786649:OXC786650 PGY786649:PGY786650 PQU786649:PQU786650 QAQ786649:QAQ786650 QKM786649:QKM786650 QUI786649:QUI786650 REE786649:REE786650 ROA786649:ROA786650 RXW786649:RXW786650 SHS786649:SHS786650 SRO786649:SRO786650 TBK786649:TBK786650 TLG786649:TLG786650 TVC786649:TVC786650 UEY786649:UEY786650 UOU786649:UOU786650 UYQ786649:UYQ786650 VIM786649:VIM786650 VSI786649:VSI786650 WCE786649:WCE786650 WMA786649:WMA786650 WVW786649:WVW786650 C852185:D852186 JK852185:JK852186 TG852185:TG852186 ADC852185:ADC852186 AMY852185:AMY852186 AWU852185:AWU852186 BGQ852185:BGQ852186 BQM852185:BQM852186 CAI852185:CAI852186 CKE852185:CKE852186 CUA852185:CUA852186 DDW852185:DDW852186 DNS852185:DNS852186 DXO852185:DXO852186 EHK852185:EHK852186 ERG852185:ERG852186 FBC852185:FBC852186 FKY852185:FKY852186 FUU852185:FUU852186 GEQ852185:GEQ852186 GOM852185:GOM852186 GYI852185:GYI852186 HIE852185:HIE852186 HSA852185:HSA852186 IBW852185:IBW852186 ILS852185:ILS852186 IVO852185:IVO852186 JFK852185:JFK852186 JPG852185:JPG852186 JZC852185:JZC852186 KIY852185:KIY852186 KSU852185:KSU852186 LCQ852185:LCQ852186 LMM852185:LMM852186 LWI852185:LWI852186 MGE852185:MGE852186 MQA852185:MQA852186 MZW852185:MZW852186 NJS852185:NJS852186 NTO852185:NTO852186 ODK852185:ODK852186 ONG852185:ONG852186 OXC852185:OXC852186 PGY852185:PGY852186 PQU852185:PQU852186 QAQ852185:QAQ852186 QKM852185:QKM852186 QUI852185:QUI852186 REE852185:REE852186 ROA852185:ROA852186 RXW852185:RXW852186 SHS852185:SHS852186 SRO852185:SRO852186 TBK852185:TBK852186 TLG852185:TLG852186 TVC852185:TVC852186 UEY852185:UEY852186 UOU852185:UOU852186 UYQ852185:UYQ852186 VIM852185:VIM852186 VSI852185:VSI852186 WCE852185:WCE852186 WMA852185:WMA852186 WVW852185:WVW852186 C917721:D917722 JK917721:JK917722 TG917721:TG917722 ADC917721:ADC917722 AMY917721:AMY917722 AWU917721:AWU917722 BGQ917721:BGQ917722 BQM917721:BQM917722 CAI917721:CAI917722 CKE917721:CKE917722 CUA917721:CUA917722 DDW917721:DDW917722 DNS917721:DNS917722 DXO917721:DXO917722 EHK917721:EHK917722 ERG917721:ERG917722 FBC917721:FBC917722 FKY917721:FKY917722 FUU917721:FUU917722 GEQ917721:GEQ917722 GOM917721:GOM917722 GYI917721:GYI917722 HIE917721:HIE917722 HSA917721:HSA917722 IBW917721:IBW917722 ILS917721:ILS917722 IVO917721:IVO917722 JFK917721:JFK917722 JPG917721:JPG917722 JZC917721:JZC917722 KIY917721:KIY917722 KSU917721:KSU917722 LCQ917721:LCQ917722 LMM917721:LMM917722 LWI917721:LWI917722 MGE917721:MGE917722 MQA917721:MQA917722 MZW917721:MZW917722 NJS917721:NJS917722 NTO917721:NTO917722 ODK917721:ODK917722 ONG917721:ONG917722 OXC917721:OXC917722 PGY917721:PGY917722 PQU917721:PQU917722 QAQ917721:QAQ917722 QKM917721:QKM917722 QUI917721:QUI917722 REE917721:REE917722 ROA917721:ROA917722 RXW917721:RXW917722 SHS917721:SHS917722 SRO917721:SRO917722 TBK917721:TBK917722 TLG917721:TLG917722 TVC917721:TVC917722 UEY917721:UEY917722 UOU917721:UOU917722 UYQ917721:UYQ917722 VIM917721:VIM917722 VSI917721:VSI917722 WCE917721:WCE917722 WMA917721:WMA917722 WVW917721:WVW917722 C983257:D983258 JK983257:JK983258 TG983257:TG983258 ADC983257:ADC983258 AMY983257:AMY983258 AWU983257:AWU983258 BGQ983257:BGQ983258 BQM983257:BQM983258 CAI983257:CAI983258 CKE983257:CKE983258 CUA983257:CUA983258 DDW983257:DDW983258 DNS983257:DNS983258 DXO983257:DXO983258 EHK983257:EHK983258 ERG983257:ERG983258 FBC983257:FBC983258 FKY983257:FKY983258 FUU983257:FUU983258 GEQ983257:GEQ983258 GOM983257:GOM983258 GYI983257:GYI983258 HIE983257:HIE983258 HSA983257:HSA983258 IBW983257:IBW983258 ILS983257:ILS983258 IVO983257:IVO983258 JFK983257:JFK983258 JPG983257:JPG983258 JZC983257:JZC983258 KIY983257:KIY983258 KSU983257:KSU983258 LCQ983257:LCQ983258 LMM983257:LMM983258 LWI983257:LWI983258 MGE983257:MGE983258 MQA983257:MQA983258 MZW983257:MZW983258 NJS983257:NJS983258 NTO983257:NTO983258 ODK983257:ODK983258 ONG983257:ONG983258 OXC983257:OXC983258 PGY983257:PGY983258 PQU983257:PQU983258 QAQ983257:QAQ983258 QKM983257:QKM983258 QUI983257:QUI983258 REE983257:REE983258 ROA983257:ROA983258 RXW983257:RXW983258 SHS983257:SHS983258 SRO983257:SRO983258 TBK983257:TBK983258 TLG983257:TLG983258 TVC983257:TVC983258 UEY983257:UEY983258 UOU983257:UOU983258 UYQ983257:UYQ983258 VIM983257:VIM983258 VSI983257:VSI983258 WCE983257:WCE983258 WMA983257:WMA983258 WVW983257:WVW983258" xr:uid="{DD73B8A9-9A8F-4867-8597-C2A10197B350}"/>
    <dataValidation allowBlank="1" showInputMessage="1" showErrorMessage="1" prompt="Describa el nombre para los casos en los que se conozca el ejecutor. Para procesos de selección escribir &quot;proponentes varios&quot; y para contratación de prestación de servicios profesionales y/o de apoyo escribir &quot;contratista no definido&quot;." sqref="C8:D8 JK8 TG8 ADC8 AMY8 AWU8 BGQ8 BQM8 CAI8 CKE8 CUA8 DDW8 DNS8 DXO8 EHK8 ERG8 FBC8 FKY8 FUU8 GEQ8 GOM8 GYI8 HIE8 HSA8 IBW8 ILS8 IVO8 JFK8 JPG8 JZC8 KIY8 KSU8 LCQ8 LMM8 LWI8 MGE8 MQA8 MZW8 NJS8 NTO8 ODK8 ONG8 OXC8 PGY8 PQU8 QAQ8 QKM8 QUI8 REE8 ROA8 RXW8 SHS8 SRO8 TBK8 TLG8 TVC8 UEY8 UOU8 UYQ8 VIM8 VSI8 WCE8 WMA8 WVW8 C65751:D65751 JK65751 TG65751 ADC65751 AMY65751 AWU65751 BGQ65751 BQM65751 CAI65751 CKE65751 CUA65751 DDW65751 DNS65751 DXO65751 EHK65751 ERG65751 FBC65751 FKY65751 FUU65751 GEQ65751 GOM65751 GYI65751 HIE65751 HSA65751 IBW65751 ILS65751 IVO65751 JFK65751 JPG65751 JZC65751 KIY65751 KSU65751 LCQ65751 LMM65751 LWI65751 MGE65751 MQA65751 MZW65751 NJS65751 NTO65751 ODK65751 ONG65751 OXC65751 PGY65751 PQU65751 QAQ65751 QKM65751 QUI65751 REE65751 ROA65751 RXW65751 SHS65751 SRO65751 TBK65751 TLG65751 TVC65751 UEY65751 UOU65751 UYQ65751 VIM65751 VSI65751 WCE65751 WMA65751 WVW65751 C131287:D131287 JK131287 TG131287 ADC131287 AMY131287 AWU131287 BGQ131287 BQM131287 CAI131287 CKE131287 CUA131287 DDW131287 DNS131287 DXO131287 EHK131287 ERG131287 FBC131287 FKY131287 FUU131287 GEQ131287 GOM131287 GYI131287 HIE131287 HSA131287 IBW131287 ILS131287 IVO131287 JFK131287 JPG131287 JZC131287 KIY131287 KSU131287 LCQ131287 LMM131287 LWI131287 MGE131287 MQA131287 MZW131287 NJS131287 NTO131287 ODK131287 ONG131287 OXC131287 PGY131287 PQU131287 QAQ131287 QKM131287 QUI131287 REE131287 ROA131287 RXW131287 SHS131287 SRO131287 TBK131287 TLG131287 TVC131287 UEY131287 UOU131287 UYQ131287 VIM131287 VSI131287 WCE131287 WMA131287 WVW131287 C196823:D196823 JK196823 TG196823 ADC196823 AMY196823 AWU196823 BGQ196823 BQM196823 CAI196823 CKE196823 CUA196823 DDW196823 DNS196823 DXO196823 EHK196823 ERG196823 FBC196823 FKY196823 FUU196823 GEQ196823 GOM196823 GYI196823 HIE196823 HSA196823 IBW196823 ILS196823 IVO196823 JFK196823 JPG196823 JZC196823 KIY196823 KSU196823 LCQ196823 LMM196823 LWI196823 MGE196823 MQA196823 MZW196823 NJS196823 NTO196823 ODK196823 ONG196823 OXC196823 PGY196823 PQU196823 QAQ196823 QKM196823 QUI196823 REE196823 ROA196823 RXW196823 SHS196823 SRO196823 TBK196823 TLG196823 TVC196823 UEY196823 UOU196823 UYQ196823 VIM196823 VSI196823 WCE196823 WMA196823 WVW196823 C262359:D262359 JK262359 TG262359 ADC262359 AMY262359 AWU262359 BGQ262359 BQM262359 CAI262359 CKE262359 CUA262359 DDW262359 DNS262359 DXO262359 EHK262359 ERG262359 FBC262359 FKY262359 FUU262359 GEQ262359 GOM262359 GYI262359 HIE262359 HSA262359 IBW262359 ILS262359 IVO262359 JFK262359 JPG262359 JZC262359 KIY262359 KSU262359 LCQ262359 LMM262359 LWI262359 MGE262359 MQA262359 MZW262359 NJS262359 NTO262359 ODK262359 ONG262359 OXC262359 PGY262359 PQU262359 QAQ262359 QKM262359 QUI262359 REE262359 ROA262359 RXW262359 SHS262359 SRO262359 TBK262359 TLG262359 TVC262359 UEY262359 UOU262359 UYQ262359 VIM262359 VSI262359 WCE262359 WMA262359 WVW262359 C327895:D327895 JK327895 TG327895 ADC327895 AMY327895 AWU327895 BGQ327895 BQM327895 CAI327895 CKE327895 CUA327895 DDW327895 DNS327895 DXO327895 EHK327895 ERG327895 FBC327895 FKY327895 FUU327895 GEQ327895 GOM327895 GYI327895 HIE327895 HSA327895 IBW327895 ILS327895 IVO327895 JFK327895 JPG327895 JZC327895 KIY327895 KSU327895 LCQ327895 LMM327895 LWI327895 MGE327895 MQA327895 MZW327895 NJS327895 NTO327895 ODK327895 ONG327895 OXC327895 PGY327895 PQU327895 QAQ327895 QKM327895 QUI327895 REE327895 ROA327895 RXW327895 SHS327895 SRO327895 TBK327895 TLG327895 TVC327895 UEY327895 UOU327895 UYQ327895 VIM327895 VSI327895 WCE327895 WMA327895 WVW327895 C393431:D393431 JK393431 TG393431 ADC393431 AMY393431 AWU393431 BGQ393431 BQM393431 CAI393431 CKE393431 CUA393431 DDW393431 DNS393431 DXO393431 EHK393431 ERG393431 FBC393431 FKY393431 FUU393431 GEQ393431 GOM393431 GYI393431 HIE393431 HSA393431 IBW393431 ILS393431 IVO393431 JFK393431 JPG393431 JZC393431 KIY393431 KSU393431 LCQ393431 LMM393431 LWI393431 MGE393431 MQA393431 MZW393431 NJS393431 NTO393431 ODK393431 ONG393431 OXC393431 PGY393431 PQU393431 QAQ393431 QKM393431 QUI393431 REE393431 ROA393431 RXW393431 SHS393431 SRO393431 TBK393431 TLG393431 TVC393431 UEY393431 UOU393431 UYQ393431 VIM393431 VSI393431 WCE393431 WMA393431 WVW393431 C458967:D458967 JK458967 TG458967 ADC458967 AMY458967 AWU458967 BGQ458967 BQM458967 CAI458967 CKE458967 CUA458967 DDW458967 DNS458967 DXO458967 EHK458967 ERG458967 FBC458967 FKY458967 FUU458967 GEQ458967 GOM458967 GYI458967 HIE458967 HSA458967 IBW458967 ILS458967 IVO458967 JFK458967 JPG458967 JZC458967 KIY458967 KSU458967 LCQ458967 LMM458967 LWI458967 MGE458967 MQA458967 MZW458967 NJS458967 NTO458967 ODK458967 ONG458967 OXC458967 PGY458967 PQU458967 QAQ458967 QKM458967 QUI458967 REE458967 ROA458967 RXW458967 SHS458967 SRO458967 TBK458967 TLG458967 TVC458967 UEY458967 UOU458967 UYQ458967 VIM458967 VSI458967 WCE458967 WMA458967 WVW458967 C524503:D524503 JK524503 TG524503 ADC524503 AMY524503 AWU524503 BGQ524503 BQM524503 CAI524503 CKE524503 CUA524503 DDW524503 DNS524503 DXO524503 EHK524503 ERG524503 FBC524503 FKY524503 FUU524503 GEQ524503 GOM524503 GYI524503 HIE524503 HSA524503 IBW524503 ILS524503 IVO524503 JFK524503 JPG524503 JZC524503 KIY524503 KSU524503 LCQ524503 LMM524503 LWI524503 MGE524503 MQA524503 MZW524503 NJS524503 NTO524503 ODK524503 ONG524503 OXC524503 PGY524503 PQU524503 QAQ524503 QKM524503 QUI524503 REE524503 ROA524503 RXW524503 SHS524503 SRO524503 TBK524503 TLG524503 TVC524503 UEY524503 UOU524503 UYQ524503 VIM524503 VSI524503 WCE524503 WMA524503 WVW524503 C590039:D590039 JK590039 TG590039 ADC590039 AMY590039 AWU590039 BGQ590039 BQM590039 CAI590039 CKE590039 CUA590039 DDW590039 DNS590039 DXO590039 EHK590039 ERG590039 FBC590039 FKY590039 FUU590039 GEQ590039 GOM590039 GYI590039 HIE590039 HSA590039 IBW590039 ILS590039 IVO590039 JFK590039 JPG590039 JZC590039 KIY590039 KSU590039 LCQ590039 LMM590039 LWI590039 MGE590039 MQA590039 MZW590039 NJS590039 NTO590039 ODK590039 ONG590039 OXC590039 PGY590039 PQU590039 QAQ590039 QKM590039 QUI590039 REE590039 ROA590039 RXW590039 SHS590039 SRO590039 TBK590039 TLG590039 TVC590039 UEY590039 UOU590039 UYQ590039 VIM590039 VSI590039 WCE590039 WMA590039 WVW590039 C655575:D655575 JK655575 TG655575 ADC655575 AMY655575 AWU655575 BGQ655575 BQM655575 CAI655575 CKE655575 CUA655575 DDW655575 DNS655575 DXO655575 EHK655575 ERG655575 FBC655575 FKY655575 FUU655575 GEQ655575 GOM655575 GYI655575 HIE655575 HSA655575 IBW655575 ILS655575 IVO655575 JFK655575 JPG655575 JZC655575 KIY655575 KSU655575 LCQ655575 LMM655575 LWI655575 MGE655575 MQA655575 MZW655575 NJS655575 NTO655575 ODK655575 ONG655575 OXC655575 PGY655575 PQU655575 QAQ655575 QKM655575 QUI655575 REE655575 ROA655575 RXW655575 SHS655575 SRO655575 TBK655575 TLG655575 TVC655575 UEY655575 UOU655575 UYQ655575 VIM655575 VSI655575 WCE655575 WMA655575 WVW655575 C721111:D721111 JK721111 TG721111 ADC721111 AMY721111 AWU721111 BGQ721111 BQM721111 CAI721111 CKE721111 CUA721111 DDW721111 DNS721111 DXO721111 EHK721111 ERG721111 FBC721111 FKY721111 FUU721111 GEQ721111 GOM721111 GYI721111 HIE721111 HSA721111 IBW721111 ILS721111 IVO721111 JFK721111 JPG721111 JZC721111 KIY721111 KSU721111 LCQ721111 LMM721111 LWI721111 MGE721111 MQA721111 MZW721111 NJS721111 NTO721111 ODK721111 ONG721111 OXC721111 PGY721111 PQU721111 QAQ721111 QKM721111 QUI721111 REE721111 ROA721111 RXW721111 SHS721111 SRO721111 TBK721111 TLG721111 TVC721111 UEY721111 UOU721111 UYQ721111 VIM721111 VSI721111 WCE721111 WMA721111 WVW721111 C786647:D786647 JK786647 TG786647 ADC786647 AMY786647 AWU786647 BGQ786647 BQM786647 CAI786647 CKE786647 CUA786647 DDW786647 DNS786647 DXO786647 EHK786647 ERG786647 FBC786647 FKY786647 FUU786647 GEQ786647 GOM786647 GYI786647 HIE786647 HSA786647 IBW786647 ILS786647 IVO786647 JFK786647 JPG786647 JZC786647 KIY786647 KSU786647 LCQ786647 LMM786647 LWI786647 MGE786647 MQA786647 MZW786647 NJS786647 NTO786647 ODK786647 ONG786647 OXC786647 PGY786647 PQU786647 QAQ786647 QKM786647 QUI786647 REE786647 ROA786647 RXW786647 SHS786647 SRO786647 TBK786647 TLG786647 TVC786647 UEY786647 UOU786647 UYQ786647 VIM786647 VSI786647 WCE786647 WMA786647 WVW786647 C852183:D852183 JK852183 TG852183 ADC852183 AMY852183 AWU852183 BGQ852183 BQM852183 CAI852183 CKE852183 CUA852183 DDW852183 DNS852183 DXO852183 EHK852183 ERG852183 FBC852183 FKY852183 FUU852183 GEQ852183 GOM852183 GYI852183 HIE852183 HSA852183 IBW852183 ILS852183 IVO852183 JFK852183 JPG852183 JZC852183 KIY852183 KSU852183 LCQ852183 LMM852183 LWI852183 MGE852183 MQA852183 MZW852183 NJS852183 NTO852183 ODK852183 ONG852183 OXC852183 PGY852183 PQU852183 QAQ852183 QKM852183 QUI852183 REE852183 ROA852183 RXW852183 SHS852183 SRO852183 TBK852183 TLG852183 TVC852183 UEY852183 UOU852183 UYQ852183 VIM852183 VSI852183 WCE852183 WMA852183 WVW852183 C917719:D917719 JK917719 TG917719 ADC917719 AMY917719 AWU917719 BGQ917719 BQM917719 CAI917719 CKE917719 CUA917719 DDW917719 DNS917719 DXO917719 EHK917719 ERG917719 FBC917719 FKY917719 FUU917719 GEQ917719 GOM917719 GYI917719 HIE917719 HSA917719 IBW917719 ILS917719 IVO917719 JFK917719 JPG917719 JZC917719 KIY917719 KSU917719 LCQ917719 LMM917719 LWI917719 MGE917719 MQA917719 MZW917719 NJS917719 NTO917719 ODK917719 ONG917719 OXC917719 PGY917719 PQU917719 QAQ917719 QKM917719 QUI917719 REE917719 ROA917719 RXW917719 SHS917719 SRO917719 TBK917719 TLG917719 TVC917719 UEY917719 UOU917719 UYQ917719 VIM917719 VSI917719 WCE917719 WMA917719 WVW917719 C983255:D983255 JK983255 TG983255 ADC983255 AMY983255 AWU983255 BGQ983255 BQM983255 CAI983255 CKE983255 CUA983255 DDW983255 DNS983255 DXO983255 EHK983255 ERG983255 FBC983255 FKY983255 FUU983255 GEQ983255 GOM983255 GYI983255 HIE983255 HSA983255 IBW983255 ILS983255 IVO983255 JFK983255 JPG983255 JZC983255 KIY983255 KSU983255 LCQ983255 LMM983255 LWI983255 MGE983255 MQA983255 MZW983255 NJS983255 NTO983255 ODK983255 ONG983255 OXC983255 PGY983255 PQU983255 QAQ983255 QKM983255 QUI983255 REE983255 ROA983255 RXW983255 SHS983255 SRO983255 TBK983255 TLG983255 TVC983255 UEY983255 UOU983255 UYQ983255 VIM983255 VSI983255 WCE983255 WMA983255 WVW983255" xr:uid="{81CE216A-7A78-4199-B9BB-0CE85DF107A9}"/>
    <dataValidation allowBlank="1" showInputMessage="1" showErrorMessage="1" prompt="Diligencie si es mensual, bimestral, trimestral o semestral." sqref="G65758:I65758 JN65758:JP65758 TJ65758:TL65758 ADF65758:ADH65758 ANB65758:AND65758 AWX65758:AWZ65758 BGT65758:BGV65758 BQP65758:BQR65758 CAL65758:CAN65758 CKH65758:CKJ65758 CUD65758:CUF65758 DDZ65758:DEB65758 DNV65758:DNX65758 DXR65758:DXT65758 EHN65758:EHP65758 ERJ65758:ERL65758 FBF65758:FBH65758 FLB65758:FLD65758 FUX65758:FUZ65758 GET65758:GEV65758 GOP65758:GOR65758 GYL65758:GYN65758 HIH65758:HIJ65758 HSD65758:HSF65758 IBZ65758:ICB65758 ILV65758:ILX65758 IVR65758:IVT65758 JFN65758:JFP65758 JPJ65758:JPL65758 JZF65758:JZH65758 KJB65758:KJD65758 KSX65758:KSZ65758 LCT65758:LCV65758 LMP65758:LMR65758 LWL65758:LWN65758 MGH65758:MGJ65758 MQD65758:MQF65758 MZZ65758:NAB65758 NJV65758:NJX65758 NTR65758:NTT65758 ODN65758:ODP65758 ONJ65758:ONL65758 OXF65758:OXH65758 PHB65758:PHD65758 PQX65758:PQZ65758 QAT65758:QAV65758 QKP65758:QKR65758 QUL65758:QUN65758 REH65758:REJ65758 ROD65758:ROF65758 RXZ65758:RYB65758 SHV65758:SHX65758 SRR65758:SRT65758 TBN65758:TBP65758 TLJ65758:TLL65758 TVF65758:TVH65758 UFB65758:UFD65758 UOX65758:UOZ65758 UYT65758:UYV65758 VIP65758:VIR65758 VSL65758:VSN65758 WCH65758:WCJ65758 WMD65758:WMF65758 WVZ65758:WWB65758 G131294:I131294 JN131294:JP131294 TJ131294:TL131294 ADF131294:ADH131294 ANB131294:AND131294 AWX131294:AWZ131294 BGT131294:BGV131294 BQP131294:BQR131294 CAL131294:CAN131294 CKH131294:CKJ131294 CUD131294:CUF131294 DDZ131294:DEB131294 DNV131294:DNX131294 DXR131294:DXT131294 EHN131294:EHP131294 ERJ131294:ERL131294 FBF131294:FBH131294 FLB131294:FLD131294 FUX131294:FUZ131294 GET131294:GEV131294 GOP131294:GOR131294 GYL131294:GYN131294 HIH131294:HIJ131294 HSD131294:HSF131294 IBZ131294:ICB131294 ILV131294:ILX131294 IVR131294:IVT131294 JFN131294:JFP131294 JPJ131294:JPL131294 JZF131294:JZH131294 KJB131294:KJD131294 KSX131294:KSZ131294 LCT131294:LCV131294 LMP131294:LMR131294 LWL131294:LWN131294 MGH131294:MGJ131294 MQD131294:MQF131294 MZZ131294:NAB131294 NJV131294:NJX131294 NTR131294:NTT131294 ODN131294:ODP131294 ONJ131294:ONL131294 OXF131294:OXH131294 PHB131294:PHD131294 PQX131294:PQZ131294 QAT131294:QAV131294 QKP131294:QKR131294 QUL131294:QUN131294 REH131294:REJ131294 ROD131294:ROF131294 RXZ131294:RYB131294 SHV131294:SHX131294 SRR131294:SRT131294 TBN131294:TBP131294 TLJ131294:TLL131294 TVF131294:TVH131294 UFB131294:UFD131294 UOX131294:UOZ131294 UYT131294:UYV131294 VIP131294:VIR131294 VSL131294:VSN131294 WCH131294:WCJ131294 WMD131294:WMF131294 WVZ131294:WWB131294 G196830:I196830 JN196830:JP196830 TJ196830:TL196830 ADF196830:ADH196830 ANB196830:AND196830 AWX196830:AWZ196830 BGT196830:BGV196830 BQP196830:BQR196830 CAL196830:CAN196830 CKH196830:CKJ196830 CUD196830:CUF196830 DDZ196830:DEB196830 DNV196830:DNX196830 DXR196830:DXT196830 EHN196830:EHP196830 ERJ196830:ERL196830 FBF196830:FBH196830 FLB196830:FLD196830 FUX196830:FUZ196830 GET196830:GEV196830 GOP196830:GOR196830 GYL196830:GYN196830 HIH196830:HIJ196830 HSD196830:HSF196830 IBZ196830:ICB196830 ILV196830:ILX196830 IVR196830:IVT196830 JFN196830:JFP196830 JPJ196830:JPL196830 JZF196830:JZH196830 KJB196830:KJD196830 KSX196830:KSZ196830 LCT196830:LCV196830 LMP196830:LMR196830 LWL196830:LWN196830 MGH196830:MGJ196830 MQD196830:MQF196830 MZZ196830:NAB196830 NJV196830:NJX196830 NTR196830:NTT196830 ODN196830:ODP196830 ONJ196830:ONL196830 OXF196830:OXH196830 PHB196830:PHD196830 PQX196830:PQZ196830 QAT196830:QAV196830 QKP196830:QKR196830 QUL196830:QUN196830 REH196830:REJ196830 ROD196830:ROF196830 RXZ196830:RYB196830 SHV196830:SHX196830 SRR196830:SRT196830 TBN196830:TBP196830 TLJ196830:TLL196830 TVF196830:TVH196830 UFB196830:UFD196830 UOX196830:UOZ196830 UYT196830:UYV196830 VIP196830:VIR196830 VSL196830:VSN196830 WCH196830:WCJ196830 WMD196830:WMF196830 WVZ196830:WWB196830 G262366:I262366 JN262366:JP262366 TJ262366:TL262366 ADF262366:ADH262366 ANB262366:AND262366 AWX262366:AWZ262366 BGT262366:BGV262366 BQP262366:BQR262366 CAL262366:CAN262366 CKH262366:CKJ262366 CUD262366:CUF262366 DDZ262366:DEB262366 DNV262366:DNX262366 DXR262366:DXT262366 EHN262366:EHP262366 ERJ262366:ERL262366 FBF262366:FBH262366 FLB262366:FLD262366 FUX262366:FUZ262366 GET262366:GEV262366 GOP262366:GOR262366 GYL262366:GYN262366 HIH262366:HIJ262366 HSD262366:HSF262366 IBZ262366:ICB262366 ILV262366:ILX262366 IVR262366:IVT262366 JFN262366:JFP262366 JPJ262366:JPL262366 JZF262366:JZH262366 KJB262366:KJD262366 KSX262366:KSZ262366 LCT262366:LCV262366 LMP262366:LMR262366 LWL262366:LWN262366 MGH262366:MGJ262366 MQD262366:MQF262366 MZZ262366:NAB262366 NJV262366:NJX262366 NTR262366:NTT262366 ODN262366:ODP262366 ONJ262366:ONL262366 OXF262366:OXH262366 PHB262366:PHD262366 PQX262366:PQZ262366 QAT262366:QAV262366 QKP262366:QKR262366 QUL262366:QUN262366 REH262366:REJ262366 ROD262366:ROF262366 RXZ262366:RYB262366 SHV262366:SHX262366 SRR262366:SRT262366 TBN262366:TBP262366 TLJ262366:TLL262366 TVF262366:TVH262366 UFB262366:UFD262366 UOX262366:UOZ262366 UYT262366:UYV262366 VIP262366:VIR262366 VSL262366:VSN262366 WCH262366:WCJ262366 WMD262366:WMF262366 WVZ262366:WWB262366 G327902:I327902 JN327902:JP327902 TJ327902:TL327902 ADF327902:ADH327902 ANB327902:AND327902 AWX327902:AWZ327902 BGT327902:BGV327902 BQP327902:BQR327902 CAL327902:CAN327902 CKH327902:CKJ327902 CUD327902:CUF327902 DDZ327902:DEB327902 DNV327902:DNX327902 DXR327902:DXT327902 EHN327902:EHP327902 ERJ327902:ERL327902 FBF327902:FBH327902 FLB327902:FLD327902 FUX327902:FUZ327902 GET327902:GEV327902 GOP327902:GOR327902 GYL327902:GYN327902 HIH327902:HIJ327902 HSD327902:HSF327902 IBZ327902:ICB327902 ILV327902:ILX327902 IVR327902:IVT327902 JFN327902:JFP327902 JPJ327902:JPL327902 JZF327902:JZH327902 KJB327902:KJD327902 KSX327902:KSZ327902 LCT327902:LCV327902 LMP327902:LMR327902 LWL327902:LWN327902 MGH327902:MGJ327902 MQD327902:MQF327902 MZZ327902:NAB327902 NJV327902:NJX327902 NTR327902:NTT327902 ODN327902:ODP327902 ONJ327902:ONL327902 OXF327902:OXH327902 PHB327902:PHD327902 PQX327902:PQZ327902 QAT327902:QAV327902 QKP327902:QKR327902 QUL327902:QUN327902 REH327902:REJ327902 ROD327902:ROF327902 RXZ327902:RYB327902 SHV327902:SHX327902 SRR327902:SRT327902 TBN327902:TBP327902 TLJ327902:TLL327902 TVF327902:TVH327902 UFB327902:UFD327902 UOX327902:UOZ327902 UYT327902:UYV327902 VIP327902:VIR327902 VSL327902:VSN327902 WCH327902:WCJ327902 WMD327902:WMF327902 WVZ327902:WWB327902 G393438:I393438 JN393438:JP393438 TJ393438:TL393438 ADF393438:ADH393438 ANB393438:AND393438 AWX393438:AWZ393438 BGT393438:BGV393438 BQP393438:BQR393438 CAL393438:CAN393438 CKH393438:CKJ393438 CUD393438:CUF393438 DDZ393438:DEB393438 DNV393438:DNX393438 DXR393438:DXT393438 EHN393438:EHP393438 ERJ393438:ERL393438 FBF393438:FBH393438 FLB393438:FLD393438 FUX393438:FUZ393438 GET393438:GEV393438 GOP393438:GOR393438 GYL393438:GYN393438 HIH393438:HIJ393438 HSD393438:HSF393438 IBZ393438:ICB393438 ILV393438:ILX393438 IVR393438:IVT393438 JFN393438:JFP393438 JPJ393438:JPL393438 JZF393438:JZH393438 KJB393438:KJD393438 KSX393438:KSZ393438 LCT393438:LCV393438 LMP393438:LMR393438 LWL393438:LWN393438 MGH393438:MGJ393438 MQD393438:MQF393438 MZZ393438:NAB393438 NJV393438:NJX393438 NTR393438:NTT393438 ODN393438:ODP393438 ONJ393438:ONL393438 OXF393438:OXH393438 PHB393438:PHD393438 PQX393438:PQZ393438 QAT393438:QAV393438 QKP393438:QKR393438 QUL393438:QUN393438 REH393438:REJ393438 ROD393438:ROF393438 RXZ393438:RYB393438 SHV393438:SHX393438 SRR393438:SRT393438 TBN393438:TBP393438 TLJ393438:TLL393438 TVF393438:TVH393438 UFB393438:UFD393438 UOX393438:UOZ393438 UYT393438:UYV393438 VIP393438:VIR393438 VSL393438:VSN393438 WCH393438:WCJ393438 WMD393438:WMF393438 WVZ393438:WWB393438 G458974:I458974 JN458974:JP458974 TJ458974:TL458974 ADF458974:ADH458974 ANB458974:AND458974 AWX458974:AWZ458974 BGT458974:BGV458974 BQP458974:BQR458974 CAL458974:CAN458974 CKH458974:CKJ458974 CUD458974:CUF458974 DDZ458974:DEB458974 DNV458974:DNX458974 DXR458974:DXT458974 EHN458974:EHP458974 ERJ458974:ERL458974 FBF458974:FBH458974 FLB458974:FLD458974 FUX458974:FUZ458974 GET458974:GEV458974 GOP458974:GOR458974 GYL458974:GYN458974 HIH458974:HIJ458974 HSD458974:HSF458974 IBZ458974:ICB458974 ILV458974:ILX458974 IVR458974:IVT458974 JFN458974:JFP458974 JPJ458974:JPL458974 JZF458974:JZH458974 KJB458974:KJD458974 KSX458974:KSZ458974 LCT458974:LCV458974 LMP458974:LMR458974 LWL458974:LWN458974 MGH458974:MGJ458974 MQD458974:MQF458974 MZZ458974:NAB458974 NJV458974:NJX458974 NTR458974:NTT458974 ODN458974:ODP458974 ONJ458974:ONL458974 OXF458974:OXH458974 PHB458974:PHD458974 PQX458974:PQZ458974 QAT458974:QAV458974 QKP458974:QKR458974 QUL458974:QUN458974 REH458974:REJ458974 ROD458974:ROF458974 RXZ458974:RYB458974 SHV458974:SHX458974 SRR458974:SRT458974 TBN458974:TBP458974 TLJ458974:TLL458974 TVF458974:TVH458974 UFB458974:UFD458974 UOX458974:UOZ458974 UYT458974:UYV458974 VIP458974:VIR458974 VSL458974:VSN458974 WCH458974:WCJ458974 WMD458974:WMF458974 WVZ458974:WWB458974 G524510:I524510 JN524510:JP524510 TJ524510:TL524510 ADF524510:ADH524510 ANB524510:AND524510 AWX524510:AWZ524510 BGT524510:BGV524510 BQP524510:BQR524510 CAL524510:CAN524510 CKH524510:CKJ524510 CUD524510:CUF524510 DDZ524510:DEB524510 DNV524510:DNX524510 DXR524510:DXT524510 EHN524510:EHP524510 ERJ524510:ERL524510 FBF524510:FBH524510 FLB524510:FLD524510 FUX524510:FUZ524510 GET524510:GEV524510 GOP524510:GOR524510 GYL524510:GYN524510 HIH524510:HIJ524510 HSD524510:HSF524510 IBZ524510:ICB524510 ILV524510:ILX524510 IVR524510:IVT524510 JFN524510:JFP524510 JPJ524510:JPL524510 JZF524510:JZH524510 KJB524510:KJD524510 KSX524510:KSZ524510 LCT524510:LCV524510 LMP524510:LMR524510 LWL524510:LWN524510 MGH524510:MGJ524510 MQD524510:MQF524510 MZZ524510:NAB524510 NJV524510:NJX524510 NTR524510:NTT524510 ODN524510:ODP524510 ONJ524510:ONL524510 OXF524510:OXH524510 PHB524510:PHD524510 PQX524510:PQZ524510 QAT524510:QAV524510 QKP524510:QKR524510 QUL524510:QUN524510 REH524510:REJ524510 ROD524510:ROF524510 RXZ524510:RYB524510 SHV524510:SHX524510 SRR524510:SRT524510 TBN524510:TBP524510 TLJ524510:TLL524510 TVF524510:TVH524510 UFB524510:UFD524510 UOX524510:UOZ524510 UYT524510:UYV524510 VIP524510:VIR524510 VSL524510:VSN524510 WCH524510:WCJ524510 WMD524510:WMF524510 WVZ524510:WWB524510 G590046:I590046 JN590046:JP590046 TJ590046:TL590046 ADF590046:ADH590046 ANB590046:AND590046 AWX590046:AWZ590046 BGT590046:BGV590046 BQP590046:BQR590046 CAL590046:CAN590046 CKH590046:CKJ590046 CUD590046:CUF590046 DDZ590046:DEB590046 DNV590046:DNX590046 DXR590046:DXT590046 EHN590046:EHP590046 ERJ590046:ERL590046 FBF590046:FBH590046 FLB590046:FLD590046 FUX590046:FUZ590046 GET590046:GEV590046 GOP590046:GOR590046 GYL590046:GYN590046 HIH590046:HIJ590046 HSD590046:HSF590046 IBZ590046:ICB590046 ILV590046:ILX590046 IVR590046:IVT590046 JFN590046:JFP590046 JPJ590046:JPL590046 JZF590046:JZH590046 KJB590046:KJD590046 KSX590046:KSZ590046 LCT590046:LCV590046 LMP590046:LMR590046 LWL590046:LWN590046 MGH590046:MGJ590046 MQD590046:MQF590046 MZZ590046:NAB590046 NJV590046:NJX590046 NTR590046:NTT590046 ODN590046:ODP590046 ONJ590046:ONL590046 OXF590046:OXH590046 PHB590046:PHD590046 PQX590046:PQZ590046 QAT590046:QAV590046 QKP590046:QKR590046 QUL590046:QUN590046 REH590046:REJ590046 ROD590046:ROF590046 RXZ590046:RYB590046 SHV590046:SHX590046 SRR590046:SRT590046 TBN590046:TBP590046 TLJ590046:TLL590046 TVF590046:TVH590046 UFB590046:UFD590046 UOX590046:UOZ590046 UYT590046:UYV590046 VIP590046:VIR590046 VSL590046:VSN590046 WCH590046:WCJ590046 WMD590046:WMF590046 WVZ590046:WWB590046 G655582:I655582 JN655582:JP655582 TJ655582:TL655582 ADF655582:ADH655582 ANB655582:AND655582 AWX655582:AWZ655582 BGT655582:BGV655582 BQP655582:BQR655582 CAL655582:CAN655582 CKH655582:CKJ655582 CUD655582:CUF655582 DDZ655582:DEB655582 DNV655582:DNX655582 DXR655582:DXT655582 EHN655582:EHP655582 ERJ655582:ERL655582 FBF655582:FBH655582 FLB655582:FLD655582 FUX655582:FUZ655582 GET655582:GEV655582 GOP655582:GOR655582 GYL655582:GYN655582 HIH655582:HIJ655582 HSD655582:HSF655582 IBZ655582:ICB655582 ILV655582:ILX655582 IVR655582:IVT655582 JFN655582:JFP655582 JPJ655582:JPL655582 JZF655582:JZH655582 KJB655582:KJD655582 KSX655582:KSZ655582 LCT655582:LCV655582 LMP655582:LMR655582 LWL655582:LWN655582 MGH655582:MGJ655582 MQD655582:MQF655582 MZZ655582:NAB655582 NJV655582:NJX655582 NTR655582:NTT655582 ODN655582:ODP655582 ONJ655582:ONL655582 OXF655582:OXH655582 PHB655582:PHD655582 PQX655582:PQZ655582 QAT655582:QAV655582 QKP655582:QKR655582 QUL655582:QUN655582 REH655582:REJ655582 ROD655582:ROF655582 RXZ655582:RYB655582 SHV655582:SHX655582 SRR655582:SRT655582 TBN655582:TBP655582 TLJ655582:TLL655582 TVF655582:TVH655582 UFB655582:UFD655582 UOX655582:UOZ655582 UYT655582:UYV655582 VIP655582:VIR655582 VSL655582:VSN655582 WCH655582:WCJ655582 WMD655582:WMF655582 WVZ655582:WWB655582 G721118:I721118 JN721118:JP721118 TJ721118:TL721118 ADF721118:ADH721118 ANB721118:AND721118 AWX721118:AWZ721118 BGT721118:BGV721118 BQP721118:BQR721118 CAL721118:CAN721118 CKH721118:CKJ721118 CUD721118:CUF721118 DDZ721118:DEB721118 DNV721118:DNX721118 DXR721118:DXT721118 EHN721118:EHP721118 ERJ721118:ERL721118 FBF721118:FBH721118 FLB721118:FLD721118 FUX721118:FUZ721118 GET721118:GEV721118 GOP721118:GOR721118 GYL721118:GYN721118 HIH721118:HIJ721118 HSD721118:HSF721118 IBZ721118:ICB721118 ILV721118:ILX721118 IVR721118:IVT721118 JFN721118:JFP721118 JPJ721118:JPL721118 JZF721118:JZH721118 KJB721118:KJD721118 KSX721118:KSZ721118 LCT721118:LCV721118 LMP721118:LMR721118 LWL721118:LWN721118 MGH721118:MGJ721118 MQD721118:MQF721118 MZZ721118:NAB721118 NJV721118:NJX721118 NTR721118:NTT721118 ODN721118:ODP721118 ONJ721118:ONL721118 OXF721118:OXH721118 PHB721118:PHD721118 PQX721118:PQZ721118 QAT721118:QAV721118 QKP721118:QKR721118 QUL721118:QUN721118 REH721118:REJ721118 ROD721118:ROF721118 RXZ721118:RYB721118 SHV721118:SHX721118 SRR721118:SRT721118 TBN721118:TBP721118 TLJ721118:TLL721118 TVF721118:TVH721118 UFB721118:UFD721118 UOX721118:UOZ721118 UYT721118:UYV721118 VIP721118:VIR721118 VSL721118:VSN721118 WCH721118:WCJ721118 WMD721118:WMF721118 WVZ721118:WWB721118 G786654:I786654 JN786654:JP786654 TJ786654:TL786654 ADF786654:ADH786654 ANB786654:AND786654 AWX786654:AWZ786654 BGT786654:BGV786654 BQP786654:BQR786654 CAL786654:CAN786654 CKH786654:CKJ786654 CUD786654:CUF786654 DDZ786654:DEB786654 DNV786654:DNX786654 DXR786654:DXT786654 EHN786654:EHP786654 ERJ786654:ERL786654 FBF786654:FBH786654 FLB786654:FLD786654 FUX786654:FUZ786654 GET786654:GEV786654 GOP786654:GOR786654 GYL786654:GYN786654 HIH786654:HIJ786654 HSD786654:HSF786654 IBZ786654:ICB786654 ILV786654:ILX786654 IVR786654:IVT786654 JFN786654:JFP786654 JPJ786654:JPL786654 JZF786654:JZH786654 KJB786654:KJD786654 KSX786654:KSZ786654 LCT786654:LCV786654 LMP786654:LMR786654 LWL786654:LWN786654 MGH786654:MGJ786654 MQD786654:MQF786654 MZZ786654:NAB786654 NJV786654:NJX786654 NTR786654:NTT786654 ODN786654:ODP786654 ONJ786654:ONL786654 OXF786654:OXH786654 PHB786654:PHD786654 PQX786654:PQZ786654 QAT786654:QAV786654 QKP786654:QKR786654 QUL786654:QUN786654 REH786654:REJ786654 ROD786654:ROF786654 RXZ786654:RYB786654 SHV786654:SHX786654 SRR786654:SRT786654 TBN786654:TBP786654 TLJ786654:TLL786654 TVF786654:TVH786654 UFB786654:UFD786654 UOX786654:UOZ786654 UYT786654:UYV786654 VIP786654:VIR786654 VSL786654:VSN786654 WCH786654:WCJ786654 WMD786654:WMF786654 WVZ786654:WWB786654 G852190:I852190 JN852190:JP852190 TJ852190:TL852190 ADF852190:ADH852190 ANB852190:AND852190 AWX852190:AWZ852190 BGT852190:BGV852190 BQP852190:BQR852190 CAL852190:CAN852190 CKH852190:CKJ852190 CUD852190:CUF852190 DDZ852190:DEB852190 DNV852190:DNX852190 DXR852190:DXT852190 EHN852190:EHP852190 ERJ852190:ERL852190 FBF852190:FBH852190 FLB852190:FLD852190 FUX852190:FUZ852190 GET852190:GEV852190 GOP852190:GOR852190 GYL852190:GYN852190 HIH852190:HIJ852190 HSD852190:HSF852190 IBZ852190:ICB852190 ILV852190:ILX852190 IVR852190:IVT852190 JFN852190:JFP852190 JPJ852190:JPL852190 JZF852190:JZH852190 KJB852190:KJD852190 KSX852190:KSZ852190 LCT852190:LCV852190 LMP852190:LMR852190 LWL852190:LWN852190 MGH852190:MGJ852190 MQD852190:MQF852190 MZZ852190:NAB852190 NJV852190:NJX852190 NTR852190:NTT852190 ODN852190:ODP852190 ONJ852190:ONL852190 OXF852190:OXH852190 PHB852190:PHD852190 PQX852190:PQZ852190 QAT852190:QAV852190 QKP852190:QKR852190 QUL852190:QUN852190 REH852190:REJ852190 ROD852190:ROF852190 RXZ852190:RYB852190 SHV852190:SHX852190 SRR852190:SRT852190 TBN852190:TBP852190 TLJ852190:TLL852190 TVF852190:TVH852190 UFB852190:UFD852190 UOX852190:UOZ852190 UYT852190:UYV852190 VIP852190:VIR852190 VSL852190:VSN852190 WCH852190:WCJ852190 WMD852190:WMF852190 WVZ852190:WWB852190 G917726:I917726 JN917726:JP917726 TJ917726:TL917726 ADF917726:ADH917726 ANB917726:AND917726 AWX917726:AWZ917726 BGT917726:BGV917726 BQP917726:BQR917726 CAL917726:CAN917726 CKH917726:CKJ917726 CUD917726:CUF917726 DDZ917726:DEB917726 DNV917726:DNX917726 DXR917726:DXT917726 EHN917726:EHP917726 ERJ917726:ERL917726 FBF917726:FBH917726 FLB917726:FLD917726 FUX917726:FUZ917726 GET917726:GEV917726 GOP917726:GOR917726 GYL917726:GYN917726 HIH917726:HIJ917726 HSD917726:HSF917726 IBZ917726:ICB917726 ILV917726:ILX917726 IVR917726:IVT917726 JFN917726:JFP917726 JPJ917726:JPL917726 JZF917726:JZH917726 KJB917726:KJD917726 KSX917726:KSZ917726 LCT917726:LCV917726 LMP917726:LMR917726 LWL917726:LWN917726 MGH917726:MGJ917726 MQD917726:MQF917726 MZZ917726:NAB917726 NJV917726:NJX917726 NTR917726:NTT917726 ODN917726:ODP917726 ONJ917726:ONL917726 OXF917726:OXH917726 PHB917726:PHD917726 PQX917726:PQZ917726 QAT917726:QAV917726 QKP917726:QKR917726 QUL917726:QUN917726 REH917726:REJ917726 ROD917726:ROF917726 RXZ917726:RYB917726 SHV917726:SHX917726 SRR917726:SRT917726 TBN917726:TBP917726 TLJ917726:TLL917726 TVF917726:TVH917726 UFB917726:UFD917726 UOX917726:UOZ917726 UYT917726:UYV917726 VIP917726:VIR917726 VSL917726:VSN917726 WCH917726:WCJ917726 WMD917726:WMF917726 WVZ917726:WWB917726 G983262:I983262 JN983262:JP983262 TJ983262:TL983262 ADF983262:ADH983262 ANB983262:AND983262 AWX983262:AWZ983262 BGT983262:BGV983262 BQP983262:BQR983262 CAL983262:CAN983262 CKH983262:CKJ983262 CUD983262:CUF983262 DDZ983262:DEB983262 DNV983262:DNX983262 DXR983262:DXT983262 EHN983262:EHP983262 ERJ983262:ERL983262 FBF983262:FBH983262 FLB983262:FLD983262 FUX983262:FUZ983262 GET983262:GEV983262 GOP983262:GOR983262 GYL983262:GYN983262 HIH983262:HIJ983262 HSD983262:HSF983262 IBZ983262:ICB983262 ILV983262:ILX983262 IVR983262:IVT983262 JFN983262:JFP983262 JPJ983262:JPL983262 JZF983262:JZH983262 KJB983262:KJD983262 KSX983262:KSZ983262 LCT983262:LCV983262 LMP983262:LMR983262 LWL983262:LWN983262 MGH983262:MGJ983262 MQD983262:MQF983262 MZZ983262:NAB983262 NJV983262:NJX983262 NTR983262:NTT983262 ODN983262:ODP983262 ONJ983262:ONL983262 OXF983262:OXH983262 PHB983262:PHD983262 PQX983262:PQZ983262 QAT983262:QAV983262 QKP983262:QKR983262 QUL983262:QUN983262 REH983262:REJ983262 ROD983262:ROF983262 RXZ983262:RYB983262 SHV983262:SHX983262 SRR983262:SRT983262 TBN983262:TBP983262 TLJ983262:TLL983262 TVF983262:TVH983262 UFB983262:UFD983262 UOX983262:UOZ983262 UYT983262:UYV983262 VIP983262:VIR983262 VSL983262:VSN983262 WCH983262:WCJ983262 WMD983262:WMF983262 WVZ983262:WWB983262 C11:F11 JK11:JM11 TG11:TI11 ADC11:ADE11 AMY11:ANA11 AWU11:AWW11 BGQ11:BGS11 BQM11:BQO11 CAI11:CAK11 CKE11:CKG11 CUA11:CUC11 DDW11:DDY11 DNS11:DNU11 DXO11:DXQ11 EHK11:EHM11 ERG11:ERI11 FBC11:FBE11 FKY11:FLA11 FUU11:FUW11 GEQ11:GES11 GOM11:GOO11 GYI11:GYK11 HIE11:HIG11 HSA11:HSC11 IBW11:IBY11 ILS11:ILU11 IVO11:IVQ11 JFK11:JFM11 JPG11:JPI11 JZC11:JZE11 KIY11:KJA11 KSU11:KSW11 LCQ11:LCS11 LMM11:LMO11 LWI11:LWK11 MGE11:MGG11 MQA11:MQC11 MZW11:MZY11 NJS11:NJU11 NTO11:NTQ11 ODK11:ODM11 ONG11:ONI11 OXC11:OXE11 PGY11:PHA11 PQU11:PQW11 QAQ11:QAS11 QKM11:QKO11 QUI11:QUK11 REE11:REG11 ROA11:ROC11 RXW11:RXY11 SHS11:SHU11 SRO11:SRQ11 TBK11:TBM11 TLG11:TLI11 TVC11:TVE11 UEY11:UFA11 UOU11:UOW11 UYQ11:UYS11 VIM11:VIO11 VSI11:VSK11 WCE11:WCG11 WMA11:WMC11 WVW11:WVY11 C65757:F65757 JK65757:JM65757 TG65757:TI65757 ADC65757:ADE65757 AMY65757:ANA65757 AWU65757:AWW65757 BGQ65757:BGS65757 BQM65757:BQO65757 CAI65757:CAK65757 CKE65757:CKG65757 CUA65757:CUC65757 DDW65757:DDY65757 DNS65757:DNU65757 DXO65757:DXQ65757 EHK65757:EHM65757 ERG65757:ERI65757 FBC65757:FBE65757 FKY65757:FLA65757 FUU65757:FUW65757 GEQ65757:GES65757 GOM65757:GOO65757 GYI65757:GYK65757 HIE65757:HIG65757 HSA65757:HSC65757 IBW65757:IBY65757 ILS65757:ILU65757 IVO65757:IVQ65757 JFK65757:JFM65757 JPG65757:JPI65757 JZC65757:JZE65757 KIY65757:KJA65757 KSU65757:KSW65757 LCQ65757:LCS65757 LMM65757:LMO65757 LWI65757:LWK65757 MGE65757:MGG65757 MQA65757:MQC65757 MZW65757:MZY65757 NJS65757:NJU65757 NTO65757:NTQ65757 ODK65757:ODM65757 ONG65757:ONI65757 OXC65757:OXE65757 PGY65757:PHA65757 PQU65757:PQW65757 QAQ65757:QAS65757 QKM65757:QKO65757 QUI65757:QUK65757 REE65757:REG65757 ROA65757:ROC65757 RXW65757:RXY65757 SHS65757:SHU65757 SRO65757:SRQ65757 TBK65757:TBM65757 TLG65757:TLI65757 TVC65757:TVE65757 UEY65757:UFA65757 UOU65757:UOW65757 UYQ65757:UYS65757 VIM65757:VIO65757 VSI65757:VSK65757 WCE65757:WCG65757 WMA65757:WMC65757 WVW65757:WVY65757 C131293:F131293 JK131293:JM131293 TG131293:TI131293 ADC131293:ADE131293 AMY131293:ANA131293 AWU131293:AWW131293 BGQ131293:BGS131293 BQM131293:BQO131293 CAI131293:CAK131293 CKE131293:CKG131293 CUA131293:CUC131293 DDW131293:DDY131293 DNS131293:DNU131293 DXO131293:DXQ131293 EHK131293:EHM131293 ERG131293:ERI131293 FBC131293:FBE131293 FKY131293:FLA131293 FUU131293:FUW131293 GEQ131293:GES131293 GOM131293:GOO131293 GYI131293:GYK131293 HIE131293:HIG131293 HSA131293:HSC131293 IBW131293:IBY131293 ILS131293:ILU131293 IVO131293:IVQ131293 JFK131293:JFM131293 JPG131293:JPI131293 JZC131293:JZE131293 KIY131293:KJA131293 KSU131293:KSW131293 LCQ131293:LCS131293 LMM131293:LMO131293 LWI131293:LWK131293 MGE131293:MGG131293 MQA131293:MQC131293 MZW131293:MZY131293 NJS131293:NJU131293 NTO131293:NTQ131293 ODK131293:ODM131293 ONG131293:ONI131293 OXC131293:OXE131293 PGY131293:PHA131293 PQU131293:PQW131293 QAQ131293:QAS131293 QKM131293:QKO131293 QUI131293:QUK131293 REE131293:REG131293 ROA131293:ROC131293 RXW131293:RXY131293 SHS131293:SHU131293 SRO131293:SRQ131293 TBK131293:TBM131293 TLG131293:TLI131293 TVC131293:TVE131293 UEY131293:UFA131293 UOU131293:UOW131293 UYQ131293:UYS131293 VIM131293:VIO131293 VSI131293:VSK131293 WCE131293:WCG131293 WMA131293:WMC131293 WVW131293:WVY131293 C196829:F196829 JK196829:JM196829 TG196829:TI196829 ADC196829:ADE196829 AMY196829:ANA196829 AWU196829:AWW196829 BGQ196829:BGS196829 BQM196829:BQO196829 CAI196829:CAK196829 CKE196829:CKG196829 CUA196829:CUC196829 DDW196829:DDY196829 DNS196829:DNU196829 DXO196829:DXQ196829 EHK196829:EHM196829 ERG196829:ERI196829 FBC196829:FBE196829 FKY196829:FLA196829 FUU196829:FUW196829 GEQ196829:GES196829 GOM196829:GOO196829 GYI196829:GYK196829 HIE196829:HIG196829 HSA196829:HSC196829 IBW196829:IBY196829 ILS196829:ILU196829 IVO196829:IVQ196829 JFK196829:JFM196829 JPG196829:JPI196829 JZC196829:JZE196829 KIY196829:KJA196829 KSU196829:KSW196829 LCQ196829:LCS196829 LMM196829:LMO196829 LWI196829:LWK196829 MGE196829:MGG196829 MQA196829:MQC196829 MZW196829:MZY196829 NJS196829:NJU196829 NTO196829:NTQ196829 ODK196829:ODM196829 ONG196829:ONI196829 OXC196829:OXE196829 PGY196829:PHA196829 PQU196829:PQW196829 QAQ196829:QAS196829 QKM196829:QKO196829 QUI196829:QUK196829 REE196829:REG196829 ROA196829:ROC196829 RXW196829:RXY196829 SHS196829:SHU196829 SRO196829:SRQ196829 TBK196829:TBM196829 TLG196829:TLI196829 TVC196829:TVE196829 UEY196829:UFA196829 UOU196829:UOW196829 UYQ196829:UYS196829 VIM196829:VIO196829 VSI196829:VSK196829 WCE196829:WCG196829 WMA196829:WMC196829 WVW196829:WVY196829 C262365:F262365 JK262365:JM262365 TG262365:TI262365 ADC262365:ADE262365 AMY262365:ANA262365 AWU262365:AWW262365 BGQ262365:BGS262365 BQM262365:BQO262365 CAI262365:CAK262365 CKE262365:CKG262365 CUA262365:CUC262365 DDW262365:DDY262365 DNS262365:DNU262365 DXO262365:DXQ262365 EHK262365:EHM262365 ERG262365:ERI262365 FBC262365:FBE262365 FKY262365:FLA262365 FUU262365:FUW262365 GEQ262365:GES262365 GOM262365:GOO262365 GYI262365:GYK262365 HIE262365:HIG262365 HSA262365:HSC262365 IBW262365:IBY262365 ILS262365:ILU262365 IVO262365:IVQ262365 JFK262365:JFM262365 JPG262365:JPI262365 JZC262365:JZE262365 KIY262365:KJA262365 KSU262365:KSW262365 LCQ262365:LCS262365 LMM262365:LMO262365 LWI262365:LWK262365 MGE262365:MGG262365 MQA262365:MQC262365 MZW262365:MZY262365 NJS262365:NJU262365 NTO262365:NTQ262365 ODK262365:ODM262365 ONG262365:ONI262365 OXC262365:OXE262365 PGY262365:PHA262365 PQU262365:PQW262365 QAQ262365:QAS262365 QKM262365:QKO262365 QUI262365:QUK262365 REE262365:REG262365 ROA262365:ROC262365 RXW262365:RXY262365 SHS262365:SHU262365 SRO262365:SRQ262365 TBK262365:TBM262365 TLG262365:TLI262365 TVC262365:TVE262365 UEY262365:UFA262365 UOU262365:UOW262365 UYQ262365:UYS262365 VIM262365:VIO262365 VSI262365:VSK262365 WCE262365:WCG262365 WMA262365:WMC262365 WVW262365:WVY262365 C327901:F327901 JK327901:JM327901 TG327901:TI327901 ADC327901:ADE327901 AMY327901:ANA327901 AWU327901:AWW327901 BGQ327901:BGS327901 BQM327901:BQO327901 CAI327901:CAK327901 CKE327901:CKG327901 CUA327901:CUC327901 DDW327901:DDY327901 DNS327901:DNU327901 DXO327901:DXQ327901 EHK327901:EHM327901 ERG327901:ERI327901 FBC327901:FBE327901 FKY327901:FLA327901 FUU327901:FUW327901 GEQ327901:GES327901 GOM327901:GOO327901 GYI327901:GYK327901 HIE327901:HIG327901 HSA327901:HSC327901 IBW327901:IBY327901 ILS327901:ILU327901 IVO327901:IVQ327901 JFK327901:JFM327901 JPG327901:JPI327901 JZC327901:JZE327901 KIY327901:KJA327901 KSU327901:KSW327901 LCQ327901:LCS327901 LMM327901:LMO327901 LWI327901:LWK327901 MGE327901:MGG327901 MQA327901:MQC327901 MZW327901:MZY327901 NJS327901:NJU327901 NTO327901:NTQ327901 ODK327901:ODM327901 ONG327901:ONI327901 OXC327901:OXE327901 PGY327901:PHA327901 PQU327901:PQW327901 QAQ327901:QAS327901 QKM327901:QKO327901 QUI327901:QUK327901 REE327901:REG327901 ROA327901:ROC327901 RXW327901:RXY327901 SHS327901:SHU327901 SRO327901:SRQ327901 TBK327901:TBM327901 TLG327901:TLI327901 TVC327901:TVE327901 UEY327901:UFA327901 UOU327901:UOW327901 UYQ327901:UYS327901 VIM327901:VIO327901 VSI327901:VSK327901 WCE327901:WCG327901 WMA327901:WMC327901 WVW327901:WVY327901 C393437:F393437 JK393437:JM393437 TG393437:TI393437 ADC393437:ADE393437 AMY393437:ANA393437 AWU393437:AWW393437 BGQ393437:BGS393437 BQM393437:BQO393437 CAI393437:CAK393437 CKE393437:CKG393437 CUA393437:CUC393437 DDW393437:DDY393437 DNS393437:DNU393437 DXO393437:DXQ393437 EHK393437:EHM393437 ERG393437:ERI393437 FBC393437:FBE393437 FKY393437:FLA393437 FUU393437:FUW393437 GEQ393437:GES393437 GOM393437:GOO393437 GYI393437:GYK393437 HIE393437:HIG393437 HSA393437:HSC393437 IBW393437:IBY393437 ILS393437:ILU393437 IVO393437:IVQ393437 JFK393437:JFM393437 JPG393437:JPI393437 JZC393437:JZE393437 KIY393437:KJA393437 KSU393437:KSW393437 LCQ393437:LCS393437 LMM393437:LMO393437 LWI393437:LWK393437 MGE393437:MGG393437 MQA393437:MQC393437 MZW393437:MZY393437 NJS393437:NJU393437 NTO393437:NTQ393437 ODK393437:ODM393437 ONG393437:ONI393437 OXC393437:OXE393437 PGY393437:PHA393437 PQU393437:PQW393437 QAQ393437:QAS393437 QKM393437:QKO393437 QUI393437:QUK393437 REE393437:REG393437 ROA393437:ROC393437 RXW393437:RXY393437 SHS393437:SHU393437 SRO393437:SRQ393437 TBK393437:TBM393437 TLG393437:TLI393437 TVC393437:TVE393437 UEY393437:UFA393437 UOU393437:UOW393437 UYQ393437:UYS393437 VIM393437:VIO393437 VSI393437:VSK393437 WCE393437:WCG393437 WMA393437:WMC393437 WVW393437:WVY393437 C458973:F458973 JK458973:JM458973 TG458973:TI458973 ADC458973:ADE458973 AMY458973:ANA458973 AWU458973:AWW458973 BGQ458973:BGS458973 BQM458973:BQO458973 CAI458973:CAK458973 CKE458973:CKG458973 CUA458973:CUC458973 DDW458973:DDY458973 DNS458973:DNU458973 DXO458973:DXQ458973 EHK458973:EHM458973 ERG458973:ERI458973 FBC458973:FBE458973 FKY458973:FLA458973 FUU458973:FUW458973 GEQ458973:GES458973 GOM458973:GOO458973 GYI458973:GYK458973 HIE458973:HIG458973 HSA458973:HSC458973 IBW458973:IBY458973 ILS458973:ILU458973 IVO458973:IVQ458973 JFK458973:JFM458973 JPG458973:JPI458973 JZC458973:JZE458973 KIY458973:KJA458973 KSU458973:KSW458973 LCQ458973:LCS458973 LMM458973:LMO458973 LWI458973:LWK458973 MGE458973:MGG458973 MQA458973:MQC458973 MZW458973:MZY458973 NJS458973:NJU458973 NTO458973:NTQ458973 ODK458973:ODM458973 ONG458973:ONI458973 OXC458973:OXE458973 PGY458973:PHA458973 PQU458973:PQW458973 QAQ458973:QAS458973 QKM458973:QKO458973 QUI458973:QUK458973 REE458973:REG458973 ROA458973:ROC458973 RXW458973:RXY458973 SHS458973:SHU458973 SRO458973:SRQ458973 TBK458973:TBM458973 TLG458973:TLI458973 TVC458973:TVE458973 UEY458973:UFA458973 UOU458973:UOW458973 UYQ458973:UYS458973 VIM458973:VIO458973 VSI458973:VSK458973 WCE458973:WCG458973 WMA458973:WMC458973 WVW458973:WVY458973 C524509:F524509 JK524509:JM524509 TG524509:TI524509 ADC524509:ADE524509 AMY524509:ANA524509 AWU524509:AWW524509 BGQ524509:BGS524509 BQM524509:BQO524509 CAI524509:CAK524509 CKE524509:CKG524509 CUA524509:CUC524509 DDW524509:DDY524509 DNS524509:DNU524509 DXO524509:DXQ524509 EHK524509:EHM524509 ERG524509:ERI524509 FBC524509:FBE524509 FKY524509:FLA524509 FUU524509:FUW524509 GEQ524509:GES524509 GOM524509:GOO524509 GYI524509:GYK524509 HIE524509:HIG524509 HSA524509:HSC524509 IBW524509:IBY524509 ILS524509:ILU524509 IVO524509:IVQ524509 JFK524509:JFM524509 JPG524509:JPI524509 JZC524509:JZE524509 KIY524509:KJA524509 KSU524509:KSW524509 LCQ524509:LCS524509 LMM524509:LMO524509 LWI524509:LWK524509 MGE524509:MGG524509 MQA524509:MQC524509 MZW524509:MZY524509 NJS524509:NJU524509 NTO524509:NTQ524509 ODK524509:ODM524509 ONG524509:ONI524509 OXC524509:OXE524509 PGY524509:PHA524509 PQU524509:PQW524509 QAQ524509:QAS524509 QKM524509:QKO524509 QUI524509:QUK524509 REE524509:REG524509 ROA524509:ROC524509 RXW524509:RXY524509 SHS524509:SHU524509 SRO524509:SRQ524509 TBK524509:TBM524509 TLG524509:TLI524509 TVC524509:TVE524509 UEY524509:UFA524509 UOU524509:UOW524509 UYQ524509:UYS524509 VIM524509:VIO524509 VSI524509:VSK524509 WCE524509:WCG524509 WMA524509:WMC524509 WVW524509:WVY524509 C590045:F590045 JK590045:JM590045 TG590045:TI590045 ADC590045:ADE590045 AMY590045:ANA590045 AWU590045:AWW590045 BGQ590045:BGS590045 BQM590045:BQO590045 CAI590045:CAK590045 CKE590045:CKG590045 CUA590045:CUC590045 DDW590045:DDY590045 DNS590045:DNU590045 DXO590045:DXQ590045 EHK590045:EHM590045 ERG590045:ERI590045 FBC590045:FBE590045 FKY590045:FLA590045 FUU590045:FUW590045 GEQ590045:GES590045 GOM590045:GOO590045 GYI590045:GYK590045 HIE590045:HIG590045 HSA590045:HSC590045 IBW590045:IBY590045 ILS590045:ILU590045 IVO590045:IVQ590045 JFK590045:JFM590045 JPG590045:JPI590045 JZC590045:JZE590045 KIY590045:KJA590045 KSU590045:KSW590045 LCQ590045:LCS590045 LMM590045:LMO590045 LWI590045:LWK590045 MGE590045:MGG590045 MQA590045:MQC590045 MZW590045:MZY590045 NJS590045:NJU590045 NTO590045:NTQ590045 ODK590045:ODM590045 ONG590045:ONI590045 OXC590045:OXE590045 PGY590045:PHA590045 PQU590045:PQW590045 QAQ590045:QAS590045 QKM590045:QKO590045 QUI590045:QUK590045 REE590045:REG590045 ROA590045:ROC590045 RXW590045:RXY590045 SHS590045:SHU590045 SRO590045:SRQ590045 TBK590045:TBM590045 TLG590045:TLI590045 TVC590045:TVE590045 UEY590045:UFA590045 UOU590045:UOW590045 UYQ590045:UYS590045 VIM590045:VIO590045 VSI590045:VSK590045 WCE590045:WCG590045 WMA590045:WMC590045 WVW590045:WVY590045 C655581:F655581 JK655581:JM655581 TG655581:TI655581 ADC655581:ADE655581 AMY655581:ANA655581 AWU655581:AWW655581 BGQ655581:BGS655581 BQM655581:BQO655581 CAI655581:CAK655581 CKE655581:CKG655581 CUA655581:CUC655581 DDW655581:DDY655581 DNS655581:DNU655581 DXO655581:DXQ655581 EHK655581:EHM655581 ERG655581:ERI655581 FBC655581:FBE655581 FKY655581:FLA655581 FUU655581:FUW655581 GEQ655581:GES655581 GOM655581:GOO655581 GYI655581:GYK655581 HIE655581:HIG655581 HSA655581:HSC655581 IBW655581:IBY655581 ILS655581:ILU655581 IVO655581:IVQ655581 JFK655581:JFM655581 JPG655581:JPI655581 JZC655581:JZE655581 KIY655581:KJA655581 KSU655581:KSW655581 LCQ655581:LCS655581 LMM655581:LMO655581 LWI655581:LWK655581 MGE655581:MGG655581 MQA655581:MQC655581 MZW655581:MZY655581 NJS655581:NJU655581 NTO655581:NTQ655581 ODK655581:ODM655581 ONG655581:ONI655581 OXC655581:OXE655581 PGY655581:PHA655581 PQU655581:PQW655581 QAQ655581:QAS655581 QKM655581:QKO655581 QUI655581:QUK655581 REE655581:REG655581 ROA655581:ROC655581 RXW655581:RXY655581 SHS655581:SHU655581 SRO655581:SRQ655581 TBK655581:TBM655581 TLG655581:TLI655581 TVC655581:TVE655581 UEY655581:UFA655581 UOU655581:UOW655581 UYQ655581:UYS655581 VIM655581:VIO655581 VSI655581:VSK655581 WCE655581:WCG655581 WMA655581:WMC655581 WVW655581:WVY655581 C721117:F721117 JK721117:JM721117 TG721117:TI721117 ADC721117:ADE721117 AMY721117:ANA721117 AWU721117:AWW721117 BGQ721117:BGS721117 BQM721117:BQO721117 CAI721117:CAK721117 CKE721117:CKG721117 CUA721117:CUC721117 DDW721117:DDY721117 DNS721117:DNU721117 DXO721117:DXQ721117 EHK721117:EHM721117 ERG721117:ERI721117 FBC721117:FBE721117 FKY721117:FLA721117 FUU721117:FUW721117 GEQ721117:GES721117 GOM721117:GOO721117 GYI721117:GYK721117 HIE721117:HIG721117 HSA721117:HSC721117 IBW721117:IBY721117 ILS721117:ILU721117 IVO721117:IVQ721117 JFK721117:JFM721117 JPG721117:JPI721117 JZC721117:JZE721117 KIY721117:KJA721117 KSU721117:KSW721117 LCQ721117:LCS721117 LMM721117:LMO721117 LWI721117:LWK721117 MGE721117:MGG721117 MQA721117:MQC721117 MZW721117:MZY721117 NJS721117:NJU721117 NTO721117:NTQ721117 ODK721117:ODM721117 ONG721117:ONI721117 OXC721117:OXE721117 PGY721117:PHA721117 PQU721117:PQW721117 QAQ721117:QAS721117 QKM721117:QKO721117 QUI721117:QUK721117 REE721117:REG721117 ROA721117:ROC721117 RXW721117:RXY721117 SHS721117:SHU721117 SRO721117:SRQ721117 TBK721117:TBM721117 TLG721117:TLI721117 TVC721117:TVE721117 UEY721117:UFA721117 UOU721117:UOW721117 UYQ721117:UYS721117 VIM721117:VIO721117 VSI721117:VSK721117 WCE721117:WCG721117 WMA721117:WMC721117 WVW721117:WVY721117 C786653:F786653 JK786653:JM786653 TG786653:TI786653 ADC786653:ADE786653 AMY786653:ANA786653 AWU786653:AWW786653 BGQ786653:BGS786653 BQM786653:BQO786653 CAI786653:CAK786653 CKE786653:CKG786653 CUA786653:CUC786653 DDW786653:DDY786653 DNS786653:DNU786653 DXO786653:DXQ786653 EHK786653:EHM786653 ERG786653:ERI786653 FBC786653:FBE786653 FKY786653:FLA786653 FUU786653:FUW786653 GEQ786653:GES786653 GOM786653:GOO786653 GYI786653:GYK786653 HIE786653:HIG786653 HSA786653:HSC786653 IBW786653:IBY786653 ILS786653:ILU786653 IVO786653:IVQ786653 JFK786653:JFM786653 JPG786653:JPI786653 JZC786653:JZE786653 KIY786653:KJA786653 KSU786653:KSW786653 LCQ786653:LCS786653 LMM786653:LMO786653 LWI786653:LWK786653 MGE786653:MGG786653 MQA786653:MQC786653 MZW786653:MZY786653 NJS786653:NJU786653 NTO786653:NTQ786653 ODK786653:ODM786653 ONG786653:ONI786653 OXC786653:OXE786653 PGY786653:PHA786653 PQU786653:PQW786653 QAQ786653:QAS786653 QKM786653:QKO786653 QUI786653:QUK786653 REE786653:REG786653 ROA786653:ROC786653 RXW786653:RXY786653 SHS786653:SHU786653 SRO786653:SRQ786653 TBK786653:TBM786653 TLG786653:TLI786653 TVC786653:TVE786653 UEY786653:UFA786653 UOU786653:UOW786653 UYQ786653:UYS786653 VIM786653:VIO786653 VSI786653:VSK786653 WCE786653:WCG786653 WMA786653:WMC786653 WVW786653:WVY786653 C852189:F852189 JK852189:JM852189 TG852189:TI852189 ADC852189:ADE852189 AMY852189:ANA852189 AWU852189:AWW852189 BGQ852189:BGS852189 BQM852189:BQO852189 CAI852189:CAK852189 CKE852189:CKG852189 CUA852189:CUC852189 DDW852189:DDY852189 DNS852189:DNU852189 DXO852189:DXQ852189 EHK852189:EHM852189 ERG852189:ERI852189 FBC852189:FBE852189 FKY852189:FLA852189 FUU852189:FUW852189 GEQ852189:GES852189 GOM852189:GOO852189 GYI852189:GYK852189 HIE852189:HIG852189 HSA852189:HSC852189 IBW852189:IBY852189 ILS852189:ILU852189 IVO852189:IVQ852189 JFK852189:JFM852189 JPG852189:JPI852189 JZC852189:JZE852189 KIY852189:KJA852189 KSU852189:KSW852189 LCQ852189:LCS852189 LMM852189:LMO852189 LWI852189:LWK852189 MGE852189:MGG852189 MQA852189:MQC852189 MZW852189:MZY852189 NJS852189:NJU852189 NTO852189:NTQ852189 ODK852189:ODM852189 ONG852189:ONI852189 OXC852189:OXE852189 PGY852189:PHA852189 PQU852189:PQW852189 QAQ852189:QAS852189 QKM852189:QKO852189 QUI852189:QUK852189 REE852189:REG852189 ROA852189:ROC852189 RXW852189:RXY852189 SHS852189:SHU852189 SRO852189:SRQ852189 TBK852189:TBM852189 TLG852189:TLI852189 TVC852189:TVE852189 UEY852189:UFA852189 UOU852189:UOW852189 UYQ852189:UYS852189 VIM852189:VIO852189 VSI852189:VSK852189 WCE852189:WCG852189 WMA852189:WMC852189 WVW852189:WVY852189 C917725:F917725 JK917725:JM917725 TG917725:TI917725 ADC917725:ADE917725 AMY917725:ANA917725 AWU917725:AWW917725 BGQ917725:BGS917725 BQM917725:BQO917725 CAI917725:CAK917725 CKE917725:CKG917725 CUA917725:CUC917725 DDW917725:DDY917725 DNS917725:DNU917725 DXO917725:DXQ917725 EHK917725:EHM917725 ERG917725:ERI917725 FBC917725:FBE917725 FKY917725:FLA917725 FUU917725:FUW917725 GEQ917725:GES917725 GOM917725:GOO917725 GYI917725:GYK917725 HIE917725:HIG917725 HSA917725:HSC917725 IBW917725:IBY917725 ILS917725:ILU917725 IVO917725:IVQ917725 JFK917725:JFM917725 JPG917725:JPI917725 JZC917725:JZE917725 KIY917725:KJA917725 KSU917725:KSW917725 LCQ917725:LCS917725 LMM917725:LMO917725 LWI917725:LWK917725 MGE917725:MGG917725 MQA917725:MQC917725 MZW917725:MZY917725 NJS917725:NJU917725 NTO917725:NTQ917725 ODK917725:ODM917725 ONG917725:ONI917725 OXC917725:OXE917725 PGY917725:PHA917725 PQU917725:PQW917725 QAQ917725:QAS917725 QKM917725:QKO917725 QUI917725:QUK917725 REE917725:REG917725 ROA917725:ROC917725 RXW917725:RXY917725 SHS917725:SHU917725 SRO917725:SRQ917725 TBK917725:TBM917725 TLG917725:TLI917725 TVC917725:TVE917725 UEY917725:UFA917725 UOU917725:UOW917725 UYQ917725:UYS917725 VIM917725:VIO917725 VSI917725:VSK917725 WCE917725:WCG917725 WMA917725:WMC917725 WVW917725:WVY917725 C983261:F983261 JK983261:JM983261 TG983261:TI983261 ADC983261:ADE983261 AMY983261:ANA983261 AWU983261:AWW983261 BGQ983261:BGS983261 BQM983261:BQO983261 CAI983261:CAK983261 CKE983261:CKG983261 CUA983261:CUC983261 DDW983261:DDY983261 DNS983261:DNU983261 DXO983261:DXQ983261 EHK983261:EHM983261 ERG983261:ERI983261 FBC983261:FBE983261 FKY983261:FLA983261 FUU983261:FUW983261 GEQ983261:GES983261 GOM983261:GOO983261 GYI983261:GYK983261 HIE983261:HIG983261 HSA983261:HSC983261 IBW983261:IBY983261 ILS983261:ILU983261 IVO983261:IVQ983261 JFK983261:JFM983261 JPG983261:JPI983261 JZC983261:JZE983261 KIY983261:KJA983261 KSU983261:KSW983261 LCQ983261:LCS983261 LMM983261:LMO983261 LWI983261:LWK983261 MGE983261:MGG983261 MQA983261:MQC983261 MZW983261:MZY983261 NJS983261:NJU983261 NTO983261:NTQ983261 ODK983261:ODM983261 ONG983261:ONI983261 OXC983261:OXE983261 PGY983261:PHA983261 PQU983261:PQW983261 QAQ983261:QAS983261 QKM983261:QKO983261 QUI983261:QUK983261 REE983261:REG983261 ROA983261:ROC983261 RXW983261:RXY983261 SHS983261:SHU983261 SRO983261:SRQ983261 TBK983261:TBM983261 TLG983261:TLI983261 TVC983261:TVE983261 UEY983261:UFA983261 UOU983261:UOW983261 UYQ983261:UYS983261 VIM983261:VIO983261 VSI983261:VSK983261 WCE983261:WCG983261 WMA983261:WMC983261 WVW983261:WVY983261 WVZ12:WWB12 WMD12:WMF12 WCH12:WCJ12 VSL12:VSN12 VIP12:VIR12 UYT12:UYV12 UOX12:UOZ12 UFB12:UFD12 TVF12:TVH12 TLJ12:TLL12 TBN12:TBP12 SRR12:SRT12 SHV12:SHX12 RXZ12:RYB12 ROD12:ROF12 REH12:REJ12 QUL12:QUN12 QKP12:QKR12 QAT12:QAV12 PQX12:PQZ12 PHB12:PHD12 OXF12:OXH12 ONJ12:ONL12 ODN12:ODP12 NTR12:NTT12 NJV12:NJX12 MZZ12:NAB12 MQD12:MQF12 MGH12:MGJ12 LWL12:LWN12 LMP12:LMR12 LCT12:LCV12 KSX12:KSZ12 KJB12:KJD12 JZF12:JZH12 JPJ12:JPL12 JFN12:JFP12 IVR12:IVT12 ILV12:ILX12 IBZ12:ICB12 HSD12:HSF12 HIH12:HIJ12 GYL12:GYN12 GOP12:GOR12 GET12:GEV12 FUX12:FUZ12 FLB12:FLD12 FBF12:FBH12 ERJ12:ERL12 EHN12:EHP12 DXR12:DXT12 DNV12:DNX12 DDZ12:DEB12 CUD12:CUF12 CKH12:CKJ12 CAL12:CAN12 BQP12:BQR12 BGT12:BGV12 AWX12:AWZ12 ANB12:AND12 ADF12:ADH12 TJ12:TL12 JN12:JP12 G12:I12" xr:uid="{C843234D-3F6D-4603-A2AF-6A3DD33C99D5}"/>
    <dataValidation allowBlank="1" showInputMessage="1" showErrorMessage="1" prompt="Ingrese el valor a pagar segun la forma de pago establecida en los estudios previos" sqref="JN217:JZ217 TJ217:TV217 ADF217:ADR217 ANB217:ANN217 AWX217:AXJ217 BGT217:BHF217 BQP217:BRB217 CAL217:CAX217 CKH217:CKT217 CUD217:CUP217 DDZ217:DEL217 DNV217:DOH217 DXR217:DYD217 EHN217:EHZ217 ERJ217:ERV217 FBF217:FBR217 FLB217:FLN217 FUX217:FVJ217 GET217:GFF217 GOP217:GPB217 GYL217:GYX217 HIH217:HIT217 HSD217:HSP217 IBZ217:ICL217 ILV217:IMH217 IVR217:IWD217 JFN217:JFZ217 JPJ217:JPV217 JZF217:JZR217 KJB217:KJN217 KSX217:KTJ217 LCT217:LDF217 LMP217:LNB217 LWL217:LWX217 MGH217:MGT217 MQD217:MQP217 MZZ217:NAL217 NJV217:NKH217 NTR217:NUD217 ODN217:ODZ217 ONJ217:ONV217 OXF217:OXR217 PHB217:PHN217 PQX217:PRJ217 QAT217:QBF217 QKP217:QLB217 QUL217:QUX217 REH217:RET217 ROD217:ROP217 RXZ217:RYL217 SHV217:SIH217 SRR217:SSD217 TBN217:TBZ217 TLJ217:TLV217 TVF217:TVR217 UFB217:UFN217 UOX217:UPJ217 UYT217:UZF217 VIP217:VJB217 VSL217:VSX217 WCH217:WCT217 WMD217:WMP217 WVZ217:WWL217 JN65770:JZ65770 TJ65770:TV65770 ADF65770:ADR65770 ANB65770:ANN65770 AWX65770:AXJ65770 BGT65770:BHF65770 BQP65770:BRB65770 CAL65770:CAX65770 CKH65770:CKT65770 CUD65770:CUP65770 DDZ65770:DEL65770 DNV65770:DOH65770 DXR65770:DYD65770 EHN65770:EHZ65770 ERJ65770:ERV65770 FBF65770:FBR65770 FLB65770:FLN65770 FUX65770:FVJ65770 GET65770:GFF65770 GOP65770:GPB65770 GYL65770:GYX65770 HIH65770:HIT65770 HSD65770:HSP65770 IBZ65770:ICL65770 ILV65770:IMH65770 IVR65770:IWD65770 JFN65770:JFZ65770 JPJ65770:JPV65770 JZF65770:JZR65770 KJB65770:KJN65770 KSX65770:KTJ65770 LCT65770:LDF65770 LMP65770:LNB65770 LWL65770:LWX65770 MGH65770:MGT65770 MQD65770:MQP65770 MZZ65770:NAL65770 NJV65770:NKH65770 NTR65770:NUD65770 ODN65770:ODZ65770 ONJ65770:ONV65770 OXF65770:OXR65770 PHB65770:PHN65770 PQX65770:PRJ65770 QAT65770:QBF65770 QKP65770:QLB65770 QUL65770:QUX65770 REH65770:RET65770 ROD65770:ROP65770 RXZ65770:RYL65770 SHV65770:SIH65770 SRR65770:SSD65770 TBN65770:TBZ65770 TLJ65770:TLV65770 TVF65770:TVR65770 UFB65770:UFN65770 UOX65770:UPJ65770 UYT65770:UZF65770 VIP65770:VJB65770 VSL65770:VSX65770 WCH65770:WCT65770 WMD65770:WMP65770 WVZ65770:WWL65770 JN131306:JZ131306 TJ131306:TV131306 ADF131306:ADR131306 ANB131306:ANN131306 AWX131306:AXJ131306 BGT131306:BHF131306 BQP131306:BRB131306 CAL131306:CAX131306 CKH131306:CKT131306 CUD131306:CUP131306 DDZ131306:DEL131306 DNV131306:DOH131306 DXR131306:DYD131306 EHN131306:EHZ131306 ERJ131306:ERV131306 FBF131306:FBR131306 FLB131306:FLN131306 FUX131306:FVJ131306 GET131306:GFF131306 GOP131306:GPB131306 GYL131306:GYX131306 HIH131306:HIT131306 HSD131306:HSP131306 IBZ131306:ICL131306 ILV131306:IMH131306 IVR131306:IWD131306 JFN131306:JFZ131306 JPJ131306:JPV131306 JZF131306:JZR131306 KJB131306:KJN131306 KSX131306:KTJ131306 LCT131306:LDF131306 LMP131306:LNB131306 LWL131306:LWX131306 MGH131306:MGT131306 MQD131306:MQP131306 MZZ131306:NAL131306 NJV131306:NKH131306 NTR131306:NUD131306 ODN131306:ODZ131306 ONJ131306:ONV131306 OXF131306:OXR131306 PHB131306:PHN131306 PQX131306:PRJ131306 QAT131306:QBF131306 QKP131306:QLB131306 QUL131306:QUX131306 REH131306:RET131306 ROD131306:ROP131306 RXZ131306:RYL131306 SHV131306:SIH131306 SRR131306:SSD131306 TBN131306:TBZ131306 TLJ131306:TLV131306 TVF131306:TVR131306 UFB131306:UFN131306 UOX131306:UPJ131306 UYT131306:UZF131306 VIP131306:VJB131306 VSL131306:VSX131306 WCH131306:WCT131306 WMD131306:WMP131306 WVZ131306:WWL131306 JN196842:JZ196842 TJ196842:TV196842 ADF196842:ADR196842 ANB196842:ANN196842 AWX196842:AXJ196842 BGT196842:BHF196842 BQP196842:BRB196842 CAL196842:CAX196842 CKH196842:CKT196842 CUD196842:CUP196842 DDZ196842:DEL196842 DNV196842:DOH196842 DXR196842:DYD196842 EHN196842:EHZ196842 ERJ196842:ERV196842 FBF196842:FBR196842 FLB196842:FLN196842 FUX196842:FVJ196842 GET196842:GFF196842 GOP196842:GPB196842 GYL196842:GYX196842 HIH196842:HIT196842 HSD196842:HSP196842 IBZ196842:ICL196842 ILV196842:IMH196842 IVR196842:IWD196842 JFN196842:JFZ196842 JPJ196842:JPV196842 JZF196842:JZR196842 KJB196842:KJN196842 KSX196842:KTJ196842 LCT196842:LDF196842 LMP196842:LNB196842 LWL196842:LWX196842 MGH196842:MGT196842 MQD196842:MQP196842 MZZ196842:NAL196842 NJV196842:NKH196842 NTR196842:NUD196842 ODN196842:ODZ196842 ONJ196842:ONV196842 OXF196842:OXR196842 PHB196842:PHN196842 PQX196842:PRJ196842 QAT196842:QBF196842 QKP196842:QLB196842 QUL196842:QUX196842 REH196842:RET196842 ROD196842:ROP196842 RXZ196842:RYL196842 SHV196842:SIH196842 SRR196842:SSD196842 TBN196842:TBZ196842 TLJ196842:TLV196842 TVF196842:TVR196842 UFB196842:UFN196842 UOX196842:UPJ196842 UYT196842:UZF196842 VIP196842:VJB196842 VSL196842:VSX196842 WCH196842:WCT196842 WMD196842:WMP196842 WVZ196842:WWL196842 JN262378:JZ262378 TJ262378:TV262378 ADF262378:ADR262378 ANB262378:ANN262378 AWX262378:AXJ262378 BGT262378:BHF262378 BQP262378:BRB262378 CAL262378:CAX262378 CKH262378:CKT262378 CUD262378:CUP262378 DDZ262378:DEL262378 DNV262378:DOH262378 DXR262378:DYD262378 EHN262378:EHZ262378 ERJ262378:ERV262378 FBF262378:FBR262378 FLB262378:FLN262378 FUX262378:FVJ262378 GET262378:GFF262378 GOP262378:GPB262378 GYL262378:GYX262378 HIH262378:HIT262378 HSD262378:HSP262378 IBZ262378:ICL262378 ILV262378:IMH262378 IVR262378:IWD262378 JFN262378:JFZ262378 JPJ262378:JPV262378 JZF262378:JZR262378 KJB262378:KJN262378 KSX262378:KTJ262378 LCT262378:LDF262378 LMP262378:LNB262378 LWL262378:LWX262378 MGH262378:MGT262378 MQD262378:MQP262378 MZZ262378:NAL262378 NJV262378:NKH262378 NTR262378:NUD262378 ODN262378:ODZ262378 ONJ262378:ONV262378 OXF262378:OXR262378 PHB262378:PHN262378 PQX262378:PRJ262378 QAT262378:QBF262378 QKP262378:QLB262378 QUL262378:QUX262378 REH262378:RET262378 ROD262378:ROP262378 RXZ262378:RYL262378 SHV262378:SIH262378 SRR262378:SSD262378 TBN262378:TBZ262378 TLJ262378:TLV262378 TVF262378:TVR262378 UFB262378:UFN262378 UOX262378:UPJ262378 UYT262378:UZF262378 VIP262378:VJB262378 VSL262378:VSX262378 WCH262378:WCT262378 WMD262378:WMP262378 WVZ262378:WWL262378 JN327914:JZ327914 TJ327914:TV327914 ADF327914:ADR327914 ANB327914:ANN327914 AWX327914:AXJ327914 BGT327914:BHF327914 BQP327914:BRB327914 CAL327914:CAX327914 CKH327914:CKT327914 CUD327914:CUP327914 DDZ327914:DEL327914 DNV327914:DOH327914 DXR327914:DYD327914 EHN327914:EHZ327914 ERJ327914:ERV327914 FBF327914:FBR327914 FLB327914:FLN327914 FUX327914:FVJ327914 GET327914:GFF327914 GOP327914:GPB327914 GYL327914:GYX327914 HIH327914:HIT327914 HSD327914:HSP327914 IBZ327914:ICL327914 ILV327914:IMH327914 IVR327914:IWD327914 JFN327914:JFZ327914 JPJ327914:JPV327914 JZF327914:JZR327914 KJB327914:KJN327914 KSX327914:KTJ327914 LCT327914:LDF327914 LMP327914:LNB327914 LWL327914:LWX327914 MGH327914:MGT327914 MQD327914:MQP327914 MZZ327914:NAL327914 NJV327914:NKH327914 NTR327914:NUD327914 ODN327914:ODZ327914 ONJ327914:ONV327914 OXF327914:OXR327914 PHB327914:PHN327914 PQX327914:PRJ327914 QAT327914:QBF327914 QKP327914:QLB327914 QUL327914:QUX327914 REH327914:RET327914 ROD327914:ROP327914 RXZ327914:RYL327914 SHV327914:SIH327914 SRR327914:SSD327914 TBN327914:TBZ327914 TLJ327914:TLV327914 TVF327914:TVR327914 UFB327914:UFN327914 UOX327914:UPJ327914 UYT327914:UZF327914 VIP327914:VJB327914 VSL327914:VSX327914 WCH327914:WCT327914 WMD327914:WMP327914 WVZ327914:WWL327914 JN393450:JZ393450 TJ393450:TV393450 ADF393450:ADR393450 ANB393450:ANN393450 AWX393450:AXJ393450 BGT393450:BHF393450 BQP393450:BRB393450 CAL393450:CAX393450 CKH393450:CKT393450 CUD393450:CUP393450 DDZ393450:DEL393450 DNV393450:DOH393450 DXR393450:DYD393450 EHN393450:EHZ393450 ERJ393450:ERV393450 FBF393450:FBR393450 FLB393450:FLN393450 FUX393450:FVJ393450 GET393450:GFF393450 GOP393450:GPB393450 GYL393450:GYX393450 HIH393450:HIT393450 HSD393450:HSP393450 IBZ393450:ICL393450 ILV393450:IMH393450 IVR393450:IWD393450 JFN393450:JFZ393450 JPJ393450:JPV393450 JZF393450:JZR393450 KJB393450:KJN393450 KSX393450:KTJ393450 LCT393450:LDF393450 LMP393450:LNB393450 LWL393450:LWX393450 MGH393450:MGT393450 MQD393450:MQP393450 MZZ393450:NAL393450 NJV393450:NKH393450 NTR393450:NUD393450 ODN393450:ODZ393450 ONJ393450:ONV393450 OXF393450:OXR393450 PHB393450:PHN393450 PQX393450:PRJ393450 QAT393450:QBF393450 QKP393450:QLB393450 QUL393450:QUX393450 REH393450:RET393450 ROD393450:ROP393450 RXZ393450:RYL393450 SHV393450:SIH393450 SRR393450:SSD393450 TBN393450:TBZ393450 TLJ393450:TLV393450 TVF393450:TVR393450 UFB393450:UFN393450 UOX393450:UPJ393450 UYT393450:UZF393450 VIP393450:VJB393450 VSL393450:VSX393450 WCH393450:WCT393450 WMD393450:WMP393450 WVZ393450:WWL393450 JN458986:JZ458986 TJ458986:TV458986 ADF458986:ADR458986 ANB458986:ANN458986 AWX458986:AXJ458986 BGT458986:BHF458986 BQP458986:BRB458986 CAL458986:CAX458986 CKH458986:CKT458986 CUD458986:CUP458986 DDZ458986:DEL458986 DNV458986:DOH458986 DXR458986:DYD458986 EHN458986:EHZ458986 ERJ458986:ERV458986 FBF458986:FBR458986 FLB458986:FLN458986 FUX458986:FVJ458986 GET458986:GFF458986 GOP458986:GPB458986 GYL458986:GYX458986 HIH458986:HIT458986 HSD458986:HSP458986 IBZ458986:ICL458986 ILV458986:IMH458986 IVR458986:IWD458986 JFN458986:JFZ458986 JPJ458986:JPV458986 JZF458986:JZR458986 KJB458986:KJN458986 KSX458986:KTJ458986 LCT458986:LDF458986 LMP458986:LNB458986 LWL458986:LWX458986 MGH458986:MGT458986 MQD458986:MQP458986 MZZ458986:NAL458986 NJV458986:NKH458986 NTR458986:NUD458986 ODN458986:ODZ458986 ONJ458986:ONV458986 OXF458986:OXR458986 PHB458986:PHN458986 PQX458986:PRJ458986 QAT458986:QBF458986 QKP458986:QLB458986 QUL458986:QUX458986 REH458986:RET458986 ROD458986:ROP458986 RXZ458986:RYL458986 SHV458986:SIH458986 SRR458986:SSD458986 TBN458986:TBZ458986 TLJ458986:TLV458986 TVF458986:TVR458986 UFB458986:UFN458986 UOX458986:UPJ458986 UYT458986:UZF458986 VIP458986:VJB458986 VSL458986:VSX458986 WCH458986:WCT458986 WMD458986:WMP458986 WVZ458986:WWL458986 JN524522:JZ524522 TJ524522:TV524522 ADF524522:ADR524522 ANB524522:ANN524522 AWX524522:AXJ524522 BGT524522:BHF524522 BQP524522:BRB524522 CAL524522:CAX524522 CKH524522:CKT524522 CUD524522:CUP524522 DDZ524522:DEL524522 DNV524522:DOH524522 DXR524522:DYD524522 EHN524522:EHZ524522 ERJ524522:ERV524522 FBF524522:FBR524522 FLB524522:FLN524522 FUX524522:FVJ524522 GET524522:GFF524522 GOP524522:GPB524522 GYL524522:GYX524522 HIH524522:HIT524522 HSD524522:HSP524522 IBZ524522:ICL524522 ILV524522:IMH524522 IVR524522:IWD524522 JFN524522:JFZ524522 JPJ524522:JPV524522 JZF524522:JZR524522 KJB524522:KJN524522 KSX524522:KTJ524522 LCT524522:LDF524522 LMP524522:LNB524522 LWL524522:LWX524522 MGH524522:MGT524522 MQD524522:MQP524522 MZZ524522:NAL524522 NJV524522:NKH524522 NTR524522:NUD524522 ODN524522:ODZ524522 ONJ524522:ONV524522 OXF524522:OXR524522 PHB524522:PHN524522 PQX524522:PRJ524522 QAT524522:QBF524522 QKP524522:QLB524522 QUL524522:QUX524522 REH524522:RET524522 ROD524522:ROP524522 RXZ524522:RYL524522 SHV524522:SIH524522 SRR524522:SSD524522 TBN524522:TBZ524522 TLJ524522:TLV524522 TVF524522:TVR524522 UFB524522:UFN524522 UOX524522:UPJ524522 UYT524522:UZF524522 VIP524522:VJB524522 VSL524522:VSX524522 WCH524522:WCT524522 WMD524522:WMP524522 WVZ524522:WWL524522 JN590058:JZ590058 TJ590058:TV590058 ADF590058:ADR590058 ANB590058:ANN590058 AWX590058:AXJ590058 BGT590058:BHF590058 BQP590058:BRB590058 CAL590058:CAX590058 CKH590058:CKT590058 CUD590058:CUP590058 DDZ590058:DEL590058 DNV590058:DOH590058 DXR590058:DYD590058 EHN590058:EHZ590058 ERJ590058:ERV590058 FBF590058:FBR590058 FLB590058:FLN590058 FUX590058:FVJ590058 GET590058:GFF590058 GOP590058:GPB590058 GYL590058:GYX590058 HIH590058:HIT590058 HSD590058:HSP590058 IBZ590058:ICL590058 ILV590058:IMH590058 IVR590058:IWD590058 JFN590058:JFZ590058 JPJ590058:JPV590058 JZF590058:JZR590058 KJB590058:KJN590058 KSX590058:KTJ590058 LCT590058:LDF590058 LMP590058:LNB590058 LWL590058:LWX590058 MGH590058:MGT590058 MQD590058:MQP590058 MZZ590058:NAL590058 NJV590058:NKH590058 NTR590058:NUD590058 ODN590058:ODZ590058 ONJ590058:ONV590058 OXF590058:OXR590058 PHB590058:PHN590058 PQX590058:PRJ590058 QAT590058:QBF590058 QKP590058:QLB590058 QUL590058:QUX590058 REH590058:RET590058 ROD590058:ROP590058 RXZ590058:RYL590058 SHV590058:SIH590058 SRR590058:SSD590058 TBN590058:TBZ590058 TLJ590058:TLV590058 TVF590058:TVR590058 UFB590058:UFN590058 UOX590058:UPJ590058 UYT590058:UZF590058 VIP590058:VJB590058 VSL590058:VSX590058 WCH590058:WCT590058 WMD590058:WMP590058 WVZ590058:WWL590058 JN655594:JZ655594 TJ655594:TV655594 ADF655594:ADR655594 ANB655594:ANN655594 AWX655594:AXJ655594 BGT655594:BHF655594 BQP655594:BRB655594 CAL655594:CAX655594 CKH655594:CKT655594 CUD655594:CUP655594 DDZ655594:DEL655594 DNV655594:DOH655594 DXR655594:DYD655594 EHN655594:EHZ655594 ERJ655594:ERV655594 FBF655594:FBR655594 FLB655594:FLN655594 FUX655594:FVJ655594 GET655594:GFF655594 GOP655594:GPB655594 GYL655594:GYX655594 HIH655594:HIT655594 HSD655594:HSP655594 IBZ655594:ICL655594 ILV655594:IMH655594 IVR655594:IWD655594 JFN655594:JFZ655594 JPJ655594:JPV655594 JZF655594:JZR655594 KJB655594:KJN655594 KSX655594:KTJ655594 LCT655594:LDF655594 LMP655594:LNB655594 LWL655594:LWX655594 MGH655594:MGT655594 MQD655594:MQP655594 MZZ655594:NAL655594 NJV655594:NKH655594 NTR655594:NUD655594 ODN655594:ODZ655594 ONJ655594:ONV655594 OXF655594:OXR655594 PHB655594:PHN655594 PQX655594:PRJ655594 QAT655594:QBF655594 QKP655594:QLB655594 QUL655594:QUX655594 REH655594:RET655594 ROD655594:ROP655594 RXZ655594:RYL655594 SHV655594:SIH655594 SRR655594:SSD655594 TBN655594:TBZ655594 TLJ655594:TLV655594 TVF655594:TVR655594 UFB655594:UFN655594 UOX655594:UPJ655594 UYT655594:UZF655594 VIP655594:VJB655594 VSL655594:VSX655594 WCH655594:WCT655594 WMD655594:WMP655594 WVZ655594:WWL655594 JN721130:JZ721130 TJ721130:TV721130 ADF721130:ADR721130 ANB721130:ANN721130 AWX721130:AXJ721130 BGT721130:BHF721130 BQP721130:BRB721130 CAL721130:CAX721130 CKH721130:CKT721130 CUD721130:CUP721130 DDZ721130:DEL721130 DNV721130:DOH721130 DXR721130:DYD721130 EHN721130:EHZ721130 ERJ721130:ERV721130 FBF721130:FBR721130 FLB721130:FLN721130 FUX721130:FVJ721130 GET721130:GFF721130 GOP721130:GPB721130 GYL721130:GYX721130 HIH721130:HIT721130 HSD721130:HSP721130 IBZ721130:ICL721130 ILV721130:IMH721130 IVR721130:IWD721130 JFN721130:JFZ721130 JPJ721130:JPV721130 JZF721130:JZR721130 KJB721130:KJN721130 KSX721130:KTJ721130 LCT721130:LDF721130 LMP721130:LNB721130 LWL721130:LWX721130 MGH721130:MGT721130 MQD721130:MQP721130 MZZ721130:NAL721130 NJV721130:NKH721130 NTR721130:NUD721130 ODN721130:ODZ721130 ONJ721130:ONV721130 OXF721130:OXR721130 PHB721130:PHN721130 PQX721130:PRJ721130 QAT721130:QBF721130 QKP721130:QLB721130 QUL721130:QUX721130 REH721130:RET721130 ROD721130:ROP721130 RXZ721130:RYL721130 SHV721130:SIH721130 SRR721130:SSD721130 TBN721130:TBZ721130 TLJ721130:TLV721130 TVF721130:TVR721130 UFB721130:UFN721130 UOX721130:UPJ721130 UYT721130:UZF721130 VIP721130:VJB721130 VSL721130:VSX721130 WCH721130:WCT721130 WMD721130:WMP721130 WVZ721130:WWL721130 JN786666:JZ786666 TJ786666:TV786666 ADF786666:ADR786666 ANB786666:ANN786666 AWX786666:AXJ786666 BGT786666:BHF786666 BQP786666:BRB786666 CAL786666:CAX786666 CKH786666:CKT786666 CUD786666:CUP786666 DDZ786666:DEL786666 DNV786666:DOH786666 DXR786666:DYD786666 EHN786666:EHZ786666 ERJ786666:ERV786666 FBF786666:FBR786666 FLB786666:FLN786666 FUX786666:FVJ786666 GET786666:GFF786666 GOP786666:GPB786666 GYL786666:GYX786666 HIH786666:HIT786666 HSD786666:HSP786666 IBZ786666:ICL786666 ILV786666:IMH786666 IVR786666:IWD786666 JFN786666:JFZ786666 JPJ786666:JPV786666 JZF786666:JZR786666 KJB786666:KJN786666 KSX786666:KTJ786666 LCT786666:LDF786666 LMP786666:LNB786666 LWL786666:LWX786666 MGH786666:MGT786666 MQD786666:MQP786666 MZZ786666:NAL786666 NJV786666:NKH786666 NTR786666:NUD786666 ODN786666:ODZ786666 ONJ786666:ONV786666 OXF786666:OXR786666 PHB786666:PHN786666 PQX786666:PRJ786666 QAT786666:QBF786666 QKP786666:QLB786666 QUL786666:QUX786666 REH786666:RET786666 ROD786666:ROP786666 RXZ786666:RYL786666 SHV786666:SIH786666 SRR786666:SSD786666 TBN786666:TBZ786666 TLJ786666:TLV786666 TVF786666:TVR786666 UFB786666:UFN786666 UOX786666:UPJ786666 UYT786666:UZF786666 VIP786666:VJB786666 VSL786666:VSX786666 WCH786666:WCT786666 WMD786666:WMP786666 WVZ786666:WWL786666 JN852202:JZ852202 TJ852202:TV852202 ADF852202:ADR852202 ANB852202:ANN852202 AWX852202:AXJ852202 BGT852202:BHF852202 BQP852202:BRB852202 CAL852202:CAX852202 CKH852202:CKT852202 CUD852202:CUP852202 DDZ852202:DEL852202 DNV852202:DOH852202 DXR852202:DYD852202 EHN852202:EHZ852202 ERJ852202:ERV852202 FBF852202:FBR852202 FLB852202:FLN852202 FUX852202:FVJ852202 GET852202:GFF852202 GOP852202:GPB852202 GYL852202:GYX852202 HIH852202:HIT852202 HSD852202:HSP852202 IBZ852202:ICL852202 ILV852202:IMH852202 IVR852202:IWD852202 JFN852202:JFZ852202 JPJ852202:JPV852202 JZF852202:JZR852202 KJB852202:KJN852202 KSX852202:KTJ852202 LCT852202:LDF852202 LMP852202:LNB852202 LWL852202:LWX852202 MGH852202:MGT852202 MQD852202:MQP852202 MZZ852202:NAL852202 NJV852202:NKH852202 NTR852202:NUD852202 ODN852202:ODZ852202 ONJ852202:ONV852202 OXF852202:OXR852202 PHB852202:PHN852202 PQX852202:PRJ852202 QAT852202:QBF852202 QKP852202:QLB852202 QUL852202:QUX852202 REH852202:RET852202 ROD852202:ROP852202 RXZ852202:RYL852202 SHV852202:SIH852202 SRR852202:SSD852202 TBN852202:TBZ852202 TLJ852202:TLV852202 TVF852202:TVR852202 UFB852202:UFN852202 UOX852202:UPJ852202 UYT852202:UZF852202 VIP852202:VJB852202 VSL852202:VSX852202 WCH852202:WCT852202 WMD852202:WMP852202 WVZ852202:WWL852202 JN917738:JZ917738 TJ917738:TV917738 ADF917738:ADR917738 ANB917738:ANN917738 AWX917738:AXJ917738 BGT917738:BHF917738 BQP917738:BRB917738 CAL917738:CAX917738 CKH917738:CKT917738 CUD917738:CUP917738 DDZ917738:DEL917738 DNV917738:DOH917738 DXR917738:DYD917738 EHN917738:EHZ917738 ERJ917738:ERV917738 FBF917738:FBR917738 FLB917738:FLN917738 FUX917738:FVJ917738 GET917738:GFF917738 GOP917738:GPB917738 GYL917738:GYX917738 HIH917738:HIT917738 HSD917738:HSP917738 IBZ917738:ICL917738 ILV917738:IMH917738 IVR917738:IWD917738 JFN917738:JFZ917738 JPJ917738:JPV917738 JZF917738:JZR917738 KJB917738:KJN917738 KSX917738:KTJ917738 LCT917738:LDF917738 LMP917738:LNB917738 LWL917738:LWX917738 MGH917738:MGT917738 MQD917738:MQP917738 MZZ917738:NAL917738 NJV917738:NKH917738 NTR917738:NUD917738 ODN917738:ODZ917738 ONJ917738:ONV917738 OXF917738:OXR917738 PHB917738:PHN917738 PQX917738:PRJ917738 QAT917738:QBF917738 QKP917738:QLB917738 QUL917738:QUX917738 REH917738:RET917738 ROD917738:ROP917738 RXZ917738:RYL917738 SHV917738:SIH917738 SRR917738:SSD917738 TBN917738:TBZ917738 TLJ917738:TLV917738 TVF917738:TVR917738 UFB917738:UFN917738 UOX917738:UPJ917738 UYT917738:UZF917738 VIP917738:VJB917738 VSL917738:VSX917738 WCH917738:WCT917738 WMD917738:WMP917738 WVZ917738:WWL917738 JN983274:JZ983274 TJ983274:TV983274 ADF983274:ADR983274 ANB983274:ANN983274 AWX983274:AXJ983274 BGT983274:BHF983274 BQP983274:BRB983274 CAL983274:CAX983274 CKH983274:CKT983274 CUD983274:CUP983274 DDZ983274:DEL983274 DNV983274:DOH983274 DXR983274:DYD983274 EHN983274:EHZ983274 ERJ983274:ERV983274 FBF983274:FBR983274 FLB983274:FLN983274 FUX983274:FVJ983274 GET983274:GFF983274 GOP983274:GPB983274 GYL983274:GYX983274 HIH983274:HIT983274 HSD983274:HSP983274 IBZ983274:ICL983274 ILV983274:IMH983274 IVR983274:IWD983274 JFN983274:JFZ983274 JPJ983274:JPV983274 JZF983274:JZR983274 KJB983274:KJN983274 KSX983274:KTJ983274 LCT983274:LDF983274 LMP983274:LNB983274 LWL983274:LWX983274 MGH983274:MGT983274 MQD983274:MQP983274 MZZ983274:NAL983274 NJV983274:NKH983274 NTR983274:NUD983274 ODN983274:ODZ983274 ONJ983274:ONV983274 OXF983274:OXR983274 PHB983274:PHN983274 PQX983274:PRJ983274 QAT983274:QBF983274 QKP983274:QLB983274 QUL983274:QUX983274 REH983274:RET983274 ROD983274:ROP983274 RXZ983274:RYL983274 SHV983274:SIH983274 SRR983274:SSD983274 TBN983274:TBZ983274 TLJ983274:TLV983274 TVF983274:TVR983274 UFB983274:UFN983274 UOX983274:UPJ983274 UYT983274:UZF983274 VIP983274:VJB983274 VSL983274:VSX983274 WCH983274:WCT983274 WMD983274:WMP983274 WVZ983274:WWL983274 G65770:AD65770 G983274:AD983274 G917738:AD917738 G852202:AD852202 G786666:AD786666 G721130:AD721130 G655594:AD655594 G590058:AD590058 G524522:AD524522 G458986:AD458986 G393450:AD393450 G327914:AD327914 G262378:AD262378 G196842:AD196842 G131306:AD131306 G217:AD217" xr:uid="{FC247F9C-44EB-4DAA-85F9-2BD008D9213E}"/>
  </dataValidations>
  <hyperlinks>
    <hyperlink ref="AE1" location="ins" display="Instructivo" xr:uid="{47894A54-241C-4BA7-B541-485D277ED1AD}"/>
    <hyperlink ref="R213" location="ANTI" display="Información anticipos" xr:uid="{1F798158-916E-4173-A2F1-118467B2FA9C}"/>
  </hyperlinks>
  <pageMargins left="0.7" right="0.7" top="0.75" bottom="0.75" header="0.3" footer="0.3"/>
  <pageSetup paperSize="9" scale="50" orientation="landscape"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20">
    <tabColor theme="5" tint="0.39997558519241921"/>
    <pageSetUpPr fitToPage="1"/>
  </sheetPr>
  <dimension ref="A1:AD49"/>
  <sheetViews>
    <sheetView showGridLines="0" zoomScale="85" zoomScaleNormal="85" zoomScaleSheetLayoutView="80" workbookViewId="0">
      <selection sqref="A1:B3"/>
    </sheetView>
  </sheetViews>
  <sheetFormatPr baseColWidth="10" defaultColWidth="12" defaultRowHeight="18" customHeight="1" x14ac:dyDescent="0.2"/>
  <cols>
    <col min="1" max="1" width="30.1640625" style="38" customWidth="1"/>
    <col min="2" max="2" width="25.6640625" style="38" customWidth="1"/>
    <col min="3" max="3" width="21.83203125" style="38" customWidth="1"/>
    <col min="4" max="17" width="22.83203125" style="38" customWidth="1"/>
    <col min="18" max="18" width="29.83203125" style="38" customWidth="1"/>
    <col min="19" max="19" width="15.33203125" style="38" customWidth="1"/>
    <col min="20" max="255" width="12" style="38"/>
    <col min="256" max="256" width="16.33203125" style="38" customWidth="1"/>
    <col min="257" max="257" width="30.83203125" style="38" customWidth="1"/>
    <col min="258" max="258" width="15.1640625" style="38" customWidth="1"/>
    <col min="259" max="259" width="17" style="38" customWidth="1"/>
    <col min="260" max="260" width="16.33203125" style="38" customWidth="1"/>
    <col min="261" max="264" width="13" style="38" bestFit="1" customWidth="1"/>
    <col min="265" max="271" width="13" style="38" customWidth="1"/>
    <col min="272" max="272" width="13" style="38" bestFit="1" customWidth="1"/>
    <col min="273" max="273" width="17.33203125" style="38" customWidth="1"/>
    <col min="274" max="511" width="12" style="38"/>
    <col min="512" max="512" width="16.33203125" style="38" customWidth="1"/>
    <col min="513" max="513" width="30.83203125" style="38" customWidth="1"/>
    <col min="514" max="514" width="15.1640625" style="38" customWidth="1"/>
    <col min="515" max="515" width="17" style="38" customWidth="1"/>
    <col min="516" max="516" width="16.33203125" style="38" customWidth="1"/>
    <col min="517" max="520" width="13" style="38" bestFit="1" customWidth="1"/>
    <col min="521" max="527" width="13" style="38" customWidth="1"/>
    <col min="528" max="528" width="13" style="38" bestFit="1" customWidth="1"/>
    <col min="529" max="529" width="17.33203125" style="38" customWidth="1"/>
    <col min="530" max="767" width="12" style="38"/>
    <col min="768" max="768" width="16.33203125" style="38" customWidth="1"/>
    <col min="769" max="769" width="30.83203125" style="38" customWidth="1"/>
    <col min="770" max="770" width="15.1640625" style="38" customWidth="1"/>
    <col min="771" max="771" width="17" style="38" customWidth="1"/>
    <col min="772" max="772" width="16.33203125" style="38" customWidth="1"/>
    <col min="773" max="776" width="13" style="38" bestFit="1" customWidth="1"/>
    <col min="777" max="783" width="13" style="38" customWidth="1"/>
    <col min="784" max="784" width="13" style="38" bestFit="1" customWidth="1"/>
    <col min="785" max="785" width="17.33203125" style="38" customWidth="1"/>
    <col min="786" max="1023" width="12" style="38"/>
    <col min="1024" max="1024" width="16.33203125" style="38" customWidth="1"/>
    <col min="1025" max="1025" width="30.83203125" style="38" customWidth="1"/>
    <col min="1026" max="1026" width="15.1640625" style="38" customWidth="1"/>
    <col min="1027" max="1027" width="17" style="38" customWidth="1"/>
    <col min="1028" max="1028" width="16.33203125" style="38" customWidth="1"/>
    <col min="1029" max="1032" width="13" style="38" bestFit="1" customWidth="1"/>
    <col min="1033" max="1039" width="13" style="38" customWidth="1"/>
    <col min="1040" max="1040" width="13" style="38" bestFit="1" customWidth="1"/>
    <col min="1041" max="1041" width="17.33203125" style="38" customWidth="1"/>
    <col min="1042" max="1279" width="12" style="38"/>
    <col min="1280" max="1280" width="16.33203125" style="38" customWidth="1"/>
    <col min="1281" max="1281" width="30.83203125" style="38" customWidth="1"/>
    <col min="1282" max="1282" width="15.1640625" style="38" customWidth="1"/>
    <col min="1283" max="1283" width="17" style="38" customWidth="1"/>
    <col min="1284" max="1284" width="16.33203125" style="38" customWidth="1"/>
    <col min="1285" max="1288" width="13" style="38" bestFit="1" customWidth="1"/>
    <col min="1289" max="1295" width="13" style="38" customWidth="1"/>
    <col min="1296" max="1296" width="13" style="38" bestFit="1" customWidth="1"/>
    <col min="1297" max="1297" width="17.33203125" style="38" customWidth="1"/>
    <col min="1298" max="1535" width="12" style="38"/>
    <col min="1536" max="1536" width="16.33203125" style="38" customWidth="1"/>
    <col min="1537" max="1537" width="30.83203125" style="38" customWidth="1"/>
    <col min="1538" max="1538" width="15.1640625" style="38" customWidth="1"/>
    <col min="1539" max="1539" width="17" style="38" customWidth="1"/>
    <col min="1540" max="1540" width="16.33203125" style="38" customWidth="1"/>
    <col min="1541" max="1544" width="13" style="38" bestFit="1" customWidth="1"/>
    <col min="1545" max="1551" width="13" style="38" customWidth="1"/>
    <col min="1552" max="1552" width="13" style="38" bestFit="1" customWidth="1"/>
    <col min="1553" max="1553" width="17.33203125" style="38" customWidth="1"/>
    <col min="1554" max="1791" width="12" style="38"/>
    <col min="1792" max="1792" width="16.33203125" style="38" customWidth="1"/>
    <col min="1793" max="1793" width="30.83203125" style="38" customWidth="1"/>
    <col min="1794" max="1794" width="15.1640625" style="38" customWidth="1"/>
    <col min="1795" max="1795" width="17" style="38" customWidth="1"/>
    <col min="1796" max="1796" width="16.33203125" style="38" customWidth="1"/>
    <col min="1797" max="1800" width="13" style="38" bestFit="1" customWidth="1"/>
    <col min="1801" max="1807" width="13" style="38" customWidth="1"/>
    <col min="1808" max="1808" width="13" style="38" bestFit="1" customWidth="1"/>
    <col min="1809" max="1809" width="17.33203125" style="38" customWidth="1"/>
    <col min="1810" max="2047" width="12" style="38"/>
    <col min="2048" max="2048" width="16.33203125" style="38" customWidth="1"/>
    <col min="2049" max="2049" width="30.83203125" style="38" customWidth="1"/>
    <col min="2050" max="2050" width="15.1640625" style="38" customWidth="1"/>
    <col min="2051" max="2051" width="17" style="38" customWidth="1"/>
    <col min="2052" max="2052" width="16.33203125" style="38" customWidth="1"/>
    <col min="2053" max="2056" width="13" style="38" bestFit="1" customWidth="1"/>
    <col min="2057" max="2063" width="13" style="38" customWidth="1"/>
    <col min="2064" max="2064" width="13" style="38" bestFit="1" customWidth="1"/>
    <col min="2065" max="2065" width="17.33203125" style="38" customWidth="1"/>
    <col min="2066" max="2303" width="12" style="38"/>
    <col min="2304" max="2304" width="16.33203125" style="38" customWidth="1"/>
    <col min="2305" max="2305" width="30.83203125" style="38" customWidth="1"/>
    <col min="2306" max="2306" width="15.1640625" style="38" customWidth="1"/>
    <col min="2307" max="2307" width="17" style="38" customWidth="1"/>
    <col min="2308" max="2308" width="16.33203125" style="38" customWidth="1"/>
    <col min="2309" max="2312" width="13" style="38" bestFit="1" customWidth="1"/>
    <col min="2313" max="2319" width="13" style="38" customWidth="1"/>
    <col min="2320" max="2320" width="13" style="38" bestFit="1" customWidth="1"/>
    <col min="2321" max="2321" width="17.33203125" style="38" customWidth="1"/>
    <col min="2322" max="2559" width="12" style="38"/>
    <col min="2560" max="2560" width="16.33203125" style="38" customWidth="1"/>
    <col min="2561" max="2561" width="30.83203125" style="38" customWidth="1"/>
    <col min="2562" max="2562" width="15.1640625" style="38" customWidth="1"/>
    <col min="2563" max="2563" width="17" style="38" customWidth="1"/>
    <col min="2564" max="2564" width="16.33203125" style="38" customWidth="1"/>
    <col min="2565" max="2568" width="13" style="38" bestFit="1" customWidth="1"/>
    <col min="2569" max="2575" width="13" style="38" customWidth="1"/>
    <col min="2576" max="2576" width="13" style="38" bestFit="1" customWidth="1"/>
    <col min="2577" max="2577" width="17.33203125" style="38" customWidth="1"/>
    <col min="2578" max="2815" width="12" style="38"/>
    <col min="2816" max="2816" width="16.33203125" style="38" customWidth="1"/>
    <col min="2817" max="2817" width="30.83203125" style="38" customWidth="1"/>
    <col min="2818" max="2818" width="15.1640625" style="38" customWidth="1"/>
    <col min="2819" max="2819" width="17" style="38" customWidth="1"/>
    <col min="2820" max="2820" width="16.33203125" style="38" customWidth="1"/>
    <col min="2821" max="2824" width="13" style="38" bestFit="1" customWidth="1"/>
    <col min="2825" max="2831" width="13" style="38" customWidth="1"/>
    <col min="2832" max="2832" width="13" style="38" bestFit="1" customWidth="1"/>
    <col min="2833" max="2833" width="17.33203125" style="38" customWidth="1"/>
    <col min="2834" max="3071" width="12" style="38"/>
    <col min="3072" max="3072" width="16.33203125" style="38" customWidth="1"/>
    <col min="3073" max="3073" width="30.83203125" style="38" customWidth="1"/>
    <col min="3074" max="3074" width="15.1640625" style="38" customWidth="1"/>
    <col min="3075" max="3075" width="17" style="38" customWidth="1"/>
    <col min="3076" max="3076" width="16.33203125" style="38" customWidth="1"/>
    <col min="3077" max="3080" width="13" style="38" bestFit="1" customWidth="1"/>
    <col min="3081" max="3087" width="13" style="38" customWidth="1"/>
    <col min="3088" max="3088" width="13" style="38" bestFit="1" customWidth="1"/>
    <col min="3089" max="3089" width="17.33203125" style="38" customWidth="1"/>
    <col min="3090" max="3327" width="12" style="38"/>
    <col min="3328" max="3328" width="16.33203125" style="38" customWidth="1"/>
    <col min="3329" max="3329" width="30.83203125" style="38" customWidth="1"/>
    <col min="3330" max="3330" width="15.1640625" style="38" customWidth="1"/>
    <col min="3331" max="3331" width="17" style="38" customWidth="1"/>
    <col min="3332" max="3332" width="16.33203125" style="38" customWidth="1"/>
    <col min="3333" max="3336" width="13" style="38" bestFit="1" customWidth="1"/>
    <col min="3337" max="3343" width="13" style="38" customWidth="1"/>
    <col min="3344" max="3344" width="13" style="38" bestFit="1" customWidth="1"/>
    <col min="3345" max="3345" width="17.33203125" style="38" customWidth="1"/>
    <col min="3346" max="3583" width="12" style="38"/>
    <col min="3584" max="3584" width="16.33203125" style="38" customWidth="1"/>
    <col min="3585" max="3585" width="30.83203125" style="38" customWidth="1"/>
    <col min="3586" max="3586" width="15.1640625" style="38" customWidth="1"/>
    <col min="3587" max="3587" width="17" style="38" customWidth="1"/>
    <col min="3588" max="3588" width="16.33203125" style="38" customWidth="1"/>
    <col min="3589" max="3592" width="13" style="38" bestFit="1" customWidth="1"/>
    <col min="3593" max="3599" width="13" style="38" customWidth="1"/>
    <col min="3600" max="3600" width="13" style="38" bestFit="1" customWidth="1"/>
    <col min="3601" max="3601" width="17.33203125" style="38" customWidth="1"/>
    <col min="3602" max="3839" width="12" style="38"/>
    <col min="3840" max="3840" width="16.33203125" style="38" customWidth="1"/>
    <col min="3841" max="3841" width="30.83203125" style="38" customWidth="1"/>
    <col min="3842" max="3842" width="15.1640625" style="38" customWidth="1"/>
    <col min="3843" max="3843" width="17" style="38" customWidth="1"/>
    <col min="3844" max="3844" width="16.33203125" style="38" customWidth="1"/>
    <col min="3845" max="3848" width="13" style="38" bestFit="1" customWidth="1"/>
    <col min="3849" max="3855" width="13" style="38" customWidth="1"/>
    <col min="3856" max="3856" width="13" style="38" bestFit="1" customWidth="1"/>
    <col min="3857" max="3857" width="17.33203125" style="38" customWidth="1"/>
    <col min="3858" max="4095" width="12" style="38"/>
    <col min="4096" max="4096" width="16.33203125" style="38" customWidth="1"/>
    <col min="4097" max="4097" width="30.83203125" style="38" customWidth="1"/>
    <col min="4098" max="4098" width="15.1640625" style="38" customWidth="1"/>
    <col min="4099" max="4099" width="17" style="38" customWidth="1"/>
    <col min="4100" max="4100" width="16.33203125" style="38" customWidth="1"/>
    <col min="4101" max="4104" width="13" style="38" bestFit="1" customWidth="1"/>
    <col min="4105" max="4111" width="13" style="38" customWidth="1"/>
    <col min="4112" max="4112" width="13" style="38" bestFit="1" customWidth="1"/>
    <col min="4113" max="4113" width="17.33203125" style="38" customWidth="1"/>
    <col min="4114" max="4351" width="12" style="38"/>
    <col min="4352" max="4352" width="16.33203125" style="38" customWidth="1"/>
    <col min="4353" max="4353" width="30.83203125" style="38" customWidth="1"/>
    <col min="4354" max="4354" width="15.1640625" style="38" customWidth="1"/>
    <col min="4355" max="4355" width="17" style="38" customWidth="1"/>
    <col min="4356" max="4356" width="16.33203125" style="38" customWidth="1"/>
    <col min="4357" max="4360" width="13" style="38" bestFit="1" customWidth="1"/>
    <col min="4361" max="4367" width="13" style="38" customWidth="1"/>
    <col min="4368" max="4368" width="13" style="38" bestFit="1" customWidth="1"/>
    <col min="4369" max="4369" width="17.33203125" style="38" customWidth="1"/>
    <col min="4370" max="4607" width="12" style="38"/>
    <col min="4608" max="4608" width="16.33203125" style="38" customWidth="1"/>
    <col min="4609" max="4609" width="30.83203125" style="38" customWidth="1"/>
    <col min="4610" max="4610" width="15.1640625" style="38" customWidth="1"/>
    <col min="4611" max="4611" width="17" style="38" customWidth="1"/>
    <col min="4612" max="4612" width="16.33203125" style="38" customWidth="1"/>
    <col min="4613" max="4616" width="13" style="38" bestFit="1" customWidth="1"/>
    <col min="4617" max="4623" width="13" style="38" customWidth="1"/>
    <col min="4624" max="4624" width="13" style="38" bestFit="1" customWidth="1"/>
    <col min="4625" max="4625" width="17.33203125" style="38" customWidth="1"/>
    <col min="4626" max="4863" width="12" style="38"/>
    <col min="4864" max="4864" width="16.33203125" style="38" customWidth="1"/>
    <col min="4865" max="4865" width="30.83203125" style="38" customWidth="1"/>
    <col min="4866" max="4866" width="15.1640625" style="38" customWidth="1"/>
    <col min="4867" max="4867" width="17" style="38" customWidth="1"/>
    <col min="4868" max="4868" width="16.33203125" style="38" customWidth="1"/>
    <col min="4869" max="4872" width="13" style="38" bestFit="1" customWidth="1"/>
    <col min="4873" max="4879" width="13" style="38" customWidth="1"/>
    <col min="4880" max="4880" width="13" style="38" bestFit="1" customWidth="1"/>
    <col min="4881" max="4881" width="17.33203125" style="38" customWidth="1"/>
    <col min="4882" max="5119" width="12" style="38"/>
    <col min="5120" max="5120" width="16.33203125" style="38" customWidth="1"/>
    <col min="5121" max="5121" width="30.83203125" style="38" customWidth="1"/>
    <col min="5122" max="5122" width="15.1640625" style="38" customWidth="1"/>
    <col min="5123" max="5123" width="17" style="38" customWidth="1"/>
    <col min="5124" max="5124" width="16.33203125" style="38" customWidth="1"/>
    <col min="5125" max="5128" width="13" style="38" bestFit="1" customWidth="1"/>
    <col min="5129" max="5135" width="13" style="38" customWidth="1"/>
    <col min="5136" max="5136" width="13" style="38" bestFit="1" customWidth="1"/>
    <col min="5137" max="5137" width="17.33203125" style="38" customWidth="1"/>
    <col min="5138" max="5375" width="12" style="38"/>
    <col min="5376" max="5376" width="16.33203125" style="38" customWidth="1"/>
    <col min="5377" max="5377" width="30.83203125" style="38" customWidth="1"/>
    <col min="5378" max="5378" width="15.1640625" style="38" customWidth="1"/>
    <col min="5379" max="5379" width="17" style="38" customWidth="1"/>
    <col min="5380" max="5380" width="16.33203125" style="38" customWidth="1"/>
    <col min="5381" max="5384" width="13" style="38" bestFit="1" customWidth="1"/>
    <col min="5385" max="5391" width="13" style="38" customWidth="1"/>
    <col min="5392" max="5392" width="13" style="38" bestFit="1" customWidth="1"/>
    <col min="5393" max="5393" width="17.33203125" style="38" customWidth="1"/>
    <col min="5394" max="5631" width="12" style="38"/>
    <col min="5632" max="5632" width="16.33203125" style="38" customWidth="1"/>
    <col min="5633" max="5633" width="30.83203125" style="38" customWidth="1"/>
    <col min="5634" max="5634" width="15.1640625" style="38" customWidth="1"/>
    <col min="5635" max="5635" width="17" style="38" customWidth="1"/>
    <col min="5636" max="5636" width="16.33203125" style="38" customWidth="1"/>
    <col min="5637" max="5640" width="13" style="38" bestFit="1" customWidth="1"/>
    <col min="5641" max="5647" width="13" style="38" customWidth="1"/>
    <col min="5648" max="5648" width="13" style="38" bestFit="1" customWidth="1"/>
    <col min="5649" max="5649" width="17.33203125" style="38" customWidth="1"/>
    <col min="5650" max="5887" width="12" style="38"/>
    <col min="5888" max="5888" width="16.33203125" style="38" customWidth="1"/>
    <col min="5889" max="5889" width="30.83203125" style="38" customWidth="1"/>
    <col min="5890" max="5890" width="15.1640625" style="38" customWidth="1"/>
    <col min="5891" max="5891" width="17" style="38" customWidth="1"/>
    <col min="5892" max="5892" width="16.33203125" style="38" customWidth="1"/>
    <col min="5893" max="5896" width="13" style="38" bestFit="1" customWidth="1"/>
    <col min="5897" max="5903" width="13" style="38" customWidth="1"/>
    <col min="5904" max="5904" width="13" style="38" bestFit="1" customWidth="1"/>
    <col min="5905" max="5905" width="17.33203125" style="38" customWidth="1"/>
    <col min="5906" max="6143" width="12" style="38"/>
    <col min="6144" max="6144" width="16.33203125" style="38" customWidth="1"/>
    <col min="6145" max="6145" width="30.83203125" style="38" customWidth="1"/>
    <col min="6146" max="6146" width="15.1640625" style="38" customWidth="1"/>
    <col min="6147" max="6147" width="17" style="38" customWidth="1"/>
    <col min="6148" max="6148" width="16.33203125" style="38" customWidth="1"/>
    <col min="6149" max="6152" width="13" style="38" bestFit="1" customWidth="1"/>
    <col min="6153" max="6159" width="13" style="38" customWidth="1"/>
    <col min="6160" max="6160" width="13" style="38" bestFit="1" customWidth="1"/>
    <col min="6161" max="6161" width="17.33203125" style="38" customWidth="1"/>
    <col min="6162" max="6399" width="12" style="38"/>
    <col min="6400" max="6400" width="16.33203125" style="38" customWidth="1"/>
    <col min="6401" max="6401" width="30.83203125" style="38" customWidth="1"/>
    <col min="6402" max="6402" width="15.1640625" style="38" customWidth="1"/>
    <col min="6403" max="6403" width="17" style="38" customWidth="1"/>
    <col min="6404" max="6404" width="16.33203125" style="38" customWidth="1"/>
    <col min="6405" max="6408" width="13" style="38" bestFit="1" customWidth="1"/>
    <col min="6409" max="6415" width="13" style="38" customWidth="1"/>
    <col min="6416" max="6416" width="13" style="38" bestFit="1" customWidth="1"/>
    <col min="6417" max="6417" width="17.33203125" style="38" customWidth="1"/>
    <col min="6418" max="6655" width="12" style="38"/>
    <col min="6656" max="6656" width="16.33203125" style="38" customWidth="1"/>
    <col min="6657" max="6657" width="30.83203125" style="38" customWidth="1"/>
    <col min="6658" max="6658" width="15.1640625" style="38" customWidth="1"/>
    <col min="6659" max="6659" width="17" style="38" customWidth="1"/>
    <col min="6660" max="6660" width="16.33203125" style="38" customWidth="1"/>
    <col min="6661" max="6664" width="13" style="38" bestFit="1" customWidth="1"/>
    <col min="6665" max="6671" width="13" style="38" customWidth="1"/>
    <col min="6672" max="6672" width="13" style="38" bestFit="1" customWidth="1"/>
    <col min="6673" max="6673" width="17.33203125" style="38" customWidth="1"/>
    <col min="6674" max="6911" width="12" style="38"/>
    <col min="6912" max="6912" width="16.33203125" style="38" customWidth="1"/>
    <col min="6913" max="6913" width="30.83203125" style="38" customWidth="1"/>
    <col min="6914" max="6914" width="15.1640625" style="38" customWidth="1"/>
    <col min="6915" max="6915" width="17" style="38" customWidth="1"/>
    <col min="6916" max="6916" width="16.33203125" style="38" customWidth="1"/>
    <col min="6917" max="6920" width="13" style="38" bestFit="1" customWidth="1"/>
    <col min="6921" max="6927" width="13" style="38" customWidth="1"/>
    <col min="6928" max="6928" width="13" style="38" bestFit="1" customWidth="1"/>
    <col min="6929" max="6929" width="17.33203125" style="38" customWidth="1"/>
    <col min="6930" max="7167" width="12" style="38"/>
    <col min="7168" max="7168" width="16.33203125" style="38" customWidth="1"/>
    <col min="7169" max="7169" width="30.83203125" style="38" customWidth="1"/>
    <col min="7170" max="7170" width="15.1640625" style="38" customWidth="1"/>
    <col min="7171" max="7171" width="17" style="38" customWidth="1"/>
    <col min="7172" max="7172" width="16.33203125" style="38" customWidth="1"/>
    <col min="7173" max="7176" width="13" style="38" bestFit="1" customWidth="1"/>
    <col min="7177" max="7183" width="13" style="38" customWidth="1"/>
    <col min="7184" max="7184" width="13" style="38" bestFit="1" customWidth="1"/>
    <col min="7185" max="7185" width="17.33203125" style="38" customWidth="1"/>
    <col min="7186" max="7423" width="12" style="38"/>
    <col min="7424" max="7424" width="16.33203125" style="38" customWidth="1"/>
    <col min="7425" max="7425" width="30.83203125" style="38" customWidth="1"/>
    <col min="7426" max="7426" width="15.1640625" style="38" customWidth="1"/>
    <col min="7427" max="7427" width="17" style="38" customWidth="1"/>
    <col min="7428" max="7428" width="16.33203125" style="38" customWidth="1"/>
    <col min="7429" max="7432" width="13" style="38" bestFit="1" customWidth="1"/>
    <col min="7433" max="7439" width="13" style="38" customWidth="1"/>
    <col min="7440" max="7440" width="13" style="38" bestFit="1" customWidth="1"/>
    <col min="7441" max="7441" width="17.33203125" style="38" customWidth="1"/>
    <col min="7442" max="7679" width="12" style="38"/>
    <col min="7680" max="7680" width="16.33203125" style="38" customWidth="1"/>
    <col min="7681" max="7681" width="30.83203125" style="38" customWidth="1"/>
    <col min="7682" max="7682" width="15.1640625" style="38" customWidth="1"/>
    <col min="7683" max="7683" width="17" style="38" customWidth="1"/>
    <col min="7684" max="7684" width="16.33203125" style="38" customWidth="1"/>
    <col min="7685" max="7688" width="13" style="38" bestFit="1" customWidth="1"/>
    <col min="7689" max="7695" width="13" style="38" customWidth="1"/>
    <col min="7696" max="7696" width="13" style="38" bestFit="1" customWidth="1"/>
    <col min="7697" max="7697" width="17.33203125" style="38" customWidth="1"/>
    <col min="7698" max="7935" width="12" style="38"/>
    <col min="7936" max="7936" width="16.33203125" style="38" customWidth="1"/>
    <col min="7937" max="7937" width="30.83203125" style="38" customWidth="1"/>
    <col min="7938" max="7938" width="15.1640625" style="38" customWidth="1"/>
    <col min="7939" max="7939" width="17" style="38" customWidth="1"/>
    <col min="7940" max="7940" width="16.33203125" style="38" customWidth="1"/>
    <col min="7941" max="7944" width="13" style="38" bestFit="1" customWidth="1"/>
    <col min="7945" max="7951" width="13" style="38" customWidth="1"/>
    <col min="7952" max="7952" width="13" style="38" bestFit="1" customWidth="1"/>
    <col min="7953" max="7953" width="17.33203125" style="38" customWidth="1"/>
    <col min="7954" max="8191" width="12" style="38"/>
    <col min="8192" max="8192" width="16.33203125" style="38" customWidth="1"/>
    <col min="8193" max="8193" width="30.83203125" style="38" customWidth="1"/>
    <col min="8194" max="8194" width="15.1640625" style="38" customWidth="1"/>
    <col min="8195" max="8195" width="17" style="38" customWidth="1"/>
    <col min="8196" max="8196" width="16.33203125" style="38" customWidth="1"/>
    <col min="8197" max="8200" width="13" style="38" bestFit="1" customWidth="1"/>
    <col min="8201" max="8207" width="13" style="38" customWidth="1"/>
    <col min="8208" max="8208" width="13" style="38" bestFit="1" customWidth="1"/>
    <col min="8209" max="8209" width="17.33203125" style="38" customWidth="1"/>
    <col min="8210" max="8447" width="12" style="38"/>
    <col min="8448" max="8448" width="16.33203125" style="38" customWidth="1"/>
    <col min="8449" max="8449" width="30.83203125" style="38" customWidth="1"/>
    <col min="8450" max="8450" width="15.1640625" style="38" customWidth="1"/>
    <col min="8451" max="8451" width="17" style="38" customWidth="1"/>
    <col min="8452" max="8452" width="16.33203125" style="38" customWidth="1"/>
    <col min="8453" max="8456" width="13" style="38" bestFit="1" customWidth="1"/>
    <col min="8457" max="8463" width="13" style="38" customWidth="1"/>
    <col min="8464" max="8464" width="13" style="38" bestFit="1" customWidth="1"/>
    <col min="8465" max="8465" width="17.33203125" style="38" customWidth="1"/>
    <col min="8466" max="8703" width="12" style="38"/>
    <col min="8704" max="8704" width="16.33203125" style="38" customWidth="1"/>
    <col min="8705" max="8705" width="30.83203125" style="38" customWidth="1"/>
    <col min="8706" max="8706" width="15.1640625" style="38" customWidth="1"/>
    <col min="8707" max="8707" width="17" style="38" customWidth="1"/>
    <col min="8708" max="8708" width="16.33203125" style="38" customWidth="1"/>
    <col min="8709" max="8712" width="13" style="38" bestFit="1" customWidth="1"/>
    <col min="8713" max="8719" width="13" style="38" customWidth="1"/>
    <col min="8720" max="8720" width="13" style="38" bestFit="1" customWidth="1"/>
    <col min="8721" max="8721" width="17.33203125" style="38" customWidth="1"/>
    <col min="8722" max="8959" width="12" style="38"/>
    <col min="8960" max="8960" width="16.33203125" style="38" customWidth="1"/>
    <col min="8961" max="8961" width="30.83203125" style="38" customWidth="1"/>
    <col min="8962" max="8962" width="15.1640625" style="38" customWidth="1"/>
    <col min="8963" max="8963" width="17" style="38" customWidth="1"/>
    <col min="8964" max="8964" width="16.33203125" style="38" customWidth="1"/>
    <col min="8965" max="8968" width="13" style="38" bestFit="1" customWidth="1"/>
    <col min="8969" max="8975" width="13" style="38" customWidth="1"/>
    <col min="8976" max="8976" width="13" style="38" bestFit="1" customWidth="1"/>
    <col min="8977" max="8977" width="17.33203125" style="38" customWidth="1"/>
    <col min="8978" max="9215" width="12" style="38"/>
    <col min="9216" max="9216" width="16.33203125" style="38" customWidth="1"/>
    <col min="9217" max="9217" width="30.83203125" style="38" customWidth="1"/>
    <col min="9218" max="9218" width="15.1640625" style="38" customWidth="1"/>
    <col min="9219" max="9219" width="17" style="38" customWidth="1"/>
    <col min="9220" max="9220" width="16.33203125" style="38" customWidth="1"/>
    <col min="9221" max="9224" width="13" style="38" bestFit="1" customWidth="1"/>
    <col min="9225" max="9231" width="13" style="38" customWidth="1"/>
    <col min="9232" max="9232" width="13" style="38" bestFit="1" customWidth="1"/>
    <col min="9233" max="9233" width="17.33203125" style="38" customWidth="1"/>
    <col min="9234" max="9471" width="12" style="38"/>
    <col min="9472" max="9472" width="16.33203125" style="38" customWidth="1"/>
    <col min="9473" max="9473" width="30.83203125" style="38" customWidth="1"/>
    <col min="9474" max="9474" width="15.1640625" style="38" customWidth="1"/>
    <col min="9475" max="9475" width="17" style="38" customWidth="1"/>
    <col min="9476" max="9476" width="16.33203125" style="38" customWidth="1"/>
    <col min="9477" max="9480" width="13" style="38" bestFit="1" customWidth="1"/>
    <col min="9481" max="9487" width="13" style="38" customWidth="1"/>
    <col min="9488" max="9488" width="13" style="38" bestFit="1" customWidth="1"/>
    <col min="9489" max="9489" width="17.33203125" style="38" customWidth="1"/>
    <col min="9490" max="9727" width="12" style="38"/>
    <col min="9728" max="9728" width="16.33203125" style="38" customWidth="1"/>
    <col min="9729" max="9729" width="30.83203125" style="38" customWidth="1"/>
    <col min="9730" max="9730" width="15.1640625" style="38" customWidth="1"/>
    <col min="9731" max="9731" width="17" style="38" customWidth="1"/>
    <col min="9732" max="9732" width="16.33203125" style="38" customWidth="1"/>
    <col min="9733" max="9736" width="13" style="38" bestFit="1" customWidth="1"/>
    <col min="9737" max="9743" width="13" style="38" customWidth="1"/>
    <col min="9744" max="9744" width="13" style="38" bestFit="1" customWidth="1"/>
    <col min="9745" max="9745" width="17.33203125" style="38" customWidth="1"/>
    <col min="9746" max="9983" width="12" style="38"/>
    <col min="9984" max="9984" width="16.33203125" style="38" customWidth="1"/>
    <col min="9985" max="9985" width="30.83203125" style="38" customWidth="1"/>
    <col min="9986" max="9986" width="15.1640625" style="38" customWidth="1"/>
    <col min="9987" max="9987" width="17" style="38" customWidth="1"/>
    <col min="9988" max="9988" width="16.33203125" style="38" customWidth="1"/>
    <col min="9989" max="9992" width="13" style="38" bestFit="1" customWidth="1"/>
    <col min="9993" max="9999" width="13" style="38" customWidth="1"/>
    <col min="10000" max="10000" width="13" style="38" bestFit="1" customWidth="1"/>
    <col min="10001" max="10001" width="17.33203125" style="38" customWidth="1"/>
    <col min="10002" max="10239" width="12" style="38"/>
    <col min="10240" max="10240" width="16.33203125" style="38" customWidth="1"/>
    <col min="10241" max="10241" width="30.83203125" style="38" customWidth="1"/>
    <col min="10242" max="10242" width="15.1640625" style="38" customWidth="1"/>
    <col min="10243" max="10243" width="17" style="38" customWidth="1"/>
    <col min="10244" max="10244" width="16.33203125" style="38" customWidth="1"/>
    <col min="10245" max="10248" width="13" style="38" bestFit="1" customWidth="1"/>
    <col min="10249" max="10255" width="13" style="38" customWidth="1"/>
    <col min="10256" max="10256" width="13" style="38" bestFit="1" customWidth="1"/>
    <col min="10257" max="10257" width="17.33203125" style="38" customWidth="1"/>
    <col min="10258" max="10495" width="12" style="38"/>
    <col min="10496" max="10496" width="16.33203125" style="38" customWidth="1"/>
    <col min="10497" max="10497" width="30.83203125" style="38" customWidth="1"/>
    <col min="10498" max="10498" width="15.1640625" style="38" customWidth="1"/>
    <col min="10499" max="10499" width="17" style="38" customWidth="1"/>
    <col min="10500" max="10500" width="16.33203125" style="38" customWidth="1"/>
    <col min="10501" max="10504" width="13" style="38" bestFit="1" customWidth="1"/>
    <col min="10505" max="10511" width="13" style="38" customWidth="1"/>
    <col min="10512" max="10512" width="13" style="38" bestFit="1" customWidth="1"/>
    <col min="10513" max="10513" width="17.33203125" style="38" customWidth="1"/>
    <col min="10514" max="10751" width="12" style="38"/>
    <col min="10752" max="10752" width="16.33203125" style="38" customWidth="1"/>
    <col min="10753" max="10753" width="30.83203125" style="38" customWidth="1"/>
    <col min="10754" max="10754" width="15.1640625" style="38" customWidth="1"/>
    <col min="10755" max="10755" width="17" style="38" customWidth="1"/>
    <col min="10756" max="10756" width="16.33203125" style="38" customWidth="1"/>
    <col min="10757" max="10760" width="13" style="38" bestFit="1" customWidth="1"/>
    <col min="10761" max="10767" width="13" style="38" customWidth="1"/>
    <col min="10768" max="10768" width="13" style="38" bestFit="1" customWidth="1"/>
    <col min="10769" max="10769" width="17.33203125" style="38" customWidth="1"/>
    <col min="10770" max="11007" width="12" style="38"/>
    <col min="11008" max="11008" width="16.33203125" style="38" customWidth="1"/>
    <col min="11009" max="11009" width="30.83203125" style="38" customWidth="1"/>
    <col min="11010" max="11010" width="15.1640625" style="38" customWidth="1"/>
    <col min="11011" max="11011" width="17" style="38" customWidth="1"/>
    <col min="11012" max="11012" width="16.33203125" style="38" customWidth="1"/>
    <col min="11013" max="11016" width="13" style="38" bestFit="1" customWidth="1"/>
    <col min="11017" max="11023" width="13" style="38" customWidth="1"/>
    <col min="11024" max="11024" width="13" style="38" bestFit="1" customWidth="1"/>
    <col min="11025" max="11025" width="17.33203125" style="38" customWidth="1"/>
    <col min="11026" max="11263" width="12" style="38"/>
    <col min="11264" max="11264" width="16.33203125" style="38" customWidth="1"/>
    <col min="11265" max="11265" width="30.83203125" style="38" customWidth="1"/>
    <col min="11266" max="11266" width="15.1640625" style="38" customWidth="1"/>
    <col min="11267" max="11267" width="17" style="38" customWidth="1"/>
    <col min="11268" max="11268" width="16.33203125" style="38" customWidth="1"/>
    <col min="11269" max="11272" width="13" style="38" bestFit="1" customWidth="1"/>
    <col min="11273" max="11279" width="13" style="38" customWidth="1"/>
    <col min="11280" max="11280" width="13" style="38" bestFit="1" customWidth="1"/>
    <col min="11281" max="11281" width="17.33203125" style="38" customWidth="1"/>
    <col min="11282" max="11519" width="12" style="38"/>
    <col min="11520" max="11520" width="16.33203125" style="38" customWidth="1"/>
    <col min="11521" max="11521" width="30.83203125" style="38" customWidth="1"/>
    <col min="11522" max="11522" width="15.1640625" style="38" customWidth="1"/>
    <col min="11523" max="11523" width="17" style="38" customWidth="1"/>
    <col min="11524" max="11524" width="16.33203125" style="38" customWidth="1"/>
    <col min="11525" max="11528" width="13" style="38" bestFit="1" customWidth="1"/>
    <col min="11529" max="11535" width="13" style="38" customWidth="1"/>
    <col min="11536" max="11536" width="13" style="38" bestFit="1" customWidth="1"/>
    <col min="11537" max="11537" width="17.33203125" style="38" customWidth="1"/>
    <col min="11538" max="11775" width="12" style="38"/>
    <col min="11776" max="11776" width="16.33203125" style="38" customWidth="1"/>
    <col min="11777" max="11777" width="30.83203125" style="38" customWidth="1"/>
    <col min="11778" max="11778" width="15.1640625" style="38" customWidth="1"/>
    <col min="11779" max="11779" width="17" style="38" customWidth="1"/>
    <col min="11780" max="11780" width="16.33203125" style="38" customWidth="1"/>
    <col min="11781" max="11784" width="13" style="38" bestFit="1" customWidth="1"/>
    <col min="11785" max="11791" width="13" style="38" customWidth="1"/>
    <col min="11792" max="11792" width="13" style="38" bestFit="1" customWidth="1"/>
    <col min="11793" max="11793" width="17.33203125" style="38" customWidth="1"/>
    <col min="11794" max="12031" width="12" style="38"/>
    <col min="12032" max="12032" width="16.33203125" style="38" customWidth="1"/>
    <col min="12033" max="12033" width="30.83203125" style="38" customWidth="1"/>
    <col min="12034" max="12034" width="15.1640625" style="38" customWidth="1"/>
    <col min="12035" max="12035" width="17" style="38" customWidth="1"/>
    <col min="12036" max="12036" width="16.33203125" style="38" customWidth="1"/>
    <col min="12037" max="12040" width="13" style="38" bestFit="1" customWidth="1"/>
    <col min="12041" max="12047" width="13" style="38" customWidth="1"/>
    <col min="12048" max="12048" width="13" style="38" bestFit="1" customWidth="1"/>
    <col min="12049" max="12049" width="17.33203125" style="38" customWidth="1"/>
    <col min="12050" max="12287" width="12" style="38"/>
    <col min="12288" max="12288" width="16.33203125" style="38" customWidth="1"/>
    <col min="12289" max="12289" width="30.83203125" style="38" customWidth="1"/>
    <col min="12290" max="12290" width="15.1640625" style="38" customWidth="1"/>
    <col min="12291" max="12291" width="17" style="38" customWidth="1"/>
    <col min="12292" max="12292" width="16.33203125" style="38" customWidth="1"/>
    <col min="12293" max="12296" width="13" style="38" bestFit="1" customWidth="1"/>
    <col min="12297" max="12303" width="13" style="38" customWidth="1"/>
    <col min="12304" max="12304" width="13" style="38" bestFit="1" customWidth="1"/>
    <col min="12305" max="12305" width="17.33203125" style="38" customWidth="1"/>
    <col min="12306" max="12543" width="12" style="38"/>
    <col min="12544" max="12544" width="16.33203125" style="38" customWidth="1"/>
    <col min="12545" max="12545" width="30.83203125" style="38" customWidth="1"/>
    <col min="12546" max="12546" width="15.1640625" style="38" customWidth="1"/>
    <col min="12547" max="12547" width="17" style="38" customWidth="1"/>
    <col min="12548" max="12548" width="16.33203125" style="38" customWidth="1"/>
    <col min="12549" max="12552" width="13" style="38" bestFit="1" customWidth="1"/>
    <col min="12553" max="12559" width="13" style="38" customWidth="1"/>
    <col min="12560" max="12560" width="13" style="38" bestFit="1" customWidth="1"/>
    <col min="12561" max="12561" width="17.33203125" style="38" customWidth="1"/>
    <col min="12562" max="12799" width="12" style="38"/>
    <col min="12800" max="12800" width="16.33203125" style="38" customWidth="1"/>
    <col min="12801" max="12801" width="30.83203125" style="38" customWidth="1"/>
    <col min="12802" max="12802" width="15.1640625" style="38" customWidth="1"/>
    <col min="12803" max="12803" width="17" style="38" customWidth="1"/>
    <col min="12804" max="12804" width="16.33203125" style="38" customWidth="1"/>
    <col min="12805" max="12808" width="13" style="38" bestFit="1" customWidth="1"/>
    <col min="12809" max="12815" width="13" style="38" customWidth="1"/>
    <col min="12816" max="12816" width="13" style="38" bestFit="1" customWidth="1"/>
    <col min="12817" max="12817" width="17.33203125" style="38" customWidth="1"/>
    <col min="12818" max="13055" width="12" style="38"/>
    <col min="13056" max="13056" width="16.33203125" style="38" customWidth="1"/>
    <col min="13057" max="13057" width="30.83203125" style="38" customWidth="1"/>
    <col min="13058" max="13058" width="15.1640625" style="38" customWidth="1"/>
    <col min="13059" max="13059" width="17" style="38" customWidth="1"/>
    <col min="13060" max="13060" width="16.33203125" style="38" customWidth="1"/>
    <col min="13061" max="13064" width="13" style="38" bestFit="1" customWidth="1"/>
    <col min="13065" max="13071" width="13" style="38" customWidth="1"/>
    <col min="13072" max="13072" width="13" style="38" bestFit="1" customWidth="1"/>
    <col min="13073" max="13073" width="17.33203125" style="38" customWidth="1"/>
    <col min="13074" max="13311" width="12" style="38"/>
    <col min="13312" max="13312" width="16.33203125" style="38" customWidth="1"/>
    <col min="13313" max="13313" width="30.83203125" style="38" customWidth="1"/>
    <col min="13314" max="13314" width="15.1640625" style="38" customWidth="1"/>
    <col min="13315" max="13315" width="17" style="38" customWidth="1"/>
    <col min="13316" max="13316" width="16.33203125" style="38" customWidth="1"/>
    <col min="13317" max="13320" width="13" style="38" bestFit="1" customWidth="1"/>
    <col min="13321" max="13327" width="13" style="38" customWidth="1"/>
    <col min="13328" max="13328" width="13" style="38" bestFit="1" customWidth="1"/>
    <col min="13329" max="13329" width="17.33203125" style="38" customWidth="1"/>
    <col min="13330" max="13567" width="12" style="38"/>
    <col min="13568" max="13568" width="16.33203125" style="38" customWidth="1"/>
    <col min="13569" max="13569" width="30.83203125" style="38" customWidth="1"/>
    <col min="13570" max="13570" width="15.1640625" style="38" customWidth="1"/>
    <col min="13571" max="13571" width="17" style="38" customWidth="1"/>
    <col min="13572" max="13572" width="16.33203125" style="38" customWidth="1"/>
    <col min="13573" max="13576" width="13" style="38" bestFit="1" customWidth="1"/>
    <col min="13577" max="13583" width="13" style="38" customWidth="1"/>
    <col min="13584" max="13584" width="13" style="38" bestFit="1" customWidth="1"/>
    <col min="13585" max="13585" width="17.33203125" style="38" customWidth="1"/>
    <col min="13586" max="13823" width="12" style="38"/>
    <col min="13824" max="13824" width="16.33203125" style="38" customWidth="1"/>
    <col min="13825" max="13825" width="30.83203125" style="38" customWidth="1"/>
    <col min="13826" max="13826" width="15.1640625" style="38" customWidth="1"/>
    <col min="13827" max="13827" width="17" style="38" customWidth="1"/>
    <col min="13828" max="13828" width="16.33203125" style="38" customWidth="1"/>
    <col min="13829" max="13832" width="13" style="38" bestFit="1" customWidth="1"/>
    <col min="13833" max="13839" width="13" style="38" customWidth="1"/>
    <col min="13840" max="13840" width="13" style="38" bestFit="1" customWidth="1"/>
    <col min="13841" max="13841" width="17.33203125" style="38" customWidth="1"/>
    <col min="13842" max="14079" width="12" style="38"/>
    <col min="14080" max="14080" width="16.33203125" style="38" customWidth="1"/>
    <col min="14081" max="14081" width="30.83203125" style="38" customWidth="1"/>
    <col min="14082" max="14082" width="15.1640625" style="38" customWidth="1"/>
    <col min="14083" max="14083" width="17" style="38" customWidth="1"/>
    <col min="14084" max="14084" width="16.33203125" style="38" customWidth="1"/>
    <col min="14085" max="14088" width="13" style="38" bestFit="1" customWidth="1"/>
    <col min="14089" max="14095" width="13" style="38" customWidth="1"/>
    <col min="14096" max="14096" width="13" style="38" bestFit="1" customWidth="1"/>
    <col min="14097" max="14097" width="17.33203125" style="38" customWidth="1"/>
    <col min="14098" max="14335" width="12" style="38"/>
    <col min="14336" max="14336" width="16.33203125" style="38" customWidth="1"/>
    <col min="14337" max="14337" width="30.83203125" style="38" customWidth="1"/>
    <col min="14338" max="14338" width="15.1640625" style="38" customWidth="1"/>
    <col min="14339" max="14339" width="17" style="38" customWidth="1"/>
    <col min="14340" max="14340" width="16.33203125" style="38" customWidth="1"/>
    <col min="14341" max="14344" width="13" style="38" bestFit="1" customWidth="1"/>
    <col min="14345" max="14351" width="13" style="38" customWidth="1"/>
    <col min="14352" max="14352" width="13" style="38" bestFit="1" customWidth="1"/>
    <col min="14353" max="14353" width="17.33203125" style="38" customWidth="1"/>
    <col min="14354" max="14591" width="12" style="38"/>
    <col min="14592" max="14592" width="16.33203125" style="38" customWidth="1"/>
    <col min="14593" max="14593" width="30.83203125" style="38" customWidth="1"/>
    <col min="14594" max="14594" width="15.1640625" style="38" customWidth="1"/>
    <col min="14595" max="14595" width="17" style="38" customWidth="1"/>
    <col min="14596" max="14596" width="16.33203125" style="38" customWidth="1"/>
    <col min="14597" max="14600" width="13" style="38" bestFit="1" customWidth="1"/>
    <col min="14601" max="14607" width="13" style="38" customWidth="1"/>
    <col min="14608" max="14608" width="13" style="38" bestFit="1" customWidth="1"/>
    <col min="14609" max="14609" width="17.33203125" style="38" customWidth="1"/>
    <col min="14610" max="14847" width="12" style="38"/>
    <col min="14848" max="14848" width="16.33203125" style="38" customWidth="1"/>
    <col min="14849" max="14849" width="30.83203125" style="38" customWidth="1"/>
    <col min="14850" max="14850" width="15.1640625" style="38" customWidth="1"/>
    <col min="14851" max="14851" width="17" style="38" customWidth="1"/>
    <col min="14852" max="14852" width="16.33203125" style="38" customWidth="1"/>
    <col min="14853" max="14856" width="13" style="38" bestFit="1" customWidth="1"/>
    <col min="14857" max="14863" width="13" style="38" customWidth="1"/>
    <col min="14864" max="14864" width="13" style="38" bestFit="1" customWidth="1"/>
    <col min="14865" max="14865" width="17.33203125" style="38" customWidth="1"/>
    <col min="14866" max="15103" width="12" style="38"/>
    <col min="15104" max="15104" width="16.33203125" style="38" customWidth="1"/>
    <col min="15105" max="15105" width="30.83203125" style="38" customWidth="1"/>
    <col min="15106" max="15106" width="15.1640625" style="38" customWidth="1"/>
    <col min="15107" max="15107" width="17" style="38" customWidth="1"/>
    <col min="15108" max="15108" width="16.33203125" style="38" customWidth="1"/>
    <col min="15109" max="15112" width="13" style="38" bestFit="1" customWidth="1"/>
    <col min="15113" max="15119" width="13" style="38" customWidth="1"/>
    <col min="15120" max="15120" width="13" style="38" bestFit="1" customWidth="1"/>
    <col min="15121" max="15121" width="17.33203125" style="38" customWidth="1"/>
    <col min="15122" max="15359" width="12" style="38"/>
    <col min="15360" max="15360" width="16.33203125" style="38" customWidth="1"/>
    <col min="15361" max="15361" width="30.83203125" style="38" customWidth="1"/>
    <col min="15362" max="15362" width="15.1640625" style="38" customWidth="1"/>
    <col min="15363" max="15363" width="17" style="38" customWidth="1"/>
    <col min="15364" max="15364" width="16.33203125" style="38" customWidth="1"/>
    <col min="15365" max="15368" width="13" style="38" bestFit="1" customWidth="1"/>
    <col min="15369" max="15375" width="13" style="38" customWidth="1"/>
    <col min="15376" max="15376" width="13" style="38" bestFit="1" customWidth="1"/>
    <col min="15377" max="15377" width="17.33203125" style="38" customWidth="1"/>
    <col min="15378" max="15615" width="12" style="38"/>
    <col min="15616" max="15616" width="16.33203125" style="38" customWidth="1"/>
    <col min="15617" max="15617" width="30.83203125" style="38" customWidth="1"/>
    <col min="15618" max="15618" width="15.1640625" style="38" customWidth="1"/>
    <col min="15619" max="15619" width="17" style="38" customWidth="1"/>
    <col min="15620" max="15620" width="16.33203125" style="38" customWidth="1"/>
    <col min="15621" max="15624" width="13" style="38" bestFit="1" customWidth="1"/>
    <col min="15625" max="15631" width="13" style="38" customWidth="1"/>
    <col min="15632" max="15632" width="13" style="38" bestFit="1" customWidth="1"/>
    <col min="15633" max="15633" width="17.33203125" style="38" customWidth="1"/>
    <col min="15634" max="15871" width="12" style="38"/>
    <col min="15872" max="15872" width="16.33203125" style="38" customWidth="1"/>
    <col min="15873" max="15873" width="30.83203125" style="38" customWidth="1"/>
    <col min="15874" max="15874" width="15.1640625" style="38" customWidth="1"/>
    <col min="15875" max="15875" width="17" style="38" customWidth="1"/>
    <col min="15876" max="15876" width="16.33203125" style="38" customWidth="1"/>
    <col min="15877" max="15880" width="13" style="38" bestFit="1" customWidth="1"/>
    <col min="15881" max="15887" width="13" style="38" customWidth="1"/>
    <col min="15888" max="15888" width="13" style="38" bestFit="1" customWidth="1"/>
    <col min="15889" max="15889" width="17.33203125" style="38" customWidth="1"/>
    <col min="15890" max="16127" width="12" style="38"/>
    <col min="16128" max="16128" width="16.33203125" style="38" customWidth="1"/>
    <col min="16129" max="16129" width="30.83203125" style="38" customWidth="1"/>
    <col min="16130" max="16130" width="15.1640625" style="38" customWidth="1"/>
    <col min="16131" max="16131" width="17" style="38" customWidth="1"/>
    <col min="16132" max="16132" width="16.33203125" style="38" customWidth="1"/>
    <col min="16133" max="16136" width="13" style="38" bestFit="1" customWidth="1"/>
    <col min="16137" max="16143" width="13" style="38" customWidth="1"/>
    <col min="16144" max="16144" width="13" style="38" bestFit="1" customWidth="1"/>
    <col min="16145" max="16145" width="17.33203125" style="38" customWidth="1"/>
    <col min="16146" max="16384" width="12" style="38"/>
  </cols>
  <sheetData>
    <row r="1" spans="1:18" ht="18" customHeight="1" x14ac:dyDescent="0.2">
      <c r="A1" s="955"/>
      <c r="B1" s="956"/>
      <c r="C1" s="956" t="s">
        <v>0</v>
      </c>
      <c r="D1" s="956"/>
      <c r="E1" s="956"/>
      <c r="F1" s="956"/>
      <c r="G1" s="956"/>
      <c r="H1" s="956"/>
      <c r="I1" s="956"/>
      <c r="J1" s="956"/>
      <c r="K1" s="956"/>
      <c r="L1" s="956"/>
      <c r="M1" s="956"/>
      <c r="N1" s="956"/>
      <c r="O1" s="956"/>
      <c r="P1" s="956"/>
      <c r="Q1" s="964"/>
      <c r="R1" s="242" t="s">
        <v>104</v>
      </c>
    </row>
    <row r="2" spans="1:18" ht="18" customHeight="1" x14ac:dyDescent="0.2">
      <c r="A2" s="957"/>
      <c r="B2" s="958"/>
      <c r="C2" s="958" t="s">
        <v>364</v>
      </c>
      <c r="D2" s="958"/>
      <c r="E2" s="958"/>
      <c r="F2" s="958"/>
      <c r="G2" s="958"/>
      <c r="H2" s="958"/>
      <c r="I2" s="958"/>
      <c r="J2" s="958"/>
      <c r="K2" s="958"/>
      <c r="L2" s="958"/>
      <c r="M2" s="958"/>
      <c r="N2" s="958"/>
      <c r="O2" s="958"/>
      <c r="P2" s="958"/>
      <c r="Q2" s="965"/>
      <c r="R2" s="242" t="s">
        <v>365</v>
      </c>
    </row>
    <row r="3" spans="1:18" ht="18" customHeight="1" thickBot="1" x14ac:dyDescent="0.25">
      <c r="A3" s="959"/>
      <c r="B3" s="960"/>
      <c r="C3" s="960" t="s">
        <v>2</v>
      </c>
      <c r="D3" s="960"/>
      <c r="E3" s="960"/>
      <c r="F3" s="960"/>
      <c r="G3" s="960"/>
      <c r="H3" s="960"/>
      <c r="I3" s="960"/>
      <c r="J3" s="960" t="str">
        <f>Instructivo!G3</f>
        <v>VERSIÓN: 04</v>
      </c>
      <c r="K3" s="960"/>
      <c r="L3" s="960"/>
      <c r="M3" s="960"/>
      <c r="N3" s="960"/>
      <c r="O3" s="960"/>
      <c r="P3" s="960"/>
      <c r="Q3" s="966"/>
      <c r="R3" s="37"/>
    </row>
    <row r="4" spans="1:18" ht="18" customHeight="1" thickBot="1" x14ac:dyDescent="0.25">
      <c r="A4" s="39"/>
      <c r="B4" s="40"/>
      <c r="C4" s="40"/>
      <c r="D4" s="40"/>
      <c r="E4" s="40"/>
      <c r="F4" s="40"/>
      <c r="G4" s="40"/>
      <c r="H4" s="40"/>
      <c r="I4" s="40"/>
      <c r="J4" s="40"/>
      <c r="K4" s="40"/>
      <c r="L4" s="40"/>
      <c r="M4" s="40"/>
      <c r="N4" s="40"/>
      <c r="O4" s="40"/>
      <c r="P4" s="40"/>
      <c r="Q4" s="40"/>
      <c r="R4" s="37"/>
    </row>
    <row r="5" spans="1:18" s="37" customFormat="1" ht="18" customHeight="1" thickBot="1" x14ac:dyDescent="0.25">
      <c r="A5" s="1113" t="s">
        <v>106</v>
      </c>
      <c r="B5" s="1114"/>
      <c r="C5" s="1115"/>
      <c r="D5" s="1116"/>
      <c r="E5" s="1116"/>
      <c r="F5" s="1116"/>
      <c r="G5" s="1116"/>
      <c r="H5" s="1116"/>
      <c r="I5" s="1116"/>
      <c r="J5" s="1116"/>
      <c r="K5" s="1116"/>
      <c r="L5" s="1116"/>
      <c r="M5" s="1116"/>
      <c r="N5" s="1116"/>
      <c r="O5" s="1116"/>
      <c r="P5" s="1116"/>
      <c r="Q5" s="1117"/>
      <c r="R5" s="405">
        <f>C5</f>
        <v>0</v>
      </c>
    </row>
    <row r="6" spans="1:18" s="37" customFormat="1" ht="18" customHeight="1" thickBot="1" x14ac:dyDescent="0.25">
      <c r="A6" s="1113" t="s">
        <v>108</v>
      </c>
      <c r="B6" s="1114"/>
      <c r="C6" s="1115"/>
      <c r="D6" s="1116"/>
      <c r="E6" s="1116"/>
      <c r="F6" s="1116"/>
      <c r="G6" s="1116"/>
      <c r="H6" s="1116"/>
      <c r="I6" s="1116"/>
      <c r="J6" s="1116"/>
      <c r="K6" s="1116"/>
      <c r="L6" s="1116"/>
      <c r="M6" s="1116"/>
      <c r="N6" s="1116"/>
      <c r="O6" s="1116"/>
      <c r="P6" s="1116"/>
      <c r="Q6" s="1117"/>
      <c r="R6" s="405">
        <f>C6</f>
        <v>0</v>
      </c>
    </row>
    <row r="7" spans="1:18" s="37" customFormat="1" ht="18" customHeight="1" thickBot="1" x14ac:dyDescent="0.25">
      <c r="B7" s="42"/>
      <c r="C7" s="42"/>
      <c r="D7" s="42"/>
      <c r="E7" s="43"/>
      <c r="F7" s="43"/>
      <c r="G7" s="43"/>
      <c r="H7" s="43"/>
      <c r="I7" s="44"/>
      <c r="J7" s="44"/>
      <c r="K7" s="44"/>
      <c r="L7" s="44"/>
      <c r="M7" s="44"/>
      <c r="N7" s="44"/>
      <c r="O7" s="44"/>
      <c r="P7" s="44"/>
      <c r="Q7" s="44"/>
      <c r="R7" s="41"/>
    </row>
    <row r="8" spans="1:18" ht="18" customHeight="1" thickBot="1" x14ac:dyDescent="0.25">
      <c r="A8" s="1118" t="s">
        <v>366</v>
      </c>
      <c r="B8" s="1118"/>
      <c r="C8" s="1080"/>
      <c r="D8" s="1081"/>
      <c r="E8" s="1081"/>
      <c r="F8" s="1081"/>
      <c r="G8" s="1082"/>
      <c r="H8" s="45"/>
      <c r="I8" s="45"/>
      <c r="J8" s="45"/>
      <c r="K8" s="45"/>
      <c r="L8" s="45"/>
      <c r="M8" s="45"/>
      <c r="N8" s="45"/>
      <c r="O8" s="45"/>
      <c r="P8" s="45"/>
    </row>
    <row r="9" spans="1:18" ht="18" customHeight="1" thickBot="1" x14ac:dyDescent="0.25">
      <c r="A9" s="1118" t="s">
        <v>367</v>
      </c>
      <c r="B9" s="1118"/>
      <c r="C9" s="1080"/>
      <c r="D9" s="1081"/>
      <c r="E9" s="1081"/>
      <c r="F9" s="1081"/>
      <c r="G9" s="1082"/>
      <c r="H9" s="45"/>
      <c r="I9" s="45"/>
      <c r="J9" s="45"/>
      <c r="K9" s="45"/>
      <c r="L9" s="45"/>
      <c r="M9" s="45"/>
      <c r="N9" s="45"/>
      <c r="O9" s="45"/>
      <c r="P9" s="45"/>
    </row>
    <row r="10" spans="1:18" ht="18" customHeight="1" thickBot="1" x14ac:dyDescent="0.25">
      <c r="A10" s="1092" t="s">
        <v>111</v>
      </c>
      <c r="B10" s="1092"/>
      <c r="C10" s="1080"/>
      <c r="D10" s="1081"/>
      <c r="E10" s="1081"/>
      <c r="F10" s="1081"/>
      <c r="G10" s="1082"/>
      <c r="H10" s="45"/>
      <c r="I10" s="45"/>
      <c r="J10" s="45"/>
      <c r="K10" s="45"/>
      <c r="L10" s="45"/>
      <c r="M10" s="45"/>
      <c r="N10" s="45"/>
      <c r="O10" s="45"/>
      <c r="P10" s="45"/>
    </row>
    <row r="11" spans="1:18" ht="18" customHeight="1" thickBot="1" x14ac:dyDescent="0.25">
      <c r="A11" s="1092" t="s">
        <v>112</v>
      </c>
      <c r="B11" s="1092"/>
      <c r="C11" s="1080"/>
      <c r="D11" s="1081"/>
      <c r="E11" s="1081"/>
      <c r="F11" s="1081"/>
      <c r="G11" s="1082"/>
      <c r="H11" s="45"/>
    </row>
    <row r="12" spans="1:18" ht="18" customHeight="1" thickBot="1" x14ac:dyDescent="0.25">
      <c r="A12" s="46"/>
      <c r="B12" s="47"/>
      <c r="C12" s="47"/>
      <c r="D12" s="47"/>
      <c r="E12" s="47"/>
      <c r="F12" s="48"/>
      <c r="G12" s="48"/>
      <c r="H12" s="48"/>
    </row>
    <row r="13" spans="1:18" ht="18" customHeight="1" x14ac:dyDescent="0.2">
      <c r="A13" s="1093" t="s">
        <v>114</v>
      </c>
      <c r="B13" s="1094"/>
      <c r="C13" s="1094"/>
      <c r="D13" s="1094"/>
      <c r="E13" s="1094"/>
      <c r="F13" s="1094"/>
      <c r="G13" s="1094"/>
      <c r="H13" s="1094"/>
      <c r="I13" s="1094"/>
      <c r="J13" s="1094"/>
      <c r="K13" s="1094"/>
      <c r="L13" s="1094"/>
      <c r="M13" s="1094"/>
      <c r="N13" s="1094"/>
      <c r="O13" s="1094"/>
      <c r="P13" s="1094"/>
      <c r="Q13" s="1095"/>
    </row>
    <row r="14" spans="1:18" ht="18" customHeight="1" x14ac:dyDescent="0.2">
      <c r="A14" s="1096"/>
      <c r="B14" s="1086" t="s">
        <v>18</v>
      </c>
      <c r="C14" s="1072" t="s">
        <v>115</v>
      </c>
      <c r="D14" s="1072" t="s">
        <v>117</v>
      </c>
      <c r="E14" s="1072" t="s">
        <v>118</v>
      </c>
      <c r="F14" s="1086" t="s">
        <v>119</v>
      </c>
      <c r="G14" s="1086"/>
      <c r="H14" s="1086"/>
      <c r="I14" s="1086"/>
      <c r="J14" s="1086"/>
      <c r="K14" s="1086"/>
      <c r="L14" s="1086"/>
      <c r="M14" s="1086"/>
      <c r="N14" s="1086"/>
      <c r="O14" s="1086"/>
      <c r="P14" s="1086"/>
      <c r="Q14" s="1087"/>
    </row>
    <row r="15" spans="1:18" ht="27.75" customHeight="1" x14ac:dyDescent="0.2">
      <c r="A15" s="1096"/>
      <c r="B15" s="1086"/>
      <c r="C15" s="1072"/>
      <c r="D15" s="1072"/>
      <c r="E15" s="1072"/>
      <c r="F15" s="250" t="s">
        <v>120</v>
      </c>
      <c r="G15" s="250" t="s">
        <v>121</v>
      </c>
      <c r="H15" s="250" t="s">
        <v>122</v>
      </c>
      <c r="I15" s="250" t="s">
        <v>123</v>
      </c>
      <c r="J15" s="250" t="s">
        <v>124</v>
      </c>
      <c r="K15" s="250" t="s">
        <v>125</v>
      </c>
      <c r="L15" s="250" t="s">
        <v>126</v>
      </c>
      <c r="M15" s="250" t="s">
        <v>127</v>
      </c>
      <c r="N15" s="250" t="s">
        <v>128</v>
      </c>
      <c r="O15" s="250" t="s">
        <v>129</v>
      </c>
      <c r="P15" s="250" t="s">
        <v>130</v>
      </c>
      <c r="Q15" s="49" t="s">
        <v>131</v>
      </c>
    </row>
    <row r="16" spans="1:18" s="53" customFormat="1" ht="27" customHeight="1" x14ac:dyDescent="0.2">
      <c r="A16" s="50" t="s">
        <v>144</v>
      </c>
      <c r="B16" s="51"/>
      <c r="C16" s="408">
        <v>1</v>
      </c>
      <c r="D16" s="409" t="s">
        <v>368</v>
      </c>
      <c r="E16" s="416">
        <f>E17</f>
        <v>0</v>
      </c>
      <c r="F16" s="417"/>
      <c r="G16" s="417"/>
      <c r="H16" s="417"/>
      <c r="I16" s="417"/>
      <c r="J16" s="417"/>
      <c r="K16" s="417"/>
      <c r="L16" s="417"/>
      <c r="M16" s="417"/>
      <c r="N16" s="417"/>
      <c r="O16" s="417"/>
      <c r="P16" s="417"/>
      <c r="Q16" s="418"/>
      <c r="R16" s="52">
        <f>E16-SUM(F16:Q16)</f>
        <v>0</v>
      </c>
    </row>
    <row r="17" spans="1:20" ht="18" customHeight="1" x14ac:dyDescent="0.2">
      <c r="A17" s="54" t="s">
        <v>145</v>
      </c>
      <c r="B17" s="20"/>
      <c r="C17" s="21">
        <v>1</v>
      </c>
      <c r="D17" s="22" t="s">
        <v>368</v>
      </c>
      <c r="E17" s="330"/>
      <c r="F17" s="329"/>
      <c r="G17" s="329"/>
      <c r="H17" s="329"/>
      <c r="I17" s="329"/>
      <c r="J17" s="329"/>
      <c r="K17" s="329"/>
      <c r="L17" s="329"/>
      <c r="M17" s="329"/>
      <c r="N17" s="329"/>
      <c r="O17" s="329"/>
      <c r="P17" s="329"/>
      <c r="Q17" s="331"/>
      <c r="R17" s="52">
        <f>E17-SUM(F17:Q17)</f>
        <v>0</v>
      </c>
    </row>
    <row r="18" spans="1:20" ht="18" customHeight="1" x14ac:dyDescent="0.2">
      <c r="A18" s="1088" t="s">
        <v>339</v>
      </c>
      <c r="B18" s="1089"/>
      <c r="C18" s="1089"/>
      <c r="D18" s="1089"/>
      <c r="E18" s="1089"/>
      <c r="F18" s="74">
        <f>IFERROR(F17/$E$17,0)</f>
        <v>0</v>
      </c>
      <c r="G18" s="74">
        <f>IFERROR(G17/$E$17,0)</f>
        <v>0</v>
      </c>
      <c r="H18" s="74">
        <f t="shared" ref="H18:Q18" si="0">IFERROR(H17/$E$17,0)</f>
        <v>0</v>
      </c>
      <c r="I18" s="74">
        <f t="shared" si="0"/>
        <v>0</v>
      </c>
      <c r="J18" s="74">
        <f t="shared" si="0"/>
        <v>0</v>
      </c>
      <c r="K18" s="74">
        <f t="shared" si="0"/>
        <v>0</v>
      </c>
      <c r="L18" s="74">
        <f t="shared" si="0"/>
        <v>0</v>
      </c>
      <c r="M18" s="74">
        <f t="shared" si="0"/>
        <v>0</v>
      </c>
      <c r="N18" s="74">
        <f t="shared" si="0"/>
        <v>0</v>
      </c>
      <c r="O18" s="74">
        <f t="shared" si="0"/>
        <v>0</v>
      </c>
      <c r="P18" s="74">
        <f t="shared" si="0"/>
        <v>0</v>
      </c>
      <c r="Q18" s="75">
        <f t="shared" si="0"/>
        <v>0</v>
      </c>
    </row>
    <row r="19" spans="1:20" ht="18" customHeight="1" thickBot="1" x14ac:dyDescent="0.25">
      <c r="A19" s="1090" t="s">
        <v>340</v>
      </c>
      <c r="B19" s="1091"/>
      <c r="C19" s="1091"/>
      <c r="D19" s="1091"/>
      <c r="E19" s="1091"/>
      <c r="F19" s="56">
        <f>F18</f>
        <v>0</v>
      </c>
      <c r="G19" s="56">
        <f>G18+F19</f>
        <v>0</v>
      </c>
      <c r="H19" s="56">
        <f>H18+G19</f>
        <v>0</v>
      </c>
      <c r="I19" s="56">
        <f t="shared" ref="I19:Q19" si="1">I18+H19</f>
        <v>0</v>
      </c>
      <c r="J19" s="56">
        <f t="shared" si="1"/>
        <v>0</v>
      </c>
      <c r="K19" s="56">
        <f t="shared" si="1"/>
        <v>0</v>
      </c>
      <c r="L19" s="56">
        <f t="shared" si="1"/>
        <v>0</v>
      </c>
      <c r="M19" s="56">
        <f t="shared" si="1"/>
        <v>0</v>
      </c>
      <c r="N19" s="56">
        <f t="shared" si="1"/>
        <v>0</v>
      </c>
      <c r="O19" s="56">
        <f t="shared" si="1"/>
        <v>0</v>
      </c>
      <c r="P19" s="56">
        <f t="shared" si="1"/>
        <v>0</v>
      </c>
      <c r="Q19" s="57">
        <f t="shared" si="1"/>
        <v>0</v>
      </c>
    </row>
    <row r="20" spans="1:20" ht="18" customHeight="1" thickBot="1" x14ac:dyDescent="0.25">
      <c r="A20" s="47"/>
      <c r="B20" s="47"/>
      <c r="C20" s="47"/>
      <c r="D20" s="47"/>
      <c r="E20" s="47"/>
      <c r="F20" s="254"/>
      <c r="G20" s="254"/>
      <c r="H20" s="254"/>
      <c r="I20" s="254"/>
      <c r="J20" s="254"/>
      <c r="K20" s="254"/>
      <c r="L20" s="254"/>
      <c r="M20" s="254"/>
      <c r="N20" s="254"/>
      <c r="O20" s="254"/>
      <c r="P20" s="254"/>
      <c r="Q20" s="254"/>
    </row>
    <row r="21" spans="1:20" ht="35.25" customHeight="1" x14ac:dyDescent="0.2">
      <c r="A21" s="58"/>
      <c r="C21" s="59"/>
      <c r="E21" s="1083" t="s">
        <v>341</v>
      </c>
      <c r="F21" s="1084"/>
      <c r="G21" s="1084"/>
      <c r="H21" s="1084"/>
      <c r="I21" s="1084"/>
      <c r="J21" s="1084"/>
      <c r="K21" s="1084"/>
      <c r="L21" s="1084"/>
      <c r="M21" s="1084"/>
      <c r="N21" s="1084"/>
      <c r="O21" s="1084"/>
      <c r="P21" s="1085"/>
      <c r="Q21" s="335" t="s">
        <v>342</v>
      </c>
    </row>
    <row r="22" spans="1:20" ht="18" customHeight="1" x14ac:dyDescent="0.2">
      <c r="E22" s="1071" t="s">
        <v>343</v>
      </c>
      <c r="F22" s="1072"/>
      <c r="G22" s="1072"/>
      <c r="H22" s="1072"/>
      <c r="I22" s="1072"/>
      <c r="J22" s="1072"/>
      <c r="K22" s="1072"/>
      <c r="L22" s="1072"/>
      <c r="M22" s="1072"/>
      <c r="N22" s="1072"/>
      <c r="O22" s="1072"/>
      <c r="P22" s="1072"/>
      <c r="Q22" s="1073"/>
    </row>
    <row r="23" spans="1:20" ht="18" customHeight="1" x14ac:dyDescent="0.2">
      <c r="D23" s="336"/>
      <c r="E23" s="55"/>
      <c r="F23" s="1072" t="s">
        <v>346</v>
      </c>
      <c r="G23" s="1072"/>
      <c r="H23" s="1072"/>
      <c r="I23" s="1072"/>
      <c r="J23" s="1072"/>
      <c r="K23" s="1072"/>
      <c r="L23" s="1072"/>
      <c r="M23" s="1072"/>
      <c r="N23" s="1072"/>
      <c r="O23" s="1072"/>
      <c r="P23" s="1072"/>
      <c r="Q23" s="1073"/>
    </row>
    <row r="24" spans="1:20" ht="18" customHeight="1" x14ac:dyDescent="0.2">
      <c r="E24" s="55" t="s">
        <v>369</v>
      </c>
      <c r="F24" s="250" t="s">
        <v>120</v>
      </c>
      <c r="G24" s="250" t="s">
        <v>121</v>
      </c>
      <c r="H24" s="250" t="s">
        <v>122</v>
      </c>
      <c r="I24" s="250" t="s">
        <v>123</v>
      </c>
      <c r="J24" s="250" t="s">
        <v>124</v>
      </c>
      <c r="K24" s="250" t="s">
        <v>125</v>
      </c>
      <c r="L24" s="250" t="s">
        <v>126</v>
      </c>
      <c r="M24" s="250" t="s">
        <v>127</v>
      </c>
      <c r="N24" s="250" t="s">
        <v>128</v>
      </c>
      <c r="O24" s="250" t="s">
        <v>129</v>
      </c>
      <c r="P24" s="250" t="s">
        <v>130</v>
      </c>
      <c r="Q24" s="49" t="s">
        <v>131</v>
      </c>
    </row>
    <row r="25" spans="1:20" ht="21" customHeight="1" x14ac:dyDescent="0.2">
      <c r="E25" s="412"/>
      <c r="F25" s="414">
        <f>$E$25*F26</f>
        <v>0</v>
      </c>
      <c r="G25" s="414">
        <f t="shared" ref="G25:Q25" si="2">$E$25*G26</f>
        <v>0</v>
      </c>
      <c r="H25" s="414">
        <f t="shared" si="2"/>
        <v>0</v>
      </c>
      <c r="I25" s="414">
        <f t="shared" si="2"/>
        <v>0</v>
      </c>
      <c r="J25" s="414">
        <f t="shared" si="2"/>
        <v>0</v>
      </c>
      <c r="K25" s="414">
        <f t="shared" si="2"/>
        <v>0</v>
      </c>
      <c r="L25" s="414">
        <f t="shared" si="2"/>
        <v>0</v>
      </c>
      <c r="M25" s="414">
        <f t="shared" si="2"/>
        <v>0</v>
      </c>
      <c r="N25" s="414">
        <f t="shared" si="2"/>
        <v>0</v>
      </c>
      <c r="O25" s="414">
        <f t="shared" si="2"/>
        <v>0</v>
      </c>
      <c r="P25" s="414">
        <f t="shared" si="2"/>
        <v>0</v>
      </c>
      <c r="Q25" s="415">
        <f t="shared" si="2"/>
        <v>0</v>
      </c>
      <c r="R25" s="281"/>
      <c r="S25" s="281"/>
      <c r="T25" s="281"/>
    </row>
    <row r="26" spans="1:20" ht="21" customHeight="1" x14ac:dyDescent="0.2">
      <c r="E26" s="332" t="s">
        <v>347</v>
      </c>
      <c r="F26" s="255">
        <f>F18</f>
        <v>0</v>
      </c>
      <c r="G26" s="255">
        <f t="shared" ref="G26:Q26" si="3">G18</f>
        <v>0</v>
      </c>
      <c r="H26" s="255">
        <f t="shared" si="3"/>
        <v>0</v>
      </c>
      <c r="I26" s="255">
        <f t="shared" si="3"/>
        <v>0</v>
      </c>
      <c r="J26" s="255">
        <f t="shared" si="3"/>
        <v>0</v>
      </c>
      <c r="K26" s="255">
        <f t="shared" si="3"/>
        <v>0</v>
      </c>
      <c r="L26" s="255">
        <f t="shared" si="3"/>
        <v>0</v>
      </c>
      <c r="M26" s="255">
        <f t="shared" si="3"/>
        <v>0</v>
      </c>
      <c r="N26" s="255">
        <f t="shared" si="3"/>
        <v>0</v>
      </c>
      <c r="O26" s="255">
        <f t="shared" si="3"/>
        <v>0</v>
      </c>
      <c r="P26" s="255">
        <f t="shared" si="3"/>
        <v>0</v>
      </c>
      <c r="Q26" s="256">
        <f t="shared" si="3"/>
        <v>0</v>
      </c>
    </row>
    <row r="27" spans="1:20" ht="21" customHeight="1" thickBot="1" x14ac:dyDescent="0.25">
      <c r="E27" s="332" t="s">
        <v>348</v>
      </c>
      <c r="F27" s="255">
        <f>+F26</f>
        <v>0</v>
      </c>
      <c r="G27" s="255">
        <f>+F27+G26</f>
        <v>0</v>
      </c>
      <c r="H27" s="255">
        <f>+G27+H26</f>
        <v>0</v>
      </c>
      <c r="I27" s="255">
        <f>+H27+I26</f>
        <v>0</v>
      </c>
      <c r="J27" s="255">
        <f t="shared" ref="J27:Q27" si="4">+I27+J26</f>
        <v>0</v>
      </c>
      <c r="K27" s="255">
        <f>+J27+K26</f>
        <v>0</v>
      </c>
      <c r="L27" s="255">
        <f t="shared" si="4"/>
        <v>0</v>
      </c>
      <c r="M27" s="255">
        <f t="shared" si="4"/>
        <v>0</v>
      </c>
      <c r="N27" s="255">
        <f t="shared" si="4"/>
        <v>0</v>
      </c>
      <c r="O27" s="255">
        <f t="shared" si="4"/>
        <v>0</v>
      </c>
      <c r="P27" s="255">
        <f t="shared" si="4"/>
        <v>0</v>
      </c>
      <c r="Q27" s="256">
        <f t="shared" si="4"/>
        <v>0</v>
      </c>
    </row>
    <row r="28" spans="1:20" ht="30.75" customHeight="1" x14ac:dyDescent="0.2">
      <c r="C28" s="1074" t="s">
        <v>349</v>
      </c>
      <c r="D28" s="1075"/>
      <c r="E28" s="54" t="s">
        <v>350</v>
      </c>
      <c r="F28" s="66">
        <v>0</v>
      </c>
      <c r="G28" s="66">
        <v>0</v>
      </c>
      <c r="H28" s="66">
        <v>0</v>
      </c>
      <c r="I28" s="66">
        <v>0</v>
      </c>
      <c r="J28" s="66">
        <v>0</v>
      </c>
      <c r="K28" s="66">
        <v>0</v>
      </c>
      <c r="L28" s="66">
        <v>0</v>
      </c>
      <c r="M28" s="66">
        <v>0</v>
      </c>
      <c r="N28" s="66">
        <v>0</v>
      </c>
      <c r="O28" s="66">
        <v>0</v>
      </c>
      <c r="P28" s="66">
        <v>0</v>
      </c>
      <c r="Q28" s="343">
        <v>0</v>
      </c>
    </row>
    <row r="29" spans="1:20" ht="21" customHeight="1" x14ac:dyDescent="0.2">
      <c r="C29" s="1076"/>
      <c r="D29" s="1077"/>
      <c r="E29" s="333" t="s">
        <v>351</v>
      </c>
      <c r="F29" s="60">
        <f>IFERROR(F28/$E$25,0)</f>
        <v>0</v>
      </c>
      <c r="G29" s="60">
        <f t="shared" ref="G29:Q29" si="5">IFERROR(G28/$E$25,0)</f>
        <v>0</v>
      </c>
      <c r="H29" s="60">
        <f t="shared" si="5"/>
        <v>0</v>
      </c>
      <c r="I29" s="60">
        <f t="shared" si="5"/>
        <v>0</v>
      </c>
      <c r="J29" s="60">
        <f t="shared" si="5"/>
        <v>0</v>
      </c>
      <c r="K29" s="60">
        <f t="shared" si="5"/>
        <v>0</v>
      </c>
      <c r="L29" s="60">
        <f t="shared" si="5"/>
        <v>0</v>
      </c>
      <c r="M29" s="60">
        <f t="shared" si="5"/>
        <v>0</v>
      </c>
      <c r="N29" s="60">
        <f t="shared" si="5"/>
        <v>0</v>
      </c>
      <c r="O29" s="60">
        <f t="shared" si="5"/>
        <v>0</v>
      </c>
      <c r="P29" s="60">
        <f t="shared" si="5"/>
        <v>0</v>
      </c>
      <c r="Q29" s="257">
        <f t="shared" si="5"/>
        <v>0</v>
      </c>
    </row>
    <row r="30" spans="1:20" ht="42" customHeight="1" thickBot="1" x14ac:dyDescent="0.25">
      <c r="C30" s="1078"/>
      <c r="D30" s="1079"/>
      <c r="E30" s="334" t="s">
        <v>352</v>
      </c>
      <c r="F30" s="258">
        <f>F29</f>
        <v>0</v>
      </c>
      <c r="G30" s="258">
        <f>F30+G29</f>
        <v>0</v>
      </c>
      <c r="H30" s="258">
        <f>G30+H29</f>
        <v>0</v>
      </c>
      <c r="I30" s="258">
        <f t="shared" ref="I30:Q30" si="6">H30+I29</f>
        <v>0</v>
      </c>
      <c r="J30" s="258">
        <f t="shared" si="6"/>
        <v>0</v>
      </c>
      <c r="K30" s="258">
        <f t="shared" si="6"/>
        <v>0</v>
      </c>
      <c r="L30" s="258">
        <f t="shared" si="6"/>
        <v>0</v>
      </c>
      <c r="M30" s="258">
        <f t="shared" si="6"/>
        <v>0</v>
      </c>
      <c r="N30" s="258">
        <f t="shared" si="6"/>
        <v>0</v>
      </c>
      <c r="O30" s="258">
        <f t="shared" si="6"/>
        <v>0</v>
      </c>
      <c r="P30" s="258">
        <f t="shared" si="6"/>
        <v>0</v>
      </c>
      <c r="Q30" s="259">
        <f t="shared" si="6"/>
        <v>0</v>
      </c>
    </row>
    <row r="31" spans="1:20" ht="18" customHeight="1" thickBot="1" x14ac:dyDescent="0.25">
      <c r="D31" s="61"/>
      <c r="E31" s="61"/>
      <c r="F31" s="59"/>
      <c r="G31" s="59"/>
      <c r="H31" s="59"/>
      <c r="I31" s="59"/>
      <c r="J31" s="59"/>
      <c r="K31" s="59"/>
      <c r="L31" s="59"/>
      <c r="M31" s="59"/>
      <c r="N31" s="59"/>
      <c r="O31" s="59"/>
      <c r="P31" s="59"/>
      <c r="Q31" s="59"/>
    </row>
    <row r="32" spans="1:20" ht="20.100000000000001" customHeight="1" x14ac:dyDescent="0.2">
      <c r="C32" s="1105" t="s">
        <v>353</v>
      </c>
      <c r="D32" s="1106"/>
      <c r="E32" s="1106"/>
      <c r="F32" s="1106"/>
      <c r="G32" s="1106"/>
      <c r="H32" s="1106"/>
      <c r="I32" s="1106"/>
      <c r="J32" s="1106"/>
      <c r="K32" s="1106"/>
      <c r="L32" s="1106"/>
      <c r="M32" s="1106"/>
      <c r="N32" s="1106"/>
      <c r="O32" s="1106"/>
      <c r="P32" s="1106"/>
      <c r="Q32" s="1106"/>
      <c r="R32" s="1107"/>
    </row>
    <row r="33" spans="2:30" ht="20.100000000000001" customHeight="1" x14ac:dyDescent="0.2">
      <c r="B33" s="1103"/>
      <c r="C33" s="1108" t="s">
        <v>370</v>
      </c>
      <c r="D33" s="1109" t="s">
        <v>371</v>
      </c>
      <c r="E33" s="1072" t="s">
        <v>346</v>
      </c>
      <c r="F33" s="1072"/>
      <c r="G33" s="1072"/>
      <c r="H33" s="1072"/>
      <c r="I33" s="1072"/>
      <c r="J33" s="1072"/>
      <c r="K33" s="1072"/>
      <c r="L33" s="1072"/>
      <c r="M33" s="1072"/>
      <c r="N33" s="1072"/>
      <c r="O33" s="1072"/>
      <c r="P33" s="1072"/>
      <c r="Q33" s="1072"/>
      <c r="R33" s="260"/>
    </row>
    <row r="34" spans="2:30" ht="20.100000000000001" customHeight="1" x14ac:dyDescent="0.2">
      <c r="B34" s="1103"/>
      <c r="C34" s="1108"/>
      <c r="D34" s="1109"/>
      <c r="E34" s="62"/>
      <c r="F34" s="250" t="s">
        <v>120</v>
      </c>
      <c r="G34" s="250" t="s">
        <v>121</v>
      </c>
      <c r="H34" s="250" t="s">
        <v>122</v>
      </c>
      <c r="I34" s="250" t="s">
        <v>123</v>
      </c>
      <c r="J34" s="250" t="s">
        <v>124</v>
      </c>
      <c r="K34" s="250" t="s">
        <v>125</v>
      </c>
      <c r="L34" s="250" t="s">
        <v>126</v>
      </c>
      <c r="M34" s="250" t="s">
        <v>127</v>
      </c>
      <c r="N34" s="250" t="s">
        <v>128</v>
      </c>
      <c r="O34" s="250" t="s">
        <v>129</v>
      </c>
      <c r="P34" s="250" t="s">
        <v>130</v>
      </c>
      <c r="Q34" s="250" t="s">
        <v>131</v>
      </c>
      <c r="R34" s="49" t="s">
        <v>357</v>
      </c>
    </row>
    <row r="35" spans="2:30" ht="26.25" customHeight="1" x14ac:dyDescent="0.2">
      <c r="B35" s="1104"/>
      <c r="C35" s="1110">
        <v>0</v>
      </c>
      <c r="D35" s="998">
        <f>E25+C35</f>
        <v>0</v>
      </c>
      <c r="E35" s="63" t="s">
        <v>350</v>
      </c>
      <c r="F35" s="341">
        <f>F28</f>
        <v>0</v>
      </c>
      <c r="G35" s="341">
        <f t="shared" ref="G35:Q35" si="7">G28</f>
        <v>0</v>
      </c>
      <c r="H35" s="341">
        <f t="shared" si="7"/>
        <v>0</v>
      </c>
      <c r="I35" s="341">
        <f t="shared" si="7"/>
        <v>0</v>
      </c>
      <c r="J35" s="341">
        <f t="shared" si="7"/>
        <v>0</v>
      </c>
      <c r="K35" s="341">
        <f t="shared" si="7"/>
        <v>0</v>
      </c>
      <c r="L35" s="341">
        <f t="shared" si="7"/>
        <v>0</v>
      </c>
      <c r="M35" s="341">
        <f t="shared" si="7"/>
        <v>0</v>
      </c>
      <c r="N35" s="341">
        <f t="shared" si="7"/>
        <v>0</v>
      </c>
      <c r="O35" s="341">
        <f t="shared" si="7"/>
        <v>0</v>
      </c>
      <c r="P35" s="341">
        <f t="shared" si="7"/>
        <v>0</v>
      </c>
      <c r="Q35" s="341">
        <f t="shared" si="7"/>
        <v>0</v>
      </c>
      <c r="R35" s="261">
        <f>SUM(F35:Q35)</f>
        <v>0</v>
      </c>
    </row>
    <row r="36" spans="2:30" ht="18" customHeight="1" x14ac:dyDescent="0.2">
      <c r="B36" s="1104"/>
      <c r="C36" s="1110"/>
      <c r="D36" s="998"/>
      <c r="E36" s="64" t="s">
        <v>347</v>
      </c>
      <c r="F36" s="8">
        <f>IFERROR(F35/$D$35,0)</f>
        <v>0</v>
      </c>
      <c r="G36" s="8">
        <f t="shared" ref="G36:Q36" si="8">IFERROR(G35/$D$35,0)</f>
        <v>0</v>
      </c>
      <c r="H36" s="8">
        <f t="shared" si="8"/>
        <v>0</v>
      </c>
      <c r="I36" s="8">
        <f t="shared" si="8"/>
        <v>0</v>
      </c>
      <c r="J36" s="8">
        <f t="shared" si="8"/>
        <v>0</v>
      </c>
      <c r="K36" s="8">
        <f t="shared" si="8"/>
        <v>0</v>
      </c>
      <c r="L36" s="8">
        <f t="shared" si="8"/>
        <v>0</v>
      </c>
      <c r="M36" s="8">
        <f t="shared" si="8"/>
        <v>0</v>
      </c>
      <c r="N36" s="8">
        <f t="shared" si="8"/>
        <v>0</v>
      </c>
      <c r="O36" s="8">
        <f t="shared" si="8"/>
        <v>0</v>
      </c>
      <c r="P36" s="8">
        <f t="shared" si="8"/>
        <v>0</v>
      </c>
      <c r="Q36" s="8">
        <f t="shared" si="8"/>
        <v>0</v>
      </c>
      <c r="R36" s="262"/>
    </row>
    <row r="37" spans="2:30" ht="27.75" customHeight="1" x14ac:dyDescent="0.2">
      <c r="B37" s="1104"/>
      <c r="C37" s="1110"/>
      <c r="D37" s="998"/>
      <c r="E37" s="65" t="s">
        <v>348</v>
      </c>
      <c r="F37" s="60">
        <f>+F36</f>
        <v>0</v>
      </c>
      <c r="G37" s="60">
        <f>+F37+G36</f>
        <v>0</v>
      </c>
      <c r="H37" s="60">
        <f>+G37+H36</f>
        <v>0</v>
      </c>
      <c r="I37" s="60">
        <f>+H37+I36</f>
        <v>0</v>
      </c>
      <c r="J37" s="60">
        <f t="shared" ref="J37:Q37" si="9">+I37+J36</f>
        <v>0</v>
      </c>
      <c r="K37" s="60">
        <f t="shared" si="9"/>
        <v>0</v>
      </c>
      <c r="L37" s="60">
        <f t="shared" si="9"/>
        <v>0</v>
      </c>
      <c r="M37" s="60">
        <f t="shared" si="9"/>
        <v>0</v>
      </c>
      <c r="N37" s="60">
        <f t="shared" si="9"/>
        <v>0</v>
      </c>
      <c r="O37" s="60">
        <f t="shared" si="9"/>
        <v>0</v>
      </c>
      <c r="P37" s="60">
        <f t="shared" si="9"/>
        <v>0</v>
      </c>
      <c r="Q37" s="60">
        <f t="shared" si="9"/>
        <v>0</v>
      </c>
      <c r="R37" s="262"/>
    </row>
    <row r="38" spans="2:30" ht="28.5" customHeight="1" x14ac:dyDescent="0.2">
      <c r="B38" s="1104"/>
      <c r="C38" s="1110"/>
      <c r="D38" s="998"/>
      <c r="E38" s="63" t="s">
        <v>358</v>
      </c>
      <c r="F38" s="66">
        <v>0</v>
      </c>
      <c r="G38" s="66">
        <v>0</v>
      </c>
      <c r="H38" s="66">
        <v>0</v>
      </c>
      <c r="I38" s="66">
        <v>0</v>
      </c>
      <c r="J38" s="66">
        <v>0</v>
      </c>
      <c r="K38" s="66">
        <v>0</v>
      </c>
      <c r="L38" s="66">
        <v>0</v>
      </c>
      <c r="M38" s="66">
        <v>0</v>
      </c>
      <c r="N38" s="66">
        <v>0</v>
      </c>
      <c r="O38" s="66">
        <v>0</v>
      </c>
      <c r="P38" s="66">
        <v>0</v>
      </c>
      <c r="Q38" s="66">
        <v>0</v>
      </c>
      <c r="R38" s="261">
        <f>SUM(F38:Q38)</f>
        <v>0</v>
      </c>
    </row>
    <row r="39" spans="2:30" ht="18" customHeight="1" x14ac:dyDescent="0.2">
      <c r="B39" s="1104"/>
      <c r="C39" s="1110"/>
      <c r="D39" s="998"/>
      <c r="E39" s="64" t="s">
        <v>347</v>
      </c>
      <c r="F39" s="8">
        <f>IFERROR(F38/$D$35,0)</f>
        <v>0</v>
      </c>
      <c r="G39" s="8">
        <f t="shared" ref="G39:Q39" si="10">IFERROR(G38/$D$35,0)</f>
        <v>0</v>
      </c>
      <c r="H39" s="8">
        <f t="shared" si="10"/>
        <v>0</v>
      </c>
      <c r="I39" s="8">
        <f t="shared" si="10"/>
        <v>0</v>
      </c>
      <c r="J39" s="8">
        <f t="shared" si="10"/>
        <v>0</v>
      </c>
      <c r="K39" s="8">
        <f t="shared" si="10"/>
        <v>0</v>
      </c>
      <c r="L39" s="8">
        <f t="shared" si="10"/>
        <v>0</v>
      </c>
      <c r="M39" s="8">
        <f t="shared" si="10"/>
        <v>0</v>
      </c>
      <c r="N39" s="8">
        <f t="shared" si="10"/>
        <v>0</v>
      </c>
      <c r="O39" s="8">
        <f t="shared" si="10"/>
        <v>0</v>
      </c>
      <c r="P39" s="8">
        <f t="shared" si="10"/>
        <v>0</v>
      </c>
      <c r="Q39" s="8">
        <f t="shared" si="10"/>
        <v>0</v>
      </c>
      <c r="R39" s="262"/>
    </row>
    <row r="40" spans="2:30" ht="26.25" customHeight="1" thickBot="1" x14ac:dyDescent="0.25">
      <c r="B40" s="1104"/>
      <c r="C40" s="1111"/>
      <c r="D40" s="1112"/>
      <c r="E40" s="339" t="s">
        <v>348</v>
      </c>
      <c r="F40" s="258">
        <f>+F39</f>
        <v>0</v>
      </c>
      <c r="G40" s="258">
        <f>+F40+G39</f>
        <v>0</v>
      </c>
      <c r="H40" s="258">
        <f>+G40+H39</f>
        <v>0</v>
      </c>
      <c r="I40" s="258">
        <f>+H40+I39</f>
        <v>0</v>
      </c>
      <c r="J40" s="258">
        <f>+I40+J39</f>
        <v>0</v>
      </c>
      <c r="K40" s="258">
        <f t="shared" ref="K40:Q40" si="11">+J40+K39</f>
        <v>0</v>
      </c>
      <c r="L40" s="258">
        <f t="shared" si="11"/>
        <v>0</v>
      </c>
      <c r="M40" s="258">
        <f t="shared" si="11"/>
        <v>0</v>
      </c>
      <c r="N40" s="258">
        <f t="shared" si="11"/>
        <v>0</v>
      </c>
      <c r="O40" s="258">
        <f t="shared" si="11"/>
        <v>0</v>
      </c>
      <c r="P40" s="258">
        <f t="shared" si="11"/>
        <v>0</v>
      </c>
      <c r="Q40" s="258">
        <f t="shared" si="11"/>
        <v>0</v>
      </c>
      <c r="R40" s="340"/>
    </row>
    <row r="41" spans="2:30" ht="18" customHeight="1" thickBot="1" x14ac:dyDescent="0.25">
      <c r="C41" s="1097" t="s">
        <v>359</v>
      </c>
      <c r="D41" s="1098"/>
      <c r="E41" s="1099"/>
      <c r="F41" s="337">
        <f>F37+F40</f>
        <v>0</v>
      </c>
      <c r="G41" s="337">
        <f t="shared" ref="G41:Q41" si="12">G37+G40</f>
        <v>0</v>
      </c>
      <c r="H41" s="337">
        <f t="shared" si="12"/>
        <v>0</v>
      </c>
      <c r="I41" s="337">
        <f t="shared" si="12"/>
        <v>0</v>
      </c>
      <c r="J41" s="337">
        <f>J37+J40</f>
        <v>0</v>
      </c>
      <c r="K41" s="337">
        <f>K37+K40</f>
        <v>0</v>
      </c>
      <c r="L41" s="337">
        <f t="shared" si="12"/>
        <v>0</v>
      </c>
      <c r="M41" s="337">
        <f t="shared" si="12"/>
        <v>0</v>
      </c>
      <c r="N41" s="337">
        <f t="shared" si="12"/>
        <v>0</v>
      </c>
      <c r="O41" s="337">
        <f t="shared" si="12"/>
        <v>0</v>
      </c>
      <c r="P41" s="337">
        <f t="shared" si="12"/>
        <v>0</v>
      </c>
      <c r="Q41" s="337">
        <f t="shared" si="12"/>
        <v>0</v>
      </c>
      <c r="R41" s="338">
        <f>IFERROR((R35+R38)/D35,0)</f>
        <v>0</v>
      </c>
    </row>
    <row r="42" spans="2:30" ht="18" customHeight="1" x14ac:dyDescent="0.2">
      <c r="D42" s="61"/>
      <c r="E42" s="61"/>
      <c r="F42" s="59"/>
      <c r="G42" s="59"/>
      <c r="H42" s="59"/>
      <c r="I42" s="59"/>
      <c r="J42" s="59"/>
      <c r="K42" s="59"/>
      <c r="L42" s="59"/>
      <c r="M42" s="59"/>
      <c r="N42" s="59"/>
      <c r="O42" s="59"/>
      <c r="P42" s="59"/>
      <c r="Q42" s="59"/>
      <c r="R42" s="67"/>
      <c r="S42" s="68"/>
    </row>
    <row r="43" spans="2:30" ht="18" customHeight="1" x14ac:dyDescent="0.2">
      <c r="D43" s="61"/>
      <c r="F43" s="59"/>
      <c r="G43" s="59"/>
      <c r="H43" s="59"/>
      <c r="I43" s="59"/>
      <c r="J43" s="59"/>
      <c r="K43" s="59"/>
      <c r="L43" s="59"/>
      <c r="M43" s="59"/>
      <c r="N43" s="59"/>
      <c r="O43" s="59"/>
      <c r="P43" s="59"/>
      <c r="Q43" s="59"/>
    </row>
    <row r="44" spans="2:30" ht="18" customHeight="1" x14ac:dyDescent="0.2">
      <c r="D44" s="61"/>
      <c r="L44" s="59"/>
      <c r="M44" s="59"/>
      <c r="N44" s="59"/>
      <c r="O44" s="59"/>
      <c r="P44" s="59"/>
      <c r="Q44" s="59"/>
    </row>
    <row r="45" spans="2:30" ht="18" customHeight="1" x14ac:dyDescent="0.2">
      <c r="D45" s="61"/>
      <c r="E45" s="61"/>
      <c r="F45" s="59"/>
      <c r="G45" s="59"/>
      <c r="H45" s="59"/>
      <c r="I45" s="59"/>
      <c r="J45" s="59"/>
      <c r="K45" s="59"/>
      <c r="L45" s="59"/>
      <c r="M45" s="59"/>
      <c r="N45" s="59"/>
      <c r="O45" s="59"/>
      <c r="P45" s="59"/>
      <c r="Q45" s="59"/>
    </row>
    <row r="47" spans="2:30" ht="18" customHeight="1" x14ac:dyDescent="0.2">
      <c r="F47" s="69"/>
      <c r="G47" s="69"/>
      <c r="H47" s="69"/>
    </row>
    <row r="48" spans="2:30" s="70" customFormat="1" ht="18" customHeight="1" x14ac:dyDescent="0.2">
      <c r="B48" s="1003"/>
      <c r="C48" s="1003"/>
      <c r="D48" s="71"/>
      <c r="E48" s="36"/>
      <c r="G48" s="1"/>
      <c r="H48" s="71"/>
      <c r="I48" s="71"/>
      <c r="J48" s="71"/>
      <c r="K48" s="71"/>
      <c r="L48" s="71"/>
      <c r="M48" s="71"/>
      <c r="N48" s="71"/>
      <c r="O48" s="71"/>
      <c r="P48" s="71"/>
      <c r="R48" s="72"/>
      <c r="S48" s="72"/>
      <c r="T48" s="72"/>
      <c r="U48" s="72"/>
      <c r="V48" s="1100"/>
      <c r="W48" s="1100"/>
      <c r="X48" s="1100"/>
      <c r="Y48" s="1100"/>
      <c r="Z48" s="1100"/>
      <c r="AA48" s="1100"/>
      <c r="AB48" s="72"/>
      <c r="AC48" s="72"/>
      <c r="AD48" s="73"/>
    </row>
    <row r="49" spans="2:30" s="70" customFormat="1" ht="18" customHeight="1" x14ac:dyDescent="0.2">
      <c r="B49" s="1101" t="s">
        <v>362</v>
      </c>
      <c r="C49" s="1101"/>
      <c r="E49" s="36"/>
      <c r="G49" s="2" t="s">
        <v>363</v>
      </c>
      <c r="H49" s="72"/>
      <c r="I49" s="72"/>
      <c r="J49" s="72"/>
      <c r="K49" s="72"/>
      <c r="L49" s="72"/>
      <c r="M49" s="72"/>
      <c r="N49" s="72"/>
      <c r="O49" s="72"/>
      <c r="P49" s="72"/>
      <c r="R49" s="72"/>
      <c r="S49" s="72"/>
      <c r="T49" s="72"/>
      <c r="U49" s="72"/>
      <c r="V49" s="1102"/>
      <c r="W49" s="1102"/>
      <c r="X49" s="1102"/>
      <c r="Y49" s="1102"/>
      <c r="Z49" s="1102"/>
      <c r="AA49" s="1102"/>
      <c r="AB49" s="71"/>
      <c r="AC49" s="71"/>
      <c r="AD49" s="71"/>
    </row>
  </sheetData>
  <mergeCells count="43">
    <mergeCell ref="A1:B3"/>
    <mergeCell ref="C1:Q1"/>
    <mergeCell ref="C2:Q2"/>
    <mergeCell ref="A5:B5"/>
    <mergeCell ref="C5:Q5"/>
    <mergeCell ref="C3:I3"/>
    <mergeCell ref="J3:Q3"/>
    <mergeCell ref="D14:D15"/>
    <mergeCell ref="A6:B6"/>
    <mergeCell ref="C6:Q6"/>
    <mergeCell ref="A8:B8"/>
    <mergeCell ref="A9:B9"/>
    <mergeCell ref="C8:G8"/>
    <mergeCell ref="C9:G9"/>
    <mergeCell ref="B33:B34"/>
    <mergeCell ref="B35:B40"/>
    <mergeCell ref="C32:R32"/>
    <mergeCell ref="C33:C34"/>
    <mergeCell ref="D33:D34"/>
    <mergeCell ref="E33:Q33"/>
    <mergeCell ref="C35:C40"/>
    <mergeCell ref="D35:D40"/>
    <mergeCell ref="C41:E41"/>
    <mergeCell ref="B48:C48"/>
    <mergeCell ref="V48:AA48"/>
    <mergeCell ref="B49:C49"/>
    <mergeCell ref="V49:AA49"/>
    <mergeCell ref="E22:Q22"/>
    <mergeCell ref="C28:D30"/>
    <mergeCell ref="C10:G10"/>
    <mergeCell ref="C11:G11"/>
    <mergeCell ref="E21:P21"/>
    <mergeCell ref="F23:Q23"/>
    <mergeCell ref="E14:E15"/>
    <mergeCell ref="F14:Q14"/>
    <mergeCell ref="A18:E18"/>
    <mergeCell ref="A19:E19"/>
    <mergeCell ref="A10:B10"/>
    <mergeCell ref="A11:B11"/>
    <mergeCell ref="A13:Q13"/>
    <mergeCell ref="A14:A15"/>
    <mergeCell ref="B14:B15"/>
    <mergeCell ref="C14:C15"/>
  </mergeCells>
  <dataValidations count="7">
    <dataValidation allowBlank="1" showInputMessage="1" showErrorMessage="1" prompt="diligencie el numero de meses en letras (numero). ej: seis (6)." sqref="WVJ983067 IX10 ST10 ACP10 AML10 AWH10 BGD10 BPZ10 BZV10 CJR10 CTN10 DDJ10 DNF10 DXB10 EGX10 EQT10 FAP10 FKL10 FUH10 GED10 GNZ10 GXV10 HHR10 HRN10 IBJ10 ILF10 IVB10 JEX10 JOT10 JYP10 KIL10 KSH10 LCD10 LLZ10 LVV10 MFR10 MPN10 MZJ10 NJF10 NTB10 OCX10 OMT10 OWP10 PGL10 PQH10 QAD10 QJZ10 QTV10 RDR10 RNN10 RXJ10 SHF10 SRB10 TAX10 TKT10 TUP10 UEL10 UOH10 UYD10 VHZ10 VRV10 WBR10 WLN10 WVJ10 C65563 IX65563 ST65563 ACP65563 AML65563 AWH65563 BGD65563 BPZ65563 BZV65563 CJR65563 CTN65563 DDJ65563 DNF65563 DXB65563 EGX65563 EQT65563 FAP65563 FKL65563 FUH65563 GED65563 GNZ65563 GXV65563 HHR65563 HRN65563 IBJ65563 ILF65563 IVB65563 JEX65563 JOT65563 JYP65563 KIL65563 KSH65563 LCD65563 LLZ65563 LVV65563 MFR65563 MPN65563 MZJ65563 NJF65563 NTB65563 OCX65563 OMT65563 OWP65563 PGL65563 PQH65563 QAD65563 QJZ65563 QTV65563 RDR65563 RNN65563 RXJ65563 SHF65563 SRB65563 TAX65563 TKT65563 TUP65563 UEL65563 UOH65563 UYD65563 VHZ65563 VRV65563 WBR65563 WLN65563 WVJ65563 C131099 IX131099 ST131099 ACP131099 AML131099 AWH131099 BGD131099 BPZ131099 BZV131099 CJR131099 CTN131099 DDJ131099 DNF131099 DXB131099 EGX131099 EQT131099 FAP131099 FKL131099 FUH131099 GED131099 GNZ131099 GXV131099 HHR131099 HRN131099 IBJ131099 ILF131099 IVB131099 JEX131099 JOT131099 JYP131099 KIL131099 KSH131099 LCD131099 LLZ131099 LVV131099 MFR131099 MPN131099 MZJ131099 NJF131099 NTB131099 OCX131099 OMT131099 OWP131099 PGL131099 PQH131099 QAD131099 QJZ131099 QTV131099 RDR131099 RNN131099 RXJ131099 SHF131099 SRB131099 TAX131099 TKT131099 TUP131099 UEL131099 UOH131099 UYD131099 VHZ131099 VRV131099 WBR131099 WLN131099 WVJ131099 C196635 IX196635 ST196635 ACP196635 AML196635 AWH196635 BGD196635 BPZ196635 BZV196635 CJR196635 CTN196635 DDJ196635 DNF196635 DXB196635 EGX196635 EQT196635 FAP196635 FKL196635 FUH196635 GED196635 GNZ196635 GXV196635 HHR196635 HRN196635 IBJ196635 ILF196635 IVB196635 JEX196635 JOT196635 JYP196635 KIL196635 KSH196635 LCD196635 LLZ196635 LVV196635 MFR196635 MPN196635 MZJ196635 NJF196635 NTB196635 OCX196635 OMT196635 OWP196635 PGL196635 PQH196635 QAD196635 QJZ196635 QTV196635 RDR196635 RNN196635 RXJ196635 SHF196635 SRB196635 TAX196635 TKT196635 TUP196635 UEL196635 UOH196635 UYD196635 VHZ196635 VRV196635 WBR196635 WLN196635 WVJ196635 C262171 IX262171 ST262171 ACP262171 AML262171 AWH262171 BGD262171 BPZ262171 BZV262171 CJR262171 CTN262171 DDJ262171 DNF262171 DXB262171 EGX262171 EQT262171 FAP262171 FKL262171 FUH262171 GED262171 GNZ262171 GXV262171 HHR262171 HRN262171 IBJ262171 ILF262171 IVB262171 JEX262171 JOT262171 JYP262171 KIL262171 KSH262171 LCD262171 LLZ262171 LVV262171 MFR262171 MPN262171 MZJ262171 NJF262171 NTB262171 OCX262171 OMT262171 OWP262171 PGL262171 PQH262171 QAD262171 QJZ262171 QTV262171 RDR262171 RNN262171 RXJ262171 SHF262171 SRB262171 TAX262171 TKT262171 TUP262171 UEL262171 UOH262171 UYD262171 VHZ262171 VRV262171 WBR262171 WLN262171 WVJ262171 C327707 IX327707 ST327707 ACP327707 AML327707 AWH327707 BGD327707 BPZ327707 BZV327707 CJR327707 CTN327707 DDJ327707 DNF327707 DXB327707 EGX327707 EQT327707 FAP327707 FKL327707 FUH327707 GED327707 GNZ327707 GXV327707 HHR327707 HRN327707 IBJ327707 ILF327707 IVB327707 JEX327707 JOT327707 JYP327707 KIL327707 KSH327707 LCD327707 LLZ327707 LVV327707 MFR327707 MPN327707 MZJ327707 NJF327707 NTB327707 OCX327707 OMT327707 OWP327707 PGL327707 PQH327707 QAD327707 QJZ327707 QTV327707 RDR327707 RNN327707 RXJ327707 SHF327707 SRB327707 TAX327707 TKT327707 TUP327707 UEL327707 UOH327707 UYD327707 VHZ327707 VRV327707 WBR327707 WLN327707 WVJ327707 C393243 IX393243 ST393243 ACP393243 AML393243 AWH393243 BGD393243 BPZ393243 BZV393243 CJR393243 CTN393243 DDJ393243 DNF393243 DXB393243 EGX393243 EQT393243 FAP393243 FKL393243 FUH393243 GED393243 GNZ393243 GXV393243 HHR393243 HRN393243 IBJ393243 ILF393243 IVB393243 JEX393243 JOT393243 JYP393243 KIL393243 KSH393243 LCD393243 LLZ393243 LVV393243 MFR393243 MPN393243 MZJ393243 NJF393243 NTB393243 OCX393243 OMT393243 OWP393243 PGL393243 PQH393243 QAD393243 QJZ393243 QTV393243 RDR393243 RNN393243 RXJ393243 SHF393243 SRB393243 TAX393243 TKT393243 TUP393243 UEL393243 UOH393243 UYD393243 VHZ393243 VRV393243 WBR393243 WLN393243 WVJ393243 C458779 IX458779 ST458779 ACP458779 AML458779 AWH458779 BGD458779 BPZ458779 BZV458779 CJR458779 CTN458779 DDJ458779 DNF458779 DXB458779 EGX458779 EQT458779 FAP458779 FKL458779 FUH458779 GED458779 GNZ458779 GXV458779 HHR458779 HRN458779 IBJ458779 ILF458779 IVB458779 JEX458779 JOT458779 JYP458779 KIL458779 KSH458779 LCD458779 LLZ458779 LVV458779 MFR458779 MPN458779 MZJ458779 NJF458779 NTB458779 OCX458779 OMT458779 OWP458779 PGL458779 PQH458779 QAD458779 QJZ458779 QTV458779 RDR458779 RNN458779 RXJ458779 SHF458779 SRB458779 TAX458779 TKT458779 TUP458779 UEL458779 UOH458779 UYD458779 VHZ458779 VRV458779 WBR458779 WLN458779 WVJ458779 C524315 IX524315 ST524315 ACP524315 AML524315 AWH524315 BGD524315 BPZ524315 BZV524315 CJR524315 CTN524315 DDJ524315 DNF524315 DXB524315 EGX524315 EQT524315 FAP524315 FKL524315 FUH524315 GED524315 GNZ524315 GXV524315 HHR524315 HRN524315 IBJ524315 ILF524315 IVB524315 JEX524315 JOT524315 JYP524315 KIL524315 KSH524315 LCD524315 LLZ524315 LVV524315 MFR524315 MPN524315 MZJ524315 NJF524315 NTB524315 OCX524315 OMT524315 OWP524315 PGL524315 PQH524315 QAD524315 QJZ524315 QTV524315 RDR524315 RNN524315 RXJ524315 SHF524315 SRB524315 TAX524315 TKT524315 TUP524315 UEL524315 UOH524315 UYD524315 VHZ524315 VRV524315 WBR524315 WLN524315 WVJ524315 C589851 IX589851 ST589851 ACP589851 AML589851 AWH589851 BGD589851 BPZ589851 BZV589851 CJR589851 CTN589851 DDJ589851 DNF589851 DXB589851 EGX589851 EQT589851 FAP589851 FKL589851 FUH589851 GED589851 GNZ589851 GXV589851 HHR589851 HRN589851 IBJ589851 ILF589851 IVB589851 JEX589851 JOT589851 JYP589851 KIL589851 KSH589851 LCD589851 LLZ589851 LVV589851 MFR589851 MPN589851 MZJ589851 NJF589851 NTB589851 OCX589851 OMT589851 OWP589851 PGL589851 PQH589851 QAD589851 QJZ589851 QTV589851 RDR589851 RNN589851 RXJ589851 SHF589851 SRB589851 TAX589851 TKT589851 TUP589851 UEL589851 UOH589851 UYD589851 VHZ589851 VRV589851 WBR589851 WLN589851 WVJ589851 C655387 IX655387 ST655387 ACP655387 AML655387 AWH655387 BGD655387 BPZ655387 BZV655387 CJR655387 CTN655387 DDJ655387 DNF655387 DXB655387 EGX655387 EQT655387 FAP655387 FKL655387 FUH655387 GED655387 GNZ655387 GXV655387 HHR655387 HRN655387 IBJ655387 ILF655387 IVB655387 JEX655387 JOT655387 JYP655387 KIL655387 KSH655387 LCD655387 LLZ655387 LVV655387 MFR655387 MPN655387 MZJ655387 NJF655387 NTB655387 OCX655387 OMT655387 OWP655387 PGL655387 PQH655387 QAD655387 QJZ655387 QTV655387 RDR655387 RNN655387 RXJ655387 SHF655387 SRB655387 TAX655387 TKT655387 TUP655387 UEL655387 UOH655387 UYD655387 VHZ655387 VRV655387 WBR655387 WLN655387 WVJ655387 C720923 IX720923 ST720923 ACP720923 AML720923 AWH720923 BGD720923 BPZ720923 BZV720923 CJR720923 CTN720923 DDJ720923 DNF720923 DXB720923 EGX720923 EQT720923 FAP720923 FKL720923 FUH720923 GED720923 GNZ720923 GXV720923 HHR720923 HRN720923 IBJ720923 ILF720923 IVB720923 JEX720923 JOT720923 JYP720923 KIL720923 KSH720923 LCD720923 LLZ720923 LVV720923 MFR720923 MPN720923 MZJ720923 NJF720923 NTB720923 OCX720923 OMT720923 OWP720923 PGL720923 PQH720923 QAD720923 QJZ720923 QTV720923 RDR720923 RNN720923 RXJ720923 SHF720923 SRB720923 TAX720923 TKT720923 TUP720923 UEL720923 UOH720923 UYD720923 VHZ720923 VRV720923 WBR720923 WLN720923 WVJ720923 C786459 IX786459 ST786459 ACP786459 AML786459 AWH786459 BGD786459 BPZ786459 BZV786459 CJR786459 CTN786459 DDJ786459 DNF786459 DXB786459 EGX786459 EQT786459 FAP786459 FKL786459 FUH786459 GED786459 GNZ786459 GXV786459 HHR786459 HRN786459 IBJ786459 ILF786459 IVB786459 JEX786459 JOT786459 JYP786459 KIL786459 KSH786459 LCD786459 LLZ786459 LVV786459 MFR786459 MPN786459 MZJ786459 NJF786459 NTB786459 OCX786459 OMT786459 OWP786459 PGL786459 PQH786459 QAD786459 QJZ786459 QTV786459 RDR786459 RNN786459 RXJ786459 SHF786459 SRB786459 TAX786459 TKT786459 TUP786459 UEL786459 UOH786459 UYD786459 VHZ786459 VRV786459 WBR786459 WLN786459 WVJ786459 C851995 IX851995 ST851995 ACP851995 AML851995 AWH851995 BGD851995 BPZ851995 BZV851995 CJR851995 CTN851995 DDJ851995 DNF851995 DXB851995 EGX851995 EQT851995 FAP851995 FKL851995 FUH851995 GED851995 GNZ851995 GXV851995 HHR851995 HRN851995 IBJ851995 ILF851995 IVB851995 JEX851995 JOT851995 JYP851995 KIL851995 KSH851995 LCD851995 LLZ851995 LVV851995 MFR851995 MPN851995 MZJ851995 NJF851995 NTB851995 OCX851995 OMT851995 OWP851995 PGL851995 PQH851995 QAD851995 QJZ851995 QTV851995 RDR851995 RNN851995 RXJ851995 SHF851995 SRB851995 TAX851995 TKT851995 TUP851995 UEL851995 UOH851995 UYD851995 VHZ851995 VRV851995 WBR851995 WLN851995 WVJ851995 C917531 IX917531 ST917531 ACP917531 AML917531 AWH917531 BGD917531 BPZ917531 BZV917531 CJR917531 CTN917531 DDJ917531 DNF917531 DXB917531 EGX917531 EQT917531 FAP917531 FKL917531 FUH917531 GED917531 GNZ917531 GXV917531 HHR917531 HRN917531 IBJ917531 ILF917531 IVB917531 JEX917531 JOT917531 JYP917531 KIL917531 KSH917531 LCD917531 LLZ917531 LVV917531 MFR917531 MPN917531 MZJ917531 NJF917531 NTB917531 OCX917531 OMT917531 OWP917531 PGL917531 PQH917531 QAD917531 QJZ917531 QTV917531 RDR917531 RNN917531 RXJ917531 SHF917531 SRB917531 TAX917531 TKT917531 TUP917531 UEL917531 UOH917531 UYD917531 VHZ917531 VRV917531 WBR917531 WLN917531 WVJ917531 C983067 IX983067 ST983067 ACP983067 AML983067 AWH983067 BGD983067 BPZ983067 BZV983067 CJR983067 CTN983067 DDJ983067 DNF983067 DXB983067 EGX983067 EQT983067 FAP983067 FKL983067 FUH983067 GED983067 GNZ983067 GXV983067 HHR983067 HRN983067 IBJ983067 ILF983067 IVB983067 JEX983067 JOT983067 JYP983067 KIL983067 KSH983067 LCD983067 LLZ983067 LVV983067 MFR983067 MPN983067 MZJ983067 NJF983067 NTB983067 OCX983067 OMT983067 OWP983067 PGL983067 PQH983067 QAD983067 QJZ983067 QTV983067 RDR983067 RNN983067 RXJ983067 SHF983067 SRB983067 TAX983067 TKT983067 TUP983067 UEL983067 UOH983067 UYD983067 VHZ983067 VRV983067 WBR983067 WLN983067" xr:uid="{00000000-0002-0000-0200-000000000000}"/>
    <dataValidation allowBlank="1" showInputMessage="1" showErrorMessage="1" prompt="Emplear una unidad de medida concreta y medible, no utilizar GLOBAL" sqref="WVK983074:WVK983075 IY16:IY17 SU16:SU17 ACQ16:ACQ17 AMM16:AMM17 AWI16:AWI17 BGE16:BGE17 BQA16:BQA17 BZW16:BZW17 CJS16:CJS17 CTO16:CTO17 DDK16:DDK17 DNG16:DNG17 DXC16:DXC17 EGY16:EGY17 EQU16:EQU17 FAQ16:FAQ17 FKM16:FKM17 FUI16:FUI17 GEE16:GEE17 GOA16:GOA17 GXW16:GXW17 HHS16:HHS17 HRO16:HRO17 IBK16:IBK17 ILG16:ILG17 IVC16:IVC17 JEY16:JEY17 JOU16:JOU17 JYQ16:JYQ17 KIM16:KIM17 KSI16:KSI17 LCE16:LCE17 LMA16:LMA17 LVW16:LVW17 MFS16:MFS17 MPO16:MPO17 MZK16:MZK17 NJG16:NJG17 NTC16:NTC17 OCY16:OCY17 OMU16:OMU17 OWQ16:OWQ17 PGM16:PGM17 PQI16:PQI17 QAE16:QAE17 QKA16:QKA17 QTW16:QTW17 RDS16:RDS17 RNO16:RNO17 RXK16:RXK17 SHG16:SHG17 SRC16:SRC17 TAY16:TAY17 TKU16:TKU17 TUQ16:TUQ17 UEM16:UEM17 UOI16:UOI17 UYE16:UYE17 VIA16:VIA17 VRW16:VRW17 WBS16:WBS17 WLO16:WLO17 WVK16:WVK17 D65570:D65571 IY65570:IY65571 SU65570:SU65571 ACQ65570:ACQ65571 AMM65570:AMM65571 AWI65570:AWI65571 BGE65570:BGE65571 BQA65570:BQA65571 BZW65570:BZW65571 CJS65570:CJS65571 CTO65570:CTO65571 DDK65570:DDK65571 DNG65570:DNG65571 DXC65570:DXC65571 EGY65570:EGY65571 EQU65570:EQU65571 FAQ65570:FAQ65571 FKM65570:FKM65571 FUI65570:FUI65571 GEE65570:GEE65571 GOA65570:GOA65571 GXW65570:GXW65571 HHS65570:HHS65571 HRO65570:HRO65571 IBK65570:IBK65571 ILG65570:ILG65571 IVC65570:IVC65571 JEY65570:JEY65571 JOU65570:JOU65571 JYQ65570:JYQ65571 KIM65570:KIM65571 KSI65570:KSI65571 LCE65570:LCE65571 LMA65570:LMA65571 LVW65570:LVW65571 MFS65570:MFS65571 MPO65570:MPO65571 MZK65570:MZK65571 NJG65570:NJG65571 NTC65570:NTC65571 OCY65570:OCY65571 OMU65570:OMU65571 OWQ65570:OWQ65571 PGM65570:PGM65571 PQI65570:PQI65571 QAE65570:QAE65571 QKA65570:QKA65571 QTW65570:QTW65571 RDS65570:RDS65571 RNO65570:RNO65571 RXK65570:RXK65571 SHG65570:SHG65571 SRC65570:SRC65571 TAY65570:TAY65571 TKU65570:TKU65571 TUQ65570:TUQ65571 UEM65570:UEM65571 UOI65570:UOI65571 UYE65570:UYE65571 VIA65570:VIA65571 VRW65570:VRW65571 WBS65570:WBS65571 WLO65570:WLO65571 WVK65570:WVK65571 D131106:D131107 IY131106:IY131107 SU131106:SU131107 ACQ131106:ACQ131107 AMM131106:AMM131107 AWI131106:AWI131107 BGE131106:BGE131107 BQA131106:BQA131107 BZW131106:BZW131107 CJS131106:CJS131107 CTO131106:CTO131107 DDK131106:DDK131107 DNG131106:DNG131107 DXC131106:DXC131107 EGY131106:EGY131107 EQU131106:EQU131107 FAQ131106:FAQ131107 FKM131106:FKM131107 FUI131106:FUI131107 GEE131106:GEE131107 GOA131106:GOA131107 GXW131106:GXW131107 HHS131106:HHS131107 HRO131106:HRO131107 IBK131106:IBK131107 ILG131106:ILG131107 IVC131106:IVC131107 JEY131106:JEY131107 JOU131106:JOU131107 JYQ131106:JYQ131107 KIM131106:KIM131107 KSI131106:KSI131107 LCE131106:LCE131107 LMA131106:LMA131107 LVW131106:LVW131107 MFS131106:MFS131107 MPO131106:MPO131107 MZK131106:MZK131107 NJG131106:NJG131107 NTC131106:NTC131107 OCY131106:OCY131107 OMU131106:OMU131107 OWQ131106:OWQ131107 PGM131106:PGM131107 PQI131106:PQI131107 QAE131106:QAE131107 QKA131106:QKA131107 QTW131106:QTW131107 RDS131106:RDS131107 RNO131106:RNO131107 RXK131106:RXK131107 SHG131106:SHG131107 SRC131106:SRC131107 TAY131106:TAY131107 TKU131106:TKU131107 TUQ131106:TUQ131107 UEM131106:UEM131107 UOI131106:UOI131107 UYE131106:UYE131107 VIA131106:VIA131107 VRW131106:VRW131107 WBS131106:WBS131107 WLO131106:WLO131107 WVK131106:WVK131107 D196642:D196643 IY196642:IY196643 SU196642:SU196643 ACQ196642:ACQ196643 AMM196642:AMM196643 AWI196642:AWI196643 BGE196642:BGE196643 BQA196642:BQA196643 BZW196642:BZW196643 CJS196642:CJS196643 CTO196642:CTO196643 DDK196642:DDK196643 DNG196642:DNG196643 DXC196642:DXC196643 EGY196642:EGY196643 EQU196642:EQU196643 FAQ196642:FAQ196643 FKM196642:FKM196643 FUI196642:FUI196643 GEE196642:GEE196643 GOA196642:GOA196643 GXW196642:GXW196643 HHS196642:HHS196643 HRO196642:HRO196643 IBK196642:IBK196643 ILG196642:ILG196643 IVC196642:IVC196643 JEY196642:JEY196643 JOU196642:JOU196643 JYQ196642:JYQ196643 KIM196642:KIM196643 KSI196642:KSI196643 LCE196642:LCE196643 LMA196642:LMA196643 LVW196642:LVW196643 MFS196642:MFS196643 MPO196642:MPO196643 MZK196642:MZK196643 NJG196642:NJG196643 NTC196642:NTC196643 OCY196642:OCY196643 OMU196642:OMU196643 OWQ196642:OWQ196643 PGM196642:PGM196643 PQI196642:PQI196643 QAE196642:QAE196643 QKA196642:QKA196643 QTW196642:QTW196643 RDS196642:RDS196643 RNO196642:RNO196643 RXK196642:RXK196643 SHG196642:SHG196643 SRC196642:SRC196643 TAY196642:TAY196643 TKU196642:TKU196643 TUQ196642:TUQ196643 UEM196642:UEM196643 UOI196642:UOI196643 UYE196642:UYE196643 VIA196642:VIA196643 VRW196642:VRW196643 WBS196642:WBS196643 WLO196642:WLO196643 WVK196642:WVK196643 D262178:D262179 IY262178:IY262179 SU262178:SU262179 ACQ262178:ACQ262179 AMM262178:AMM262179 AWI262178:AWI262179 BGE262178:BGE262179 BQA262178:BQA262179 BZW262178:BZW262179 CJS262178:CJS262179 CTO262178:CTO262179 DDK262178:DDK262179 DNG262178:DNG262179 DXC262178:DXC262179 EGY262178:EGY262179 EQU262178:EQU262179 FAQ262178:FAQ262179 FKM262178:FKM262179 FUI262178:FUI262179 GEE262178:GEE262179 GOA262178:GOA262179 GXW262178:GXW262179 HHS262178:HHS262179 HRO262178:HRO262179 IBK262178:IBK262179 ILG262178:ILG262179 IVC262178:IVC262179 JEY262178:JEY262179 JOU262178:JOU262179 JYQ262178:JYQ262179 KIM262178:KIM262179 KSI262178:KSI262179 LCE262178:LCE262179 LMA262178:LMA262179 LVW262178:LVW262179 MFS262178:MFS262179 MPO262178:MPO262179 MZK262178:MZK262179 NJG262178:NJG262179 NTC262178:NTC262179 OCY262178:OCY262179 OMU262178:OMU262179 OWQ262178:OWQ262179 PGM262178:PGM262179 PQI262178:PQI262179 QAE262178:QAE262179 QKA262178:QKA262179 QTW262178:QTW262179 RDS262178:RDS262179 RNO262178:RNO262179 RXK262178:RXK262179 SHG262178:SHG262179 SRC262178:SRC262179 TAY262178:TAY262179 TKU262178:TKU262179 TUQ262178:TUQ262179 UEM262178:UEM262179 UOI262178:UOI262179 UYE262178:UYE262179 VIA262178:VIA262179 VRW262178:VRW262179 WBS262178:WBS262179 WLO262178:WLO262179 WVK262178:WVK262179 D327714:D327715 IY327714:IY327715 SU327714:SU327715 ACQ327714:ACQ327715 AMM327714:AMM327715 AWI327714:AWI327715 BGE327714:BGE327715 BQA327714:BQA327715 BZW327714:BZW327715 CJS327714:CJS327715 CTO327714:CTO327715 DDK327714:DDK327715 DNG327714:DNG327715 DXC327714:DXC327715 EGY327714:EGY327715 EQU327714:EQU327715 FAQ327714:FAQ327715 FKM327714:FKM327715 FUI327714:FUI327715 GEE327714:GEE327715 GOA327714:GOA327715 GXW327714:GXW327715 HHS327714:HHS327715 HRO327714:HRO327715 IBK327714:IBK327715 ILG327714:ILG327715 IVC327714:IVC327715 JEY327714:JEY327715 JOU327714:JOU327715 JYQ327714:JYQ327715 KIM327714:KIM327715 KSI327714:KSI327715 LCE327714:LCE327715 LMA327714:LMA327715 LVW327714:LVW327715 MFS327714:MFS327715 MPO327714:MPO327715 MZK327714:MZK327715 NJG327714:NJG327715 NTC327714:NTC327715 OCY327714:OCY327715 OMU327714:OMU327715 OWQ327714:OWQ327715 PGM327714:PGM327715 PQI327714:PQI327715 QAE327714:QAE327715 QKA327714:QKA327715 QTW327714:QTW327715 RDS327714:RDS327715 RNO327714:RNO327715 RXK327714:RXK327715 SHG327714:SHG327715 SRC327714:SRC327715 TAY327714:TAY327715 TKU327714:TKU327715 TUQ327714:TUQ327715 UEM327714:UEM327715 UOI327714:UOI327715 UYE327714:UYE327715 VIA327714:VIA327715 VRW327714:VRW327715 WBS327714:WBS327715 WLO327714:WLO327715 WVK327714:WVK327715 D393250:D393251 IY393250:IY393251 SU393250:SU393251 ACQ393250:ACQ393251 AMM393250:AMM393251 AWI393250:AWI393251 BGE393250:BGE393251 BQA393250:BQA393251 BZW393250:BZW393251 CJS393250:CJS393251 CTO393250:CTO393251 DDK393250:DDK393251 DNG393250:DNG393251 DXC393250:DXC393251 EGY393250:EGY393251 EQU393250:EQU393251 FAQ393250:FAQ393251 FKM393250:FKM393251 FUI393250:FUI393251 GEE393250:GEE393251 GOA393250:GOA393251 GXW393250:GXW393251 HHS393250:HHS393251 HRO393250:HRO393251 IBK393250:IBK393251 ILG393250:ILG393251 IVC393250:IVC393251 JEY393250:JEY393251 JOU393250:JOU393251 JYQ393250:JYQ393251 KIM393250:KIM393251 KSI393250:KSI393251 LCE393250:LCE393251 LMA393250:LMA393251 LVW393250:LVW393251 MFS393250:MFS393251 MPO393250:MPO393251 MZK393250:MZK393251 NJG393250:NJG393251 NTC393250:NTC393251 OCY393250:OCY393251 OMU393250:OMU393251 OWQ393250:OWQ393251 PGM393250:PGM393251 PQI393250:PQI393251 QAE393250:QAE393251 QKA393250:QKA393251 QTW393250:QTW393251 RDS393250:RDS393251 RNO393250:RNO393251 RXK393250:RXK393251 SHG393250:SHG393251 SRC393250:SRC393251 TAY393250:TAY393251 TKU393250:TKU393251 TUQ393250:TUQ393251 UEM393250:UEM393251 UOI393250:UOI393251 UYE393250:UYE393251 VIA393250:VIA393251 VRW393250:VRW393251 WBS393250:WBS393251 WLO393250:WLO393251 WVK393250:WVK393251 D458786:D458787 IY458786:IY458787 SU458786:SU458787 ACQ458786:ACQ458787 AMM458786:AMM458787 AWI458786:AWI458787 BGE458786:BGE458787 BQA458786:BQA458787 BZW458786:BZW458787 CJS458786:CJS458787 CTO458786:CTO458787 DDK458786:DDK458787 DNG458786:DNG458787 DXC458786:DXC458787 EGY458786:EGY458787 EQU458786:EQU458787 FAQ458786:FAQ458787 FKM458786:FKM458787 FUI458786:FUI458787 GEE458786:GEE458787 GOA458786:GOA458787 GXW458786:GXW458787 HHS458786:HHS458787 HRO458786:HRO458787 IBK458786:IBK458787 ILG458786:ILG458787 IVC458786:IVC458787 JEY458786:JEY458787 JOU458786:JOU458787 JYQ458786:JYQ458787 KIM458786:KIM458787 KSI458786:KSI458787 LCE458786:LCE458787 LMA458786:LMA458787 LVW458786:LVW458787 MFS458786:MFS458787 MPO458786:MPO458787 MZK458786:MZK458787 NJG458786:NJG458787 NTC458786:NTC458787 OCY458786:OCY458787 OMU458786:OMU458787 OWQ458786:OWQ458787 PGM458786:PGM458787 PQI458786:PQI458787 QAE458786:QAE458787 QKA458786:QKA458787 QTW458786:QTW458787 RDS458786:RDS458787 RNO458786:RNO458787 RXK458786:RXK458787 SHG458786:SHG458787 SRC458786:SRC458787 TAY458786:TAY458787 TKU458786:TKU458787 TUQ458786:TUQ458787 UEM458786:UEM458787 UOI458786:UOI458787 UYE458786:UYE458787 VIA458786:VIA458787 VRW458786:VRW458787 WBS458786:WBS458787 WLO458786:WLO458787 WVK458786:WVK458787 D524322:D524323 IY524322:IY524323 SU524322:SU524323 ACQ524322:ACQ524323 AMM524322:AMM524323 AWI524322:AWI524323 BGE524322:BGE524323 BQA524322:BQA524323 BZW524322:BZW524323 CJS524322:CJS524323 CTO524322:CTO524323 DDK524322:DDK524323 DNG524322:DNG524323 DXC524322:DXC524323 EGY524322:EGY524323 EQU524322:EQU524323 FAQ524322:FAQ524323 FKM524322:FKM524323 FUI524322:FUI524323 GEE524322:GEE524323 GOA524322:GOA524323 GXW524322:GXW524323 HHS524322:HHS524323 HRO524322:HRO524323 IBK524322:IBK524323 ILG524322:ILG524323 IVC524322:IVC524323 JEY524322:JEY524323 JOU524322:JOU524323 JYQ524322:JYQ524323 KIM524322:KIM524323 KSI524322:KSI524323 LCE524322:LCE524323 LMA524322:LMA524323 LVW524322:LVW524323 MFS524322:MFS524323 MPO524322:MPO524323 MZK524322:MZK524323 NJG524322:NJG524323 NTC524322:NTC524323 OCY524322:OCY524323 OMU524322:OMU524323 OWQ524322:OWQ524323 PGM524322:PGM524323 PQI524322:PQI524323 QAE524322:QAE524323 QKA524322:QKA524323 QTW524322:QTW524323 RDS524322:RDS524323 RNO524322:RNO524323 RXK524322:RXK524323 SHG524322:SHG524323 SRC524322:SRC524323 TAY524322:TAY524323 TKU524322:TKU524323 TUQ524322:TUQ524323 UEM524322:UEM524323 UOI524322:UOI524323 UYE524322:UYE524323 VIA524322:VIA524323 VRW524322:VRW524323 WBS524322:WBS524323 WLO524322:WLO524323 WVK524322:WVK524323 D589858:D589859 IY589858:IY589859 SU589858:SU589859 ACQ589858:ACQ589859 AMM589858:AMM589859 AWI589858:AWI589859 BGE589858:BGE589859 BQA589858:BQA589859 BZW589858:BZW589859 CJS589858:CJS589859 CTO589858:CTO589859 DDK589858:DDK589859 DNG589858:DNG589859 DXC589858:DXC589859 EGY589858:EGY589859 EQU589858:EQU589859 FAQ589858:FAQ589859 FKM589858:FKM589859 FUI589858:FUI589859 GEE589858:GEE589859 GOA589858:GOA589859 GXW589858:GXW589859 HHS589858:HHS589859 HRO589858:HRO589859 IBK589858:IBK589859 ILG589858:ILG589859 IVC589858:IVC589859 JEY589858:JEY589859 JOU589858:JOU589859 JYQ589858:JYQ589859 KIM589858:KIM589859 KSI589858:KSI589859 LCE589858:LCE589859 LMA589858:LMA589859 LVW589858:LVW589859 MFS589858:MFS589859 MPO589858:MPO589859 MZK589858:MZK589859 NJG589858:NJG589859 NTC589858:NTC589859 OCY589858:OCY589859 OMU589858:OMU589859 OWQ589858:OWQ589859 PGM589858:PGM589859 PQI589858:PQI589859 QAE589858:QAE589859 QKA589858:QKA589859 QTW589858:QTW589859 RDS589858:RDS589859 RNO589858:RNO589859 RXK589858:RXK589859 SHG589858:SHG589859 SRC589858:SRC589859 TAY589858:TAY589859 TKU589858:TKU589859 TUQ589858:TUQ589859 UEM589858:UEM589859 UOI589858:UOI589859 UYE589858:UYE589859 VIA589858:VIA589859 VRW589858:VRW589859 WBS589858:WBS589859 WLO589858:WLO589859 WVK589858:WVK589859 D655394:D655395 IY655394:IY655395 SU655394:SU655395 ACQ655394:ACQ655395 AMM655394:AMM655395 AWI655394:AWI655395 BGE655394:BGE655395 BQA655394:BQA655395 BZW655394:BZW655395 CJS655394:CJS655395 CTO655394:CTO655395 DDK655394:DDK655395 DNG655394:DNG655395 DXC655394:DXC655395 EGY655394:EGY655395 EQU655394:EQU655395 FAQ655394:FAQ655395 FKM655394:FKM655395 FUI655394:FUI655395 GEE655394:GEE655395 GOA655394:GOA655395 GXW655394:GXW655395 HHS655394:HHS655395 HRO655394:HRO655395 IBK655394:IBK655395 ILG655394:ILG655395 IVC655394:IVC655395 JEY655394:JEY655395 JOU655394:JOU655395 JYQ655394:JYQ655395 KIM655394:KIM655395 KSI655394:KSI655395 LCE655394:LCE655395 LMA655394:LMA655395 LVW655394:LVW655395 MFS655394:MFS655395 MPO655394:MPO655395 MZK655394:MZK655395 NJG655394:NJG655395 NTC655394:NTC655395 OCY655394:OCY655395 OMU655394:OMU655395 OWQ655394:OWQ655395 PGM655394:PGM655395 PQI655394:PQI655395 QAE655394:QAE655395 QKA655394:QKA655395 QTW655394:QTW655395 RDS655394:RDS655395 RNO655394:RNO655395 RXK655394:RXK655395 SHG655394:SHG655395 SRC655394:SRC655395 TAY655394:TAY655395 TKU655394:TKU655395 TUQ655394:TUQ655395 UEM655394:UEM655395 UOI655394:UOI655395 UYE655394:UYE655395 VIA655394:VIA655395 VRW655394:VRW655395 WBS655394:WBS655395 WLO655394:WLO655395 WVK655394:WVK655395 D720930:D720931 IY720930:IY720931 SU720930:SU720931 ACQ720930:ACQ720931 AMM720930:AMM720931 AWI720930:AWI720931 BGE720930:BGE720931 BQA720930:BQA720931 BZW720930:BZW720931 CJS720930:CJS720931 CTO720930:CTO720931 DDK720930:DDK720931 DNG720930:DNG720931 DXC720930:DXC720931 EGY720930:EGY720931 EQU720930:EQU720931 FAQ720930:FAQ720931 FKM720930:FKM720931 FUI720930:FUI720931 GEE720930:GEE720931 GOA720930:GOA720931 GXW720930:GXW720931 HHS720930:HHS720931 HRO720930:HRO720931 IBK720930:IBK720931 ILG720930:ILG720931 IVC720930:IVC720931 JEY720930:JEY720931 JOU720930:JOU720931 JYQ720930:JYQ720931 KIM720930:KIM720931 KSI720930:KSI720931 LCE720930:LCE720931 LMA720930:LMA720931 LVW720930:LVW720931 MFS720930:MFS720931 MPO720930:MPO720931 MZK720930:MZK720931 NJG720930:NJG720931 NTC720930:NTC720931 OCY720930:OCY720931 OMU720930:OMU720931 OWQ720930:OWQ720931 PGM720930:PGM720931 PQI720930:PQI720931 QAE720930:QAE720931 QKA720930:QKA720931 QTW720930:QTW720931 RDS720930:RDS720931 RNO720930:RNO720931 RXK720930:RXK720931 SHG720930:SHG720931 SRC720930:SRC720931 TAY720930:TAY720931 TKU720930:TKU720931 TUQ720930:TUQ720931 UEM720930:UEM720931 UOI720930:UOI720931 UYE720930:UYE720931 VIA720930:VIA720931 VRW720930:VRW720931 WBS720930:WBS720931 WLO720930:WLO720931 WVK720930:WVK720931 D786466:D786467 IY786466:IY786467 SU786466:SU786467 ACQ786466:ACQ786467 AMM786466:AMM786467 AWI786466:AWI786467 BGE786466:BGE786467 BQA786466:BQA786467 BZW786466:BZW786467 CJS786466:CJS786467 CTO786466:CTO786467 DDK786466:DDK786467 DNG786466:DNG786467 DXC786466:DXC786467 EGY786466:EGY786467 EQU786466:EQU786467 FAQ786466:FAQ786467 FKM786466:FKM786467 FUI786466:FUI786467 GEE786466:GEE786467 GOA786466:GOA786467 GXW786466:GXW786467 HHS786466:HHS786467 HRO786466:HRO786467 IBK786466:IBK786467 ILG786466:ILG786467 IVC786466:IVC786467 JEY786466:JEY786467 JOU786466:JOU786467 JYQ786466:JYQ786467 KIM786466:KIM786467 KSI786466:KSI786467 LCE786466:LCE786467 LMA786466:LMA786467 LVW786466:LVW786467 MFS786466:MFS786467 MPO786466:MPO786467 MZK786466:MZK786467 NJG786466:NJG786467 NTC786466:NTC786467 OCY786466:OCY786467 OMU786466:OMU786467 OWQ786466:OWQ786467 PGM786466:PGM786467 PQI786466:PQI786467 QAE786466:QAE786467 QKA786466:QKA786467 QTW786466:QTW786467 RDS786466:RDS786467 RNO786466:RNO786467 RXK786466:RXK786467 SHG786466:SHG786467 SRC786466:SRC786467 TAY786466:TAY786467 TKU786466:TKU786467 TUQ786466:TUQ786467 UEM786466:UEM786467 UOI786466:UOI786467 UYE786466:UYE786467 VIA786466:VIA786467 VRW786466:VRW786467 WBS786466:WBS786467 WLO786466:WLO786467 WVK786466:WVK786467 D852002:D852003 IY852002:IY852003 SU852002:SU852003 ACQ852002:ACQ852003 AMM852002:AMM852003 AWI852002:AWI852003 BGE852002:BGE852003 BQA852002:BQA852003 BZW852002:BZW852003 CJS852002:CJS852003 CTO852002:CTO852003 DDK852002:DDK852003 DNG852002:DNG852003 DXC852002:DXC852003 EGY852002:EGY852003 EQU852002:EQU852003 FAQ852002:FAQ852003 FKM852002:FKM852003 FUI852002:FUI852003 GEE852002:GEE852003 GOA852002:GOA852003 GXW852002:GXW852003 HHS852002:HHS852003 HRO852002:HRO852003 IBK852002:IBK852003 ILG852002:ILG852003 IVC852002:IVC852003 JEY852002:JEY852003 JOU852002:JOU852003 JYQ852002:JYQ852003 KIM852002:KIM852003 KSI852002:KSI852003 LCE852002:LCE852003 LMA852002:LMA852003 LVW852002:LVW852003 MFS852002:MFS852003 MPO852002:MPO852003 MZK852002:MZK852003 NJG852002:NJG852003 NTC852002:NTC852003 OCY852002:OCY852003 OMU852002:OMU852003 OWQ852002:OWQ852003 PGM852002:PGM852003 PQI852002:PQI852003 QAE852002:QAE852003 QKA852002:QKA852003 QTW852002:QTW852003 RDS852002:RDS852003 RNO852002:RNO852003 RXK852002:RXK852003 SHG852002:SHG852003 SRC852002:SRC852003 TAY852002:TAY852003 TKU852002:TKU852003 TUQ852002:TUQ852003 UEM852002:UEM852003 UOI852002:UOI852003 UYE852002:UYE852003 VIA852002:VIA852003 VRW852002:VRW852003 WBS852002:WBS852003 WLO852002:WLO852003 WVK852002:WVK852003 D917538:D917539 IY917538:IY917539 SU917538:SU917539 ACQ917538:ACQ917539 AMM917538:AMM917539 AWI917538:AWI917539 BGE917538:BGE917539 BQA917538:BQA917539 BZW917538:BZW917539 CJS917538:CJS917539 CTO917538:CTO917539 DDK917538:DDK917539 DNG917538:DNG917539 DXC917538:DXC917539 EGY917538:EGY917539 EQU917538:EQU917539 FAQ917538:FAQ917539 FKM917538:FKM917539 FUI917538:FUI917539 GEE917538:GEE917539 GOA917538:GOA917539 GXW917538:GXW917539 HHS917538:HHS917539 HRO917538:HRO917539 IBK917538:IBK917539 ILG917538:ILG917539 IVC917538:IVC917539 JEY917538:JEY917539 JOU917538:JOU917539 JYQ917538:JYQ917539 KIM917538:KIM917539 KSI917538:KSI917539 LCE917538:LCE917539 LMA917538:LMA917539 LVW917538:LVW917539 MFS917538:MFS917539 MPO917538:MPO917539 MZK917538:MZK917539 NJG917538:NJG917539 NTC917538:NTC917539 OCY917538:OCY917539 OMU917538:OMU917539 OWQ917538:OWQ917539 PGM917538:PGM917539 PQI917538:PQI917539 QAE917538:QAE917539 QKA917538:QKA917539 QTW917538:QTW917539 RDS917538:RDS917539 RNO917538:RNO917539 RXK917538:RXK917539 SHG917538:SHG917539 SRC917538:SRC917539 TAY917538:TAY917539 TKU917538:TKU917539 TUQ917538:TUQ917539 UEM917538:UEM917539 UOI917538:UOI917539 UYE917538:UYE917539 VIA917538:VIA917539 VRW917538:VRW917539 WBS917538:WBS917539 WLO917538:WLO917539 WVK917538:WVK917539 D983074:D983075 IY983074:IY983075 SU983074:SU983075 ACQ983074:ACQ983075 AMM983074:AMM983075 AWI983074:AWI983075 BGE983074:BGE983075 BQA983074:BQA983075 BZW983074:BZW983075 CJS983074:CJS983075 CTO983074:CTO983075 DDK983074:DDK983075 DNG983074:DNG983075 DXC983074:DXC983075 EGY983074:EGY983075 EQU983074:EQU983075 FAQ983074:FAQ983075 FKM983074:FKM983075 FUI983074:FUI983075 GEE983074:GEE983075 GOA983074:GOA983075 GXW983074:GXW983075 HHS983074:HHS983075 HRO983074:HRO983075 IBK983074:IBK983075 ILG983074:ILG983075 IVC983074:IVC983075 JEY983074:JEY983075 JOU983074:JOU983075 JYQ983074:JYQ983075 KIM983074:KIM983075 KSI983074:KSI983075 LCE983074:LCE983075 LMA983074:LMA983075 LVW983074:LVW983075 MFS983074:MFS983075 MPO983074:MPO983075 MZK983074:MZK983075 NJG983074:NJG983075 NTC983074:NTC983075 OCY983074:OCY983075 OMU983074:OMU983075 OWQ983074:OWQ983075 PGM983074:PGM983075 PQI983074:PQI983075 QAE983074:QAE983075 QKA983074:QKA983075 QTW983074:QTW983075 RDS983074:RDS983075 RNO983074:RNO983075 RXK983074:RXK983075 SHG983074:SHG983075 SRC983074:SRC983075 TAY983074:TAY983075 TKU983074:TKU983075 TUQ983074:TUQ983075 UEM983074:UEM983075 UOI983074:UOI983075 UYE983074:UYE983075 VIA983074:VIA983075 VRW983074:VRW983075 WBS983074:WBS983075 WLO983074:WLO983075 D16:D17" xr:uid="{00000000-0002-0000-0200-000001000000}"/>
    <dataValidation allowBlank="1" showInputMessage="1" showErrorMessage="1" prompt="Alcance: Definir las principales actividades que se requieren para alcanzar el producto definidos en los estudios previos" sqref="WVI983075 IW17 SS17 ACO17 AMK17 AWG17 BGC17 BPY17 BZU17 CJQ17 CTM17 DDI17 DNE17 DXA17 EGW17 EQS17 FAO17 FKK17 FUG17 GEC17 GNY17 GXU17 HHQ17 HRM17 IBI17 ILE17 IVA17 JEW17 JOS17 JYO17 KIK17 KSG17 LCC17 LLY17 LVU17 MFQ17 MPM17 MZI17 NJE17 NTA17 OCW17 OMS17 OWO17 PGK17 PQG17 QAC17 QJY17 QTU17 RDQ17 RNM17 RXI17 SHE17 SRA17 TAW17 TKS17 TUO17 UEK17 UOG17 UYC17 VHY17 VRU17 WBQ17 WLM17 WVI17 B65571 IW65571 SS65571 ACO65571 AMK65571 AWG65571 BGC65571 BPY65571 BZU65571 CJQ65571 CTM65571 DDI65571 DNE65571 DXA65571 EGW65571 EQS65571 FAO65571 FKK65571 FUG65571 GEC65571 GNY65571 GXU65571 HHQ65571 HRM65571 IBI65571 ILE65571 IVA65571 JEW65571 JOS65571 JYO65571 KIK65571 KSG65571 LCC65571 LLY65571 LVU65571 MFQ65571 MPM65571 MZI65571 NJE65571 NTA65571 OCW65571 OMS65571 OWO65571 PGK65571 PQG65571 QAC65571 QJY65571 QTU65571 RDQ65571 RNM65571 RXI65571 SHE65571 SRA65571 TAW65571 TKS65571 TUO65571 UEK65571 UOG65571 UYC65571 VHY65571 VRU65571 WBQ65571 WLM65571 WVI65571 B131107 IW131107 SS131107 ACO131107 AMK131107 AWG131107 BGC131107 BPY131107 BZU131107 CJQ131107 CTM131107 DDI131107 DNE131107 DXA131107 EGW131107 EQS131107 FAO131107 FKK131107 FUG131107 GEC131107 GNY131107 GXU131107 HHQ131107 HRM131107 IBI131107 ILE131107 IVA131107 JEW131107 JOS131107 JYO131107 KIK131107 KSG131107 LCC131107 LLY131107 LVU131107 MFQ131107 MPM131107 MZI131107 NJE131107 NTA131107 OCW131107 OMS131107 OWO131107 PGK131107 PQG131107 QAC131107 QJY131107 QTU131107 RDQ131107 RNM131107 RXI131107 SHE131107 SRA131107 TAW131107 TKS131107 TUO131107 UEK131107 UOG131107 UYC131107 VHY131107 VRU131107 WBQ131107 WLM131107 WVI131107 B196643 IW196643 SS196643 ACO196643 AMK196643 AWG196643 BGC196643 BPY196643 BZU196643 CJQ196643 CTM196643 DDI196643 DNE196643 DXA196643 EGW196643 EQS196643 FAO196643 FKK196643 FUG196643 GEC196643 GNY196643 GXU196643 HHQ196643 HRM196643 IBI196643 ILE196643 IVA196643 JEW196643 JOS196643 JYO196643 KIK196643 KSG196643 LCC196643 LLY196643 LVU196643 MFQ196643 MPM196643 MZI196643 NJE196643 NTA196643 OCW196643 OMS196643 OWO196643 PGK196643 PQG196643 QAC196643 QJY196643 QTU196643 RDQ196643 RNM196643 RXI196643 SHE196643 SRA196643 TAW196643 TKS196643 TUO196643 UEK196643 UOG196643 UYC196643 VHY196643 VRU196643 WBQ196643 WLM196643 WVI196643 B262179 IW262179 SS262179 ACO262179 AMK262179 AWG262179 BGC262179 BPY262179 BZU262179 CJQ262179 CTM262179 DDI262179 DNE262179 DXA262179 EGW262179 EQS262179 FAO262179 FKK262179 FUG262179 GEC262179 GNY262179 GXU262179 HHQ262179 HRM262179 IBI262179 ILE262179 IVA262179 JEW262179 JOS262179 JYO262179 KIK262179 KSG262179 LCC262179 LLY262179 LVU262179 MFQ262179 MPM262179 MZI262179 NJE262179 NTA262179 OCW262179 OMS262179 OWO262179 PGK262179 PQG262179 QAC262179 QJY262179 QTU262179 RDQ262179 RNM262179 RXI262179 SHE262179 SRA262179 TAW262179 TKS262179 TUO262179 UEK262179 UOG262179 UYC262179 VHY262179 VRU262179 WBQ262179 WLM262179 WVI262179 B327715 IW327715 SS327715 ACO327715 AMK327715 AWG327715 BGC327715 BPY327715 BZU327715 CJQ327715 CTM327715 DDI327715 DNE327715 DXA327715 EGW327715 EQS327715 FAO327715 FKK327715 FUG327715 GEC327715 GNY327715 GXU327715 HHQ327715 HRM327715 IBI327715 ILE327715 IVA327715 JEW327715 JOS327715 JYO327715 KIK327715 KSG327715 LCC327715 LLY327715 LVU327715 MFQ327715 MPM327715 MZI327715 NJE327715 NTA327715 OCW327715 OMS327715 OWO327715 PGK327715 PQG327715 QAC327715 QJY327715 QTU327715 RDQ327715 RNM327715 RXI327715 SHE327715 SRA327715 TAW327715 TKS327715 TUO327715 UEK327715 UOG327715 UYC327715 VHY327715 VRU327715 WBQ327715 WLM327715 WVI327715 B393251 IW393251 SS393251 ACO393251 AMK393251 AWG393251 BGC393251 BPY393251 BZU393251 CJQ393251 CTM393251 DDI393251 DNE393251 DXA393251 EGW393251 EQS393251 FAO393251 FKK393251 FUG393251 GEC393251 GNY393251 GXU393251 HHQ393251 HRM393251 IBI393251 ILE393251 IVA393251 JEW393251 JOS393251 JYO393251 KIK393251 KSG393251 LCC393251 LLY393251 LVU393251 MFQ393251 MPM393251 MZI393251 NJE393251 NTA393251 OCW393251 OMS393251 OWO393251 PGK393251 PQG393251 QAC393251 QJY393251 QTU393251 RDQ393251 RNM393251 RXI393251 SHE393251 SRA393251 TAW393251 TKS393251 TUO393251 UEK393251 UOG393251 UYC393251 VHY393251 VRU393251 WBQ393251 WLM393251 WVI393251 B458787 IW458787 SS458787 ACO458787 AMK458787 AWG458787 BGC458787 BPY458787 BZU458787 CJQ458787 CTM458787 DDI458787 DNE458787 DXA458787 EGW458787 EQS458787 FAO458787 FKK458787 FUG458787 GEC458787 GNY458787 GXU458787 HHQ458787 HRM458787 IBI458787 ILE458787 IVA458787 JEW458787 JOS458787 JYO458787 KIK458787 KSG458787 LCC458787 LLY458787 LVU458787 MFQ458787 MPM458787 MZI458787 NJE458787 NTA458787 OCW458787 OMS458787 OWO458787 PGK458787 PQG458787 QAC458787 QJY458787 QTU458787 RDQ458787 RNM458787 RXI458787 SHE458787 SRA458787 TAW458787 TKS458787 TUO458787 UEK458787 UOG458787 UYC458787 VHY458787 VRU458787 WBQ458787 WLM458787 WVI458787 B524323 IW524323 SS524323 ACO524323 AMK524323 AWG524323 BGC524323 BPY524323 BZU524323 CJQ524323 CTM524323 DDI524323 DNE524323 DXA524323 EGW524323 EQS524323 FAO524323 FKK524323 FUG524323 GEC524323 GNY524323 GXU524323 HHQ524323 HRM524323 IBI524323 ILE524323 IVA524323 JEW524323 JOS524323 JYO524323 KIK524323 KSG524323 LCC524323 LLY524323 LVU524323 MFQ524323 MPM524323 MZI524323 NJE524323 NTA524323 OCW524323 OMS524323 OWO524323 PGK524323 PQG524323 QAC524323 QJY524323 QTU524323 RDQ524323 RNM524323 RXI524323 SHE524323 SRA524323 TAW524323 TKS524323 TUO524323 UEK524323 UOG524323 UYC524323 VHY524323 VRU524323 WBQ524323 WLM524323 WVI524323 B589859 IW589859 SS589859 ACO589859 AMK589859 AWG589859 BGC589859 BPY589859 BZU589859 CJQ589859 CTM589859 DDI589859 DNE589859 DXA589859 EGW589859 EQS589859 FAO589859 FKK589859 FUG589859 GEC589859 GNY589859 GXU589859 HHQ589859 HRM589859 IBI589859 ILE589859 IVA589859 JEW589859 JOS589859 JYO589859 KIK589859 KSG589859 LCC589859 LLY589859 LVU589859 MFQ589859 MPM589859 MZI589859 NJE589859 NTA589859 OCW589859 OMS589859 OWO589859 PGK589859 PQG589859 QAC589859 QJY589859 QTU589859 RDQ589859 RNM589859 RXI589859 SHE589859 SRA589859 TAW589859 TKS589859 TUO589859 UEK589859 UOG589859 UYC589859 VHY589859 VRU589859 WBQ589859 WLM589859 WVI589859 B655395 IW655395 SS655395 ACO655395 AMK655395 AWG655395 BGC655395 BPY655395 BZU655395 CJQ655395 CTM655395 DDI655395 DNE655395 DXA655395 EGW655395 EQS655395 FAO655395 FKK655395 FUG655395 GEC655395 GNY655395 GXU655395 HHQ655395 HRM655395 IBI655395 ILE655395 IVA655395 JEW655395 JOS655395 JYO655395 KIK655395 KSG655395 LCC655395 LLY655395 LVU655395 MFQ655395 MPM655395 MZI655395 NJE655395 NTA655395 OCW655395 OMS655395 OWO655395 PGK655395 PQG655395 QAC655395 QJY655395 QTU655395 RDQ655395 RNM655395 RXI655395 SHE655395 SRA655395 TAW655395 TKS655395 TUO655395 UEK655395 UOG655395 UYC655395 VHY655395 VRU655395 WBQ655395 WLM655395 WVI655395 B720931 IW720931 SS720931 ACO720931 AMK720931 AWG720931 BGC720931 BPY720931 BZU720931 CJQ720931 CTM720931 DDI720931 DNE720931 DXA720931 EGW720931 EQS720931 FAO720931 FKK720931 FUG720931 GEC720931 GNY720931 GXU720931 HHQ720931 HRM720931 IBI720931 ILE720931 IVA720931 JEW720931 JOS720931 JYO720931 KIK720931 KSG720931 LCC720931 LLY720931 LVU720931 MFQ720931 MPM720931 MZI720931 NJE720931 NTA720931 OCW720931 OMS720931 OWO720931 PGK720931 PQG720931 QAC720931 QJY720931 QTU720931 RDQ720931 RNM720931 RXI720931 SHE720931 SRA720931 TAW720931 TKS720931 TUO720931 UEK720931 UOG720931 UYC720931 VHY720931 VRU720931 WBQ720931 WLM720931 WVI720931 B786467 IW786467 SS786467 ACO786467 AMK786467 AWG786467 BGC786467 BPY786467 BZU786467 CJQ786467 CTM786467 DDI786467 DNE786467 DXA786467 EGW786467 EQS786467 FAO786467 FKK786467 FUG786467 GEC786467 GNY786467 GXU786467 HHQ786467 HRM786467 IBI786467 ILE786467 IVA786467 JEW786467 JOS786467 JYO786467 KIK786467 KSG786467 LCC786467 LLY786467 LVU786467 MFQ786467 MPM786467 MZI786467 NJE786467 NTA786467 OCW786467 OMS786467 OWO786467 PGK786467 PQG786467 QAC786467 QJY786467 QTU786467 RDQ786467 RNM786467 RXI786467 SHE786467 SRA786467 TAW786467 TKS786467 TUO786467 UEK786467 UOG786467 UYC786467 VHY786467 VRU786467 WBQ786467 WLM786467 WVI786467 B852003 IW852003 SS852003 ACO852003 AMK852003 AWG852003 BGC852003 BPY852003 BZU852003 CJQ852003 CTM852003 DDI852003 DNE852003 DXA852003 EGW852003 EQS852003 FAO852003 FKK852003 FUG852003 GEC852003 GNY852003 GXU852003 HHQ852003 HRM852003 IBI852003 ILE852003 IVA852003 JEW852003 JOS852003 JYO852003 KIK852003 KSG852003 LCC852003 LLY852003 LVU852003 MFQ852003 MPM852003 MZI852003 NJE852003 NTA852003 OCW852003 OMS852003 OWO852003 PGK852003 PQG852003 QAC852003 QJY852003 QTU852003 RDQ852003 RNM852003 RXI852003 SHE852003 SRA852003 TAW852003 TKS852003 TUO852003 UEK852003 UOG852003 UYC852003 VHY852003 VRU852003 WBQ852003 WLM852003 WVI852003 B917539 IW917539 SS917539 ACO917539 AMK917539 AWG917539 BGC917539 BPY917539 BZU917539 CJQ917539 CTM917539 DDI917539 DNE917539 DXA917539 EGW917539 EQS917539 FAO917539 FKK917539 FUG917539 GEC917539 GNY917539 GXU917539 HHQ917539 HRM917539 IBI917539 ILE917539 IVA917539 JEW917539 JOS917539 JYO917539 KIK917539 KSG917539 LCC917539 LLY917539 LVU917539 MFQ917539 MPM917539 MZI917539 NJE917539 NTA917539 OCW917539 OMS917539 OWO917539 PGK917539 PQG917539 QAC917539 QJY917539 QTU917539 RDQ917539 RNM917539 RXI917539 SHE917539 SRA917539 TAW917539 TKS917539 TUO917539 UEK917539 UOG917539 UYC917539 VHY917539 VRU917539 WBQ917539 WLM917539 WVI917539 B983075 IW983075 SS983075 ACO983075 AMK983075 AWG983075 BGC983075 BPY983075 BZU983075 CJQ983075 CTM983075 DDI983075 DNE983075 DXA983075 EGW983075 EQS983075 FAO983075 FKK983075 FUG983075 GEC983075 GNY983075 GXU983075 HHQ983075 HRM983075 IBI983075 ILE983075 IVA983075 JEW983075 JOS983075 JYO983075 KIK983075 KSG983075 LCC983075 LLY983075 LVU983075 MFQ983075 MPM983075 MZI983075 NJE983075 NTA983075 OCW983075 OMS983075 OWO983075 PGK983075 PQG983075 QAC983075 QJY983075 QTU983075 RDQ983075 RNM983075 RXI983075 SHE983075 SRA983075 TAW983075 TKS983075 TUO983075 UEK983075 UOG983075 UYC983075 VHY983075 VRU983075 WBQ983075 WLM983075 B17" xr:uid="{00000000-0002-0000-0200-000002000000}"/>
    <dataValidation allowBlank="1" showInputMessage="1" showErrorMessage="1" prompt="Diligencie con el nombre del supervisor y/o interventor delegado." sqref="WVJ983065:WVJ983066 IX9 ST9 ACP9 AML9 AWH9 BGD9 BPZ9 BZV9 CJR9 CTN9 DDJ9 DNF9 DXB9 EGX9 EQT9 FAP9 FKL9 FUH9 GED9 GNZ9 GXV9 HHR9 HRN9 IBJ9 ILF9 IVB9 JEX9 JOT9 JYP9 KIL9 KSH9 LCD9 LLZ9 LVV9 MFR9 MPN9 MZJ9 NJF9 NTB9 OCX9 OMT9 OWP9 PGL9 PQH9 QAD9 QJZ9 QTV9 RDR9 RNN9 RXJ9 SHF9 SRB9 TAX9 TKT9 TUP9 UEL9 UOH9 UYD9 VHZ9 VRV9 WBR9 WLN9 WVJ9 C65561:C65562 IX65561:IX65562 ST65561:ST65562 ACP65561:ACP65562 AML65561:AML65562 AWH65561:AWH65562 BGD65561:BGD65562 BPZ65561:BPZ65562 BZV65561:BZV65562 CJR65561:CJR65562 CTN65561:CTN65562 DDJ65561:DDJ65562 DNF65561:DNF65562 DXB65561:DXB65562 EGX65561:EGX65562 EQT65561:EQT65562 FAP65561:FAP65562 FKL65561:FKL65562 FUH65561:FUH65562 GED65561:GED65562 GNZ65561:GNZ65562 GXV65561:GXV65562 HHR65561:HHR65562 HRN65561:HRN65562 IBJ65561:IBJ65562 ILF65561:ILF65562 IVB65561:IVB65562 JEX65561:JEX65562 JOT65561:JOT65562 JYP65561:JYP65562 KIL65561:KIL65562 KSH65561:KSH65562 LCD65561:LCD65562 LLZ65561:LLZ65562 LVV65561:LVV65562 MFR65561:MFR65562 MPN65561:MPN65562 MZJ65561:MZJ65562 NJF65561:NJF65562 NTB65561:NTB65562 OCX65561:OCX65562 OMT65561:OMT65562 OWP65561:OWP65562 PGL65561:PGL65562 PQH65561:PQH65562 QAD65561:QAD65562 QJZ65561:QJZ65562 QTV65561:QTV65562 RDR65561:RDR65562 RNN65561:RNN65562 RXJ65561:RXJ65562 SHF65561:SHF65562 SRB65561:SRB65562 TAX65561:TAX65562 TKT65561:TKT65562 TUP65561:TUP65562 UEL65561:UEL65562 UOH65561:UOH65562 UYD65561:UYD65562 VHZ65561:VHZ65562 VRV65561:VRV65562 WBR65561:WBR65562 WLN65561:WLN65562 WVJ65561:WVJ65562 C131097:C131098 IX131097:IX131098 ST131097:ST131098 ACP131097:ACP131098 AML131097:AML131098 AWH131097:AWH131098 BGD131097:BGD131098 BPZ131097:BPZ131098 BZV131097:BZV131098 CJR131097:CJR131098 CTN131097:CTN131098 DDJ131097:DDJ131098 DNF131097:DNF131098 DXB131097:DXB131098 EGX131097:EGX131098 EQT131097:EQT131098 FAP131097:FAP131098 FKL131097:FKL131098 FUH131097:FUH131098 GED131097:GED131098 GNZ131097:GNZ131098 GXV131097:GXV131098 HHR131097:HHR131098 HRN131097:HRN131098 IBJ131097:IBJ131098 ILF131097:ILF131098 IVB131097:IVB131098 JEX131097:JEX131098 JOT131097:JOT131098 JYP131097:JYP131098 KIL131097:KIL131098 KSH131097:KSH131098 LCD131097:LCD131098 LLZ131097:LLZ131098 LVV131097:LVV131098 MFR131097:MFR131098 MPN131097:MPN131098 MZJ131097:MZJ131098 NJF131097:NJF131098 NTB131097:NTB131098 OCX131097:OCX131098 OMT131097:OMT131098 OWP131097:OWP131098 PGL131097:PGL131098 PQH131097:PQH131098 QAD131097:QAD131098 QJZ131097:QJZ131098 QTV131097:QTV131098 RDR131097:RDR131098 RNN131097:RNN131098 RXJ131097:RXJ131098 SHF131097:SHF131098 SRB131097:SRB131098 TAX131097:TAX131098 TKT131097:TKT131098 TUP131097:TUP131098 UEL131097:UEL131098 UOH131097:UOH131098 UYD131097:UYD131098 VHZ131097:VHZ131098 VRV131097:VRV131098 WBR131097:WBR131098 WLN131097:WLN131098 WVJ131097:WVJ131098 C196633:C196634 IX196633:IX196634 ST196633:ST196634 ACP196633:ACP196634 AML196633:AML196634 AWH196633:AWH196634 BGD196633:BGD196634 BPZ196633:BPZ196634 BZV196633:BZV196634 CJR196633:CJR196634 CTN196633:CTN196634 DDJ196633:DDJ196634 DNF196633:DNF196634 DXB196633:DXB196634 EGX196633:EGX196634 EQT196633:EQT196634 FAP196633:FAP196634 FKL196633:FKL196634 FUH196633:FUH196634 GED196633:GED196634 GNZ196633:GNZ196634 GXV196633:GXV196634 HHR196633:HHR196634 HRN196633:HRN196634 IBJ196633:IBJ196634 ILF196633:ILF196634 IVB196633:IVB196634 JEX196633:JEX196634 JOT196633:JOT196634 JYP196633:JYP196634 KIL196633:KIL196634 KSH196633:KSH196634 LCD196633:LCD196634 LLZ196633:LLZ196634 LVV196633:LVV196634 MFR196633:MFR196634 MPN196633:MPN196634 MZJ196633:MZJ196634 NJF196633:NJF196634 NTB196633:NTB196634 OCX196633:OCX196634 OMT196633:OMT196634 OWP196633:OWP196634 PGL196633:PGL196634 PQH196633:PQH196634 QAD196633:QAD196634 QJZ196633:QJZ196634 QTV196633:QTV196634 RDR196633:RDR196634 RNN196633:RNN196634 RXJ196633:RXJ196634 SHF196633:SHF196634 SRB196633:SRB196634 TAX196633:TAX196634 TKT196633:TKT196634 TUP196633:TUP196634 UEL196633:UEL196634 UOH196633:UOH196634 UYD196633:UYD196634 VHZ196633:VHZ196634 VRV196633:VRV196634 WBR196633:WBR196634 WLN196633:WLN196634 WVJ196633:WVJ196634 C262169:C262170 IX262169:IX262170 ST262169:ST262170 ACP262169:ACP262170 AML262169:AML262170 AWH262169:AWH262170 BGD262169:BGD262170 BPZ262169:BPZ262170 BZV262169:BZV262170 CJR262169:CJR262170 CTN262169:CTN262170 DDJ262169:DDJ262170 DNF262169:DNF262170 DXB262169:DXB262170 EGX262169:EGX262170 EQT262169:EQT262170 FAP262169:FAP262170 FKL262169:FKL262170 FUH262169:FUH262170 GED262169:GED262170 GNZ262169:GNZ262170 GXV262169:GXV262170 HHR262169:HHR262170 HRN262169:HRN262170 IBJ262169:IBJ262170 ILF262169:ILF262170 IVB262169:IVB262170 JEX262169:JEX262170 JOT262169:JOT262170 JYP262169:JYP262170 KIL262169:KIL262170 KSH262169:KSH262170 LCD262169:LCD262170 LLZ262169:LLZ262170 LVV262169:LVV262170 MFR262169:MFR262170 MPN262169:MPN262170 MZJ262169:MZJ262170 NJF262169:NJF262170 NTB262169:NTB262170 OCX262169:OCX262170 OMT262169:OMT262170 OWP262169:OWP262170 PGL262169:PGL262170 PQH262169:PQH262170 QAD262169:QAD262170 QJZ262169:QJZ262170 QTV262169:QTV262170 RDR262169:RDR262170 RNN262169:RNN262170 RXJ262169:RXJ262170 SHF262169:SHF262170 SRB262169:SRB262170 TAX262169:TAX262170 TKT262169:TKT262170 TUP262169:TUP262170 UEL262169:UEL262170 UOH262169:UOH262170 UYD262169:UYD262170 VHZ262169:VHZ262170 VRV262169:VRV262170 WBR262169:WBR262170 WLN262169:WLN262170 WVJ262169:WVJ262170 C327705:C327706 IX327705:IX327706 ST327705:ST327706 ACP327705:ACP327706 AML327705:AML327706 AWH327705:AWH327706 BGD327705:BGD327706 BPZ327705:BPZ327706 BZV327705:BZV327706 CJR327705:CJR327706 CTN327705:CTN327706 DDJ327705:DDJ327706 DNF327705:DNF327706 DXB327705:DXB327706 EGX327705:EGX327706 EQT327705:EQT327706 FAP327705:FAP327706 FKL327705:FKL327706 FUH327705:FUH327706 GED327705:GED327706 GNZ327705:GNZ327706 GXV327705:GXV327706 HHR327705:HHR327706 HRN327705:HRN327706 IBJ327705:IBJ327706 ILF327705:ILF327706 IVB327705:IVB327706 JEX327705:JEX327706 JOT327705:JOT327706 JYP327705:JYP327706 KIL327705:KIL327706 KSH327705:KSH327706 LCD327705:LCD327706 LLZ327705:LLZ327706 LVV327705:LVV327706 MFR327705:MFR327706 MPN327705:MPN327706 MZJ327705:MZJ327706 NJF327705:NJF327706 NTB327705:NTB327706 OCX327705:OCX327706 OMT327705:OMT327706 OWP327705:OWP327706 PGL327705:PGL327706 PQH327705:PQH327706 QAD327705:QAD327706 QJZ327705:QJZ327706 QTV327705:QTV327706 RDR327705:RDR327706 RNN327705:RNN327706 RXJ327705:RXJ327706 SHF327705:SHF327706 SRB327705:SRB327706 TAX327705:TAX327706 TKT327705:TKT327706 TUP327705:TUP327706 UEL327705:UEL327706 UOH327705:UOH327706 UYD327705:UYD327706 VHZ327705:VHZ327706 VRV327705:VRV327706 WBR327705:WBR327706 WLN327705:WLN327706 WVJ327705:WVJ327706 C393241:C393242 IX393241:IX393242 ST393241:ST393242 ACP393241:ACP393242 AML393241:AML393242 AWH393241:AWH393242 BGD393241:BGD393242 BPZ393241:BPZ393242 BZV393241:BZV393242 CJR393241:CJR393242 CTN393241:CTN393242 DDJ393241:DDJ393242 DNF393241:DNF393242 DXB393241:DXB393242 EGX393241:EGX393242 EQT393241:EQT393242 FAP393241:FAP393242 FKL393241:FKL393242 FUH393241:FUH393242 GED393241:GED393242 GNZ393241:GNZ393242 GXV393241:GXV393242 HHR393241:HHR393242 HRN393241:HRN393242 IBJ393241:IBJ393242 ILF393241:ILF393242 IVB393241:IVB393242 JEX393241:JEX393242 JOT393241:JOT393242 JYP393241:JYP393242 KIL393241:KIL393242 KSH393241:KSH393242 LCD393241:LCD393242 LLZ393241:LLZ393242 LVV393241:LVV393242 MFR393241:MFR393242 MPN393241:MPN393242 MZJ393241:MZJ393242 NJF393241:NJF393242 NTB393241:NTB393242 OCX393241:OCX393242 OMT393241:OMT393242 OWP393241:OWP393242 PGL393241:PGL393242 PQH393241:PQH393242 QAD393241:QAD393242 QJZ393241:QJZ393242 QTV393241:QTV393242 RDR393241:RDR393242 RNN393241:RNN393242 RXJ393241:RXJ393242 SHF393241:SHF393242 SRB393241:SRB393242 TAX393241:TAX393242 TKT393241:TKT393242 TUP393241:TUP393242 UEL393241:UEL393242 UOH393241:UOH393242 UYD393241:UYD393242 VHZ393241:VHZ393242 VRV393241:VRV393242 WBR393241:WBR393242 WLN393241:WLN393242 WVJ393241:WVJ393242 C458777:C458778 IX458777:IX458778 ST458777:ST458778 ACP458777:ACP458778 AML458777:AML458778 AWH458777:AWH458778 BGD458777:BGD458778 BPZ458777:BPZ458778 BZV458777:BZV458778 CJR458777:CJR458778 CTN458777:CTN458778 DDJ458777:DDJ458778 DNF458777:DNF458778 DXB458777:DXB458778 EGX458777:EGX458778 EQT458777:EQT458778 FAP458777:FAP458778 FKL458777:FKL458778 FUH458777:FUH458778 GED458777:GED458778 GNZ458777:GNZ458778 GXV458777:GXV458778 HHR458777:HHR458778 HRN458777:HRN458778 IBJ458777:IBJ458778 ILF458777:ILF458778 IVB458777:IVB458778 JEX458777:JEX458778 JOT458777:JOT458778 JYP458777:JYP458778 KIL458777:KIL458778 KSH458777:KSH458778 LCD458777:LCD458778 LLZ458777:LLZ458778 LVV458777:LVV458778 MFR458777:MFR458778 MPN458777:MPN458778 MZJ458777:MZJ458778 NJF458777:NJF458778 NTB458777:NTB458778 OCX458777:OCX458778 OMT458777:OMT458778 OWP458777:OWP458778 PGL458777:PGL458778 PQH458777:PQH458778 QAD458777:QAD458778 QJZ458777:QJZ458778 QTV458777:QTV458778 RDR458777:RDR458778 RNN458777:RNN458778 RXJ458777:RXJ458778 SHF458777:SHF458778 SRB458777:SRB458778 TAX458777:TAX458778 TKT458777:TKT458778 TUP458777:TUP458778 UEL458777:UEL458778 UOH458777:UOH458778 UYD458777:UYD458778 VHZ458777:VHZ458778 VRV458777:VRV458778 WBR458777:WBR458778 WLN458777:WLN458778 WVJ458777:WVJ458778 C524313:C524314 IX524313:IX524314 ST524313:ST524314 ACP524313:ACP524314 AML524313:AML524314 AWH524313:AWH524314 BGD524313:BGD524314 BPZ524313:BPZ524314 BZV524313:BZV524314 CJR524313:CJR524314 CTN524313:CTN524314 DDJ524313:DDJ524314 DNF524313:DNF524314 DXB524313:DXB524314 EGX524313:EGX524314 EQT524313:EQT524314 FAP524313:FAP524314 FKL524313:FKL524314 FUH524313:FUH524314 GED524313:GED524314 GNZ524313:GNZ524314 GXV524313:GXV524314 HHR524313:HHR524314 HRN524313:HRN524314 IBJ524313:IBJ524314 ILF524313:ILF524314 IVB524313:IVB524314 JEX524313:JEX524314 JOT524313:JOT524314 JYP524313:JYP524314 KIL524313:KIL524314 KSH524313:KSH524314 LCD524313:LCD524314 LLZ524313:LLZ524314 LVV524313:LVV524314 MFR524313:MFR524314 MPN524313:MPN524314 MZJ524313:MZJ524314 NJF524313:NJF524314 NTB524313:NTB524314 OCX524313:OCX524314 OMT524313:OMT524314 OWP524313:OWP524314 PGL524313:PGL524314 PQH524313:PQH524314 QAD524313:QAD524314 QJZ524313:QJZ524314 QTV524313:QTV524314 RDR524313:RDR524314 RNN524313:RNN524314 RXJ524313:RXJ524314 SHF524313:SHF524314 SRB524313:SRB524314 TAX524313:TAX524314 TKT524313:TKT524314 TUP524313:TUP524314 UEL524313:UEL524314 UOH524313:UOH524314 UYD524313:UYD524314 VHZ524313:VHZ524314 VRV524313:VRV524314 WBR524313:WBR524314 WLN524313:WLN524314 WVJ524313:WVJ524314 C589849:C589850 IX589849:IX589850 ST589849:ST589850 ACP589849:ACP589850 AML589849:AML589850 AWH589849:AWH589850 BGD589849:BGD589850 BPZ589849:BPZ589850 BZV589849:BZV589850 CJR589849:CJR589850 CTN589849:CTN589850 DDJ589849:DDJ589850 DNF589849:DNF589850 DXB589849:DXB589850 EGX589849:EGX589850 EQT589849:EQT589850 FAP589849:FAP589850 FKL589849:FKL589850 FUH589849:FUH589850 GED589849:GED589850 GNZ589849:GNZ589850 GXV589849:GXV589850 HHR589849:HHR589850 HRN589849:HRN589850 IBJ589849:IBJ589850 ILF589849:ILF589850 IVB589849:IVB589850 JEX589849:JEX589850 JOT589849:JOT589850 JYP589849:JYP589850 KIL589849:KIL589850 KSH589849:KSH589850 LCD589849:LCD589850 LLZ589849:LLZ589850 LVV589849:LVV589850 MFR589849:MFR589850 MPN589849:MPN589850 MZJ589849:MZJ589850 NJF589849:NJF589850 NTB589849:NTB589850 OCX589849:OCX589850 OMT589849:OMT589850 OWP589849:OWP589850 PGL589849:PGL589850 PQH589849:PQH589850 QAD589849:QAD589850 QJZ589849:QJZ589850 QTV589849:QTV589850 RDR589849:RDR589850 RNN589849:RNN589850 RXJ589849:RXJ589850 SHF589849:SHF589850 SRB589849:SRB589850 TAX589849:TAX589850 TKT589849:TKT589850 TUP589849:TUP589850 UEL589849:UEL589850 UOH589849:UOH589850 UYD589849:UYD589850 VHZ589849:VHZ589850 VRV589849:VRV589850 WBR589849:WBR589850 WLN589849:WLN589850 WVJ589849:WVJ589850 C655385:C655386 IX655385:IX655386 ST655385:ST655386 ACP655385:ACP655386 AML655385:AML655386 AWH655385:AWH655386 BGD655385:BGD655386 BPZ655385:BPZ655386 BZV655385:BZV655386 CJR655385:CJR655386 CTN655385:CTN655386 DDJ655385:DDJ655386 DNF655385:DNF655386 DXB655385:DXB655386 EGX655385:EGX655386 EQT655385:EQT655386 FAP655385:FAP655386 FKL655385:FKL655386 FUH655385:FUH655386 GED655385:GED655386 GNZ655385:GNZ655386 GXV655385:GXV655386 HHR655385:HHR655386 HRN655385:HRN655386 IBJ655385:IBJ655386 ILF655385:ILF655386 IVB655385:IVB655386 JEX655385:JEX655386 JOT655385:JOT655386 JYP655385:JYP655386 KIL655385:KIL655386 KSH655385:KSH655386 LCD655385:LCD655386 LLZ655385:LLZ655386 LVV655385:LVV655386 MFR655385:MFR655386 MPN655385:MPN655386 MZJ655385:MZJ655386 NJF655385:NJF655386 NTB655385:NTB655386 OCX655385:OCX655386 OMT655385:OMT655386 OWP655385:OWP655386 PGL655385:PGL655386 PQH655385:PQH655386 QAD655385:QAD655386 QJZ655385:QJZ655386 QTV655385:QTV655386 RDR655385:RDR655386 RNN655385:RNN655386 RXJ655385:RXJ655386 SHF655385:SHF655386 SRB655385:SRB655386 TAX655385:TAX655386 TKT655385:TKT655386 TUP655385:TUP655386 UEL655385:UEL655386 UOH655385:UOH655386 UYD655385:UYD655386 VHZ655385:VHZ655386 VRV655385:VRV655386 WBR655385:WBR655386 WLN655385:WLN655386 WVJ655385:WVJ655386 C720921:C720922 IX720921:IX720922 ST720921:ST720922 ACP720921:ACP720922 AML720921:AML720922 AWH720921:AWH720922 BGD720921:BGD720922 BPZ720921:BPZ720922 BZV720921:BZV720922 CJR720921:CJR720922 CTN720921:CTN720922 DDJ720921:DDJ720922 DNF720921:DNF720922 DXB720921:DXB720922 EGX720921:EGX720922 EQT720921:EQT720922 FAP720921:FAP720922 FKL720921:FKL720922 FUH720921:FUH720922 GED720921:GED720922 GNZ720921:GNZ720922 GXV720921:GXV720922 HHR720921:HHR720922 HRN720921:HRN720922 IBJ720921:IBJ720922 ILF720921:ILF720922 IVB720921:IVB720922 JEX720921:JEX720922 JOT720921:JOT720922 JYP720921:JYP720922 KIL720921:KIL720922 KSH720921:KSH720922 LCD720921:LCD720922 LLZ720921:LLZ720922 LVV720921:LVV720922 MFR720921:MFR720922 MPN720921:MPN720922 MZJ720921:MZJ720922 NJF720921:NJF720922 NTB720921:NTB720922 OCX720921:OCX720922 OMT720921:OMT720922 OWP720921:OWP720922 PGL720921:PGL720922 PQH720921:PQH720922 QAD720921:QAD720922 QJZ720921:QJZ720922 QTV720921:QTV720922 RDR720921:RDR720922 RNN720921:RNN720922 RXJ720921:RXJ720922 SHF720921:SHF720922 SRB720921:SRB720922 TAX720921:TAX720922 TKT720921:TKT720922 TUP720921:TUP720922 UEL720921:UEL720922 UOH720921:UOH720922 UYD720921:UYD720922 VHZ720921:VHZ720922 VRV720921:VRV720922 WBR720921:WBR720922 WLN720921:WLN720922 WVJ720921:WVJ720922 C786457:C786458 IX786457:IX786458 ST786457:ST786458 ACP786457:ACP786458 AML786457:AML786458 AWH786457:AWH786458 BGD786457:BGD786458 BPZ786457:BPZ786458 BZV786457:BZV786458 CJR786457:CJR786458 CTN786457:CTN786458 DDJ786457:DDJ786458 DNF786457:DNF786458 DXB786457:DXB786458 EGX786457:EGX786458 EQT786457:EQT786458 FAP786457:FAP786458 FKL786457:FKL786458 FUH786457:FUH786458 GED786457:GED786458 GNZ786457:GNZ786458 GXV786457:GXV786458 HHR786457:HHR786458 HRN786457:HRN786458 IBJ786457:IBJ786458 ILF786457:ILF786458 IVB786457:IVB786458 JEX786457:JEX786458 JOT786457:JOT786458 JYP786457:JYP786458 KIL786457:KIL786458 KSH786457:KSH786458 LCD786457:LCD786458 LLZ786457:LLZ786458 LVV786457:LVV786458 MFR786457:MFR786458 MPN786457:MPN786458 MZJ786457:MZJ786458 NJF786457:NJF786458 NTB786457:NTB786458 OCX786457:OCX786458 OMT786457:OMT786458 OWP786457:OWP786458 PGL786457:PGL786458 PQH786457:PQH786458 QAD786457:QAD786458 QJZ786457:QJZ786458 QTV786457:QTV786458 RDR786457:RDR786458 RNN786457:RNN786458 RXJ786457:RXJ786458 SHF786457:SHF786458 SRB786457:SRB786458 TAX786457:TAX786458 TKT786457:TKT786458 TUP786457:TUP786458 UEL786457:UEL786458 UOH786457:UOH786458 UYD786457:UYD786458 VHZ786457:VHZ786458 VRV786457:VRV786458 WBR786457:WBR786458 WLN786457:WLN786458 WVJ786457:WVJ786458 C851993:C851994 IX851993:IX851994 ST851993:ST851994 ACP851993:ACP851994 AML851993:AML851994 AWH851993:AWH851994 BGD851993:BGD851994 BPZ851993:BPZ851994 BZV851993:BZV851994 CJR851993:CJR851994 CTN851993:CTN851994 DDJ851993:DDJ851994 DNF851993:DNF851994 DXB851993:DXB851994 EGX851993:EGX851994 EQT851993:EQT851994 FAP851993:FAP851994 FKL851993:FKL851994 FUH851993:FUH851994 GED851993:GED851994 GNZ851993:GNZ851994 GXV851993:GXV851994 HHR851993:HHR851994 HRN851993:HRN851994 IBJ851993:IBJ851994 ILF851993:ILF851994 IVB851993:IVB851994 JEX851993:JEX851994 JOT851993:JOT851994 JYP851993:JYP851994 KIL851993:KIL851994 KSH851993:KSH851994 LCD851993:LCD851994 LLZ851993:LLZ851994 LVV851993:LVV851994 MFR851993:MFR851994 MPN851993:MPN851994 MZJ851993:MZJ851994 NJF851993:NJF851994 NTB851993:NTB851994 OCX851993:OCX851994 OMT851993:OMT851994 OWP851993:OWP851994 PGL851993:PGL851994 PQH851993:PQH851994 QAD851993:QAD851994 QJZ851993:QJZ851994 QTV851993:QTV851994 RDR851993:RDR851994 RNN851993:RNN851994 RXJ851993:RXJ851994 SHF851993:SHF851994 SRB851993:SRB851994 TAX851993:TAX851994 TKT851993:TKT851994 TUP851993:TUP851994 UEL851993:UEL851994 UOH851993:UOH851994 UYD851993:UYD851994 VHZ851993:VHZ851994 VRV851993:VRV851994 WBR851993:WBR851994 WLN851993:WLN851994 WVJ851993:WVJ851994 C917529:C917530 IX917529:IX917530 ST917529:ST917530 ACP917529:ACP917530 AML917529:AML917530 AWH917529:AWH917530 BGD917529:BGD917530 BPZ917529:BPZ917530 BZV917529:BZV917530 CJR917529:CJR917530 CTN917529:CTN917530 DDJ917529:DDJ917530 DNF917529:DNF917530 DXB917529:DXB917530 EGX917529:EGX917530 EQT917529:EQT917530 FAP917529:FAP917530 FKL917529:FKL917530 FUH917529:FUH917530 GED917529:GED917530 GNZ917529:GNZ917530 GXV917529:GXV917530 HHR917529:HHR917530 HRN917529:HRN917530 IBJ917529:IBJ917530 ILF917529:ILF917530 IVB917529:IVB917530 JEX917529:JEX917530 JOT917529:JOT917530 JYP917529:JYP917530 KIL917529:KIL917530 KSH917529:KSH917530 LCD917529:LCD917530 LLZ917529:LLZ917530 LVV917529:LVV917530 MFR917529:MFR917530 MPN917529:MPN917530 MZJ917529:MZJ917530 NJF917529:NJF917530 NTB917529:NTB917530 OCX917529:OCX917530 OMT917529:OMT917530 OWP917529:OWP917530 PGL917529:PGL917530 PQH917529:PQH917530 QAD917529:QAD917530 QJZ917529:QJZ917530 QTV917529:QTV917530 RDR917529:RDR917530 RNN917529:RNN917530 RXJ917529:RXJ917530 SHF917529:SHF917530 SRB917529:SRB917530 TAX917529:TAX917530 TKT917529:TKT917530 TUP917529:TUP917530 UEL917529:UEL917530 UOH917529:UOH917530 UYD917529:UYD917530 VHZ917529:VHZ917530 VRV917529:VRV917530 WBR917529:WBR917530 WLN917529:WLN917530 WVJ917529:WVJ917530 C983065:C983066 IX983065:IX983066 ST983065:ST983066 ACP983065:ACP983066 AML983065:AML983066 AWH983065:AWH983066 BGD983065:BGD983066 BPZ983065:BPZ983066 BZV983065:BZV983066 CJR983065:CJR983066 CTN983065:CTN983066 DDJ983065:DDJ983066 DNF983065:DNF983066 DXB983065:DXB983066 EGX983065:EGX983066 EQT983065:EQT983066 FAP983065:FAP983066 FKL983065:FKL983066 FUH983065:FUH983066 GED983065:GED983066 GNZ983065:GNZ983066 GXV983065:GXV983066 HHR983065:HHR983066 HRN983065:HRN983066 IBJ983065:IBJ983066 ILF983065:ILF983066 IVB983065:IVB983066 JEX983065:JEX983066 JOT983065:JOT983066 JYP983065:JYP983066 KIL983065:KIL983066 KSH983065:KSH983066 LCD983065:LCD983066 LLZ983065:LLZ983066 LVV983065:LVV983066 MFR983065:MFR983066 MPN983065:MPN983066 MZJ983065:MZJ983066 NJF983065:NJF983066 NTB983065:NTB983066 OCX983065:OCX983066 OMT983065:OMT983066 OWP983065:OWP983066 PGL983065:PGL983066 PQH983065:PQH983066 QAD983065:QAD983066 QJZ983065:QJZ983066 QTV983065:QTV983066 RDR983065:RDR983066 RNN983065:RNN983066 RXJ983065:RXJ983066 SHF983065:SHF983066 SRB983065:SRB983066 TAX983065:TAX983066 TKT983065:TKT983066 TUP983065:TUP983066 UEL983065:UEL983066 UOH983065:UOH983066 UYD983065:UYD983066 VHZ983065:VHZ983066 VRV983065:VRV983066 WBR983065:WBR983066 WLN983065:WLN983066" xr:uid="{00000000-0002-0000-0200-000003000000}"/>
    <dataValidation allowBlank="1" showInputMessage="1" showErrorMessage="1" prompt="Describa el nombre para los casos en los que se conozca el ejecutor. Para procesos de selección escribir &quot;proponentes varios&quot; y para contratación de prestación de servicios profesionales y/o de apoyo escribir &quot;contratista no definido&quot;." sqref="WVJ983063 IX8 ST8 ACP8 AML8 AWH8 BGD8 BPZ8 BZV8 CJR8 CTN8 DDJ8 DNF8 DXB8 EGX8 EQT8 FAP8 FKL8 FUH8 GED8 GNZ8 GXV8 HHR8 HRN8 IBJ8 ILF8 IVB8 JEX8 JOT8 JYP8 KIL8 KSH8 LCD8 LLZ8 LVV8 MFR8 MPN8 MZJ8 NJF8 NTB8 OCX8 OMT8 OWP8 PGL8 PQH8 QAD8 QJZ8 QTV8 RDR8 RNN8 RXJ8 SHF8 SRB8 TAX8 TKT8 TUP8 UEL8 UOH8 UYD8 VHZ8 VRV8 WBR8 WLN8 WVJ8 C65559 IX65559 ST65559 ACP65559 AML65559 AWH65559 BGD65559 BPZ65559 BZV65559 CJR65559 CTN65559 DDJ65559 DNF65559 DXB65559 EGX65559 EQT65559 FAP65559 FKL65559 FUH65559 GED65559 GNZ65559 GXV65559 HHR65559 HRN65559 IBJ65559 ILF65559 IVB65559 JEX65559 JOT65559 JYP65559 KIL65559 KSH65559 LCD65559 LLZ65559 LVV65559 MFR65559 MPN65559 MZJ65559 NJF65559 NTB65559 OCX65559 OMT65559 OWP65559 PGL65559 PQH65559 QAD65559 QJZ65559 QTV65559 RDR65559 RNN65559 RXJ65559 SHF65559 SRB65559 TAX65559 TKT65559 TUP65559 UEL65559 UOH65559 UYD65559 VHZ65559 VRV65559 WBR65559 WLN65559 WVJ65559 C131095 IX131095 ST131095 ACP131095 AML131095 AWH131095 BGD131095 BPZ131095 BZV131095 CJR131095 CTN131095 DDJ131095 DNF131095 DXB131095 EGX131095 EQT131095 FAP131095 FKL131095 FUH131095 GED131095 GNZ131095 GXV131095 HHR131095 HRN131095 IBJ131095 ILF131095 IVB131095 JEX131095 JOT131095 JYP131095 KIL131095 KSH131095 LCD131095 LLZ131095 LVV131095 MFR131095 MPN131095 MZJ131095 NJF131095 NTB131095 OCX131095 OMT131095 OWP131095 PGL131095 PQH131095 QAD131095 QJZ131095 QTV131095 RDR131095 RNN131095 RXJ131095 SHF131095 SRB131095 TAX131095 TKT131095 TUP131095 UEL131095 UOH131095 UYD131095 VHZ131095 VRV131095 WBR131095 WLN131095 WVJ131095 C196631 IX196631 ST196631 ACP196631 AML196631 AWH196631 BGD196631 BPZ196631 BZV196631 CJR196631 CTN196631 DDJ196631 DNF196631 DXB196631 EGX196631 EQT196631 FAP196631 FKL196631 FUH196631 GED196631 GNZ196631 GXV196631 HHR196631 HRN196631 IBJ196631 ILF196631 IVB196631 JEX196631 JOT196631 JYP196631 KIL196631 KSH196631 LCD196631 LLZ196631 LVV196631 MFR196631 MPN196631 MZJ196631 NJF196631 NTB196631 OCX196631 OMT196631 OWP196631 PGL196631 PQH196631 QAD196631 QJZ196631 QTV196631 RDR196631 RNN196631 RXJ196631 SHF196631 SRB196631 TAX196631 TKT196631 TUP196631 UEL196631 UOH196631 UYD196631 VHZ196631 VRV196631 WBR196631 WLN196631 WVJ196631 C262167 IX262167 ST262167 ACP262167 AML262167 AWH262167 BGD262167 BPZ262167 BZV262167 CJR262167 CTN262167 DDJ262167 DNF262167 DXB262167 EGX262167 EQT262167 FAP262167 FKL262167 FUH262167 GED262167 GNZ262167 GXV262167 HHR262167 HRN262167 IBJ262167 ILF262167 IVB262167 JEX262167 JOT262167 JYP262167 KIL262167 KSH262167 LCD262167 LLZ262167 LVV262167 MFR262167 MPN262167 MZJ262167 NJF262167 NTB262167 OCX262167 OMT262167 OWP262167 PGL262167 PQH262167 QAD262167 QJZ262167 QTV262167 RDR262167 RNN262167 RXJ262167 SHF262167 SRB262167 TAX262167 TKT262167 TUP262167 UEL262167 UOH262167 UYD262167 VHZ262167 VRV262167 WBR262167 WLN262167 WVJ262167 C327703 IX327703 ST327703 ACP327703 AML327703 AWH327703 BGD327703 BPZ327703 BZV327703 CJR327703 CTN327703 DDJ327703 DNF327703 DXB327703 EGX327703 EQT327703 FAP327703 FKL327703 FUH327703 GED327703 GNZ327703 GXV327703 HHR327703 HRN327703 IBJ327703 ILF327703 IVB327703 JEX327703 JOT327703 JYP327703 KIL327703 KSH327703 LCD327703 LLZ327703 LVV327703 MFR327703 MPN327703 MZJ327703 NJF327703 NTB327703 OCX327703 OMT327703 OWP327703 PGL327703 PQH327703 QAD327703 QJZ327703 QTV327703 RDR327703 RNN327703 RXJ327703 SHF327703 SRB327703 TAX327703 TKT327703 TUP327703 UEL327703 UOH327703 UYD327703 VHZ327703 VRV327703 WBR327703 WLN327703 WVJ327703 C393239 IX393239 ST393239 ACP393239 AML393239 AWH393239 BGD393239 BPZ393239 BZV393239 CJR393239 CTN393239 DDJ393239 DNF393239 DXB393239 EGX393239 EQT393239 FAP393239 FKL393239 FUH393239 GED393239 GNZ393239 GXV393239 HHR393239 HRN393239 IBJ393239 ILF393239 IVB393239 JEX393239 JOT393239 JYP393239 KIL393239 KSH393239 LCD393239 LLZ393239 LVV393239 MFR393239 MPN393239 MZJ393239 NJF393239 NTB393239 OCX393239 OMT393239 OWP393239 PGL393239 PQH393239 QAD393239 QJZ393239 QTV393239 RDR393239 RNN393239 RXJ393239 SHF393239 SRB393239 TAX393239 TKT393239 TUP393239 UEL393239 UOH393239 UYD393239 VHZ393239 VRV393239 WBR393239 WLN393239 WVJ393239 C458775 IX458775 ST458775 ACP458775 AML458775 AWH458775 BGD458775 BPZ458775 BZV458775 CJR458775 CTN458775 DDJ458775 DNF458775 DXB458775 EGX458775 EQT458775 FAP458775 FKL458775 FUH458775 GED458775 GNZ458775 GXV458775 HHR458775 HRN458775 IBJ458775 ILF458775 IVB458775 JEX458775 JOT458775 JYP458775 KIL458775 KSH458775 LCD458775 LLZ458775 LVV458775 MFR458775 MPN458775 MZJ458775 NJF458775 NTB458775 OCX458775 OMT458775 OWP458775 PGL458775 PQH458775 QAD458775 QJZ458775 QTV458775 RDR458775 RNN458775 RXJ458775 SHF458775 SRB458775 TAX458775 TKT458775 TUP458775 UEL458775 UOH458775 UYD458775 VHZ458775 VRV458775 WBR458775 WLN458775 WVJ458775 C524311 IX524311 ST524311 ACP524311 AML524311 AWH524311 BGD524311 BPZ524311 BZV524311 CJR524311 CTN524311 DDJ524311 DNF524311 DXB524311 EGX524311 EQT524311 FAP524311 FKL524311 FUH524311 GED524311 GNZ524311 GXV524311 HHR524311 HRN524311 IBJ524311 ILF524311 IVB524311 JEX524311 JOT524311 JYP524311 KIL524311 KSH524311 LCD524311 LLZ524311 LVV524311 MFR524311 MPN524311 MZJ524311 NJF524311 NTB524311 OCX524311 OMT524311 OWP524311 PGL524311 PQH524311 QAD524311 QJZ524311 QTV524311 RDR524311 RNN524311 RXJ524311 SHF524311 SRB524311 TAX524311 TKT524311 TUP524311 UEL524311 UOH524311 UYD524311 VHZ524311 VRV524311 WBR524311 WLN524311 WVJ524311 C589847 IX589847 ST589847 ACP589847 AML589847 AWH589847 BGD589847 BPZ589847 BZV589847 CJR589847 CTN589847 DDJ589847 DNF589847 DXB589847 EGX589847 EQT589847 FAP589847 FKL589847 FUH589847 GED589847 GNZ589847 GXV589847 HHR589847 HRN589847 IBJ589847 ILF589847 IVB589847 JEX589847 JOT589847 JYP589847 KIL589847 KSH589847 LCD589847 LLZ589847 LVV589847 MFR589847 MPN589847 MZJ589847 NJF589847 NTB589847 OCX589847 OMT589847 OWP589847 PGL589847 PQH589847 QAD589847 QJZ589847 QTV589847 RDR589847 RNN589847 RXJ589847 SHF589847 SRB589847 TAX589847 TKT589847 TUP589847 UEL589847 UOH589847 UYD589847 VHZ589847 VRV589847 WBR589847 WLN589847 WVJ589847 C655383 IX655383 ST655383 ACP655383 AML655383 AWH655383 BGD655383 BPZ655383 BZV655383 CJR655383 CTN655383 DDJ655383 DNF655383 DXB655383 EGX655383 EQT655383 FAP655383 FKL655383 FUH655383 GED655383 GNZ655383 GXV655383 HHR655383 HRN655383 IBJ655383 ILF655383 IVB655383 JEX655383 JOT655383 JYP655383 KIL655383 KSH655383 LCD655383 LLZ655383 LVV655383 MFR655383 MPN655383 MZJ655383 NJF655383 NTB655383 OCX655383 OMT655383 OWP655383 PGL655383 PQH655383 QAD655383 QJZ655383 QTV655383 RDR655383 RNN655383 RXJ655383 SHF655383 SRB655383 TAX655383 TKT655383 TUP655383 UEL655383 UOH655383 UYD655383 VHZ655383 VRV655383 WBR655383 WLN655383 WVJ655383 C720919 IX720919 ST720919 ACP720919 AML720919 AWH720919 BGD720919 BPZ720919 BZV720919 CJR720919 CTN720919 DDJ720919 DNF720919 DXB720919 EGX720919 EQT720919 FAP720919 FKL720919 FUH720919 GED720919 GNZ720919 GXV720919 HHR720919 HRN720919 IBJ720919 ILF720919 IVB720919 JEX720919 JOT720919 JYP720919 KIL720919 KSH720919 LCD720919 LLZ720919 LVV720919 MFR720919 MPN720919 MZJ720919 NJF720919 NTB720919 OCX720919 OMT720919 OWP720919 PGL720919 PQH720919 QAD720919 QJZ720919 QTV720919 RDR720919 RNN720919 RXJ720919 SHF720919 SRB720919 TAX720919 TKT720919 TUP720919 UEL720919 UOH720919 UYD720919 VHZ720919 VRV720919 WBR720919 WLN720919 WVJ720919 C786455 IX786455 ST786455 ACP786455 AML786455 AWH786455 BGD786455 BPZ786455 BZV786455 CJR786455 CTN786455 DDJ786455 DNF786455 DXB786455 EGX786455 EQT786455 FAP786455 FKL786455 FUH786455 GED786455 GNZ786455 GXV786455 HHR786455 HRN786455 IBJ786455 ILF786455 IVB786455 JEX786455 JOT786455 JYP786455 KIL786455 KSH786455 LCD786455 LLZ786455 LVV786455 MFR786455 MPN786455 MZJ786455 NJF786455 NTB786455 OCX786455 OMT786455 OWP786455 PGL786455 PQH786455 QAD786455 QJZ786455 QTV786455 RDR786455 RNN786455 RXJ786455 SHF786455 SRB786455 TAX786455 TKT786455 TUP786455 UEL786455 UOH786455 UYD786455 VHZ786455 VRV786455 WBR786455 WLN786455 WVJ786455 C851991 IX851991 ST851991 ACP851991 AML851991 AWH851991 BGD851991 BPZ851991 BZV851991 CJR851991 CTN851991 DDJ851991 DNF851991 DXB851991 EGX851991 EQT851991 FAP851991 FKL851991 FUH851991 GED851991 GNZ851991 GXV851991 HHR851991 HRN851991 IBJ851991 ILF851991 IVB851991 JEX851991 JOT851991 JYP851991 KIL851991 KSH851991 LCD851991 LLZ851991 LVV851991 MFR851991 MPN851991 MZJ851991 NJF851991 NTB851991 OCX851991 OMT851991 OWP851991 PGL851991 PQH851991 QAD851991 QJZ851991 QTV851991 RDR851991 RNN851991 RXJ851991 SHF851991 SRB851991 TAX851991 TKT851991 TUP851991 UEL851991 UOH851991 UYD851991 VHZ851991 VRV851991 WBR851991 WLN851991 WVJ851991 C917527 IX917527 ST917527 ACP917527 AML917527 AWH917527 BGD917527 BPZ917527 BZV917527 CJR917527 CTN917527 DDJ917527 DNF917527 DXB917527 EGX917527 EQT917527 FAP917527 FKL917527 FUH917527 GED917527 GNZ917527 GXV917527 HHR917527 HRN917527 IBJ917527 ILF917527 IVB917527 JEX917527 JOT917527 JYP917527 KIL917527 KSH917527 LCD917527 LLZ917527 LVV917527 MFR917527 MPN917527 MZJ917527 NJF917527 NTB917527 OCX917527 OMT917527 OWP917527 PGL917527 PQH917527 QAD917527 QJZ917527 QTV917527 RDR917527 RNN917527 RXJ917527 SHF917527 SRB917527 TAX917527 TKT917527 TUP917527 UEL917527 UOH917527 UYD917527 VHZ917527 VRV917527 WBR917527 WLN917527 WVJ917527 C983063 IX983063 ST983063 ACP983063 AML983063 AWH983063 BGD983063 BPZ983063 BZV983063 CJR983063 CTN983063 DDJ983063 DNF983063 DXB983063 EGX983063 EQT983063 FAP983063 FKL983063 FUH983063 GED983063 GNZ983063 GXV983063 HHR983063 HRN983063 IBJ983063 ILF983063 IVB983063 JEX983063 JOT983063 JYP983063 KIL983063 KSH983063 LCD983063 LLZ983063 LVV983063 MFR983063 MPN983063 MZJ983063 NJF983063 NTB983063 OCX983063 OMT983063 OWP983063 PGL983063 PQH983063 QAD983063 QJZ983063 QTV983063 RDR983063 RNN983063 RXJ983063 SHF983063 SRB983063 TAX983063 TKT983063 TUP983063 UEL983063 UOH983063 UYD983063 VHZ983063 VRV983063 WBR983063 WLN983063 C8:C11" xr:uid="{00000000-0002-0000-0200-000004000000}"/>
    <dataValidation allowBlank="1" showInputMessage="1" showErrorMessage="1" prompt="Diligencie si es mensual, bimestral, trimestral o semestral." sqref="F65566:H65566 JA65566:JC65566 SW65566:SY65566 ACS65566:ACU65566 AMO65566:AMQ65566 AWK65566:AWM65566 BGG65566:BGI65566 BQC65566:BQE65566 BZY65566:CAA65566 CJU65566:CJW65566 CTQ65566:CTS65566 DDM65566:DDO65566 DNI65566:DNK65566 DXE65566:DXG65566 EHA65566:EHC65566 EQW65566:EQY65566 FAS65566:FAU65566 FKO65566:FKQ65566 FUK65566:FUM65566 GEG65566:GEI65566 GOC65566:GOE65566 GXY65566:GYA65566 HHU65566:HHW65566 HRQ65566:HRS65566 IBM65566:IBO65566 ILI65566:ILK65566 IVE65566:IVG65566 JFA65566:JFC65566 JOW65566:JOY65566 JYS65566:JYU65566 KIO65566:KIQ65566 KSK65566:KSM65566 LCG65566:LCI65566 LMC65566:LME65566 LVY65566:LWA65566 MFU65566:MFW65566 MPQ65566:MPS65566 MZM65566:MZO65566 NJI65566:NJK65566 NTE65566:NTG65566 ODA65566:ODC65566 OMW65566:OMY65566 OWS65566:OWU65566 PGO65566:PGQ65566 PQK65566:PQM65566 QAG65566:QAI65566 QKC65566:QKE65566 QTY65566:QUA65566 RDU65566:RDW65566 RNQ65566:RNS65566 RXM65566:RXO65566 SHI65566:SHK65566 SRE65566:SRG65566 TBA65566:TBC65566 TKW65566:TKY65566 TUS65566:TUU65566 UEO65566:UEQ65566 UOK65566:UOM65566 UYG65566:UYI65566 VIC65566:VIE65566 VRY65566:VSA65566 WBU65566:WBW65566 WLQ65566:WLS65566 WVM65566:WVO65566 F131102:H131102 JA131102:JC131102 SW131102:SY131102 ACS131102:ACU131102 AMO131102:AMQ131102 AWK131102:AWM131102 BGG131102:BGI131102 BQC131102:BQE131102 BZY131102:CAA131102 CJU131102:CJW131102 CTQ131102:CTS131102 DDM131102:DDO131102 DNI131102:DNK131102 DXE131102:DXG131102 EHA131102:EHC131102 EQW131102:EQY131102 FAS131102:FAU131102 FKO131102:FKQ131102 FUK131102:FUM131102 GEG131102:GEI131102 GOC131102:GOE131102 GXY131102:GYA131102 HHU131102:HHW131102 HRQ131102:HRS131102 IBM131102:IBO131102 ILI131102:ILK131102 IVE131102:IVG131102 JFA131102:JFC131102 JOW131102:JOY131102 JYS131102:JYU131102 KIO131102:KIQ131102 KSK131102:KSM131102 LCG131102:LCI131102 LMC131102:LME131102 LVY131102:LWA131102 MFU131102:MFW131102 MPQ131102:MPS131102 MZM131102:MZO131102 NJI131102:NJK131102 NTE131102:NTG131102 ODA131102:ODC131102 OMW131102:OMY131102 OWS131102:OWU131102 PGO131102:PGQ131102 PQK131102:PQM131102 QAG131102:QAI131102 QKC131102:QKE131102 QTY131102:QUA131102 RDU131102:RDW131102 RNQ131102:RNS131102 RXM131102:RXO131102 SHI131102:SHK131102 SRE131102:SRG131102 TBA131102:TBC131102 TKW131102:TKY131102 TUS131102:TUU131102 UEO131102:UEQ131102 UOK131102:UOM131102 UYG131102:UYI131102 VIC131102:VIE131102 VRY131102:VSA131102 WBU131102:WBW131102 WLQ131102:WLS131102 WVM131102:WVO131102 F196638:H196638 JA196638:JC196638 SW196638:SY196638 ACS196638:ACU196638 AMO196638:AMQ196638 AWK196638:AWM196638 BGG196638:BGI196638 BQC196638:BQE196638 BZY196638:CAA196638 CJU196638:CJW196638 CTQ196638:CTS196638 DDM196638:DDO196638 DNI196638:DNK196638 DXE196638:DXG196638 EHA196638:EHC196638 EQW196638:EQY196638 FAS196638:FAU196638 FKO196638:FKQ196638 FUK196638:FUM196638 GEG196638:GEI196638 GOC196638:GOE196638 GXY196638:GYA196638 HHU196638:HHW196638 HRQ196638:HRS196638 IBM196638:IBO196638 ILI196638:ILK196638 IVE196638:IVG196638 JFA196638:JFC196638 JOW196638:JOY196638 JYS196638:JYU196638 KIO196638:KIQ196638 KSK196638:KSM196638 LCG196638:LCI196638 LMC196638:LME196638 LVY196638:LWA196638 MFU196638:MFW196638 MPQ196638:MPS196638 MZM196638:MZO196638 NJI196638:NJK196638 NTE196638:NTG196638 ODA196638:ODC196638 OMW196638:OMY196638 OWS196638:OWU196638 PGO196638:PGQ196638 PQK196638:PQM196638 QAG196638:QAI196638 QKC196638:QKE196638 QTY196638:QUA196638 RDU196638:RDW196638 RNQ196638:RNS196638 RXM196638:RXO196638 SHI196638:SHK196638 SRE196638:SRG196638 TBA196638:TBC196638 TKW196638:TKY196638 TUS196638:TUU196638 UEO196638:UEQ196638 UOK196638:UOM196638 UYG196638:UYI196638 VIC196638:VIE196638 VRY196638:VSA196638 WBU196638:WBW196638 WLQ196638:WLS196638 WVM196638:WVO196638 F262174:H262174 JA262174:JC262174 SW262174:SY262174 ACS262174:ACU262174 AMO262174:AMQ262174 AWK262174:AWM262174 BGG262174:BGI262174 BQC262174:BQE262174 BZY262174:CAA262174 CJU262174:CJW262174 CTQ262174:CTS262174 DDM262174:DDO262174 DNI262174:DNK262174 DXE262174:DXG262174 EHA262174:EHC262174 EQW262174:EQY262174 FAS262174:FAU262174 FKO262174:FKQ262174 FUK262174:FUM262174 GEG262174:GEI262174 GOC262174:GOE262174 GXY262174:GYA262174 HHU262174:HHW262174 HRQ262174:HRS262174 IBM262174:IBO262174 ILI262174:ILK262174 IVE262174:IVG262174 JFA262174:JFC262174 JOW262174:JOY262174 JYS262174:JYU262174 KIO262174:KIQ262174 KSK262174:KSM262174 LCG262174:LCI262174 LMC262174:LME262174 LVY262174:LWA262174 MFU262174:MFW262174 MPQ262174:MPS262174 MZM262174:MZO262174 NJI262174:NJK262174 NTE262174:NTG262174 ODA262174:ODC262174 OMW262174:OMY262174 OWS262174:OWU262174 PGO262174:PGQ262174 PQK262174:PQM262174 QAG262174:QAI262174 QKC262174:QKE262174 QTY262174:QUA262174 RDU262174:RDW262174 RNQ262174:RNS262174 RXM262174:RXO262174 SHI262174:SHK262174 SRE262174:SRG262174 TBA262174:TBC262174 TKW262174:TKY262174 TUS262174:TUU262174 UEO262174:UEQ262174 UOK262174:UOM262174 UYG262174:UYI262174 VIC262174:VIE262174 VRY262174:VSA262174 WBU262174:WBW262174 WLQ262174:WLS262174 WVM262174:WVO262174 F327710:H327710 JA327710:JC327710 SW327710:SY327710 ACS327710:ACU327710 AMO327710:AMQ327710 AWK327710:AWM327710 BGG327710:BGI327710 BQC327710:BQE327710 BZY327710:CAA327710 CJU327710:CJW327710 CTQ327710:CTS327710 DDM327710:DDO327710 DNI327710:DNK327710 DXE327710:DXG327710 EHA327710:EHC327710 EQW327710:EQY327710 FAS327710:FAU327710 FKO327710:FKQ327710 FUK327710:FUM327710 GEG327710:GEI327710 GOC327710:GOE327710 GXY327710:GYA327710 HHU327710:HHW327710 HRQ327710:HRS327710 IBM327710:IBO327710 ILI327710:ILK327710 IVE327710:IVG327710 JFA327710:JFC327710 JOW327710:JOY327710 JYS327710:JYU327710 KIO327710:KIQ327710 KSK327710:KSM327710 LCG327710:LCI327710 LMC327710:LME327710 LVY327710:LWA327710 MFU327710:MFW327710 MPQ327710:MPS327710 MZM327710:MZO327710 NJI327710:NJK327710 NTE327710:NTG327710 ODA327710:ODC327710 OMW327710:OMY327710 OWS327710:OWU327710 PGO327710:PGQ327710 PQK327710:PQM327710 QAG327710:QAI327710 QKC327710:QKE327710 QTY327710:QUA327710 RDU327710:RDW327710 RNQ327710:RNS327710 RXM327710:RXO327710 SHI327710:SHK327710 SRE327710:SRG327710 TBA327710:TBC327710 TKW327710:TKY327710 TUS327710:TUU327710 UEO327710:UEQ327710 UOK327710:UOM327710 UYG327710:UYI327710 VIC327710:VIE327710 VRY327710:VSA327710 WBU327710:WBW327710 WLQ327710:WLS327710 WVM327710:WVO327710 F393246:H393246 JA393246:JC393246 SW393246:SY393246 ACS393246:ACU393246 AMO393246:AMQ393246 AWK393246:AWM393246 BGG393246:BGI393246 BQC393246:BQE393246 BZY393246:CAA393246 CJU393246:CJW393246 CTQ393246:CTS393246 DDM393246:DDO393246 DNI393246:DNK393246 DXE393246:DXG393246 EHA393246:EHC393246 EQW393246:EQY393246 FAS393246:FAU393246 FKO393246:FKQ393246 FUK393246:FUM393246 GEG393246:GEI393246 GOC393246:GOE393246 GXY393246:GYA393246 HHU393246:HHW393246 HRQ393246:HRS393246 IBM393246:IBO393246 ILI393246:ILK393246 IVE393246:IVG393246 JFA393246:JFC393246 JOW393246:JOY393246 JYS393246:JYU393246 KIO393246:KIQ393246 KSK393246:KSM393246 LCG393246:LCI393246 LMC393246:LME393246 LVY393246:LWA393246 MFU393246:MFW393246 MPQ393246:MPS393246 MZM393246:MZO393246 NJI393246:NJK393246 NTE393246:NTG393246 ODA393246:ODC393246 OMW393246:OMY393246 OWS393246:OWU393246 PGO393246:PGQ393246 PQK393246:PQM393246 QAG393246:QAI393246 QKC393246:QKE393246 QTY393246:QUA393246 RDU393246:RDW393246 RNQ393246:RNS393246 RXM393246:RXO393246 SHI393246:SHK393246 SRE393246:SRG393246 TBA393246:TBC393246 TKW393246:TKY393246 TUS393246:TUU393246 UEO393246:UEQ393246 UOK393246:UOM393246 UYG393246:UYI393246 VIC393246:VIE393246 VRY393246:VSA393246 WBU393246:WBW393246 WLQ393246:WLS393246 WVM393246:WVO393246 F458782:H458782 JA458782:JC458782 SW458782:SY458782 ACS458782:ACU458782 AMO458782:AMQ458782 AWK458782:AWM458782 BGG458782:BGI458782 BQC458782:BQE458782 BZY458782:CAA458782 CJU458782:CJW458782 CTQ458782:CTS458782 DDM458782:DDO458782 DNI458782:DNK458782 DXE458782:DXG458782 EHA458782:EHC458782 EQW458782:EQY458782 FAS458782:FAU458782 FKO458782:FKQ458782 FUK458782:FUM458782 GEG458782:GEI458782 GOC458782:GOE458782 GXY458782:GYA458782 HHU458782:HHW458782 HRQ458782:HRS458782 IBM458782:IBO458782 ILI458782:ILK458782 IVE458782:IVG458782 JFA458782:JFC458782 JOW458782:JOY458782 JYS458782:JYU458782 KIO458782:KIQ458782 KSK458782:KSM458782 LCG458782:LCI458782 LMC458782:LME458782 LVY458782:LWA458782 MFU458782:MFW458782 MPQ458782:MPS458782 MZM458782:MZO458782 NJI458782:NJK458782 NTE458782:NTG458782 ODA458782:ODC458782 OMW458782:OMY458782 OWS458782:OWU458782 PGO458782:PGQ458782 PQK458782:PQM458782 QAG458782:QAI458782 QKC458782:QKE458782 QTY458782:QUA458782 RDU458782:RDW458782 RNQ458782:RNS458782 RXM458782:RXO458782 SHI458782:SHK458782 SRE458782:SRG458782 TBA458782:TBC458782 TKW458782:TKY458782 TUS458782:TUU458782 UEO458782:UEQ458782 UOK458782:UOM458782 UYG458782:UYI458782 VIC458782:VIE458782 VRY458782:VSA458782 WBU458782:WBW458782 WLQ458782:WLS458782 WVM458782:WVO458782 F524318:H524318 JA524318:JC524318 SW524318:SY524318 ACS524318:ACU524318 AMO524318:AMQ524318 AWK524318:AWM524318 BGG524318:BGI524318 BQC524318:BQE524318 BZY524318:CAA524318 CJU524318:CJW524318 CTQ524318:CTS524318 DDM524318:DDO524318 DNI524318:DNK524318 DXE524318:DXG524318 EHA524318:EHC524318 EQW524318:EQY524318 FAS524318:FAU524318 FKO524318:FKQ524318 FUK524318:FUM524318 GEG524318:GEI524318 GOC524318:GOE524318 GXY524318:GYA524318 HHU524318:HHW524318 HRQ524318:HRS524318 IBM524318:IBO524318 ILI524318:ILK524318 IVE524318:IVG524318 JFA524318:JFC524318 JOW524318:JOY524318 JYS524318:JYU524318 KIO524318:KIQ524318 KSK524318:KSM524318 LCG524318:LCI524318 LMC524318:LME524318 LVY524318:LWA524318 MFU524318:MFW524318 MPQ524318:MPS524318 MZM524318:MZO524318 NJI524318:NJK524318 NTE524318:NTG524318 ODA524318:ODC524318 OMW524318:OMY524318 OWS524318:OWU524318 PGO524318:PGQ524318 PQK524318:PQM524318 QAG524318:QAI524318 QKC524318:QKE524318 QTY524318:QUA524318 RDU524318:RDW524318 RNQ524318:RNS524318 RXM524318:RXO524318 SHI524318:SHK524318 SRE524318:SRG524318 TBA524318:TBC524318 TKW524318:TKY524318 TUS524318:TUU524318 UEO524318:UEQ524318 UOK524318:UOM524318 UYG524318:UYI524318 VIC524318:VIE524318 VRY524318:VSA524318 WBU524318:WBW524318 WLQ524318:WLS524318 WVM524318:WVO524318 F589854:H589854 JA589854:JC589854 SW589854:SY589854 ACS589854:ACU589854 AMO589854:AMQ589854 AWK589854:AWM589854 BGG589854:BGI589854 BQC589854:BQE589854 BZY589854:CAA589854 CJU589854:CJW589854 CTQ589854:CTS589854 DDM589854:DDO589854 DNI589854:DNK589854 DXE589854:DXG589854 EHA589854:EHC589854 EQW589854:EQY589854 FAS589854:FAU589854 FKO589854:FKQ589854 FUK589854:FUM589854 GEG589854:GEI589854 GOC589854:GOE589854 GXY589854:GYA589854 HHU589854:HHW589854 HRQ589854:HRS589854 IBM589854:IBO589854 ILI589854:ILK589854 IVE589854:IVG589854 JFA589854:JFC589854 JOW589854:JOY589854 JYS589854:JYU589854 KIO589854:KIQ589854 KSK589854:KSM589854 LCG589854:LCI589854 LMC589854:LME589854 LVY589854:LWA589854 MFU589854:MFW589854 MPQ589854:MPS589854 MZM589854:MZO589854 NJI589854:NJK589854 NTE589854:NTG589854 ODA589854:ODC589854 OMW589854:OMY589854 OWS589854:OWU589854 PGO589854:PGQ589854 PQK589854:PQM589854 QAG589854:QAI589854 QKC589854:QKE589854 QTY589854:QUA589854 RDU589854:RDW589854 RNQ589854:RNS589854 RXM589854:RXO589854 SHI589854:SHK589854 SRE589854:SRG589854 TBA589854:TBC589854 TKW589854:TKY589854 TUS589854:TUU589854 UEO589854:UEQ589854 UOK589854:UOM589854 UYG589854:UYI589854 VIC589854:VIE589854 VRY589854:VSA589854 WBU589854:WBW589854 WLQ589854:WLS589854 WVM589854:WVO589854 F655390:H655390 JA655390:JC655390 SW655390:SY655390 ACS655390:ACU655390 AMO655390:AMQ655390 AWK655390:AWM655390 BGG655390:BGI655390 BQC655390:BQE655390 BZY655390:CAA655390 CJU655390:CJW655390 CTQ655390:CTS655390 DDM655390:DDO655390 DNI655390:DNK655390 DXE655390:DXG655390 EHA655390:EHC655390 EQW655390:EQY655390 FAS655390:FAU655390 FKO655390:FKQ655390 FUK655390:FUM655390 GEG655390:GEI655390 GOC655390:GOE655390 GXY655390:GYA655390 HHU655390:HHW655390 HRQ655390:HRS655390 IBM655390:IBO655390 ILI655390:ILK655390 IVE655390:IVG655390 JFA655390:JFC655390 JOW655390:JOY655390 JYS655390:JYU655390 KIO655390:KIQ655390 KSK655390:KSM655390 LCG655390:LCI655390 LMC655390:LME655390 LVY655390:LWA655390 MFU655390:MFW655390 MPQ655390:MPS655390 MZM655390:MZO655390 NJI655390:NJK655390 NTE655390:NTG655390 ODA655390:ODC655390 OMW655390:OMY655390 OWS655390:OWU655390 PGO655390:PGQ655390 PQK655390:PQM655390 QAG655390:QAI655390 QKC655390:QKE655390 QTY655390:QUA655390 RDU655390:RDW655390 RNQ655390:RNS655390 RXM655390:RXO655390 SHI655390:SHK655390 SRE655390:SRG655390 TBA655390:TBC655390 TKW655390:TKY655390 TUS655390:TUU655390 UEO655390:UEQ655390 UOK655390:UOM655390 UYG655390:UYI655390 VIC655390:VIE655390 VRY655390:VSA655390 WBU655390:WBW655390 WLQ655390:WLS655390 WVM655390:WVO655390 F720926:H720926 JA720926:JC720926 SW720926:SY720926 ACS720926:ACU720926 AMO720926:AMQ720926 AWK720926:AWM720926 BGG720926:BGI720926 BQC720926:BQE720926 BZY720926:CAA720926 CJU720926:CJW720926 CTQ720926:CTS720926 DDM720926:DDO720926 DNI720926:DNK720926 DXE720926:DXG720926 EHA720926:EHC720926 EQW720926:EQY720926 FAS720926:FAU720926 FKO720926:FKQ720926 FUK720926:FUM720926 GEG720926:GEI720926 GOC720926:GOE720926 GXY720926:GYA720926 HHU720926:HHW720926 HRQ720926:HRS720926 IBM720926:IBO720926 ILI720926:ILK720926 IVE720926:IVG720926 JFA720926:JFC720926 JOW720926:JOY720926 JYS720926:JYU720926 KIO720926:KIQ720926 KSK720926:KSM720926 LCG720926:LCI720926 LMC720926:LME720926 LVY720926:LWA720926 MFU720926:MFW720926 MPQ720926:MPS720926 MZM720926:MZO720926 NJI720926:NJK720926 NTE720926:NTG720926 ODA720926:ODC720926 OMW720926:OMY720926 OWS720926:OWU720926 PGO720926:PGQ720926 PQK720926:PQM720926 QAG720926:QAI720926 QKC720926:QKE720926 QTY720926:QUA720926 RDU720926:RDW720926 RNQ720926:RNS720926 RXM720926:RXO720926 SHI720926:SHK720926 SRE720926:SRG720926 TBA720926:TBC720926 TKW720926:TKY720926 TUS720926:TUU720926 UEO720926:UEQ720926 UOK720926:UOM720926 UYG720926:UYI720926 VIC720926:VIE720926 VRY720926:VSA720926 WBU720926:WBW720926 WLQ720926:WLS720926 WVM720926:WVO720926 F786462:H786462 JA786462:JC786462 SW786462:SY786462 ACS786462:ACU786462 AMO786462:AMQ786462 AWK786462:AWM786462 BGG786462:BGI786462 BQC786462:BQE786462 BZY786462:CAA786462 CJU786462:CJW786462 CTQ786462:CTS786462 DDM786462:DDO786462 DNI786462:DNK786462 DXE786462:DXG786462 EHA786462:EHC786462 EQW786462:EQY786462 FAS786462:FAU786462 FKO786462:FKQ786462 FUK786462:FUM786462 GEG786462:GEI786462 GOC786462:GOE786462 GXY786462:GYA786462 HHU786462:HHW786462 HRQ786462:HRS786462 IBM786462:IBO786462 ILI786462:ILK786462 IVE786462:IVG786462 JFA786462:JFC786462 JOW786462:JOY786462 JYS786462:JYU786462 KIO786462:KIQ786462 KSK786462:KSM786462 LCG786462:LCI786462 LMC786462:LME786462 LVY786462:LWA786462 MFU786462:MFW786462 MPQ786462:MPS786462 MZM786462:MZO786462 NJI786462:NJK786462 NTE786462:NTG786462 ODA786462:ODC786462 OMW786462:OMY786462 OWS786462:OWU786462 PGO786462:PGQ786462 PQK786462:PQM786462 QAG786462:QAI786462 QKC786462:QKE786462 QTY786462:QUA786462 RDU786462:RDW786462 RNQ786462:RNS786462 RXM786462:RXO786462 SHI786462:SHK786462 SRE786462:SRG786462 TBA786462:TBC786462 TKW786462:TKY786462 TUS786462:TUU786462 UEO786462:UEQ786462 UOK786462:UOM786462 UYG786462:UYI786462 VIC786462:VIE786462 VRY786462:VSA786462 WBU786462:WBW786462 WLQ786462:WLS786462 WVM786462:WVO786462 F851998:H851998 JA851998:JC851998 SW851998:SY851998 ACS851998:ACU851998 AMO851998:AMQ851998 AWK851998:AWM851998 BGG851998:BGI851998 BQC851998:BQE851998 BZY851998:CAA851998 CJU851998:CJW851998 CTQ851998:CTS851998 DDM851998:DDO851998 DNI851998:DNK851998 DXE851998:DXG851998 EHA851998:EHC851998 EQW851998:EQY851998 FAS851998:FAU851998 FKO851998:FKQ851998 FUK851998:FUM851998 GEG851998:GEI851998 GOC851998:GOE851998 GXY851998:GYA851998 HHU851998:HHW851998 HRQ851998:HRS851998 IBM851998:IBO851998 ILI851998:ILK851998 IVE851998:IVG851998 JFA851998:JFC851998 JOW851998:JOY851998 JYS851998:JYU851998 KIO851998:KIQ851998 KSK851998:KSM851998 LCG851998:LCI851998 LMC851998:LME851998 LVY851998:LWA851998 MFU851998:MFW851998 MPQ851998:MPS851998 MZM851998:MZO851998 NJI851998:NJK851998 NTE851998:NTG851998 ODA851998:ODC851998 OMW851998:OMY851998 OWS851998:OWU851998 PGO851998:PGQ851998 PQK851998:PQM851998 QAG851998:QAI851998 QKC851998:QKE851998 QTY851998:QUA851998 RDU851998:RDW851998 RNQ851998:RNS851998 RXM851998:RXO851998 SHI851998:SHK851998 SRE851998:SRG851998 TBA851998:TBC851998 TKW851998:TKY851998 TUS851998:TUU851998 UEO851998:UEQ851998 UOK851998:UOM851998 UYG851998:UYI851998 VIC851998:VIE851998 VRY851998:VSA851998 WBU851998:WBW851998 WLQ851998:WLS851998 WVM851998:WVO851998 F917534:H917534 JA917534:JC917534 SW917534:SY917534 ACS917534:ACU917534 AMO917534:AMQ917534 AWK917534:AWM917534 BGG917534:BGI917534 BQC917534:BQE917534 BZY917534:CAA917534 CJU917534:CJW917534 CTQ917534:CTS917534 DDM917534:DDO917534 DNI917534:DNK917534 DXE917534:DXG917534 EHA917534:EHC917534 EQW917534:EQY917534 FAS917534:FAU917534 FKO917534:FKQ917534 FUK917534:FUM917534 GEG917534:GEI917534 GOC917534:GOE917534 GXY917534:GYA917534 HHU917534:HHW917534 HRQ917534:HRS917534 IBM917534:IBO917534 ILI917534:ILK917534 IVE917534:IVG917534 JFA917534:JFC917534 JOW917534:JOY917534 JYS917534:JYU917534 KIO917534:KIQ917534 KSK917534:KSM917534 LCG917534:LCI917534 LMC917534:LME917534 LVY917534:LWA917534 MFU917534:MFW917534 MPQ917534:MPS917534 MZM917534:MZO917534 NJI917534:NJK917534 NTE917534:NTG917534 ODA917534:ODC917534 OMW917534:OMY917534 OWS917534:OWU917534 PGO917534:PGQ917534 PQK917534:PQM917534 QAG917534:QAI917534 QKC917534:QKE917534 QTY917534:QUA917534 RDU917534:RDW917534 RNQ917534:RNS917534 RXM917534:RXO917534 SHI917534:SHK917534 SRE917534:SRG917534 TBA917534:TBC917534 TKW917534:TKY917534 TUS917534:TUU917534 UEO917534:UEQ917534 UOK917534:UOM917534 UYG917534:UYI917534 VIC917534:VIE917534 VRY917534:VSA917534 WBU917534:WBW917534 WLQ917534:WLS917534 WVM917534:WVO917534 F983070:H983070 JA983070:JC983070 SW983070:SY983070 ACS983070:ACU983070 AMO983070:AMQ983070 AWK983070:AWM983070 BGG983070:BGI983070 BQC983070:BQE983070 BZY983070:CAA983070 CJU983070:CJW983070 CTQ983070:CTS983070 DDM983070:DDO983070 DNI983070:DNK983070 DXE983070:DXG983070 EHA983070:EHC983070 EQW983070:EQY983070 FAS983070:FAU983070 FKO983070:FKQ983070 FUK983070:FUM983070 GEG983070:GEI983070 GOC983070:GOE983070 GXY983070:GYA983070 HHU983070:HHW983070 HRQ983070:HRS983070 IBM983070:IBO983070 ILI983070:ILK983070 IVE983070:IVG983070 JFA983070:JFC983070 JOW983070:JOY983070 JYS983070:JYU983070 KIO983070:KIQ983070 KSK983070:KSM983070 LCG983070:LCI983070 LMC983070:LME983070 LVY983070:LWA983070 MFU983070:MFW983070 MPQ983070:MPS983070 MZM983070:MZO983070 NJI983070:NJK983070 NTE983070:NTG983070 ODA983070:ODC983070 OMW983070:OMY983070 OWS983070:OWU983070 PGO983070:PGQ983070 PQK983070:PQM983070 QAG983070:QAI983070 QKC983070:QKE983070 QTY983070:QUA983070 RDU983070:RDW983070 RNQ983070:RNS983070 RXM983070:RXO983070 SHI983070:SHK983070 SRE983070:SRG983070 TBA983070:TBC983070 TKW983070:TKY983070 TUS983070:TUU983070 UEO983070:UEQ983070 UOK983070:UOM983070 UYG983070:UYI983070 VIC983070:VIE983070 VRY983070:VSA983070 WBU983070:WBW983070 WLQ983070:WLS983070 WVM983070:WVO983070 IX11:IZ11 ST11:SV11 ACP11:ACR11 AML11:AMN11 AWH11:AWJ11 BGD11:BGF11 BPZ11:BQB11 BZV11:BZX11 CJR11:CJT11 CTN11:CTP11 DDJ11:DDL11 DNF11:DNH11 DXB11:DXD11 EGX11:EGZ11 EQT11:EQV11 FAP11:FAR11 FKL11:FKN11 FUH11:FUJ11 GED11:GEF11 GNZ11:GOB11 GXV11:GXX11 HHR11:HHT11 HRN11:HRP11 IBJ11:IBL11 ILF11:ILH11 IVB11:IVD11 JEX11:JEZ11 JOT11:JOV11 JYP11:JYR11 KIL11:KIN11 KSH11:KSJ11 LCD11:LCF11 LLZ11:LMB11 LVV11:LVX11 MFR11:MFT11 MPN11:MPP11 MZJ11:MZL11 NJF11:NJH11 NTB11:NTD11 OCX11:OCZ11 OMT11:OMV11 OWP11:OWR11 PGL11:PGN11 PQH11:PQJ11 QAD11:QAF11 QJZ11:QKB11 QTV11:QTX11 RDR11:RDT11 RNN11:RNP11 RXJ11:RXL11 SHF11:SHH11 SRB11:SRD11 TAX11:TAZ11 TKT11:TKV11 TUP11:TUR11 UEL11:UEN11 UOH11:UOJ11 UYD11:UYF11 VHZ11:VIB11 VRV11:VRX11 WBR11:WBT11 WLN11:WLP11 WVJ11:WVL11 IX65565:IZ65565 ST65565:SV65565 ACP65565:ACR65565 AML65565:AMN65565 AWH65565:AWJ65565 BGD65565:BGF65565 BPZ65565:BQB65565 BZV65565:BZX65565 CJR65565:CJT65565 CTN65565:CTP65565 DDJ65565:DDL65565 DNF65565:DNH65565 DXB65565:DXD65565 EGX65565:EGZ65565 EQT65565:EQV65565 FAP65565:FAR65565 FKL65565:FKN65565 FUH65565:FUJ65565 GED65565:GEF65565 GNZ65565:GOB65565 GXV65565:GXX65565 HHR65565:HHT65565 HRN65565:HRP65565 IBJ65565:IBL65565 ILF65565:ILH65565 IVB65565:IVD65565 JEX65565:JEZ65565 JOT65565:JOV65565 JYP65565:JYR65565 KIL65565:KIN65565 KSH65565:KSJ65565 LCD65565:LCF65565 LLZ65565:LMB65565 LVV65565:LVX65565 MFR65565:MFT65565 MPN65565:MPP65565 MZJ65565:MZL65565 NJF65565:NJH65565 NTB65565:NTD65565 OCX65565:OCZ65565 OMT65565:OMV65565 OWP65565:OWR65565 PGL65565:PGN65565 PQH65565:PQJ65565 QAD65565:QAF65565 QJZ65565:QKB65565 QTV65565:QTX65565 RDR65565:RDT65565 RNN65565:RNP65565 RXJ65565:RXL65565 SHF65565:SHH65565 SRB65565:SRD65565 TAX65565:TAZ65565 TKT65565:TKV65565 TUP65565:TUR65565 UEL65565:UEN65565 UOH65565:UOJ65565 UYD65565:UYF65565 VHZ65565:VIB65565 VRV65565:VRX65565 WBR65565:WBT65565 WLN65565:WLP65565 WVJ65565:WVL65565 IX131101:IZ131101 ST131101:SV131101 ACP131101:ACR131101 AML131101:AMN131101 AWH131101:AWJ131101 BGD131101:BGF131101 BPZ131101:BQB131101 BZV131101:BZX131101 CJR131101:CJT131101 CTN131101:CTP131101 DDJ131101:DDL131101 DNF131101:DNH131101 DXB131101:DXD131101 EGX131101:EGZ131101 EQT131101:EQV131101 FAP131101:FAR131101 FKL131101:FKN131101 FUH131101:FUJ131101 GED131101:GEF131101 GNZ131101:GOB131101 GXV131101:GXX131101 HHR131101:HHT131101 HRN131101:HRP131101 IBJ131101:IBL131101 ILF131101:ILH131101 IVB131101:IVD131101 JEX131101:JEZ131101 JOT131101:JOV131101 JYP131101:JYR131101 KIL131101:KIN131101 KSH131101:KSJ131101 LCD131101:LCF131101 LLZ131101:LMB131101 LVV131101:LVX131101 MFR131101:MFT131101 MPN131101:MPP131101 MZJ131101:MZL131101 NJF131101:NJH131101 NTB131101:NTD131101 OCX131101:OCZ131101 OMT131101:OMV131101 OWP131101:OWR131101 PGL131101:PGN131101 PQH131101:PQJ131101 QAD131101:QAF131101 QJZ131101:QKB131101 QTV131101:QTX131101 RDR131101:RDT131101 RNN131101:RNP131101 RXJ131101:RXL131101 SHF131101:SHH131101 SRB131101:SRD131101 TAX131101:TAZ131101 TKT131101:TKV131101 TUP131101:TUR131101 UEL131101:UEN131101 UOH131101:UOJ131101 UYD131101:UYF131101 VHZ131101:VIB131101 VRV131101:VRX131101 WBR131101:WBT131101 WLN131101:WLP131101 WVJ131101:WVL131101 IX196637:IZ196637 ST196637:SV196637 ACP196637:ACR196637 AML196637:AMN196637 AWH196637:AWJ196637 BGD196637:BGF196637 BPZ196637:BQB196637 BZV196637:BZX196637 CJR196637:CJT196637 CTN196637:CTP196637 DDJ196637:DDL196637 DNF196637:DNH196637 DXB196637:DXD196637 EGX196637:EGZ196637 EQT196637:EQV196637 FAP196637:FAR196637 FKL196637:FKN196637 FUH196637:FUJ196637 GED196637:GEF196637 GNZ196637:GOB196637 GXV196637:GXX196637 HHR196637:HHT196637 HRN196637:HRP196637 IBJ196637:IBL196637 ILF196637:ILH196637 IVB196637:IVD196637 JEX196637:JEZ196637 JOT196637:JOV196637 JYP196637:JYR196637 KIL196637:KIN196637 KSH196637:KSJ196637 LCD196637:LCF196637 LLZ196637:LMB196637 LVV196637:LVX196637 MFR196637:MFT196637 MPN196637:MPP196637 MZJ196637:MZL196637 NJF196637:NJH196637 NTB196637:NTD196637 OCX196637:OCZ196637 OMT196637:OMV196637 OWP196637:OWR196637 PGL196637:PGN196637 PQH196637:PQJ196637 QAD196637:QAF196637 QJZ196637:QKB196637 QTV196637:QTX196637 RDR196637:RDT196637 RNN196637:RNP196637 RXJ196637:RXL196637 SHF196637:SHH196637 SRB196637:SRD196637 TAX196637:TAZ196637 TKT196637:TKV196637 TUP196637:TUR196637 UEL196637:UEN196637 UOH196637:UOJ196637 UYD196637:UYF196637 VHZ196637:VIB196637 VRV196637:VRX196637 WBR196637:WBT196637 WLN196637:WLP196637 WVJ196637:WVL196637 IX262173:IZ262173 ST262173:SV262173 ACP262173:ACR262173 AML262173:AMN262173 AWH262173:AWJ262173 BGD262173:BGF262173 BPZ262173:BQB262173 BZV262173:BZX262173 CJR262173:CJT262173 CTN262173:CTP262173 DDJ262173:DDL262173 DNF262173:DNH262173 DXB262173:DXD262173 EGX262173:EGZ262173 EQT262173:EQV262173 FAP262173:FAR262173 FKL262173:FKN262173 FUH262173:FUJ262173 GED262173:GEF262173 GNZ262173:GOB262173 GXV262173:GXX262173 HHR262173:HHT262173 HRN262173:HRP262173 IBJ262173:IBL262173 ILF262173:ILH262173 IVB262173:IVD262173 JEX262173:JEZ262173 JOT262173:JOV262173 JYP262173:JYR262173 KIL262173:KIN262173 KSH262173:KSJ262173 LCD262173:LCF262173 LLZ262173:LMB262173 LVV262173:LVX262173 MFR262173:MFT262173 MPN262173:MPP262173 MZJ262173:MZL262173 NJF262173:NJH262173 NTB262173:NTD262173 OCX262173:OCZ262173 OMT262173:OMV262173 OWP262173:OWR262173 PGL262173:PGN262173 PQH262173:PQJ262173 QAD262173:QAF262173 QJZ262173:QKB262173 QTV262173:QTX262173 RDR262173:RDT262173 RNN262173:RNP262173 RXJ262173:RXL262173 SHF262173:SHH262173 SRB262173:SRD262173 TAX262173:TAZ262173 TKT262173:TKV262173 TUP262173:TUR262173 UEL262173:UEN262173 UOH262173:UOJ262173 UYD262173:UYF262173 VHZ262173:VIB262173 VRV262173:VRX262173 WBR262173:WBT262173 WLN262173:WLP262173 WVJ262173:WVL262173 IX327709:IZ327709 ST327709:SV327709 ACP327709:ACR327709 AML327709:AMN327709 AWH327709:AWJ327709 BGD327709:BGF327709 BPZ327709:BQB327709 BZV327709:BZX327709 CJR327709:CJT327709 CTN327709:CTP327709 DDJ327709:DDL327709 DNF327709:DNH327709 DXB327709:DXD327709 EGX327709:EGZ327709 EQT327709:EQV327709 FAP327709:FAR327709 FKL327709:FKN327709 FUH327709:FUJ327709 GED327709:GEF327709 GNZ327709:GOB327709 GXV327709:GXX327709 HHR327709:HHT327709 HRN327709:HRP327709 IBJ327709:IBL327709 ILF327709:ILH327709 IVB327709:IVD327709 JEX327709:JEZ327709 JOT327709:JOV327709 JYP327709:JYR327709 KIL327709:KIN327709 KSH327709:KSJ327709 LCD327709:LCF327709 LLZ327709:LMB327709 LVV327709:LVX327709 MFR327709:MFT327709 MPN327709:MPP327709 MZJ327709:MZL327709 NJF327709:NJH327709 NTB327709:NTD327709 OCX327709:OCZ327709 OMT327709:OMV327709 OWP327709:OWR327709 PGL327709:PGN327709 PQH327709:PQJ327709 QAD327709:QAF327709 QJZ327709:QKB327709 QTV327709:QTX327709 RDR327709:RDT327709 RNN327709:RNP327709 RXJ327709:RXL327709 SHF327709:SHH327709 SRB327709:SRD327709 TAX327709:TAZ327709 TKT327709:TKV327709 TUP327709:TUR327709 UEL327709:UEN327709 UOH327709:UOJ327709 UYD327709:UYF327709 VHZ327709:VIB327709 VRV327709:VRX327709 WBR327709:WBT327709 WLN327709:WLP327709 WVJ327709:WVL327709 IX393245:IZ393245 ST393245:SV393245 ACP393245:ACR393245 AML393245:AMN393245 AWH393245:AWJ393245 BGD393245:BGF393245 BPZ393245:BQB393245 BZV393245:BZX393245 CJR393245:CJT393245 CTN393245:CTP393245 DDJ393245:DDL393245 DNF393245:DNH393245 DXB393245:DXD393245 EGX393245:EGZ393245 EQT393245:EQV393245 FAP393245:FAR393245 FKL393245:FKN393245 FUH393245:FUJ393245 GED393245:GEF393245 GNZ393245:GOB393245 GXV393245:GXX393245 HHR393245:HHT393245 HRN393245:HRP393245 IBJ393245:IBL393245 ILF393245:ILH393245 IVB393245:IVD393245 JEX393245:JEZ393245 JOT393245:JOV393245 JYP393245:JYR393245 KIL393245:KIN393245 KSH393245:KSJ393245 LCD393245:LCF393245 LLZ393245:LMB393245 LVV393245:LVX393245 MFR393245:MFT393245 MPN393245:MPP393245 MZJ393245:MZL393245 NJF393245:NJH393245 NTB393245:NTD393245 OCX393245:OCZ393245 OMT393245:OMV393245 OWP393245:OWR393245 PGL393245:PGN393245 PQH393245:PQJ393245 QAD393245:QAF393245 QJZ393245:QKB393245 QTV393245:QTX393245 RDR393245:RDT393245 RNN393245:RNP393245 RXJ393245:RXL393245 SHF393245:SHH393245 SRB393245:SRD393245 TAX393245:TAZ393245 TKT393245:TKV393245 TUP393245:TUR393245 UEL393245:UEN393245 UOH393245:UOJ393245 UYD393245:UYF393245 VHZ393245:VIB393245 VRV393245:VRX393245 WBR393245:WBT393245 WLN393245:WLP393245 WVJ393245:WVL393245 IX458781:IZ458781 ST458781:SV458781 ACP458781:ACR458781 AML458781:AMN458781 AWH458781:AWJ458781 BGD458781:BGF458781 BPZ458781:BQB458781 BZV458781:BZX458781 CJR458781:CJT458781 CTN458781:CTP458781 DDJ458781:DDL458781 DNF458781:DNH458781 DXB458781:DXD458781 EGX458781:EGZ458781 EQT458781:EQV458781 FAP458781:FAR458781 FKL458781:FKN458781 FUH458781:FUJ458781 GED458781:GEF458781 GNZ458781:GOB458781 GXV458781:GXX458781 HHR458781:HHT458781 HRN458781:HRP458781 IBJ458781:IBL458781 ILF458781:ILH458781 IVB458781:IVD458781 JEX458781:JEZ458781 JOT458781:JOV458781 JYP458781:JYR458781 KIL458781:KIN458781 KSH458781:KSJ458781 LCD458781:LCF458781 LLZ458781:LMB458781 LVV458781:LVX458781 MFR458781:MFT458781 MPN458781:MPP458781 MZJ458781:MZL458781 NJF458781:NJH458781 NTB458781:NTD458781 OCX458781:OCZ458781 OMT458781:OMV458781 OWP458781:OWR458781 PGL458781:PGN458781 PQH458781:PQJ458781 QAD458781:QAF458781 QJZ458781:QKB458781 QTV458781:QTX458781 RDR458781:RDT458781 RNN458781:RNP458781 RXJ458781:RXL458781 SHF458781:SHH458781 SRB458781:SRD458781 TAX458781:TAZ458781 TKT458781:TKV458781 TUP458781:TUR458781 UEL458781:UEN458781 UOH458781:UOJ458781 UYD458781:UYF458781 VHZ458781:VIB458781 VRV458781:VRX458781 WBR458781:WBT458781 WLN458781:WLP458781 WVJ458781:WVL458781 IX524317:IZ524317 ST524317:SV524317 ACP524317:ACR524317 AML524317:AMN524317 AWH524317:AWJ524317 BGD524317:BGF524317 BPZ524317:BQB524317 BZV524317:BZX524317 CJR524317:CJT524317 CTN524317:CTP524317 DDJ524317:DDL524317 DNF524317:DNH524317 DXB524317:DXD524317 EGX524317:EGZ524317 EQT524317:EQV524317 FAP524317:FAR524317 FKL524317:FKN524317 FUH524317:FUJ524317 GED524317:GEF524317 GNZ524317:GOB524317 GXV524317:GXX524317 HHR524317:HHT524317 HRN524317:HRP524317 IBJ524317:IBL524317 ILF524317:ILH524317 IVB524317:IVD524317 JEX524317:JEZ524317 JOT524317:JOV524317 JYP524317:JYR524317 KIL524317:KIN524317 KSH524317:KSJ524317 LCD524317:LCF524317 LLZ524317:LMB524317 LVV524317:LVX524317 MFR524317:MFT524317 MPN524317:MPP524317 MZJ524317:MZL524317 NJF524317:NJH524317 NTB524317:NTD524317 OCX524317:OCZ524317 OMT524317:OMV524317 OWP524317:OWR524317 PGL524317:PGN524317 PQH524317:PQJ524317 QAD524317:QAF524317 QJZ524317:QKB524317 QTV524317:QTX524317 RDR524317:RDT524317 RNN524317:RNP524317 RXJ524317:RXL524317 SHF524317:SHH524317 SRB524317:SRD524317 TAX524317:TAZ524317 TKT524317:TKV524317 TUP524317:TUR524317 UEL524317:UEN524317 UOH524317:UOJ524317 UYD524317:UYF524317 VHZ524317:VIB524317 VRV524317:VRX524317 WBR524317:WBT524317 WLN524317:WLP524317 WVJ524317:WVL524317 IX589853:IZ589853 ST589853:SV589853 ACP589853:ACR589853 AML589853:AMN589853 AWH589853:AWJ589853 BGD589853:BGF589853 BPZ589853:BQB589853 BZV589853:BZX589853 CJR589853:CJT589853 CTN589853:CTP589853 DDJ589853:DDL589853 DNF589853:DNH589853 DXB589853:DXD589853 EGX589853:EGZ589853 EQT589853:EQV589853 FAP589853:FAR589853 FKL589853:FKN589853 FUH589853:FUJ589853 GED589853:GEF589853 GNZ589853:GOB589853 GXV589853:GXX589853 HHR589853:HHT589853 HRN589853:HRP589853 IBJ589853:IBL589853 ILF589853:ILH589853 IVB589853:IVD589853 JEX589853:JEZ589853 JOT589853:JOV589853 JYP589853:JYR589853 KIL589853:KIN589853 KSH589853:KSJ589853 LCD589853:LCF589853 LLZ589853:LMB589853 LVV589853:LVX589853 MFR589853:MFT589853 MPN589853:MPP589853 MZJ589853:MZL589853 NJF589853:NJH589853 NTB589853:NTD589853 OCX589853:OCZ589853 OMT589853:OMV589853 OWP589853:OWR589853 PGL589853:PGN589853 PQH589853:PQJ589853 QAD589853:QAF589853 QJZ589853:QKB589853 QTV589853:QTX589853 RDR589853:RDT589853 RNN589853:RNP589853 RXJ589853:RXL589853 SHF589853:SHH589853 SRB589853:SRD589853 TAX589853:TAZ589853 TKT589853:TKV589853 TUP589853:TUR589853 UEL589853:UEN589853 UOH589853:UOJ589853 UYD589853:UYF589853 VHZ589853:VIB589853 VRV589853:VRX589853 WBR589853:WBT589853 WLN589853:WLP589853 WVJ589853:WVL589853 IX655389:IZ655389 ST655389:SV655389 ACP655389:ACR655389 AML655389:AMN655389 AWH655389:AWJ655389 BGD655389:BGF655389 BPZ655389:BQB655389 BZV655389:BZX655389 CJR655389:CJT655389 CTN655389:CTP655389 DDJ655389:DDL655389 DNF655389:DNH655389 DXB655389:DXD655389 EGX655389:EGZ655389 EQT655389:EQV655389 FAP655389:FAR655389 FKL655389:FKN655389 FUH655389:FUJ655389 GED655389:GEF655389 GNZ655389:GOB655389 GXV655389:GXX655389 HHR655389:HHT655389 HRN655389:HRP655389 IBJ655389:IBL655389 ILF655389:ILH655389 IVB655389:IVD655389 JEX655389:JEZ655389 JOT655389:JOV655389 JYP655389:JYR655389 KIL655389:KIN655389 KSH655389:KSJ655389 LCD655389:LCF655389 LLZ655389:LMB655389 LVV655389:LVX655389 MFR655389:MFT655389 MPN655389:MPP655389 MZJ655389:MZL655389 NJF655389:NJH655389 NTB655389:NTD655389 OCX655389:OCZ655389 OMT655389:OMV655389 OWP655389:OWR655389 PGL655389:PGN655389 PQH655389:PQJ655389 QAD655389:QAF655389 QJZ655389:QKB655389 QTV655389:QTX655389 RDR655389:RDT655389 RNN655389:RNP655389 RXJ655389:RXL655389 SHF655389:SHH655389 SRB655389:SRD655389 TAX655389:TAZ655389 TKT655389:TKV655389 TUP655389:TUR655389 UEL655389:UEN655389 UOH655389:UOJ655389 UYD655389:UYF655389 VHZ655389:VIB655389 VRV655389:VRX655389 WBR655389:WBT655389 WLN655389:WLP655389 WVJ655389:WVL655389 IX720925:IZ720925 ST720925:SV720925 ACP720925:ACR720925 AML720925:AMN720925 AWH720925:AWJ720925 BGD720925:BGF720925 BPZ720925:BQB720925 BZV720925:BZX720925 CJR720925:CJT720925 CTN720925:CTP720925 DDJ720925:DDL720925 DNF720925:DNH720925 DXB720925:DXD720925 EGX720925:EGZ720925 EQT720925:EQV720925 FAP720925:FAR720925 FKL720925:FKN720925 FUH720925:FUJ720925 GED720925:GEF720925 GNZ720925:GOB720925 GXV720925:GXX720925 HHR720925:HHT720925 HRN720925:HRP720925 IBJ720925:IBL720925 ILF720925:ILH720925 IVB720925:IVD720925 JEX720925:JEZ720925 JOT720925:JOV720925 JYP720925:JYR720925 KIL720925:KIN720925 KSH720925:KSJ720925 LCD720925:LCF720925 LLZ720925:LMB720925 LVV720925:LVX720925 MFR720925:MFT720925 MPN720925:MPP720925 MZJ720925:MZL720925 NJF720925:NJH720925 NTB720925:NTD720925 OCX720925:OCZ720925 OMT720925:OMV720925 OWP720925:OWR720925 PGL720925:PGN720925 PQH720925:PQJ720925 QAD720925:QAF720925 QJZ720925:QKB720925 QTV720925:QTX720925 RDR720925:RDT720925 RNN720925:RNP720925 RXJ720925:RXL720925 SHF720925:SHH720925 SRB720925:SRD720925 TAX720925:TAZ720925 TKT720925:TKV720925 TUP720925:TUR720925 UEL720925:UEN720925 UOH720925:UOJ720925 UYD720925:UYF720925 VHZ720925:VIB720925 VRV720925:VRX720925 WBR720925:WBT720925 WLN720925:WLP720925 WVJ720925:WVL720925 IX786461:IZ786461 ST786461:SV786461 ACP786461:ACR786461 AML786461:AMN786461 AWH786461:AWJ786461 BGD786461:BGF786461 BPZ786461:BQB786461 BZV786461:BZX786461 CJR786461:CJT786461 CTN786461:CTP786461 DDJ786461:DDL786461 DNF786461:DNH786461 DXB786461:DXD786461 EGX786461:EGZ786461 EQT786461:EQV786461 FAP786461:FAR786461 FKL786461:FKN786461 FUH786461:FUJ786461 GED786461:GEF786461 GNZ786461:GOB786461 GXV786461:GXX786461 HHR786461:HHT786461 HRN786461:HRP786461 IBJ786461:IBL786461 ILF786461:ILH786461 IVB786461:IVD786461 JEX786461:JEZ786461 JOT786461:JOV786461 JYP786461:JYR786461 KIL786461:KIN786461 KSH786461:KSJ786461 LCD786461:LCF786461 LLZ786461:LMB786461 LVV786461:LVX786461 MFR786461:MFT786461 MPN786461:MPP786461 MZJ786461:MZL786461 NJF786461:NJH786461 NTB786461:NTD786461 OCX786461:OCZ786461 OMT786461:OMV786461 OWP786461:OWR786461 PGL786461:PGN786461 PQH786461:PQJ786461 QAD786461:QAF786461 QJZ786461:QKB786461 QTV786461:QTX786461 RDR786461:RDT786461 RNN786461:RNP786461 RXJ786461:RXL786461 SHF786461:SHH786461 SRB786461:SRD786461 TAX786461:TAZ786461 TKT786461:TKV786461 TUP786461:TUR786461 UEL786461:UEN786461 UOH786461:UOJ786461 UYD786461:UYF786461 VHZ786461:VIB786461 VRV786461:VRX786461 WBR786461:WBT786461 WLN786461:WLP786461 WVJ786461:WVL786461 IX851997:IZ851997 ST851997:SV851997 ACP851997:ACR851997 AML851997:AMN851997 AWH851997:AWJ851997 BGD851997:BGF851997 BPZ851997:BQB851997 BZV851997:BZX851997 CJR851997:CJT851997 CTN851997:CTP851997 DDJ851997:DDL851997 DNF851997:DNH851997 DXB851997:DXD851997 EGX851997:EGZ851997 EQT851997:EQV851997 FAP851997:FAR851997 FKL851997:FKN851997 FUH851997:FUJ851997 GED851997:GEF851997 GNZ851997:GOB851997 GXV851997:GXX851997 HHR851997:HHT851997 HRN851997:HRP851997 IBJ851997:IBL851997 ILF851997:ILH851997 IVB851997:IVD851997 JEX851997:JEZ851997 JOT851997:JOV851997 JYP851997:JYR851997 KIL851997:KIN851997 KSH851997:KSJ851997 LCD851997:LCF851997 LLZ851997:LMB851997 LVV851997:LVX851997 MFR851997:MFT851997 MPN851997:MPP851997 MZJ851997:MZL851997 NJF851997:NJH851997 NTB851997:NTD851997 OCX851997:OCZ851997 OMT851997:OMV851997 OWP851997:OWR851997 PGL851997:PGN851997 PQH851997:PQJ851997 QAD851997:QAF851997 QJZ851997:QKB851997 QTV851997:QTX851997 RDR851997:RDT851997 RNN851997:RNP851997 RXJ851997:RXL851997 SHF851997:SHH851997 SRB851997:SRD851997 TAX851997:TAZ851997 TKT851997:TKV851997 TUP851997:TUR851997 UEL851997:UEN851997 UOH851997:UOJ851997 UYD851997:UYF851997 VHZ851997:VIB851997 VRV851997:VRX851997 WBR851997:WBT851997 WLN851997:WLP851997 WVJ851997:WVL851997 IX917533:IZ917533 ST917533:SV917533 ACP917533:ACR917533 AML917533:AMN917533 AWH917533:AWJ917533 BGD917533:BGF917533 BPZ917533:BQB917533 BZV917533:BZX917533 CJR917533:CJT917533 CTN917533:CTP917533 DDJ917533:DDL917533 DNF917533:DNH917533 DXB917533:DXD917533 EGX917533:EGZ917533 EQT917533:EQV917533 FAP917533:FAR917533 FKL917533:FKN917533 FUH917533:FUJ917533 GED917533:GEF917533 GNZ917533:GOB917533 GXV917533:GXX917533 HHR917533:HHT917533 HRN917533:HRP917533 IBJ917533:IBL917533 ILF917533:ILH917533 IVB917533:IVD917533 JEX917533:JEZ917533 JOT917533:JOV917533 JYP917533:JYR917533 KIL917533:KIN917533 KSH917533:KSJ917533 LCD917533:LCF917533 LLZ917533:LMB917533 LVV917533:LVX917533 MFR917533:MFT917533 MPN917533:MPP917533 MZJ917533:MZL917533 NJF917533:NJH917533 NTB917533:NTD917533 OCX917533:OCZ917533 OMT917533:OMV917533 OWP917533:OWR917533 PGL917533:PGN917533 PQH917533:PQJ917533 QAD917533:QAF917533 QJZ917533:QKB917533 QTV917533:QTX917533 RDR917533:RDT917533 RNN917533:RNP917533 RXJ917533:RXL917533 SHF917533:SHH917533 SRB917533:SRD917533 TAX917533:TAZ917533 TKT917533:TKV917533 TUP917533:TUR917533 UEL917533:UEN917533 UOH917533:UOJ917533 UYD917533:UYF917533 VHZ917533:VIB917533 VRV917533:VRX917533 WBR917533:WBT917533 WLN917533:WLP917533 WVJ917533:WVL917533 IX983069:IZ983069 ST983069:SV983069 ACP983069:ACR983069 AML983069:AMN983069 AWH983069:AWJ983069 BGD983069:BGF983069 BPZ983069:BQB983069 BZV983069:BZX983069 CJR983069:CJT983069 CTN983069:CTP983069 DDJ983069:DDL983069 DNF983069:DNH983069 DXB983069:DXD983069 EGX983069:EGZ983069 EQT983069:EQV983069 FAP983069:FAR983069 FKL983069:FKN983069 FUH983069:FUJ983069 GED983069:GEF983069 GNZ983069:GOB983069 GXV983069:GXX983069 HHR983069:HHT983069 HRN983069:HRP983069 IBJ983069:IBL983069 ILF983069:ILH983069 IVB983069:IVD983069 JEX983069:JEZ983069 JOT983069:JOV983069 JYP983069:JYR983069 KIL983069:KIN983069 KSH983069:KSJ983069 LCD983069:LCF983069 LLZ983069:LMB983069 LVV983069:LVX983069 MFR983069:MFT983069 MPN983069:MPP983069 MZJ983069:MZL983069 NJF983069:NJH983069 NTB983069:NTD983069 OCX983069:OCZ983069 OMT983069:OMV983069 OWP983069:OWR983069 PGL983069:PGN983069 PQH983069:PQJ983069 QAD983069:QAF983069 QJZ983069:QKB983069 QTV983069:QTX983069 RDR983069:RDT983069 RNN983069:RNP983069 RXJ983069:RXL983069 SHF983069:SHH983069 SRB983069:SRD983069 TAX983069:TAZ983069 TKT983069:TKV983069 TUP983069:TUR983069 UEL983069:UEN983069 UOH983069:UOJ983069 UYD983069:UYF983069 VHZ983069:VIB983069 VRV983069:VRX983069 WBR983069:WBT983069 WLN983069:WLP983069 WVJ983069:WVL983069 WVM12:WVO12 WLQ12:WLS12 WBU12:WBW12 VRY12:VSA12 VIC12:VIE12 UYG12:UYI12 UOK12:UOM12 UEO12:UEQ12 TUS12:TUU12 TKW12:TKY12 TBA12:TBC12 SRE12:SRG12 SHI12:SHK12 RXM12:RXO12 RNQ12:RNS12 RDU12:RDW12 QTY12:QUA12 QKC12:QKE12 QAG12:QAI12 PQK12:PQM12 PGO12:PGQ12 OWS12:OWU12 OMW12:OMY12 ODA12:ODC12 NTE12:NTG12 NJI12:NJK12 MZM12:MZO12 MPQ12:MPS12 MFU12:MFW12 LVY12:LWA12 LMC12:LME12 LCG12:LCI12 KSK12:KSM12 KIO12:KIQ12 JYS12:JYU12 JOW12:JOY12 JFA12:JFC12 IVE12:IVG12 ILI12:ILK12 IBM12:IBO12 HRQ12:HRS12 HHU12:HHW12 GXY12:GYA12 GOC12:GOE12 GEG12:GEI12 FUK12:FUM12 FKO12:FKQ12 FAS12:FAU12 EQW12:EQY12 EHA12:EHC12 DXE12:DXG12 DNI12:DNK12 DDM12:DDO12 CTQ12:CTS12 CJU12:CJW12 BZY12:CAA12 BQC12:BQE12 BGG12:BGI12 AWK12:AWM12 AMO12:AMQ12 ACS12:ACU12 SW12:SY12 JA12:JC12 F12:H12 C983069:E983069 C917533:E917533 C851997:E851997 C786461:E786461 C720925:E720925 C655389:E655389 C589853:E589853 C524317:E524317 C458781:E458781 C393245:E393245 C327709:E327709 C262173:E262173 C196637:E196637 C131101:E131101 C65565:E65565" xr:uid="{00000000-0002-0000-0200-000005000000}"/>
    <dataValidation allowBlank="1" showInputMessage="1" showErrorMessage="1" prompt="Ingrese el valor a pagar segun la forma de pago establecida en los estudios previos" sqref="JA25:JM25 SW25:TI25 ACS25:ADE25 AMO25:ANA25 AWK25:AWW25 BGG25:BGS25 BQC25:BQO25 BZY25:CAK25 CJU25:CKG25 CTQ25:CUC25 DDM25:DDY25 DNI25:DNU25 DXE25:DXQ25 EHA25:EHM25 EQW25:ERI25 FAS25:FBE25 FKO25:FLA25 FUK25:FUW25 GEG25:GES25 GOC25:GOO25 GXY25:GYK25 HHU25:HIG25 HRQ25:HSC25 IBM25:IBY25 ILI25:ILU25 IVE25:IVQ25 JFA25:JFM25 JOW25:JPI25 JYS25:JZE25 KIO25:KJA25 KSK25:KSW25 LCG25:LCS25 LMC25:LMO25 LVY25:LWK25 MFU25:MGG25 MPQ25:MQC25 MZM25:MZY25 NJI25:NJU25 NTE25:NTQ25 ODA25:ODM25 OMW25:ONI25 OWS25:OXE25 PGO25:PHA25 PQK25:PQW25 QAG25:QAS25 QKC25:QKO25 QTY25:QUK25 RDU25:REG25 RNQ25:ROC25 RXM25:RXY25 SHI25:SHU25 SRE25:SRQ25 TBA25:TBM25 TKW25:TLI25 TUS25:TVE25 UEO25:UFA25 UOK25:UOW25 UYG25:UYS25 VIC25:VIO25 VRY25:VSK25 WBU25:WCG25 WLQ25:WMC25 WVM25:WVY25 F65578:Q65578 JA65578:JM65578 SW65578:TI65578 ACS65578:ADE65578 AMO65578:ANA65578 AWK65578:AWW65578 BGG65578:BGS65578 BQC65578:BQO65578 BZY65578:CAK65578 CJU65578:CKG65578 CTQ65578:CUC65578 DDM65578:DDY65578 DNI65578:DNU65578 DXE65578:DXQ65578 EHA65578:EHM65578 EQW65578:ERI65578 FAS65578:FBE65578 FKO65578:FLA65578 FUK65578:FUW65578 GEG65578:GES65578 GOC65578:GOO65578 GXY65578:GYK65578 HHU65578:HIG65578 HRQ65578:HSC65578 IBM65578:IBY65578 ILI65578:ILU65578 IVE65578:IVQ65578 JFA65578:JFM65578 JOW65578:JPI65578 JYS65578:JZE65578 KIO65578:KJA65578 KSK65578:KSW65578 LCG65578:LCS65578 LMC65578:LMO65578 LVY65578:LWK65578 MFU65578:MGG65578 MPQ65578:MQC65578 MZM65578:MZY65578 NJI65578:NJU65578 NTE65578:NTQ65578 ODA65578:ODM65578 OMW65578:ONI65578 OWS65578:OXE65578 PGO65578:PHA65578 PQK65578:PQW65578 QAG65578:QAS65578 QKC65578:QKO65578 QTY65578:QUK65578 RDU65578:REG65578 RNQ65578:ROC65578 RXM65578:RXY65578 SHI65578:SHU65578 SRE65578:SRQ65578 TBA65578:TBM65578 TKW65578:TLI65578 TUS65578:TVE65578 UEO65578:UFA65578 UOK65578:UOW65578 UYG65578:UYS65578 VIC65578:VIO65578 VRY65578:VSK65578 WBU65578:WCG65578 WLQ65578:WMC65578 WVM65578:WVY65578 F131114:Q131114 JA131114:JM131114 SW131114:TI131114 ACS131114:ADE131114 AMO131114:ANA131114 AWK131114:AWW131114 BGG131114:BGS131114 BQC131114:BQO131114 BZY131114:CAK131114 CJU131114:CKG131114 CTQ131114:CUC131114 DDM131114:DDY131114 DNI131114:DNU131114 DXE131114:DXQ131114 EHA131114:EHM131114 EQW131114:ERI131114 FAS131114:FBE131114 FKO131114:FLA131114 FUK131114:FUW131114 GEG131114:GES131114 GOC131114:GOO131114 GXY131114:GYK131114 HHU131114:HIG131114 HRQ131114:HSC131114 IBM131114:IBY131114 ILI131114:ILU131114 IVE131114:IVQ131114 JFA131114:JFM131114 JOW131114:JPI131114 JYS131114:JZE131114 KIO131114:KJA131114 KSK131114:KSW131114 LCG131114:LCS131114 LMC131114:LMO131114 LVY131114:LWK131114 MFU131114:MGG131114 MPQ131114:MQC131114 MZM131114:MZY131114 NJI131114:NJU131114 NTE131114:NTQ131114 ODA131114:ODM131114 OMW131114:ONI131114 OWS131114:OXE131114 PGO131114:PHA131114 PQK131114:PQW131114 QAG131114:QAS131114 QKC131114:QKO131114 QTY131114:QUK131114 RDU131114:REG131114 RNQ131114:ROC131114 RXM131114:RXY131114 SHI131114:SHU131114 SRE131114:SRQ131114 TBA131114:TBM131114 TKW131114:TLI131114 TUS131114:TVE131114 UEO131114:UFA131114 UOK131114:UOW131114 UYG131114:UYS131114 VIC131114:VIO131114 VRY131114:VSK131114 WBU131114:WCG131114 WLQ131114:WMC131114 WVM131114:WVY131114 F196650:Q196650 JA196650:JM196650 SW196650:TI196650 ACS196650:ADE196650 AMO196650:ANA196650 AWK196650:AWW196650 BGG196650:BGS196650 BQC196650:BQO196650 BZY196650:CAK196650 CJU196650:CKG196650 CTQ196650:CUC196650 DDM196650:DDY196650 DNI196650:DNU196650 DXE196650:DXQ196650 EHA196650:EHM196650 EQW196650:ERI196650 FAS196650:FBE196650 FKO196650:FLA196650 FUK196650:FUW196650 GEG196650:GES196650 GOC196650:GOO196650 GXY196650:GYK196650 HHU196650:HIG196650 HRQ196650:HSC196650 IBM196650:IBY196650 ILI196650:ILU196650 IVE196650:IVQ196650 JFA196650:JFM196650 JOW196650:JPI196650 JYS196650:JZE196650 KIO196650:KJA196650 KSK196650:KSW196650 LCG196650:LCS196650 LMC196650:LMO196650 LVY196650:LWK196650 MFU196650:MGG196650 MPQ196650:MQC196650 MZM196650:MZY196650 NJI196650:NJU196650 NTE196650:NTQ196650 ODA196650:ODM196650 OMW196650:ONI196650 OWS196650:OXE196650 PGO196650:PHA196650 PQK196650:PQW196650 QAG196650:QAS196650 QKC196650:QKO196650 QTY196650:QUK196650 RDU196650:REG196650 RNQ196650:ROC196650 RXM196650:RXY196650 SHI196650:SHU196650 SRE196650:SRQ196650 TBA196650:TBM196650 TKW196650:TLI196650 TUS196650:TVE196650 UEO196650:UFA196650 UOK196650:UOW196650 UYG196650:UYS196650 VIC196650:VIO196650 VRY196650:VSK196650 WBU196650:WCG196650 WLQ196650:WMC196650 WVM196650:WVY196650 F262186:Q262186 JA262186:JM262186 SW262186:TI262186 ACS262186:ADE262186 AMO262186:ANA262186 AWK262186:AWW262186 BGG262186:BGS262186 BQC262186:BQO262186 BZY262186:CAK262186 CJU262186:CKG262186 CTQ262186:CUC262186 DDM262186:DDY262186 DNI262186:DNU262186 DXE262186:DXQ262186 EHA262186:EHM262186 EQW262186:ERI262186 FAS262186:FBE262186 FKO262186:FLA262186 FUK262186:FUW262186 GEG262186:GES262186 GOC262186:GOO262186 GXY262186:GYK262186 HHU262186:HIG262186 HRQ262186:HSC262186 IBM262186:IBY262186 ILI262186:ILU262186 IVE262186:IVQ262186 JFA262186:JFM262186 JOW262186:JPI262186 JYS262186:JZE262186 KIO262186:KJA262186 KSK262186:KSW262186 LCG262186:LCS262186 LMC262186:LMO262186 LVY262186:LWK262186 MFU262186:MGG262186 MPQ262186:MQC262186 MZM262186:MZY262186 NJI262186:NJU262186 NTE262186:NTQ262186 ODA262186:ODM262186 OMW262186:ONI262186 OWS262186:OXE262186 PGO262186:PHA262186 PQK262186:PQW262186 QAG262186:QAS262186 QKC262186:QKO262186 QTY262186:QUK262186 RDU262186:REG262186 RNQ262186:ROC262186 RXM262186:RXY262186 SHI262186:SHU262186 SRE262186:SRQ262186 TBA262186:TBM262186 TKW262186:TLI262186 TUS262186:TVE262186 UEO262186:UFA262186 UOK262186:UOW262186 UYG262186:UYS262186 VIC262186:VIO262186 VRY262186:VSK262186 WBU262186:WCG262186 WLQ262186:WMC262186 WVM262186:WVY262186 F327722:Q327722 JA327722:JM327722 SW327722:TI327722 ACS327722:ADE327722 AMO327722:ANA327722 AWK327722:AWW327722 BGG327722:BGS327722 BQC327722:BQO327722 BZY327722:CAK327722 CJU327722:CKG327722 CTQ327722:CUC327722 DDM327722:DDY327722 DNI327722:DNU327722 DXE327722:DXQ327722 EHA327722:EHM327722 EQW327722:ERI327722 FAS327722:FBE327722 FKO327722:FLA327722 FUK327722:FUW327722 GEG327722:GES327722 GOC327722:GOO327722 GXY327722:GYK327722 HHU327722:HIG327722 HRQ327722:HSC327722 IBM327722:IBY327722 ILI327722:ILU327722 IVE327722:IVQ327722 JFA327722:JFM327722 JOW327722:JPI327722 JYS327722:JZE327722 KIO327722:KJA327722 KSK327722:KSW327722 LCG327722:LCS327722 LMC327722:LMO327722 LVY327722:LWK327722 MFU327722:MGG327722 MPQ327722:MQC327722 MZM327722:MZY327722 NJI327722:NJU327722 NTE327722:NTQ327722 ODA327722:ODM327722 OMW327722:ONI327722 OWS327722:OXE327722 PGO327722:PHA327722 PQK327722:PQW327722 QAG327722:QAS327722 QKC327722:QKO327722 QTY327722:QUK327722 RDU327722:REG327722 RNQ327722:ROC327722 RXM327722:RXY327722 SHI327722:SHU327722 SRE327722:SRQ327722 TBA327722:TBM327722 TKW327722:TLI327722 TUS327722:TVE327722 UEO327722:UFA327722 UOK327722:UOW327722 UYG327722:UYS327722 VIC327722:VIO327722 VRY327722:VSK327722 WBU327722:WCG327722 WLQ327722:WMC327722 WVM327722:WVY327722 F393258:Q393258 JA393258:JM393258 SW393258:TI393258 ACS393258:ADE393258 AMO393258:ANA393258 AWK393258:AWW393258 BGG393258:BGS393258 BQC393258:BQO393258 BZY393258:CAK393258 CJU393258:CKG393258 CTQ393258:CUC393258 DDM393258:DDY393258 DNI393258:DNU393258 DXE393258:DXQ393258 EHA393258:EHM393258 EQW393258:ERI393258 FAS393258:FBE393258 FKO393258:FLA393258 FUK393258:FUW393258 GEG393258:GES393258 GOC393258:GOO393258 GXY393258:GYK393258 HHU393258:HIG393258 HRQ393258:HSC393258 IBM393258:IBY393258 ILI393258:ILU393258 IVE393258:IVQ393258 JFA393258:JFM393258 JOW393258:JPI393258 JYS393258:JZE393258 KIO393258:KJA393258 KSK393258:KSW393258 LCG393258:LCS393258 LMC393258:LMO393258 LVY393258:LWK393258 MFU393258:MGG393258 MPQ393258:MQC393258 MZM393258:MZY393258 NJI393258:NJU393258 NTE393258:NTQ393258 ODA393258:ODM393258 OMW393258:ONI393258 OWS393258:OXE393258 PGO393258:PHA393258 PQK393258:PQW393258 QAG393258:QAS393258 QKC393258:QKO393258 QTY393258:QUK393258 RDU393258:REG393258 RNQ393258:ROC393258 RXM393258:RXY393258 SHI393258:SHU393258 SRE393258:SRQ393258 TBA393258:TBM393258 TKW393258:TLI393258 TUS393258:TVE393258 UEO393258:UFA393258 UOK393258:UOW393258 UYG393258:UYS393258 VIC393258:VIO393258 VRY393258:VSK393258 WBU393258:WCG393258 WLQ393258:WMC393258 WVM393258:WVY393258 F458794:Q458794 JA458794:JM458794 SW458794:TI458794 ACS458794:ADE458794 AMO458794:ANA458794 AWK458794:AWW458794 BGG458794:BGS458794 BQC458794:BQO458794 BZY458794:CAK458794 CJU458794:CKG458794 CTQ458794:CUC458794 DDM458794:DDY458794 DNI458794:DNU458794 DXE458794:DXQ458794 EHA458794:EHM458794 EQW458794:ERI458794 FAS458794:FBE458794 FKO458794:FLA458794 FUK458794:FUW458794 GEG458794:GES458794 GOC458794:GOO458794 GXY458794:GYK458794 HHU458794:HIG458794 HRQ458794:HSC458794 IBM458794:IBY458794 ILI458794:ILU458794 IVE458794:IVQ458794 JFA458794:JFM458794 JOW458794:JPI458794 JYS458794:JZE458794 KIO458794:KJA458794 KSK458794:KSW458794 LCG458794:LCS458794 LMC458794:LMO458794 LVY458794:LWK458794 MFU458794:MGG458794 MPQ458794:MQC458794 MZM458794:MZY458794 NJI458794:NJU458794 NTE458794:NTQ458794 ODA458794:ODM458794 OMW458794:ONI458794 OWS458794:OXE458794 PGO458794:PHA458794 PQK458794:PQW458794 QAG458794:QAS458794 QKC458794:QKO458794 QTY458794:QUK458794 RDU458794:REG458794 RNQ458794:ROC458794 RXM458794:RXY458794 SHI458794:SHU458794 SRE458794:SRQ458794 TBA458794:TBM458794 TKW458794:TLI458794 TUS458794:TVE458794 UEO458794:UFA458794 UOK458794:UOW458794 UYG458794:UYS458794 VIC458794:VIO458794 VRY458794:VSK458794 WBU458794:WCG458794 WLQ458794:WMC458794 WVM458794:WVY458794 F524330:Q524330 JA524330:JM524330 SW524330:TI524330 ACS524330:ADE524330 AMO524330:ANA524330 AWK524330:AWW524330 BGG524330:BGS524330 BQC524330:BQO524330 BZY524330:CAK524330 CJU524330:CKG524330 CTQ524330:CUC524330 DDM524330:DDY524330 DNI524330:DNU524330 DXE524330:DXQ524330 EHA524330:EHM524330 EQW524330:ERI524330 FAS524330:FBE524330 FKO524330:FLA524330 FUK524330:FUW524330 GEG524330:GES524330 GOC524330:GOO524330 GXY524330:GYK524330 HHU524330:HIG524330 HRQ524330:HSC524330 IBM524330:IBY524330 ILI524330:ILU524330 IVE524330:IVQ524330 JFA524330:JFM524330 JOW524330:JPI524330 JYS524330:JZE524330 KIO524330:KJA524330 KSK524330:KSW524330 LCG524330:LCS524330 LMC524330:LMO524330 LVY524330:LWK524330 MFU524330:MGG524330 MPQ524330:MQC524330 MZM524330:MZY524330 NJI524330:NJU524330 NTE524330:NTQ524330 ODA524330:ODM524330 OMW524330:ONI524330 OWS524330:OXE524330 PGO524330:PHA524330 PQK524330:PQW524330 QAG524330:QAS524330 QKC524330:QKO524330 QTY524330:QUK524330 RDU524330:REG524330 RNQ524330:ROC524330 RXM524330:RXY524330 SHI524330:SHU524330 SRE524330:SRQ524330 TBA524330:TBM524330 TKW524330:TLI524330 TUS524330:TVE524330 UEO524330:UFA524330 UOK524330:UOW524330 UYG524330:UYS524330 VIC524330:VIO524330 VRY524330:VSK524330 WBU524330:WCG524330 WLQ524330:WMC524330 WVM524330:WVY524330 F589866:Q589866 JA589866:JM589866 SW589866:TI589866 ACS589866:ADE589866 AMO589866:ANA589866 AWK589866:AWW589866 BGG589866:BGS589866 BQC589866:BQO589866 BZY589866:CAK589866 CJU589866:CKG589866 CTQ589866:CUC589866 DDM589866:DDY589866 DNI589866:DNU589866 DXE589866:DXQ589866 EHA589866:EHM589866 EQW589866:ERI589866 FAS589866:FBE589866 FKO589866:FLA589866 FUK589866:FUW589866 GEG589866:GES589866 GOC589866:GOO589866 GXY589866:GYK589866 HHU589866:HIG589866 HRQ589866:HSC589866 IBM589866:IBY589866 ILI589866:ILU589866 IVE589866:IVQ589866 JFA589866:JFM589866 JOW589866:JPI589866 JYS589866:JZE589866 KIO589866:KJA589866 KSK589866:KSW589866 LCG589866:LCS589866 LMC589866:LMO589866 LVY589866:LWK589866 MFU589866:MGG589866 MPQ589866:MQC589866 MZM589866:MZY589866 NJI589866:NJU589866 NTE589866:NTQ589866 ODA589866:ODM589866 OMW589866:ONI589866 OWS589866:OXE589866 PGO589866:PHA589866 PQK589866:PQW589866 QAG589866:QAS589866 QKC589866:QKO589866 QTY589866:QUK589866 RDU589866:REG589866 RNQ589866:ROC589866 RXM589866:RXY589866 SHI589866:SHU589866 SRE589866:SRQ589866 TBA589866:TBM589866 TKW589866:TLI589866 TUS589866:TVE589866 UEO589866:UFA589866 UOK589866:UOW589866 UYG589866:UYS589866 VIC589866:VIO589866 VRY589866:VSK589866 WBU589866:WCG589866 WLQ589866:WMC589866 WVM589866:WVY589866 F655402:Q655402 JA655402:JM655402 SW655402:TI655402 ACS655402:ADE655402 AMO655402:ANA655402 AWK655402:AWW655402 BGG655402:BGS655402 BQC655402:BQO655402 BZY655402:CAK655402 CJU655402:CKG655402 CTQ655402:CUC655402 DDM655402:DDY655402 DNI655402:DNU655402 DXE655402:DXQ655402 EHA655402:EHM655402 EQW655402:ERI655402 FAS655402:FBE655402 FKO655402:FLA655402 FUK655402:FUW655402 GEG655402:GES655402 GOC655402:GOO655402 GXY655402:GYK655402 HHU655402:HIG655402 HRQ655402:HSC655402 IBM655402:IBY655402 ILI655402:ILU655402 IVE655402:IVQ655402 JFA655402:JFM655402 JOW655402:JPI655402 JYS655402:JZE655402 KIO655402:KJA655402 KSK655402:KSW655402 LCG655402:LCS655402 LMC655402:LMO655402 LVY655402:LWK655402 MFU655402:MGG655402 MPQ655402:MQC655402 MZM655402:MZY655402 NJI655402:NJU655402 NTE655402:NTQ655402 ODA655402:ODM655402 OMW655402:ONI655402 OWS655402:OXE655402 PGO655402:PHA655402 PQK655402:PQW655402 QAG655402:QAS655402 QKC655402:QKO655402 QTY655402:QUK655402 RDU655402:REG655402 RNQ655402:ROC655402 RXM655402:RXY655402 SHI655402:SHU655402 SRE655402:SRQ655402 TBA655402:TBM655402 TKW655402:TLI655402 TUS655402:TVE655402 UEO655402:UFA655402 UOK655402:UOW655402 UYG655402:UYS655402 VIC655402:VIO655402 VRY655402:VSK655402 WBU655402:WCG655402 WLQ655402:WMC655402 WVM655402:WVY655402 F720938:Q720938 JA720938:JM720938 SW720938:TI720938 ACS720938:ADE720938 AMO720938:ANA720938 AWK720938:AWW720938 BGG720938:BGS720938 BQC720938:BQO720938 BZY720938:CAK720938 CJU720938:CKG720938 CTQ720938:CUC720938 DDM720938:DDY720938 DNI720938:DNU720938 DXE720938:DXQ720938 EHA720938:EHM720938 EQW720938:ERI720938 FAS720938:FBE720938 FKO720938:FLA720938 FUK720938:FUW720938 GEG720938:GES720938 GOC720938:GOO720938 GXY720938:GYK720938 HHU720938:HIG720938 HRQ720938:HSC720938 IBM720938:IBY720938 ILI720938:ILU720938 IVE720938:IVQ720938 JFA720938:JFM720938 JOW720938:JPI720938 JYS720938:JZE720938 KIO720938:KJA720938 KSK720938:KSW720938 LCG720938:LCS720938 LMC720938:LMO720938 LVY720938:LWK720938 MFU720938:MGG720938 MPQ720938:MQC720938 MZM720938:MZY720938 NJI720938:NJU720938 NTE720938:NTQ720938 ODA720938:ODM720938 OMW720938:ONI720938 OWS720938:OXE720938 PGO720938:PHA720938 PQK720938:PQW720938 QAG720938:QAS720938 QKC720938:QKO720938 QTY720938:QUK720938 RDU720938:REG720938 RNQ720938:ROC720938 RXM720938:RXY720938 SHI720938:SHU720938 SRE720938:SRQ720938 TBA720938:TBM720938 TKW720938:TLI720938 TUS720938:TVE720938 UEO720938:UFA720938 UOK720938:UOW720938 UYG720938:UYS720938 VIC720938:VIO720938 VRY720938:VSK720938 WBU720938:WCG720938 WLQ720938:WMC720938 WVM720938:WVY720938 F786474:Q786474 JA786474:JM786474 SW786474:TI786474 ACS786474:ADE786474 AMO786474:ANA786474 AWK786474:AWW786474 BGG786474:BGS786474 BQC786474:BQO786474 BZY786474:CAK786474 CJU786474:CKG786474 CTQ786474:CUC786474 DDM786474:DDY786474 DNI786474:DNU786474 DXE786474:DXQ786474 EHA786474:EHM786474 EQW786474:ERI786474 FAS786474:FBE786474 FKO786474:FLA786474 FUK786474:FUW786474 GEG786474:GES786474 GOC786474:GOO786474 GXY786474:GYK786474 HHU786474:HIG786474 HRQ786474:HSC786474 IBM786474:IBY786474 ILI786474:ILU786474 IVE786474:IVQ786474 JFA786474:JFM786474 JOW786474:JPI786474 JYS786474:JZE786474 KIO786474:KJA786474 KSK786474:KSW786474 LCG786474:LCS786474 LMC786474:LMO786474 LVY786474:LWK786474 MFU786474:MGG786474 MPQ786474:MQC786474 MZM786474:MZY786474 NJI786474:NJU786474 NTE786474:NTQ786474 ODA786474:ODM786474 OMW786474:ONI786474 OWS786474:OXE786474 PGO786474:PHA786474 PQK786474:PQW786474 QAG786474:QAS786474 QKC786474:QKO786474 QTY786474:QUK786474 RDU786474:REG786474 RNQ786474:ROC786474 RXM786474:RXY786474 SHI786474:SHU786474 SRE786474:SRQ786474 TBA786474:TBM786474 TKW786474:TLI786474 TUS786474:TVE786474 UEO786474:UFA786474 UOK786474:UOW786474 UYG786474:UYS786474 VIC786474:VIO786474 VRY786474:VSK786474 WBU786474:WCG786474 WLQ786474:WMC786474 WVM786474:WVY786474 F852010:Q852010 JA852010:JM852010 SW852010:TI852010 ACS852010:ADE852010 AMO852010:ANA852010 AWK852010:AWW852010 BGG852010:BGS852010 BQC852010:BQO852010 BZY852010:CAK852010 CJU852010:CKG852010 CTQ852010:CUC852010 DDM852010:DDY852010 DNI852010:DNU852010 DXE852010:DXQ852010 EHA852010:EHM852010 EQW852010:ERI852010 FAS852010:FBE852010 FKO852010:FLA852010 FUK852010:FUW852010 GEG852010:GES852010 GOC852010:GOO852010 GXY852010:GYK852010 HHU852010:HIG852010 HRQ852010:HSC852010 IBM852010:IBY852010 ILI852010:ILU852010 IVE852010:IVQ852010 JFA852010:JFM852010 JOW852010:JPI852010 JYS852010:JZE852010 KIO852010:KJA852010 KSK852010:KSW852010 LCG852010:LCS852010 LMC852010:LMO852010 LVY852010:LWK852010 MFU852010:MGG852010 MPQ852010:MQC852010 MZM852010:MZY852010 NJI852010:NJU852010 NTE852010:NTQ852010 ODA852010:ODM852010 OMW852010:ONI852010 OWS852010:OXE852010 PGO852010:PHA852010 PQK852010:PQW852010 QAG852010:QAS852010 QKC852010:QKO852010 QTY852010:QUK852010 RDU852010:REG852010 RNQ852010:ROC852010 RXM852010:RXY852010 SHI852010:SHU852010 SRE852010:SRQ852010 TBA852010:TBM852010 TKW852010:TLI852010 TUS852010:TVE852010 UEO852010:UFA852010 UOK852010:UOW852010 UYG852010:UYS852010 VIC852010:VIO852010 VRY852010:VSK852010 WBU852010:WCG852010 WLQ852010:WMC852010 WVM852010:WVY852010 F917546:Q917546 JA917546:JM917546 SW917546:TI917546 ACS917546:ADE917546 AMO917546:ANA917546 AWK917546:AWW917546 BGG917546:BGS917546 BQC917546:BQO917546 BZY917546:CAK917546 CJU917546:CKG917546 CTQ917546:CUC917546 DDM917546:DDY917546 DNI917546:DNU917546 DXE917546:DXQ917546 EHA917546:EHM917546 EQW917546:ERI917546 FAS917546:FBE917546 FKO917546:FLA917546 FUK917546:FUW917546 GEG917546:GES917546 GOC917546:GOO917546 GXY917546:GYK917546 HHU917546:HIG917546 HRQ917546:HSC917546 IBM917546:IBY917546 ILI917546:ILU917546 IVE917546:IVQ917546 JFA917546:JFM917546 JOW917546:JPI917546 JYS917546:JZE917546 KIO917546:KJA917546 KSK917546:KSW917546 LCG917546:LCS917546 LMC917546:LMO917546 LVY917546:LWK917546 MFU917546:MGG917546 MPQ917546:MQC917546 MZM917546:MZY917546 NJI917546:NJU917546 NTE917546:NTQ917546 ODA917546:ODM917546 OMW917546:ONI917546 OWS917546:OXE917546 PGO917546:PHA917546 PQK917546:PQW917546 QAG917546:QAS917546 QKC917546:QKO917546 QTY917546:QUK917546 RDU917546:REG917546 RNQ917546:ROC917546 RXM917546:RXY917546 SHI917546:SHU917546 SRE917546:SRQ917546 TBA917546:TBM917546 TKW917546:TLI917546 TUS917546:TVE917546 UEO917546:UFA917546 UOK917546:UOW917546 UYG917546:UYS917546 VIC917546:VIO917546 VRY917546:VSK917546 WBU917546:WCG917546 WLQ917546:WMC917546 WVM917546:WVY917546 F983082:Q983082 JA983082:JM983082 SW983082:TI983082 ACS983082:ADE983082 AMO983082:ANA983082 AWK983082:AWW983082 BGG983082:BGS983082 BQC983082:BQO983082 BZY983082:CAK983082 CJU983082:CKG983082 CTQ983082:CUC983082 DDM983082:DDY983082 DNI983082:DNU983082 DXE983082:DXQ983082 EHA983082:EHM983082 EQW983082:ERI983082 FAS983082:FBE983082 FKO983082:FLA983082 FUK983082:FUW983082 GEG983082:GES983082 GOC983082:GOO983082 GXY983082:GYK983082 HHU983082:HIG983082 HRQ983082:HSC983082 IBM983082:IBY983082 ILI983082:ILU983082 IVE983082:IVQ983082 JFA983082:JFM983082 JOW983082:JPI983082 JYS983082:JZE983082 KIO983082:KJA983082 KSK983082:KSW983082 LCG983082:LCS983082 LMC983082:LMO983082 LVY983082:LWK983082 MFU983082:MGG983082 MPQ983082:MQC983082 MZM983082:MZY983082 NJI983082:NJU983082 NTE983082:NTQ983082 ODA983082:ODM983082 OMW983082:ONI983082 OWS983082:OXE983082 PGO983082:PHA983082 PQK983082:PQW983082 QAG983082:QAS983082 QKC983082:QKO983082 QTY983082:QUK983082 RDU983082:REG983082 RNQ983082:ROC983082 RXM983082:RXY983082 SHI983082:SHU983082 SRE983082:SRQ983082 TBA983082:TBM983082 TKW983082:TLI983082 TUS983082:TVE983082 UEO983082:UFA983082 UOK983082:UOW983082 UYG983082:UYS983082 VIC983082:VIO983082 VRY983082:VSK983082 WBU983082:WCG983082 WLQ983082:WMC983082 WVM983082:WVY983082 F25:Q25" xr:uid="{00000000-0002-0000-0200-000006000000}"/>
  </dataValidations>
  <hyperlinks>
    <hyperlink ref="R1" location="ins" display="Instructivo" xr:uid="{00000000-0004-0000-0200-000000000000}"/>
    <hyperlink ref="Q21" location="ANTI" display="Información anticipos" xr:uid="{00000000-0004-0000-0200-000001000000}"/>
    <hyperlink ref="R2" location="PPTOPSP" display="Presupuesto - modalidad contrato - prestación de servicios personales" xr:uid="{00000000-0004-0000-0200-000002000000}"/>
  </hyperlinks>
  <printOptions horizontalCentered="1"/>
  <pageMargins left="0" right="0" top="0" bottom="0" header="0.39370078740157483" footer="0"/>
  <pageSetup scale="38" fitToHeight="0" orientation="landscape" verticalDpi="4294967295" r:id="rId1"/>
  <headerFooter alignWithMargins="0">
    <oddFooter>&amp;R&amp;"Arial,Normal"&amp;K01+000Página  &amp;P de &amp;N</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3">
    <tabColor theme="5" tint="0.39997558519241921"/>
    <pageSetUpPr fitToPage="1"/>
  </sheetPr>
  <dimension ref="A1:T170"/>
  <sheetViews>
    <sheetView showGridLines="0" topLeftCell="B102" zoomScale="70" zoomScaleNormal="70" zoomScaleSheetLayoutView="100" zoomScalePageLayoutView="90" workbookViewId="0">
      <selection activeCell="D106" sqref="D106"/>
    </sheetView>
  </sheetViews>
  <sheetFormatPr baseColWidth="10" defaultColWidth="15.1640625" defaultRowHeight="20.100000000000001" customHeight="1" x14ac:dyDescent="0.2"/>
  <cols>
    <col min="1" max="1" width="48.83203125" style="37" customWidth="1"/>
    <col min="2" max="2" width="26.5" style="37" customWidth="1"/>
    <col min="3" max="3" width="24.5" style="37" customWidth="1"/>
    <col min="4" max="4" width="23.33203125" style="37" customWidth="1"/>
    <col min="5" max="6" width="28" style="37" customWidth="1"/>
    <col min="7" max="8" width="22.5" style="37" customWidth="1"/>
    <col min="9" max="11" width="26.6640625" style="37" customWidth="1"/>
    <col min="12" max="12" width="28.6640625" style="37" customWidth="1"/>
    <col min="13" max="13" width="21.6640625" style="37" customWidth="1"/>
    <col min="14" max="14" width="23.33203125" style="37" customWidth="1"/>
    <col min="15" max="15" width="19.83203125" style="37" hidden="1" customWidth="1"/>
    <col min="16" max="16" width="25.33203125" style="37" customWidth="1"/>
    <col min="17" max="17" width="22.5" style="37" customWidth="1"/>
    <col min="18" max="239" width="15.1640625" style="37"/>
    <col min="240" max="240" width="2.83203125" style="37" customWidth="1"/>
    <col min="241" max="241" width="26.33203125" style="37" customWidth="1"/>
    <col min="242" max="242" width="11.83203125" style="37" customWidth="1"/>
    <col min="243" max="243" width="17.6640625" style="37" customWidth="1"/>
    <col min="244" max="245" width="12.83203125" style="37" bestFit="1" customWidth="1"/>
    <col min="246" max="246" width="15.1640625" style="37"/>
    <col min="247" max="247" width="17.6640625" style="37" customWidth="1"/>
    <col min="248" max="248" width="15.33203125" style="37" customWidth="1"/>
    <col min="249" max="495" width="15.1640625" style="37"/>
    <col min="496" max="496" width="2.83203125" style="37" customWidth="1"/>
    <col min="497" max="497" width="26.33203125" style="37" customWidth="1"/>
    <col min="498" max="498" width="11.83203125" style="37" customWidth="1"/>
    <col min="499" max="499" width="17.6640625" style="37" customWidth="1"/>
    <col min="500" max="501" width="12.83203125" style="37" bestFit="1" customWidth="1"/>
    <col min="502" max="502" width="15.1640625" style="37"/>
    <col min="503" max="503" width="17.6640625" style="37" customWidth="1"/>
    <col min="504" max="504" width="15.33203125" style="37" customWidth="1"/>
    <col min="505" max="751" width="15.1640625" style="37"/>
    <col min="752" max="752" width="2.83203125" style="37" customWidth="1"/>
    <col min="753" max="753" width="26.33203125" style="37" customWidth="1"/>
    <col min="754" max="754" width="11.83203125" style="37" customWidth="1"/>
    <col min="755" max="755" width="17.6640625" style="37" customWidth="1"/>
    <col min="756" max="757" width="12.83203125" style="37" bestFit="1" customWidth="1"/>
    <col min="758" max="758" width="15.1640625" style="37"/>
    <col min="759" max="759" width="17.6640625" style="37" customWidth="1"/>
    <col min="760" max="760" width="15.33203125" style="37" customWidth="1"/>
    <col min="761" max="1007" width="15.1640625" style="37"/>
    <col min="1008" max="1008" width="2.83203125" style="37" customWidth="1"/>
    <col min="1009" max="1009" width="26.33203125" style="37" customWidth="1"/>
    <col min="1010" max="1010" width="11.83203125" style="37" customWidth="1"/>
    <col min="1011" max="1011" width="17.6640625" style="37" customWidth="1"/>
    <col min="1012" max="1013" width="12.83203125" style="37" bestFit="1" customWidth="1"/>
    <col min="1014" max="1014" width="15.1640625" style="37"/>
    <col min="1015" max="1015" width="17.6640625" style="37" customWidth="1"/>
    <col min="1016" max="1016" width="15.33203125" style="37" customWidth="1"/>
    <col min="1017" max="1263" width="15.1640625" style="37"/>
    <col min="1264" max="1264" width="2.83203125" style="37" customWidth="1"/>
    <col min="1265" max="1265" width="26.33203125" style="37" customWidth="1"/>
    <col min="1266" max="1266" width="11.83203125" style="37" customWidth="1"/>
    <col min="1267" max="1267" width="17.6640625" style="37" customWidth="1"/>
    <col min="1268" max="1269" width="12.83203125" style="37" bestFit="1" customWidth="1"/>
    <col min="1270" max="1270" width="15.1640625" style="37"/>
    <col min="1271" max="1271" width="17.6640625" style="37" customWidth="1"/>
    <col min="1272" max="1272" width="15.33203125" style="37" customWidth="1"/>
    <col min="1273" max="1519" width="15.1640625" style="37"/>
    <col min="1520" max="1520" width="2.83203125" style="37" customWidth="1"/>
    <col min="1521" max="1521" width="26.33203125" style="37" customWidth="1"/>
    <col min="1522" max="1522" width="11.83203125" style="37" customWidth="1"/>
    <col min="1523" max="1523" width="17.6640625" style="37" customWidth="1"/>
    <col min="1524" max="1525" width="12.83203125" style="37" bestFit="1" customWidth="1"/>
    <col min="1526" max="1526" width="15.1640625" style="37"/>
    <col min="1527" max="1527" width="17.6640625" style="37" customWidth="1"/>
    <col min="1528" max="1528" width="15.33203125" style="37" customWidth="1"/>
    <col min="1529" max="1775" width="15.1640625" style="37"/>
    <col min="1776" max="1776" width="2.83203125" style="37" customWidth="1"/>
    <col min="1777" max="1777" width="26.33203125" style="37" customWidth="1"/>
    <col min="1778" max="1778" width="11.83203125" style="37" customWidth="1"/>
    <col min="1779" max="1779" width="17.6640625" style="37" customWidth="1"/>
    <col min="1780" max="1781" width="12.83203125" style="37" bestFit="1" customWidth="1"/>
    <col min="1782" max="1782" width="15.1640625" style="37"/>
    <col min="1783" max="1783" width="17.6640625" style="37" customWidth="1"/>
    <col min="1784" max="1784" width="15.33203125" style="37" customWidth="1"/>
    <col min="1785" max="2031" width="15.1640625" style="37"/>
    <col min="2032" max="2032" width="2.83203125" style="37" customWidth="1"/>
    <col min="2033" max="2033" width="26.33203125" style="37" customWidth="1"/>
    <col min="2034" max="2034" width="11.83203125" style="37" customWidth="1"/>
    <col min="2035" max="2035" width="17.6640625" style="37" customWidth="1"/>
    <col min="2036" max="2037" width="12.83203125" style="37" bestFit="1" customWidth="1"/>
    <col min="2038" max="2038" width="15.1640625" style="37"/>
    <col min="2039" max="2039" width="17.6640625" style="37" customWidth="1"/>
    <col min="2040" max="2040" width="15.33203125" style="37" customWidth="1"/>
    <col min="2041" max="2287" width="15.1640625" style="37"/>
    <col min="2288" max="2288" width="2.83203125" style="37" customWidth="1"/>
    <col min="2289" max="2289" width="26.33203125" style="37" customWidth="1"/>
    <col min="2290" max="2290" width="11.83203125" style="37" customWidth="1"/>
    <col min="2291" max="2291" width="17.6640625" style="37" customWidth="1"/>
    <col min="2292" max="2293" width="12.83203125" style="37" bestFit="1" customWidth="1"/>
    <col min="2294" max="2294" width="15.1640625" style="37"/>
    <col min="2295" max="2295" width="17.6640625" style="37" customWidth="1"/>
    <col min="2296" max="2296" width="15.33203125" style="37" customWidth="1"/>
    <col min="2297" max="2543" width="15.1640625" style="37"/>
    <col min="2544" max="2544" width="2.83203125" style="37" customWidth="1"/>
    <col min="2545" max="2545" width="26.33203125" style="37" customWidth="1"/>
    <col min="2546" max="2546" width="11.83203125" style="37" customWidth="1"/>
    <col min="2547" max="2547" width="17.6640625" style="37" customWidth="1"/>
    <col min="2548" max="2549" width="12.83203125" style="37" bestFit="1" customWidth="1"/>
    <col min="2550" max="2550" width="15.1640625" style="37"/>
    <col min="2551" max="2551" width="17.6640625" style="37" customWidth="1"/>
    <col min="2552" max="2552" width="15.33203125" style="37" customWidth="1"/>
    <col min="2553" max="2799" width="15.1640625" style="37"/>
    <col min="2800" max="2800" width="2.83203125" style="37" customWidth="1"/>
    <col min="2801" max="2801" width="26.33203125" style="37" customWidth="1"/>
    <col min="2802" max="2802" width="11.83203125" style="37" customWidth="1"/>
    <col min="2803" max="2803" width="17.6640625" style="37" customWidth="1"/>
    <col min="2804" max="2805" width="12.83203125" style="37" bestFit="1" customWidth="1"/>
    <col min="2806" max="2806" width="15.1640625" style="37"/>
    <col min="2807" max="2807" width="17.6640625" style="37" customWidth="1"/>
    <col min="2808" max="2808" width="15.33203125" style="37" customWidth="1"/>
    <col min="2809" max="3055" width="15.1640625" style="37"/>
    <col min="3056" max="3056" width="2.83203125" style="37" customWidth="1"/>
    <col min="3057" max="3057" width="26.33203125" style="37" customWidth="1"/>
    <col min="3058" max="3058" width="11.83203125" style="37" customWidth="1"/>
    <col min="3059" max="3059" width="17.6640625" style="37" customWidth="1"/>
    <col min="3060" max="3061" width="12.83203125" style="37" bestFit="1" customWidth="1"/>
    <col min="3062" max="3062" width="15.1640625" style="37"/>
    <col min="3063" max="3063" width="17.6640625" style="37" customWidth="1"/>
    <col min="3064" max="3064" width="15.33203125" style="37" customWidth="1"/>
    <col min="3065" max="3311" width="15.1640625" style="37"/>
    <col min="3312" max="3312" width="2.83203125" style="37" customWidth="1"/>
    <col min="3313" max="3313" width="26.33203125" style="37" customWidth="1"/>
    <col min="3314" max="3314" width="11.83203125" style="37" customWidth="1"/>
    <col min="3315" max="3315" width="17.6640625" style="37" customWidth="1"/>
    <col min="3316" max="3317" width="12.83203125" style="37" bestFit="1" customWidth="1"/>
    <col min="3318" max="3318" width="15.1640625" style="37"/>
    <col min="3319" max="3319" width="17.6640625" style="37" customWidth="1"/>
    <col min="3320" max="3320" width="15.33203125" style="37" customWidth="1"/>
    <col min="3321" max="3567" width="15.1640625" style="37"/>
    <col min="3568" max="3568" width="2.83203125" style="37" customWidth="1"/>
    <col min="3569" max="3569" width="26.33203125" style="37" customWidth="1"/>
    <col min="3570" max="3570" width="11.83203125" style="37" customWidth="1"/>
    <col min="3571" max="3571" width="17.6640625" style="37" customWidth="1"/>
    <col min="3572" max="3573" width="12.83203125" style="37" bestFit="1" customWidth="1"/>
    <col min="3574" max="3574" width="15.1640625" style="37"/>
    <col min="3575" max="3575" width="17.6640625" style="37" customWidth="1"/>
    <col min="3576" max="3576" width="15.33203125" style="37" customWidth="1"/>
    <col min="3577" max="3823" width="15.1640625" style="37"/>
    <col min="3824" max="3824" width="2.83203125" style="37" customWidth="1"/>
    <col min="3825" max="3825" width="26.33203125" style="37" customWidth="1"/>
    <col min="3826" max="3826" width="11.83203125" style="37" customWidth="1"/>
    <col min="3827" max="3827" width="17.6640625" style="37" customWidth="1"/>
    <col min="3828" max="3829" width="12.83203125" style="37" bestFit="1" customWidth="1"/>
    <col min="3830" max="3830" width="15.1640625" style="37"/>
    <col min="3831" max="3831" width="17.6640625" style="37" customWidth="1"/>
    <col min="3832" max="3832" width="15.33203125" style="37" customWidth="1"/>
    <col min="3833" max="4079" width="15.1640625" style="37"/>
    <col min="4080" max="4080" width="2.83203125" style="37" customWidth="1"/>
    <col min="4081" max="4081" width="26.33203125" style="37" customWidth="1"/>
    <col min="4082" max="4082" width="11.83203125" style="37" customWidth="1"/>
    <col min="4083" max="4083" width="17.6640625" style="37" customWidth="1"/>
    <col min="4084" max="4085" width="12.83203125" style="37" bestFit="1" customWidth="1"/>
    <col min="4086" max="4086" width="15.1640625" style="37"/>
    <col min="4087" max="4087" width="17.6640625" style="37" customWidth="1"/>
    <col min="4088" max="4088" width="15.33203125" style="37" customWidth="1"/>
    <col min="4089" max="4335" width="15.1640625" style="37"/>
    <col min="4336" max="4336" width="2.83203125" style="37" customWidth="1"/>
    <col min="4337" max="4337" width="26.33203125" style="37" customWidth="1"/>
    <col min="4338" max="4338" width="11.83203125" style="37" customWidth="1"/>
    <col min="4339" max="4339" width="17.6640625" style="37" customWidth="1"/>
    <col min="4340" max="4341" width="12.83203125" style="37" bestFit="1" customWidth="1"/>
    <col min="4342" max="4342" width="15.1640625" style="37"/>
    <col min="4343" max="4343" width="17.6640625" style="37" customWidth="1"/>
    <col min="4344" max="4344" width="15.33203125" style="37" customWidth="1"/>
    <col min="4345" max="4591" width="15.1640625" style="37"/>
    <col min="4592" max="4592" width="2.83203125" style="37" customWidth="1"/>
    <col min="4593" max="4593" width="26.33203125" style="37" customWidth="1"/>
    <col min="4594" max="4594" width="11.83203125" style="37" customWidth="1"/>
    <col min="4595" max="4595" width="17.6640625" style="37" customWidth="1"/>
    <col min="4596" max="4597" width="12.83203125" style="37" bestFit="1" customWidth="1"/>
    <col min="4598" max="4598" width="15.1640625" style="37"/>
    <col min="4599" max="4599" width="17.6640625" style="37" customWidth="1"/>
    <col min="4600" max="4600" width="15.33203125" style="37" customWidth="1"/>
    <col min="4601" max="4847" width="15.1640625" style="37"/>
    <col min="4848" max="4848" width="2.83203125" style="37" customWidth="1"/>
    <col min="4849" max="4849" width="26.33203125" style="37" customWidth="1"/>
    <col min="4850" max="4850" width="11.83203125" style="37" customWidth="1"/>
    <col min="4851" max="4851" width="17.6640625" style="37" customWidth="1"/>
    <col min="4852" max="4853" width="12.83203125" style="37" bestFit="1" customWidth="1"/>
    <col min="4854" max="4854" width="15.1640625" style="37"/>
    <col min="4855" max="4855" width="17.6640625" style="37" customWidth="1"/>
    <col min="4856" max="4856" width="15.33203125" style="37" customWidth="1"/>
    <col min="4857" max="5103" width="15.1640625" style="37"/>
    <col min="5104" max="5104" width="2.83203125" style="37" customWidth="1"/>
    <col min="5105" max="5105" width="26.33203125" style="37" customWidth="1"/>
    <col min="5106" max="5106" width="11.83203125" style="37" customWidth="1"/>
    <col min="5107" max="5107" width="17.6640625" style="37" customWidth="1"/>
    <col min="5108" max="5109" width="12.83203125" style="37" bestFit="1" customWidth="1"/>
    <col min="5110" max="5110" width="15.1640625" style="37"/>
    <col min="5111" max="5111" width="17.6640625" style="37" customWidth="1"/>
    <col min="5112" max="5112" width="15.33203125" style="37" customWidth="1"/>
    <col min="5113" max="5359" width="15.1640625" style="37"/>
    <col min="5360" max="5360" width="2.83203125" style="37" customWidth="1"/>
    <col min="5361" max="5361" width="26.33203125" style="37" customWidth="1"/>
    <col min="5362" max="5362" width="11.83203125" style="37" customWidth="1"/>
    <col min="5363" max="5363" width="17.6640625" style="37" customWidth="1"/>
    <col min="5364" max="5365" width="12.83203125" style="37" bestFit="1" customWidth="1"/>
    <col min="5366" max="5366" width="15.1640625" style="37"/>
    <col min="5367" max="5367" width="17.6640625" style="37" customWidth="1"/>
    <col min="5368" max="5368" width="15.33203125" style="37" customWidth="1"/>
    <col min="5369" max="5615" width="15.1640625" style="37"/>
    <col min="5616" max="5616" width="2.83203125" style="37" customWidth="1"/>
    <col min="5617" max="5617" width="26.33203125" style="37" customWidth="1"/>
    <col min="5618" max="5618" width="11.83203125" style="37" customWidth="1"/>
    <col min="5619" max="5619" width="17.6640625" style="37" customWidth="1"/>
    <col min="5620" max="5621" width="12.83203125" style="37" bestFit="1" customWidth="1"/>
    <col min="5622" max="5622" width="15.1640625" style="37"/>
    <col min="5623" max="5623" width="17.6640625" style="37" customWidth="1"/>
    <col min="5624" max="5624" width="15.33203125" style="37" customWidth="1"/>
    <col min="5625" max="5871" width="15.1640625" style="37"/>
    <col min="5872" max="5872" width="2.83203125" style="37" customWidth="1"/>
    <col min="5873" max="5873" width="26.33203125" style="37" customWidth="1"/>
    <col min="5874" max="5874" width="11.83203125" style="37" customWidth="1"/>
    <col min="5875" max="5875" width="17.6640625" style="37" customWidth="1"/>
    <col min="5876" max="5877" width="12.83203125" style="37" bestFit="1" customWidth="1"/>
    <col min="5878" max="5878" width="15.1640625" style="37"/>
    <col min="5879" max="5879" width="17.6640625" style="37" customWidth="1"/>
    <col min="5880" max="5880" width="15.33203125" style="37" customWidth="1"/>
    <col min="5881" max="6127" width="15.1640625" style="37"/>
    <col min="6128" max="6128" width="2.83203125" style="37" customWidth="1"/>
    <col min="6129" max="6129" width="26.33203125" style="37" customWidth="1"/>
    <col min="6130" max="6130" width="11.83203125" style="37" customWidth="1"/>
    <col min="6131" max="6131" width="17.6640625" style="37" customWidth="1"/>
    <col min="6132" max="6133" width="12.83203125" style="37" bestFit="1" customWidth="1"/>
    <col min="6134" max="6134" width="15.1640625" style="37"/>
    <col min="6135" max="6135" width="17.6640625" style="37" customWidth="1"/>
    <col min="6136" max="6136" width="15.33203125" style="37" customWidth="1"/>
    <col min="6137" max="6383" width="15.1640625" style="37"/>
    <col min="6384" max="6384" width="2.83203125" style="37" customWidth="1"/>
    <col min="6385" max="6385" width="26.33203125" style="37" customWidth="1"/>
    <col min="6386" max="6386" width="11.83203125" style="37" customWidth="1"/>
    <col min="6387" max="6387" width="17.6640625" style="37" customWidth="1"/>
    <col min="6388" max="6389" width="12.83203125" style="37" bestFit="1" customWidth="1"/>
    <col min="6390" max="6390" width="15.1640625" style="37"/>
    <col min="6391" max="6391" width="17.6640625" style="37" customWidth="1"/>
    <col min="6392" max="6392" width="15.33203125" style="37" customWidth="1"/>
    <col min="6393" max="6639" width="15.1640625" style="37"/>
    <col min="6640" max="6640" width="2.83203125" style="37" customWidth="1"/>
    <col min="6641" max="6641" width="26.33203125" style="37" customWidth="1"/>
    <col min="6642" max="6642" width="11.83203125" style="37" customWidth="1"/>
    <col min="6643" max="6643" width="17.6640625" style="37" customWidth="1"/>
    <col min="6644" max="6645" width="12.83203125" style="37" bestFit="1" customWidth="1"/>
    <col min="6646" max="6646" width="15.1640625" style="37"/>
    <col min="6647" max="6647" width="17.6640625" style="37" customWidth="1"/>
    <col min="6648" max="6648" width="15.33203125" style="37" customWidth="1"/>
    <col min="6649" max="6895" width="15.1640625" style="37"/>
    <col min="6896" max="6896" width="2.83203125" style="37" customWidth="1"/>
    <col min="6897" max="6897" width="26.33203125" style="37" customWidth="1"/>
    <col min="6898" max="6898" width="11.83203125" style="37" customWidth="1"/>
    <col min="6899" max="6899" width="17.6640625" style="37" customWidth="1"/>
    <col min="6900" max="6901" width="12.83203125" style="37" bestFit="1" customWidth="1"/>
    <col min="6902" max="6902" width="15.1640625" style="37"/>
    <col min="6903" max="6903" width="17.6640625" style="37" customWidth="1"/>
    <col min="6904" max="6904" width="15.33203125" style="37" customWidth="1"/>
    <col min="6905" max="7151" width="15.1640625" style="37"/>
    <col min="7152" max="7152" width="2.83203125" style="37" customWidth="1"/>
    <col min="7153" max="7153" width="26.33203125" style="37" customWidth="1"/>
    <col min="7154" max="7154" width="11.83203125" style="37" customWidth="1"/>
    <col min="7155" max="7155" width="17.6640625" style="37" customWidth="1"/>
    <col min="7156" max="7157" width="12.83203125" style="37" bestFit="1" customWidth="1"/>
    <col min="7158" max="7158" width="15.1640625" style="37"/>
    <col min="7159" max="7159" width="17.6640625" style="37" customWidth="1"/>
    <col min="7160" max="7160" width="15.33203125" style="37" customWidth="1"/>
    <col min="7161" max="7407" width="15.1640625" style="37"/>
    <col min="7408" max="7408" width="2.83203125" style="37" customWidth="1"/>
    <col min="7409" max="7409" width="26.33203125" style="37" customWidth="1"/>
    <col min="7410" max="7410" width="11.83203125" style="37" customWidth="1"/>
    <col min="7411" max="7411" width="17.6640625" style="37" customWidth="1"/>
    <col min="7412" max="7413" width="12.83203125" style="37" bestFit="1" customWidth="1"/>
    <col min="7414" max="7414" width="15.1640625" style="37"/>
    <col min="7415" max="7415" width="17.6640625" style="37" customWidth="1"/>
    <col min="7416" max="7416" width="15.33203125" style="37" customWidth="1"/>
    <col min="7417" max="7663" width="15.1640625" style="37"/>
    <col min="7664" max="7664" width="2.83203125" style="37" customWidth="1"/>
    <col min="7665" max="7665" width="26.33203125" style="37" customWidth="1"/>
    <col min="7666" max="7666" width="11.83203125" style="37" customWidth="1"/>
    <col min="7667" max="7667" width="17.6640625" style="37" customWidth="1"/>
    <col min="7668" max="7669" width="12.83203125" style="37" bestFit="1" customWidth="1"/>
    <col min="7670" max="7670" width="15.1640625" style="37"/>
    <col min="7671" max="7671" width="17.6640625" style="37" customWidth="1"/>
    <col min="7672" max="7672" width="15.33203125" style="37" customWidth="1"/>
    <col min="7673" max="7919" width="15.1640625" style="37"/>
    <col min="7920" max="7920" width="2.83203125" style="37" customWidth="1"/>
    <col min="7921" max="7921" width="26.33203125" style="37" customWidth="1"/>
    <col min="7922" max="7922" width="11.83203125" style="37" customWidth="1"/>
    <col min="7923" max="7923" width="17.6640625" style="37" customWidth="1"/>
    <col min="7924" max="7925" width="12.83203125" style="37" bestFit="1" customWidth="1"/>
    <col min="7926" max="7926" width="15.1640625" style="37"/>
    <col min="7927" max="7927" width="17.6640625" style="37" customWidth="1"/>
    <col min="7928" max="7928" width="15.33203125" style="37" customWidth="1"/>
    <col min="7929" max="8175" width="15.1640625" style="37"/>
    <col min="8176" max="8176" width="2.83203125" style="37" customWidth="1"/>
    <col min="8177" max="8177" width="26.33203125" style="37" customWidth="1"/>
    <col min="8178" max="8178" width="11.83203125" style="37" customWidth="1"/>
    <col min="8179" max="8179" width="17.6640625" style="37" customWidth="1"/>
    <col min="8180" max="8181" width="12.83203125" style="37" bestFit="1" customWidth="1"/>
    <col min="8182" max="8182" width="15.1640625" style="37"/>
    <col min="8183" max="8183" width="17.6640625" style="37" customWidth="1"/>
    <col min="8184" max="8184" width="15.33203125" style="37" customWidth="1"/>
    <col min="8185" max="8431" width="15.1640625" style="37"/>
    <col min="8432" max="8432" width="2.83203125" style="37" customWidth="1"/>
    <col min="8433" max="8433" width="26.33203125" style="37" customWidth="1"/>
    <col min="8434" max="8434" width="11.83203125" style="37" customWidth="1"/>
    <col min="8435" max="8435" width="17.6640625" style="37" customWidth="1"/>
    <col min="8436" max="8437" width="12.83203125" style="37" bestFit="1" customWidth="1"/>
    <col min="8438" max="8438" width="15.1640625" style="37"/>
    <col min="8439" max="8439" width="17.6640625" style="37" customWidth="1"/>
    <col min="8440" max="8440" width="15.33203125" style="37" customWidth="1"/>
    <col min="8441" max="8687" width="15.1640625" style="37"/>
    <col min="8688" max="8688" width="2.83203125" style="37" customWidth="1"/>
    <col min="8689" max="8689" width="26.33203125" style="37" customWidth="1"/>
    <col min="8690" max="8690" width="11.83203125" style="37" customWidth="1"/>
    <col min="8691" max="8691" width="17.6640625" style="37" customWidth="1"/>
    <col min="8692" max="8693" width="12.83203125" style="37" bestFit="1" customWidth="1"/>
    <col min="8694" max="8694" width="15.1640625" style="37"/>
    <col min="8695" max="8695" width="17.6640625" style="37" customWidth="1"/>
    <col min="8696" max="8696" width="15.33203125" style="37" customWidth="1"/>
    <col min="8697" max="8943" width="15.1640625" style="37"/>
    <col min="8944" max="8944" width="2.83203125" style="37" customWidth="1"/>
    <col min="8945" max="8945" width="26.33203125" style="37" customWidth="1"/>
    <col min="8946" max="8946" width="11.83203125" style="37" customWidth="1"/>
    <col min="8947" max="8947" width="17.6640625" style="37" customWidth="1"/>
    <col min="8948" max="8949" width="12.83203125" style="37" bestFit="1" customWidth="1"/>
    <col min="8950" max="8950" width="15.1640625" style="37"/>
    <col min="8951" max="8951" width="17.6640625" style="37" customWidth="1"/>
    <col min="8952" max="8952" width="15.33203125" style="37" customWidth="1"/>
    <col min="8953" max="9199" width="15.1640625" style="37"/>
    <col min="9200" max="9200" width="2.83203125" style="37" customWidth="1"/>
    <col min="9201" max="9201" width="26.33203125" style="37" customWidth="1"/>
    <col min="9202" max="9202" width="11.83203125" style="37" customWidth="1"/>
    <col min="9203" max="9203" width="17.6640625" style="37" customWidth="1"/>
    <col min="9204" max="9205" width="12.83203125" style="37" bestFit="1" customWidth="1"/>
    <col min="9206" max="9206" width="15.1640625" style="37"/>
    <col min="9207" max="9207" width="17.6640625" style="37" customWidth="1"/>
    <col min="9208" max="9208" width="15.33203125" style="37" customWidth="1"/>
    <col min="9209" max="9455" width="15.1640625" style="37"/>
    <col min="9456" max="9456" width="2.83203125" style="37" customWidth="1"/>
    <col min="9457" max="9457" width="26.33203125" style="37" customWidth="1"/>
    <col min="9458" max="9458" width="11.83203125" style="37" customWidth="1"/>
    <col min="9459" max="9459" width="17.6640625" style="37" customWidth="1"/>
    <col min="9460" max="9461" width="12.83203125" style="37" bestFit="1" customWidth="1"/>
    <col min="9462" max="9462" width="15.1640625" style="37"/>
    <col min="9463" max="9463" width="17.6640625" style="37" customWidth="1"/>
    <col min="9464" max="9464" width="15.33203125" style="37" customWidth="1"/>
    <col min="9465" max="9711" width="15.1640625" style="37"/>
    <col min="9712" max="9712" width="2.83203125" style="37" customWidth="1"/>
    <col min="9713" max="9713" width="26.33203125" style="37" customWidth="1"/>
    <col min="9714" max="9714" width="11.83203125" style="37" customWidth="1"/>
    <col min="9715" max="9715" width="17.6640625" style="37" customWidth="1"/>
    <col min="9716" max="9717" width="12.83203125" style="37" bestFit="1" customWidth="1"/>
    <col min="9718" max="9718" width="15.1640625" style="37"/>
    <col min="9719" max="9719" width="17.6640625" style="37" customWidth="1"/>
    <col min="9720" max="9720" width="15.33203125" style="37" customWidth="1"/>
    <col min="9721" max="9967" width="15.1640625" style="37"/>
    <col min="9968" max="9968" width="2.83203125" style="37" customWidth="1"/>
    <col min="9969" max="9969" width="26.33203125" style="37" customWidth="1"/>
    <col min="9970" max="9970" width="11.83203125" style="37" customWidth="1"/>
    <col min="9971" max="9971" width="17.6640625" style="37" customWidth="1"/>
    <col min="9972" max="9973" width="12.83203125" style="37" bestFit="1" customWidth="1"/>
    <col min="9974" max="9974" width="15.1640625" style="37"/>
    <col min="9975" max="9975" width="17.6640625" style="37" customWidth="1"/>
    <col min="9976" max="9976" width="15.33203125" style="37" customWidth="1"/>
    <col min="9977" max="10223" width="15.1640625" style="37"/>
    <col min="10224" max="10224" width="2.83203125" style="37" customWidth="1"/>
    <col min="10225" max="10225" width="26.33203125" style="37" customWidth="1"/>
    <col min="10226" max="10226" width="11.83203125" style="37" customWidth="1"/>
    <col min="10227" max="10227" width="17.6640625" style="37" customWidth="1"/>
    <col min="10228" max="10229" width="12.83203125" style="37" bestFit="1" customWidth="1"/>
    <col min="10230" max="10230" width="15.1640625" style="37"/>
    <col min="10231" max="10231" width="17.6640625" style="37" customWidth="1"/>
    <col min="10232" max="10232" width="15.33203125" style="37" customWidth="1"/>
    <col min="10233" max="10479" width="15.1640625" style="37"/>
    <col min="10480" max="10480" width="2.83203125" style="37" customWidth="1"/>
    <col min="10481" max="10481" width="26.33203125" style="37" customWidth="1"/>
    <col min="10482" max="10482" width="11.83203125" style="37" customWidth="1"/>
    <col min="10483" max="10483" width="17.6640625" style="37" customWidth="1"/>
    <col min="10484" max="10485" width="12.83203125" style="37" bestFit="1" customWidth="1"/>
    <col min="10486" max="10486" width="15.1640625" style="37"/>
    <col min="10487" max="10487" width="17.6640625" style="37" customWidth="1"/>
    <col min="10488" max="10488" width="15.33203125" style="37" customWidth="1"/>
    <col min="10489" max="10735" width="15.1640625" style="37"/>
    <col min="10736" max="10736" width="2.83203125" style="37" customWidth="1"/>
    <col min="10737" max="10737" width="26.33203125" style="37" customWidth="1"/>
    <col min="10738" max="10738" width="11.83203125" style="37" customWidth="1"/>
    <col min="10739" max="10739" width="17.6640625" style="37" customWidth="1"/>
    <col min="10740" max="10741" width="12.83203125" style="37" bestFit="1" customWidth="1"/>
    <col min="10742" max="10742" width="15.1640625" style="37"/>
    <col min="10743" max="10743" width="17.6640625" style="37" customWidth="1"/>
    <col min="10744" max="10744" width="15.33203125" style="37" customWidth="1"/>
    <col min="10745" max="10991" width="15.1640625" style="37"/>
    <col min="10992" max="10992" width="2.83203125" style="37" customWidth="1"/>
    <col min="10993" max="10993" width="26.33203125" style="37" customWidth="1"/>
    <col min="10994" max="10994" width="11.83203125" style="37" customWidth="1"/>
    <col min="10995" max="10995" width="17.6640625" style="37" customWidth="1"/>
    <col min="10996" max="10997" width="12.83203125" style="37" bestFit="1" customWidth="1"/>
    <col min="10998" max="10998" width="15.1640625" style="37"/>
    <col min="10999" max="10999" width="17.6640625" style="37" customWidth="1"/>
    <col min="11000" max="11000" width="15.33203125" style="37" customWidth="1"/>
    <col min="11001" max="11247" width="15.1640625" style="37"/>
    <col min="11248" max="11248" width="2.83203125" style="37" customWidth="1"/>
    <col min="11249" max="11249" width="26.33203125" style="37" customWidth="1"/>
    <col min="11250" max="11250" width="11.83203125" style="37" customWidth="1"/>
    <col min="11251" max="11251" width="17.6640625" style="37" customWidth="1"/>
    <col min="11252" max="11253" width="12.83203125" style="37" bestFit="1" customWidth="1"/>
    <col min="11254" max="11254" width="15.1640625" style="37"/>
    <col min="11255" max="11255" width="17.6640625" style="37" customWidth="1"/>
    <col min="11256" max="11256" width="15.33203125" style="37" customWidth="1"/>
    <col min="11257" max="11503" width="15.1640625" style="37"/>
    <col min="11504" max="11504" width="2.83203125" style="37" customWidth="1"/>
    <col min="11505" max="11505" width="26.33203125" style="37" customWidth="1"/>
    <col min="11506" max="11506" width="11.83203125" style="37" customWidth="1"/>
    <col min="11507" max="11507" width="17.6640625" style="37" customWidth="1"/>
    <col min="11508" max="11509" width="12.83203125" style="37" bestFit="1" customWidth="1"/>
    <col min="11510" max="11510" width="15.1640625" style="37"/>
    <col min="11511" max="11511" width="17.6640625" style="37" customWidth="1"/>
    <col min="11512" max="11512" width="15.33203125" style="37" customWidth="1"/>
    <col min="11513" max="11759" width="15.1640625" style="37"/>
    <col min="11760" max="11760" width="2.83203125" style="37" customWidth="1"/>
    <col min="11761" max="11761" width="26.33203125" style="37" customWidth="1"/>
    <col min="11762" max="11762" width="11.83203125" style="37" customWidth="1"/>
    <col min="11763" max="11763" width="17.6640625" style="37" customWidth="1"/>
    <col min="11764" max="11765" width="12.83203125" style="37" bestFit="1" customWidth="1"/>
    <col min="11766" max="11766" width="15.1640625" style="37"/>
    <col min="11767" max="11767" width="17.6640625" style="37" customWidth="1"/>
    <col min="11768" max="11768" width="15.33203125" style="37" customWidth="1"/>
    <col min="11769" max="12015" width="15.1640625" style="37"/>
    <col min="12016" max="12016" width="2.83203125" style="37" customWidth="1"/>
    <col min="12017" max="12017" width="26.33203125" style="37" customWidth="1"/>
    <col min="12018" max="12018" width="11.83203125" style="37" customWidth="1"/>
    <col min="12019" max="12019" width="17.6640625" style="37" customWidth="1"/>
    <col min="12020" max="12021" width="12.83203125" style="37" bestFit="1" customWidth="1"/>
    <col min="12022" max="12022" width="15.1640625" style="37"/>
    <col min="12023" max="12023" width="17.6640625" style="37" customWidth="1"/>
    <col min="12024" max="12024" width="15.33203125" style="37" customWidth="1"/>
    <col min="12025" max="12271" width="15.1640625" style="37"/>
    <col min="12272" max="12272" width="2.83203125" style="37" customWidth="1"/>
    <col min="12273" max="12273" width="26.33203125" style="37" customWidth="1"/>
    <col min="12274" max="12274" width="11.83203125" style="37" customWidth="1"/>
    <col min="12275" max="12275" width="17.6640625" style="37" customWidth="1"/>
    <col min="12276" max="12277" width="12.83203125" style="37" bestFit="1" customWidth="1"/>
    <col min="12278" max="12278" width="15.1640625" style="37"/>
    <col min="12279" max="12279" width="17.6640625" style="37" customWidth="1"/>
    <col min="12280" max="12280" width="15.33203125" style="37" customWidth="1"/>
    <col min="12281" max="12527" width="15.1640625" style="37"/>
    <col min="12528" max="12528" width="2.83203125" style="37" customWidth="1"/>
    <col min="12529" max="12529" width="26.33203125" style="37" customWidth="1"/>
    <col min="12530" max="12530" width="11.83203125" style="37" customWidth="1"/>
    <col min="12531" max="12531" width="17.6640625" style="37" customWidth="1"/>
    <col min="12532" max="12533" width="12.83203125" style="37" bestFit="1" customWidth="1"/>
    <col min="12534" max="12534" width="15.1640625" style="37"/>
    <col min="12535" max="12535" width="17.6640625" style="37" customWidth="1"/>
    <col min="12536" max="12536" width="15.33203125" style="37" customWidth="1"/>
    <col min="12537" max="12783" width="15.1640625" style="37"/>
    <col min="12784" max="12784" width="2.83203125" style="37" customWidth="1"/>
    <col min="12785" max="12785" width="26.33203125" style="37" customWidth="1"/>
    <col min="12786" max="12786" width="11.83203125" style="37" customWidth="1"/>
    <col min="12787" max="12787" width="17.6640625" style="37" customWidth="1"/>
    <col min="12788" max="12789" width="12.83203125" style="37" bestFit="1" customWidth="1"/>
    <col min="12790" max="12790" width="15.1640625" style="37"/>
    <col min="12791" max="12791" width="17.6640625" style="37" customWidth="1"/>
    <col min="12792" max="12792" width="15.33203125" style="37" customWidth="1"/>
    <col min="12793" max="13039" width="15.1640625" style="37"/>
    <col min="13040" max="13040" width="2.83203125" style="37" customWidth="1"/>
    <col min="13041" max="13041" width="26.33203125" style="37" customWidth="1"/>
    <col min="13042" max="13042" width="11.83203125" style="37" customWidth="1"/>
    <col min="13043" max="13043" width="17.6640625" style="37" customWidth="1"/>
    <col min="13044" max="13045" width="12.83203125" style="37" bestFit="1" customWidth="1"/>
    <col min="13046" max="13046" width="15.1640625" style="37"/>
    <col min="13047" max="13047" width="17.6640625" style="37" customWidth="1"/>
    <col min="13048" max="13048" width="15.33203125" style="37" customWidth="1"/>
    <col min="13049" max="13295" width="15.1640625" style="37"/>
    <col min="13296" max="13296" width="2.83203125" style="37" customWidth="1"/>
    <col min="13297" max="13297" width="26.33203125" style="37" customWidth="1"/>
    <col min="13298" max="13298" width="11.83203125" style="37" customWidth="1"/>
    <col min="13299" max="13299" width="17.6640625" style="37" customWidth="1"/>
    <col min="13300" max="13301" width="12.83203125" style="37" bestFit="1" customWidth="1"/>
    <col min="13302" max="13302" width="15.1640625" style="37"/>
    <col min="13303" max="13303" width="17.6640625" style="37" customWidth="1"/>
    <col min="13304" max="13304" width="15.33203125" style="37" customWidth="1"/>
    <col min="13305" max="13551" width="15.1640625" style="37"/>
    <col min="13552" max="13552" width="2.83203125" style="37" customWidth="1"/>
    <col min="13553" max="13553" width="26.33203125" style="37" customWidth="1"/>
    <col min="13554" max="13554" width="11.83203125" style="37" customWidth="1"/>
    <col min="13555" max="13555" width="17.6640625" style="37" customWidth="1"/>
    <col min="13556" max="13557" width="12.83203125" style="37" bestFit="1" customWidth="1"/>
    <col min="13558" max="13558" width="15.1640625" style="37"/>
    <col min="13559" max="13559" width="17.6640625" style="37" customWidth="1"/>
    <col min="13560" max="13560" width="15.33203125" style="37" customWidth="1"/>
    <col min="13561" max="13807" width="15.1640625" style="37"/>
    <col min="13808" max="13808" width="2.83203125" style="37" customWidth="1"/>
    <col min="13809" max="13809" width="26.33203125" style="37" customWidth="1"/>
    <col min="13810" max="13810" width="11.83203125" style="37" customWidth="1"/>
    <col min="13811" max="13811" width="17.6640625" style="37" customWidth="1"/>
    <col min="13812" max="13813" width="12.83203125" style="37" bestFit="1" customWidth="1"/>
    <col min="13814" max="13814" width="15.1640625" style="37"/>
    <col min="13815" max="13815" width="17.6640625" style="37" customWidth="1"/>
    <col min="13816" max="13816" width="15.33203125" style="37" customWidth="1"/>
    <col min="13817" max="14063" width="15.1640625" style="37"/>
    <col min="14064" max="14064" width="2.83203125" style="37" customWidth="1"/>
    <col min="14065" max="14065" width="26.33203125" style="37" customWidth="1"/>
    <col min="14066" max="14066" width="11.83203125" style="37" customWidth="1"/>
    <col min="14067" max="14067" width="17.6640625" style="37" customWidth="1"/>
    <col min="14068" max="14069" width="12.83203125" style="37" bestFit="1" customWidth="1"/>
    <col min="14070" max="14070" width="15.1640625" style="37"/>
    <col min="14071" max="14071" width="17.6640625" style="37" customWidth="1"/>
    <col min="14072" max="14072" width="15.33203125" style="37" customWidth="1"/>
    <col min="14073" max="14319" width="15.1640625" style="37"/>
    <col min="14320" max="14320" width="2.83203125" style="37" customWidth="1"/>
    <col min="14321" max="14321" width="26.33203125" style="37" customWidth="1"/>
    <col min="14322" max="14322" width="11.83203125" style="37" customWidth="1"/>
    <col min="14323" max="14323" width="17.6640625" style="37" customWidth="1"/>
    <col min="14324" max="14325" width="12.83203125" style="37" bestFit="1" customWidth="1"/>
    <col min="14326" max="14326" width="15.1640625" style="37"/>
    <col min="14327" max="14327" width="17.6640625" style="37" customWidth="1"/>
    <col min="14328" max="14328" width="15.33203125" style="37" customWidth="1"/>
    <col min="14329" max="14575" width="15.1640625" style="37"/>
    <col min="14576" max="14576" width="2.83203125" style="37" customWidth="1"/>
    <col min="14577" max="14577" width="26.33203125" style="37" customWidth="1"/>
    <col min="14578" max="14578" width="11.83203125" style="37" customWidth="1"/>
    <col min="14579" max="14579" width="17.6640625" style="37" customWidth="1"/>
    <col min="14580" max="14581" width="12.83203125" style="37" bestFit="1" customWidth="1"/>
    <col min="14582" max="14582" width="15.1640625" style="37"/>
    <col min="14583" max="14583" width="17.6640625" style="37" customWidth="1"/>
    <col min="14584" max="14584" width="15.33203125" style="37" customWidth="1"/>
    <col min="14585" max="14831" width="15.1640625" style="37"/>
    <col min="14832" max="14832" width="2.83203125" style="37" customWidth="1"/>
    <col min="14833" max="14833" width="26.33203125" style="37" customWidth="1"/>
    <col min="14834" max="14834" width="11.83203125" style="37" customWidth="1"/>
    <col min="14835" max="14835" width="17.6640625" style="37" customWidth="1"/>
    <col min="14836" max="14837" width="12.83203125" style="37" bestFit="1" customWidth="1"/>
    <col min="14838" max="14838" width="15.1640625" style="37"/>
    <col min="14839" max="14839" width="17.6640625" style="37" customWidth="1"/>
    <col min="14840" max="14840" width="15.33203125" style="37" customWidth="1"/>
    <col min="14841" max="15087" width="15.1640625" style="37"/>
    <col min="15088" max="15088" width="2.83203125" style="37" customWidth="1"/>
    <col min="15089" max="15089" width="26.33203125" style="37" customWidth="1"/>
    <col min="15090" max="15090" width="11.83203125" style="37" customWidth="1"/>
    <col min="15091" max="15091" width="17.6640625" style="37" customWidth="1"/>
    <col min="15092" max="15093" width="12.83203125" style="37" bestFit="1" customWidth="1"/>
    <col min="15094" max="15094" width="15.1640625" style="37"/>
    <col min="15095" max="15095" width="17.6640625" style="37" customWidth="1"/>
    <col min="15096" max="15096" width="15.33203125" style="37" customWidth="1"/>
    <col min="15097" max="15343" width="15.1640625" style="37"/>
    <col min="15344" max="15344" width="2.83203125" style="37" customWidth="1"/>
    <col min="15345" max="15345" width="26.33203125" style="37" customWidth="1"/>
    <col min="15346" max="15346" width="11.83203125" style="37" customWidth="1"/>
    <col min="15347" max="15347" width="17.6640625" style="37" customWidth="1"/>
    <col min="15348" max="15349" width="12.83203125" style="37" bestFit="1" customWidth="1"/>
    <col min="15350" max="15350" width="15.1640625" style="37"/>
    <col min="15351" max="15351" width="17.6640625" style="37" customWidth="1"/>
    <col min="15352" max="15352" width="15.33203125" style="37" customWidth="1"/>
    <col min="15353" max="15599" width="15.1640625" style="37"/>
    <col min="15600" max="15600" width="2.83203125" style="37" customWidth="1"/>
    <col min="15601" max="15601" width="26.33203125" style="37" customWidth="1"/>
    <col min="15602" max="15602" width="11.83203125" style="37" customWidth="1"/>
    <col min="15603" max="15603" width="17.6640625" style="37" customWidth="1"/>
    <col min="15604" max="15605" width="12.83203125" style="37" bestFit="1" customWidth="1"/>
    <col min="15606" max="15606" width="15.1640625" style="37"/>
    <col min="15607" max="15607" width="17.6640625" style="37" customWidth="1"/>
    <col min="15608" max="15608" width="15.33203125" style="37" customWidth="1"/>
    <col min="15609" max="15855" width="15.1640625" style="37"/>
    <col min="15856" max="15856" width="2.83203125" style="37" customWidth="1"/>
    <col min="15857" max="15857" width="26.33203125" style="37" customWidth="1"/>
    <col min="15858" max="15858" width="11.83203125" style="37" customWidth="1"/>
    <col min="15859" max="15859" width="17.6640625" style="37" customWidth="1"/>
    <col min="15860" max="15861" width="12.83203125" style="37" bestFit="1" customWidth="1"/>
    <col min="15862" max="15862" width="15.1640625" style="37"/>
    <col min="15863" max="15863" width="17.6640625" style="37" customWidth="1"/>
    <col min="15864" max="15864" width="15.33203125" style="37" customWidth="1"/>
    <col min="15865" max="16111" width="15.1640625" style="37"/>
    <col min="16112" max="16112" width="2.83203125" style="37" customWidth="1"/>
    <col min="16113" max="16113" width="26.33203125" style="37" customWidth="1"/>
    <col min="16114" max="16114" width="11.83203125" style="37" customWidth="1"/>
    <col min="16115" max="16115" width="17.6640625" style="37" customWidth="1"/>
    <col min="16116" max="16117" width="12.83203125" style="37" bestFit="1" customWidth="1"/>
    <col min="16118" max="16118" width="15.1640625" style="37"/>
    <col min="16119" max="16119" width="17.6640625" style="37" customWidth="1"/>
    <col min="16120" max="16120" width="15.33203125" style="37" customWidth="1"/>
    <col min="16121" max="16384" width="15.1640625" style="37"/>
  </cols>
  <sheetData>
    <row r="1" spans="1:17" ht="20.100000000000001" customHeight="1" x14ac:dyDescent="0.2">
      <c r="A1" s="1154"/>
      <c r="B1" s="1155"/>
      <c r="C1" s="1160" t="s">
        <v>0</v>
      </c>
      <c r="D1" s="1160"/>
      <c r="E1" s="1160"/>
      <c r="F1" s="1160"/>
      <c r="G1" s="1160"/>
      <c r="H1" s="1160"/>
      <c r="I1" s="1160"/>
      <c r="J1" s="1160"/>
      <c r="K1" s="1160"/>
      <c r="L1" s="1160"/>
      <c r="M1" s="1160"/>
      <c r="N1" s="1160"/>
      <c r="O1" s="1161"/>
      <c r="P1" s="242" t="s">
        <v>104</v>
      </c>
      <c r="Q1" s="38"/>
    </row>
    <row r="2" spans="1:17" ht="20.100000000000001" customHeight="1" x14ac:dyDescent="0.2">
      <c r="A2" s="1156"/>
      <c r="B2" s="1157"/>
      <c r="C2" s="1162" t="s">
        <v>372</v>
      </c>
      <c r="D2" s="1162"/>
      <c r="E2" s="1162"/>
      <c r="F2" s="1162"/>
      <c r="G2" s="1162"/>
      <c r="H2" s="1162"/>
      <c r="I2" s="1162"/>
      <c r="J2" s="1162"/>
      <c r="K2" s="1162"/>
      <c r="L2" s="1162"/>
      <c r="M2" s="1162"/>
      <c r="N2" s="1162"/>
      <c r="O2" s="1163"/>
    </row>
    <row r="3" spans="1:17" ht="20.100000000000001" customHeight="1" thickBot="1" x14ac:dyDescent="0.25">
      <c r="A3" s="1158"/>
      <c r="B3" s="1159"/>
      <c r="C3" s="1164" t="s">
        <v>2</v>
      </c>
      <c r="D3" s="1164"/>
      <c r="E3" s="1164"/>
      <c r="F3" s="1164"/>
      <c r="G3" s="1164"/>
      <c r="H3" s="836"/>
      <c r="I3" s="1165" t="str">
        <f>Instructivo!G3</f>
        <v>VERSIÓN: 04</v>
      </c>
      <c r="J3" s="1166"/>
      <c r="K3" s="1166"/>
      <c r="L3" s="1166"/>
      <c r="M3" s="1166"/>
      <c r="N3" s="1166"/>
      <c r="O3" s="1167"/>
    </row>
    <row r="4" spans="1:17" ht="20.100000000000001" customHeight="1" thickBot="1" x14ac:dyDescent="0.25">
      <c r="A4" s="1168"/>
      <c r="B4" s="1168"/>
      <c r="C4" s="1168"/>
      <c r="D4" s="1168"/>
      <c r="E4" s="1168"/>
      <c r="F4" s="1168"/>
      <c r="G4" s="1168"/>
      <c r="H4" s="1168"/>
      <c r="I4" s="1168"/>
      <c r="J4" s="1168"/>
      <c r="K4" s="1168"/>
      <c r="L4" s="1168"/>
    </row>
    <row r="5" spans="1:17" ht="19.5" customHeight="1" thickBot="1" x14ac:dyDescent="0.25">
      <c r="A5" s="1056" t="s">
        <v>106</v>
      </c>
      <c r="B5" s="1056"/>
      <c r="C5" s="1173" t="str">
        <f>'Plan Ejecución'!C5</f>
        <v>Contrato Interadministrativo</v>
      </c>
      <c r="D5" s="1174"/>
      <c r="E5" s="1174"/>
      <c r="F5" s="1174"/>
      <c r="G5" s="1174"/>
      <c r="H5" s="1174"/>
      <c r="I5" s="1174"/>
      <c r="J5" s="1174"/>
      <c r="K5" s="1174"/>
      <c r="L5" s="1174"/>
      <c r="M5" s="1174"/>
      <c r="N5" s="1174"/>
      <c r="O5" s="1175"/>
    </row>
    <row r="6" spans="1:17" ht="28.5" customHeight="1" thickBot="1" x14ac:dyDescent="0.25">
      <c r="A6" s="1056" t="s">
        <v>108</v>
      </c>
      <c r="B6" s="1056"/>
      <c r="C6" s="1173" t="str">
        <f>'Plan Ejecución'!C6</f>
        <v xml:space="preserve">Implementación de estrategias enfocadas en la gestión integral de los residuos sólidos en la jurisdicción de Corantioquia </v>
      </c>
      <c r="D6" s="1174"/>
      <c r="E6" s="1174"/>
      <c r="F6" s="1174"/>
      <c r="G6" s="1174"/>
      <c r="H6" s="1174"/>
      <c r="I6" s="1174"/>
      <c r="J6" s="1174"/>
      <c r="K6" s="1174"/>
      <c r="L6" s="1174"/>
      <c r="M6" s="1174"/>
      <c r="N6" s="1174"/>
      <c r="O6" s="1175"/>
    </row>
    <row r="7" spans="1:17" ht="20.100000000000001" customHeight="1" thickBot="1" x14ac:dyDescent="0.25">
      <c r="D7" s="43"/>
      <c r="E7" s="43"/>
      <c r="F7" s="43"/>
      <c r="G7" s="43"/>
      <c r="H7" s="43"/>
      <c r="I7" s="43"/>
      <c r="J7" s="43"/>
      <c r="K7" s="43"/>
      <c r="M7" s="887">
        <v>0.5</v>
      </c>
      <c r="N7" s="887">
        <v>0.5</v>
      </c>
    </row>
    <row r="8" spans="1:17" ht="19.5" customHeight="1" x14ac:dyDescent="0.2">
      <c r="A8" s="1150" t="s">
        <v>373</v>
      </c>
      <c r="B8" s="1151"/>
      <c r="C8" s="1151"/>
      <c r="D8" s="1151"/>
      <c r="E8" s="1151"/>
      <c r="F8" s="1151"/>
      <c r="G8" s="1151"/>
      <c r="H8" s="1151"/>
      <c r="I8" s="1151"/>
      <c r="J8" s="1152"/>
      <c r="K8" s="1152"/>
      <c r="L8" s="1153"/>
      <c r="M8" s="1176" t="s">
        <v>374</v>
      </c>
      <c r="N8" s="1177"/>
      <c r="O8" s="1178"/>
    </row>
    <row r="9" spans="1:17" ht="27.75" customHeight="1" x14ac:dyDescent="0.2">
      <c r="A9" s="607" t="s">
        <v>375</v>
      </c>
      <c r="B9" s="608" t="s">
        <v>376</v>
      </c>
      <c r="C9" s="608" t="s">
        <v>377</v>
      </c>
      <c r="D9" s="608" t="s">
        <v>117</v>
      </c>
      <c r="E9" s="76" t="s">
        <v>1308</v>
      </c>
      <c r="F9" s="76" t="s">
        <v>1309</v>
      </c>
      <c r="G9" s="135" t="s">
        <v>1310</v>
      </c>
      <c r="H9" s="135" t="s">
        <v>1311</v>
      </c>
      <c r="I9" s="135" t="s">
        <v>1312</v>
      </c>
      <c r="J9" s="135" t="s">
        <v>1313</v>
      </c>
      <c r="K9" s="854" t="s">
        <v>1326</v>
      </c>
      <c r="L9" s="94" t="s">
        <v>381</v>
      </c>
      <c r="M9" s="733" t="s">
        <v>145</v>
      </c>
      <c r="N9" s="609" t="s">
        <v>186</v>
      </c>
      <c r="O9" s="610" t="s">
        <v>308</v>
      </c>
    </row>
    <row r="10" spans="1:17" ht="20.100000000000001" customHeight="1" x14ac:dyDescent="0.2">
      <c r="A10" s="1169" t="s">
        <v>382</v>
      </c>
      <c r="B10" s="1170"/>
      <c r="C10" s="1170"/>
      <c r="D10" s="1170"/>
      <c r="E10" s="1170"/>
      <c r="F10" s="1170"/>
      <c r="G10" s="1170"/>
      <c r="H10" s="1170"/>
      <c r="I10" s="1170"/>
      <c r="J10" s="1171"/>
      <c r="K10" s="1171"/>
      <c r="L10" s="1172"/>
      <c r="M10" s="734"/>
      <c r="N10" s="267"/>
      <c r="O10" s="288"/>
      <c r="P10" s="120"/>
    </row>
    <row r="11" spans="1:17" ht="40.15" customHeight="1" x14ac:dyDescent="0.2">
      <c r="A11" s="9" t="s">
        <v>384</v>
      </c>
      <c r="B11" s="394">
        <v>1</v>
      </c>
      <c r="C11" s="5">
        <v>1</v>
      </c>
      <c r="D11" s="4" t="s">
        <v>416</v>
      </c>
      <c r="E11" s="419">
        <f>'ALCANCE 1'!E17</f>
        <v>1</v>
      </c>
      <c r="F11" s="419">
        <f>'ALCANCE 1'!F17</f>
        <v>5</v>
      </c>
      <c r="G11" s="10">
        <f>'ALCANCE 1'!G17</f>
        <v>8990280</v>
      </c>
      <c r="H11" s="10">
        <f>'ALCANCE 1'!H17</f>
        <v>9439794</v>
      </c>
      <c r="I11" s="611">
        <f t="shared" ref="I11:I14" si="0">IFERROR(B11*C11*E11*G11,0)</f>
        <v>8990280</v>
      </c>
      <c r="J11" s="846">
        <f>IFERROR(B11*C11*F11*H11,0)</f>
        <v>47198970</v>
      </c>
      <c r="K11" s="846">
        <f>J11+I11</f>
        <v>56189250</v>
      </c>
      <c r="L11" s="95">
        <f>IFERROR(K11/$K$17,0)</f>
        <v>0.25375496310620488</v>
      </c>
      <c r="M11" s="735">
        <f>$K$11*M7</f>
        <v>28094625</v>
      </c>
      <c r="N11" s="735">
        <f>$K$11*N7</f>
        <v>28094625</v>
      </c>
      <c r="O11" s="288"/>
      <c r="P11" s="782"/>
      <c r="Q11" s="45"/>
    </row>
    <row r="12" spans="1:17" ht="31.9" customHeight="1" x14ac:dyDescent="0.2">
      <c r="A12" s="9" t="s">
        <v>383</v>
      </c>
      <c r="B12" s="394">
        <v>2</v>
      </c>
      <c r="C12" s="5">
        <v>1</v>
      </c>
      <c r="D12" s="4" t="s">
        <v>416</v>
      </c>
      <c r="E12" s="419">
        <f>'ALCANCE 1'!E18</f>
        <v>1</v>
      </c>
      <c r="F12" s="419">
        <f>'ALCANCE 1'!F18</f>
        <v>5</v>
      </c>
      <c r="G12" s="10">
        <f>'ALCANCE 1'!G18</f>
        <v>7493940</v>
      </c>
      <c r="H12" s="10">
        <f>'ALCANCE 1'!H18</f>
        <v>7868637</v>
      </c>
      <c r="I12" s="611">
        <f t="shared" si="0"/>
        <v>14987880</v>
      </c>
      <c r="J12" s="846">
        <f t="shared" ref="J12:J15" si="1">IFERROR(B12*C12*F12*H12,0)</f>
        <v>78686370</v>
      </c>
      <c r="K12" s="846">
        <f t="shared" ref="K12:K15" si="2">J12+I12</f>
        <v>93674250</v>
      </c>
      <c r="L12" s="95">
        <f>IFERROR(K12/$K$17,0)</f>
        <v>0.42304009846636881</v>
      </c>
      <c r="M12" s="735">
        <f>$K$12*M7</f>
        <v>46837125</v>
      </c>
      <c r="N12" s="735">
        <f>$K$12*N7</f>
        <v>46837125</v>
      </c>
      <c r="O12" s="288"/>
      <c r="P12" s="782"/>
      <c r="Q12" s="45"/>
    </row>
    <row r="13" spans="1:17" ht="31.9" customHeight="1" x14ac:dyDescent="0.2">
      <c r="A13" s="9" t="s">
        <v>383</v>
      </c>
      <c r="B13" s="394">
        <v>1</v>
      </c>
      <c r="C13" s="5">
        <v>1</v>
      </c>
      <c r="D13" s="4" t="s">
        <v>416</v>
      </c>
      <c r="E13" s="419"/>
      <c r="F13" s="419">
        <v>1</v>
      </c>
      <c r="G13" s="10">
        <v>0</v>
      </c>
      <c r="H13" s="10">
        <f>'ALCANCE 2'!H19</f>
        <v>7868637</v>
      </c>
      <c r="I13" s="611">
        <f t="shared" si="0"/>
        <v>0</v>
      </c>
      <c r="J13" s="846">
        <f t="shared" si="1"/>
        <v>7868637</v>
      </c>
      <c r="K13" s="846">
        <f t="shared" si="2"/>
        <v>7868637</v>
      </c>
      <c r="L13" s="95">
        <f>IFERROR(K13/$K$17,0)</f>
        <v>3.5535368271174976E-2</v>
      </c>
      <c r="M13" s="440"/>
      <c r="N13" s="420">
        <f>K13</f>
        <v>7868637</v>
      </c>
      <c r="O13" s="288"/>
      <c r="P13" s="782"/>
      <c r="Q13" s="45"/>
    </row>
    <row r="14" spans="1:17" ht="20.100000000000001" customHeight="1" x14ac:dyDescent="0.2">
      <c r="A14" s="860" t="s">
        <v>606</v>
      </c>
      <c r="B14" s="861">
        <v>2</v>
      </c>
      <c r="C14" s="862">
        <v>1</v>
      </c>
      <c r="D14" s="863" t="s">
        <v>416</v>
      </c>
      <c r="E14" s="864">
        <f>'ALCANCE 2'!E20</f>
        <v>1</v>
      </c>
      <c r="F14" s="864">
        <f>'ALCANCE 2'!F20</f>
        <v>5</v>
      </c>
      <c r="G14" s="865">
        <f>IFERROR(VLOOKUP(A14,Honorarios!$A$9:$C$15,2,FALSE),"")</f>
        <v>5095920</v>
      </c>
      <c r="H14" s="866">
        <f t="shared" ref="H14" si="3">G14*1.05</f>
        <v>5350716</v>
      </c>
      <c r="I14" s="867">
        <f t="shared" si="0"/>
        <v>10191840</v>
      </c>
      <c r="J14" s="856">
        <f t="shared" si="1"/>
        <v>53507160</v>
      </c>
      <c r="K14" s="856">
        <f>J14+I14</f>
        <v>63699000</v>
      </c>
      <c r="L14" s="857">
        <f>IFERROR(K14/$K$17,0)</f>
        <v>0.28766957015625133</v>
      </c>
      <c r="M14" s="858"/>
      <c r="N14" s="859">
        <f>K14</f>
        <v>63699000</v>
      </c>
      <c r="O14" s="288"/>
      <c r="P14" s="782"/>
      <c r="Q14" s="45"/>
    </row>
    <row r="15" spans="1:17" ht="20.100000000000001" customHeight="1" x14ac:dyDescent="0.2">
      <c r="A15" s="9"/>
      <c r="B15" s="394"/>
      <c r="C15" s="5"/>
      <c r="D15" s="4"/>
      <c r="E15" s="419"/>
      <c r="F15" s="419"/>
      <c r="G15" s="10"/>
      <c r="H15" s="10"/>
      <c r="I15" s="611"/>
      <c r="J15" s="846">
        <f t="shared" si="1"/>
        <v>0</v>
      </c>
      <c r="K15" s="846">
        <f t="shared" si="2"/>
        <v>0</v>
      </c>
      <c r="L15" s="95">
        <f t="shared" ref="L15" si="4">IFERROR(K15/$K$84,0)</f>
        <v>0</v>
      </c>
      <c r="M15" s="731"/>
      <c r="N15" s="420"/>
      <c r="O15" s="288"/>
      <c r="Q15" s="45"/>
    </row>
    <row r="16" spans="1:17" ht="20.100000000000001" customHeight="1" x14ac:dyDescent="0.2">
      <c r="M16" s="731"/>
      <c r="N16" s="420"/>
      <c r="O16" s="288"/>
      <c r="Q16" s="45"/>
    </row>
    <row r="17" spans="1:20" ht="20.100000000000001" customHeight="1" x14ac:dyDescent="0.2">
      <c r="A17" s="1144" t="s">
        <v>386</v>
      </c>
      <c r="B17" s="1145"/>
      <c r="C17" s="1145"/>
      <c r="D17" s="1145"/>
      <c r="E17" s="1145"/>
      <c r="F17" s="1145"/>
      <c r="G17" s="1145"/>
      <c r="H17" s="832"/>
      <c r="I17" s="741">
        <f>+SUM(I11:I15)</f>
        <v>34170000</v>
      </c>
      <c r="J17" s="741">
        <f>+SUM(J11:J15)</f>
        <v>187261137</v>
      </c>
      <c r="K17" s="741">
        <f>+SUM(K11:K15)</f>
        <v>221431137</v>
      </c>
      <c r="L17" s="742">
        <f>IFERROR(I17/$I$84,0)</f>
        <v>1</v>
      </c>
      <c r="M17" s="741">
        <f>SUM(M11:M15)</f>
        <v>74931750</v>
      </c>
      <c r="N17" s="741">
        <f>SUM(N11:N15)</f>
        <v>146499387</v>
      </c>
      <c r="O17" s="288"/>
    </row>
    <row r="18" spans="1:20" ht="20.100000000000001" hidden="1" customHeight="1" x14ac:dyDescent="0.2">
      <c r="A18" s="1179" t="s">
        <v>387</v>
      </c>
      <c r="B18" s="1180"/>
      <c r="C18" s="1180"/>
      <c r="D18" s="1180"/>
      <c r="E18" s="1180"/>
      <c r="F18" s="1180"/>
      <c r="G18" s="1180"/>
      <c r="H18" s="1180"/>
      <c r="I18" s="1180"/>
      <c r="J18" s="1181"/>
      <c r="K18" s="1181"/>
      <c r="L18" s="1182"/>
      <c r="M18" s="731"/>
      <c r="N18" s="420"/>
      <c r="O18" s="288"/>
      <c r="Q18" s="762" t="s">
        <v>1237</v>
      </c>
      <c r="R18" s="763"/>
      <c r="S18" s="763"/>
      <c r="T18" s="763"/>
    </row>
    <row r="19" spans="1:20" ht="20.100000000000001" hidden="1" customHeight="1" x14ac:dyDescent="0.2">
      <c r="A19" s="746"/>
      <c r="B19" s="764"/>
      <c r="C19" s="765"/>
      <c r="D19" s="766"/>
      <c r="E19" s="767"/>
      <c r="F19" s="767"/>
      <c r="G19" s="747"/>
      <c r="H19" s="747"/>
      <c r="I19" s="748"/>
      <c r="J19" s="847"/>
      <c r="K19" s="847"/>
      <c r="L19" s="749"/>
      <c r="M19" s="395">
        <f>'ALCANCE 1'!M25</f>
        <v>0</v>
      </c>
      <c r="N19" s="99">
        <f>'ALCANCE 2 Anterior'!H26</f>
        <v>0</v>
      </c>
      <c r="O19" s="288"/>
      <c r="P19" s="782">
        <f t="shared" ref="P19:P55" si="5">I19-SUM(M19:O19)</f>
        <v>0</v>
      </c>
      <c r="Q19" s="45" t="s">
        <v>1229</v>
      </c>
    </row>
    <row r="20" spans="1:20" ht="20.100000000000001" hidden="1" customHeight="1" x14ac:dyDescent="0.2">
      <c r="A20" s="746"/>
      <c r="B20" s="764"/>
      <c r="C20" s="765"/>
      <c r="D20" s="766"/>
      <c r="E20" s="767"/>
      <c r="F20" s="767"/>
      <c r="G20" s="747"/>
      <c r="H20" s="747"/>
      <c r="I20" s="748"/>
      <c r="J20" s="847"/>
      <c r="K20" s="847"/>
      <c r="L20" s="749"/>
      <c r="M20" s="731"/>
      <c r="N20" s="117">
        <f>'ALCANCE 2 Anterior'!H27</f>
        <v>0</v>
      </c>
      <c r="O20" s="288"/>
      <c r="P20" s="782">
        <f t="shared" si="5"/>
        <v>0</v>
      </c>
      <c r="Q20" s="45" t="s">
        <v>1230</v>
      </c>
    </row>
    <row r="21" spans="1:20" ht="20.100000000000001" hidden="1" customHeight="1" x14ac:dyDescent="0.2">
      <c r="A21" s="746"/>
      <c r="B21" s="764"/>
      <c r="C21" s="765"/>
      <c r="D21" s="766"/>
      <c r="E21" s="767"/>
      <c r="F21" s="767"/>
      <c r="G21" s="747"/>
      <c r="H21" s="747"/>
      <c r="I21" s="748"/>
      <c r="J21" s="847"/>
      <c r="K21" s="847"/>
      <c r="L21" s="749"/>
      <c r="M21" s="395">
        <f>'ALCANCE 1'!M26</f>
        <v>0</v>
      </c>
      <c r="N21" s="117">
        <f>'ALCANCE 2 Anterior'!H28</f>
        <v>0</v>
      </c>
      <c r="O21" s="288"/>
      <c r="P21" s="782">
        <f t="shared" si="5"/>
        <v>0</v>
      </c>
      <c r="Q21" s="45" t="s">
        <v>1231</v>
      </c>
    </row>
    <row r="22" spans="1:20" ht="20.100000000000001" hidden="1" customHeight="1" x14ac:dyDescent="0.2">
      <c r="A22" s="746"/>
      <c r="B22" s="764"/>
      <c r="C22" s="765"/>
      <c r="D22" s="766"/>
      <c r="E22" s="767"/>
      <c r="F22" s="767"/>
      <c r="G22" s="747"/>
      <c r="H22" s="747"/>
      <c r="I22" s="748"/>
      <c r="J22" s="847"/>
      <c r="K22" s="847"/>
      <c r="L22" s="749"/>
      <c r="M22" s="395">
        <f>'ALCANCE 1'!M27</f>
        <v>0</v>
      </c>
      <c r="N22" s="420"/>
      <c r="O22" s="288"/>
      <c r="P22" s="782">
        <f t="shared" si="5"/>
        <v>0</v>
      </c>
      <c r="Q22" s="45" t="s">
        <v>1232</v>
      </c>
    </row>
    <row r="23" spans="1:20" ht="20.100000000000001" hidden="1" customHeight="1" x14ac:dyDescent="0.2">
      <c r="A23" s="746"/>
      <c r="B23" s="764"/>
      <c r="C23" s="765"/>
      <c r="D23" s="766"/>
      <c r="E23" s="767"/>
      <c r="F23" s="767"/>
      <c r="G23" s="747"/>
      <c r="H23" s="747"/>
      <c r="I23" s="748"/>
      <c r="J23" s="847"/>
      <c r="K23" s="847"/>
      <c r="L23" s="749"/>
      <c r="M23" s="395">
        <f>'ALCANCE 1'!M28</f>
        <v>0</v>
      </c>
      <c r="N23" s="420"/>
      <c r="O23" s="288"/>
      <c r="P23" s="782">
        <f t="shared" si="5"/>
        <v>0</v>
      </c>
      <c r="Q23" s="45" t="s">
        <v>1233</v>
      </c>
    </row>
    <row r="24" spans="1:20" ht="20.100000000000001" hidden="1" customHeight="1" x14ac:dyDescent="0.2">
      <c r="A24" s="746"/>
      <c r="B24" s="764"/>
      <c r="C24" s="765"/>
      <c r="D24" s="766"/>
      <c r="E24" s="767"/>
      <c r="F24" s="767"/>
      <c r="G24" s="747"/>
      <c r="H24" s="747"/>
      <c r="I24" s="748"/>
      <c r="J24" s="847"/>
      <c r="K24" s="847"/>
      <c r="L24" s="749"/>
      <c r="M24" s="731"/>
      <c r="N24" s="420">
        <f>'ALCANCE 2 Anterior'!H31</f>
        <v>0</v>
      </c>
      <c r="O24" s="288"/>
      <c r="P24" s="782">
        <f t="shared" si="5"/>
        <v>0</v>
      </c>
      <c r="Q24" s="45" t="s">
        <v>1234</v>
      </c>
    </row>
    <row r="25" spans="1:20" ht="20.100000000000001" hidden="1" customHeight="1" x14ac:dyDescent="0.2">
      <c r="A25" s="746"/>
      <c r="B25" s="764"/>
      <c r="C25" s="765"/>
      <c r="D25" s="766"/>
      <c r="E25" s="767"/>
      <c r="F25" s="767"/>
      <c r="G25" s="747"/>
      <c r="H25" s="747"/>
      <c r="I25" s="748"/>
      <c r="J25" s="847"/>
      <c r="K25" s="847"/>
      <c r="L25" s="749"/>
      <c r="M25" s="734"/>
      <c r="N25" s="420">
        <f>'ALCANCE 2 Anterior'!H32</f>
        <v>0</v>
      </c>
      <c r="O25" s="288"/>
      <c r="P25" s="782">
        <f t="shared" si="5"/>
        <v>0</v>
      </c>
      <c r="Q25" s="45" t="s">
        <v>1235</v>
      </c>
    </row>
    <row r="26" spans="1:20" ht="20.100000000000001" hidden="1" customHeight="1" x14ac:dyDescent="0.2">
      <c r="A26" s="746"/>
      <c r="B26" s="764"/>
      <c r="C26" s="768"/>
      <c r="D26" s="766"/>
      <c r="E26" s="767"/>
      <c r="F26" s="767"/>
      <c r="G26" s="747"/>
      <c r="H26" s="747"/>
      <c r="I26" s="748"/>
      <c r="J26" s="847"/>
      <c r="K26" s="847"/>
      <c r="L26" s="749"/>
      <c r="M26" s="734"/>
      <c r="N26" s="420">
        <f>'ALCANCE 2 Anterior'!H33</f>
        <v>0</v>
      </c>
      <c r="O26" s="288"/>
      <c r="P26" s="782">
        <f t="shared" si="5"/>
        <v>0</v>
      </c>
      <c r="Q26" s="45" t="s">
        <v>1236</v>
      </c>
    </row>
    <row r="27" spans="1:20" ht="20.100000000000001" hidden="1" customHeight="1" x14ac:dyDescent="0.2">
      <c r="A27" s="9"/>
      <c r="B27" s="394"/>
      <c r="C27" s="732"/>
      <c r="D27" s="4"/>
      <c r="E27" s="419"/>
      <c r="F27" s="419"/>
      <c r="G27" s="10" t="e">
        <f>IFERROR(VLOOKUP(A27,Honorarios!$A$9:$C$15,2,FALSE),"")*1.03</f>
        <v>#VALUE!</v>
      </c>
      <c r="H27" s="747" t="e">
        <f t="shared" ref="H27:H55" si="6">G27*1.05</f>
        <v>#VALUE!</v>
      </c>
      <c r="I27" s="77">
        <f>IFERROR(B27*C27*E27*G27,0)</f>
        <v>0</v>
      </c>
      <c r="J27" s="848"/>
      <c r="K27" s="848"/>
      <c r="L27" s="95">
        <f t="shared" ref="L27:L56" si="7">IFERROR(I27/$I$84,0)</f>
        <v>0</v>
      </c>
      <c r="M27" s="734"/>
      <c r="N27" s="420"/>
      <c r="O27" s="288"/>
      <c r="P27" s="493">
        <f t="shared" si="5"/>
        <v>0</v>
      </c>
    </row>
    <row r="28" spans="1:20" ht="20.100000000000001" hidden="1" customHeight="1" x14ac:dyDescent="0.2">
      <c r="A28" s="9"/>
      <c r="B28" s="394"/>
      <c r="C28" s="5"/>
      <c r="D28" s="4"/>
      <c r="E28" s="419"/>
      <c r="F28" s="419"/>
      <c r="G28" s="10" t="str">
        <f>IFERROR(VLOOKUP(A28,Honorarios!$A$9:$C$15,2,FALSE),"")</f>
        <v/>
      </c>
      <c r="H28" s="747" t="e">
        <f t="shared" si="6"/>
        <v>#VALUE!</v>
      </c>
      <c r="I28" s="77">
        <f>IFERROR(B28*C28*E28*G28*#REF!,0)</f>
        <v>0</v>
      </c>
      <c r="J28" s="848"/>
      <c r="K28" s="848"/>
      <c r="L28" s="95">
        <f t="shared" si="7"/>
        <v>0</v>
      </c>
      <c r="M28" s="734"/>
      <c r="N28" s="420"/>
      <c r="O28" s="288"/>
      <c r="P28" s="493">
        <f t="shared" si="5"/>
        <v>0</v>
      </c>
    </row>
    <row r="29" spans="1:20" ht="20.100000000000001" hidden="1" customHeight="1" x14ac:dyDescent="0.2">
      <c r="A29" s="9"/>
      <c r="B29" s="394"/>
      <c r="C29" s="5"/>
      <c r="D29" s="4"/>
      <c r="E29" s="419"/>
      <c r="F29" s="419"/>
      <c r="G29" s="10" t="str">
        <f>IFERROR(VLOOKUP(A29,Honorarios!$A$9:$C$15,2,FALSE),"")</f>
        <v/>
      </c>
      <c r="H29" s="747" t="e">
        <f t="shared" si="6"/>
        <v>#VALUE!</v>
      </c>
      <c r="I29" s="77">
        <f>IFERROR(B29*C29*E29*G29*#REF!,0)</f>
        <v>0</v>
      </c>
      <c r="J29" s="848"/>
      <c r="K29" s="848"/>
      <c r="L29" s="95">
        <f t="shared" si="7"/>
        <v>0</v>
      </c>
      <c r="M29" s="734"/>
      <c r="N29" s="420"/>
      <c r="O29" s="288"/>
      <c r="P29" s="493">
        <f t="shared" si="5"/>
        <v>0</v>
      </c>
    </row>
    <row r="30" spans="1:20" ht="20.100000000000001" hidden="1" customHeight="1" x14ac:dyDescent="0.2">
      <c r="A30" s="9"/>
      <c r="B30" s="394"/>
      <c r="C30" s="5"/>
      <c r="D30" s="4"/>
      <c r="E30" s="419"/>
      <c r="F30" s="419"/>
      <c r="G30" s="10" t="str">
        <f>IFERROR(VLOOKUP(A30,Honorarios!$A$9:$C$15,2,FALSE),"")</f>
        <v/>
      </c>
      <c r="H30" s="747" t="e">
        <f t="shared" si="6"/>
        <v>#VALUE!</v>
      </c>
      <c r="I30" s="77">
        <f>IFERROR(B30*C30*E30*G30*#REF!,0)</f>
        <v>0</v>
      </c>
      <c r="J30" s="848"/>
      <c r="K30" s="848"/>
      <c r="L30" s="95">
        <f t="shared" si="7"/>
        <v>0</v>
      </c>
      <c r="M30" s="734"/>
      <c r="N30" s="420"/>
      <c r="O30" s="288"/>
      <c r="P30" s="493">
        <f t="shared" si="5"/>
        <v>0</v>
      </c>
    </row>
    <row r="31" spans="1:20" ht="20.100000000000001" hidden="1" customHeight="1" x14ac:dyDescent="0.2">
      <c r="A31" s="9"/>
      <c r="B31" s="394"/>
      <c r="C31" s="5"/>
      <c r="D31" s="4"/>
      <c r="E31" s="419"/>
      <c r="F31" s="419"/>
      <c r="G31" s="10" t="str">
        <f>IFERROR(VLOOKUP(A31,Honorarios!$A$9:$C$15,2,FALSE),"")</f>
        <v/>
      </c>
      <c r="H31" s="747" t="e">
        <f t="shared" si="6"/>
        <v>#VALUE!</v>
      </c>
      <c r="I31" s="77">
        <f>IFERROR(B31*C31*E31*G31*#REF!,0)</f>
        <v>0</v>
      </c>
      <c r="J31" s="848"/>
      <c r="K31" s="848"/>
      <c r="L31" s="95">
        <f t="shared" si="7"/>
        <v>0</v>
      </c>
      <c r="M31" s="734"/>
      <c r="N31" s="420"/>
      <c r="O31" s="288"/>
      <c r="P31" s="493">
        <f t="shared" si="5"/>
        <v>0</v>
      </c>
    </row>
    <row r="32" spans="1:20" ht="20.100000000000001" hidden="1" customHeight="1" x14ac:dyDescent="0.2">
      <c r="A32" s="9"/>
      <c r="B32" s="394"/>
      <c r="C32" s="5"/>
      <c r="D32" s="4"/>
      <c r="E32" s="393"/>
      <c r="F32" s="393"/>
      <c r="G32" s="10" t="str">
        <f>IFERROR(VLOOKUP(A32,Honorarios!$A$9:$C$15,2,FALSE),"")</f>
        <v/>
      </c>
      <c r="H32" s="747" t="e">
        <f t="shared" si="6"/>
        <v>#VALUE!</v>
      </c>
      <c r="I32" s="77">
        <f>IFERROR(B32*C32*E32*G32*#REF!,0)</f>
        <v>0</v>
      </c>
      <c r="J32" s="848"/>
      <c r="K32" s="848"/>
      <c r="L32" s="95">
        <f t="shared" si="7"/>
        <v>0</v>
      </c>
      <c r="M32" s="734"/>
      <c r="N32" s="420"/>
      <c r="O32" s="288"/>
      <c r="P32" s="493">
        <f t="shared" si="5"/>
        <v>0</v>
      </c>
    </row>
    <row r="33" spans="1:16" ht="19.5" hidden="1" customHeight="1" x14ac:dyDescent="0.2">
      <c r="A33" s="9"/>
      <c r="B33" s="394"/>
      <c r="C33" s="5"/>
      <c r="D33" s="4"/>
      <c r="E33" s="393"/>
      <c r="F33" s="393"/>
      <c r="G33" s="10" t="str">
        <f>IFERROR(VLOOKUP(A33,Honorarios!$A$9:$C$15,2,FALSE),"")</f>
        <v/>
      </c>
      <c r="H33" s="747" t="e">
        <f t="shared" si="6"/>
        <v>#VALUE!</v>
      </c>
      <c r="I33" s="77">
        <f>IFERROR(B33*C33*E33*G33*#REF!,0)</f>
        <v>0</v>
      </c>
      <c r="J33" s="848"/>
      <c r="K33" s="848"/>
      <c r="L33" s="95">
        <f t="shared" si="7"/>
        <v>0</v>
      </c>
      <c r="M33" s="734"/>
      <c r="N33" s="267"/>
      <c r="O33" s="288"/>
      <c r="P33" s="493">
        <f t="shared" si="5"/>
        <v>0</v>
      </c>
    </row>
    <row r="34" spans="1:16" ht="20.100000000000001" hidden="1" customHeight="1" x14ac:dyDescent="0.2">
      <c r="A34" s="9"/>
      <c r="B34" s="394"/>
      <c r="C34" s="5"/>
      <c r="D34" s="4"/>
      <c r="E34" s="393"/>
      <c r="F34" s="393"/>
      <c r="G34" s="10" t="str">
        <f>IFERROR(VLOOKUP(A34,Honorarios!$A$9:$C$15,2,FALSE),"")</f>
        <v/>
      </c>
      <c r="H34" s="747" t="e">
        <f t="shared" si="6"/>
        <v>#VALUE!</v>
      </c>
      <c r="I34" s="77">
        <f>IFERROR(B34*C34*E34*G34*#REF!,0)</f>
        <v>0</v>
      </c>
      <c r="J34" s="848"/>
      <c r="K34" s="848"/>
      <c r="L34" s="95">
        <f t="shared" si="7"/>
        <v>0</v>
      </c>
      <c r="M34" s="734"/>
      <c r="N34" s="267"/>
      <c r="O34" s="288"/>
      <c r="P34" s="493">
        <f t="shared" si="5"/>
        <v>0</v>
      </c>
    </row>
    <row r="35" spans="1:16" ht="20.100000000000001" hidden="1" customHeight="1" x14ac:dyDescent="0.2">
      <c r="A35" s="9"/>
      <c r="B35" s="394"/>
      <c r="C35" s="5"/>
      <c r="D35" s="4"/>
      <c r="E35" s="393"/>
      <c r="F35" s="393"/>
      <c r="G35" s="10" t="str">
        <f>IFERROR(VLOOKUP(A35,Honorarios!$A$9:$C$15,2,FALSE),"")</f>
        <v/>
      </c>
      <c r="H35" s="747" t="e">
        <f t="shared" si="6"/>
        <v>#VALUE!</v>
      </c>
      <c r="I35" s="77">
        <f>IFERROR(B35*C35*E35*G35*#REF!,0)</f>
        <v>0</v>
      </c>
      <c r="J35" s="848"/>
      <c r="K35" s="848"/>
      <c r="L35" s="95">
        <f t="shared" si="7"/>
        <v>0</v>
      </c>
      <c r="M35" s="734"/>
      <c r="N35" s="267"/>
      <c r="O35" s="288"/>
      <c r="P35" s="493">
        <f t="shared" si="5"/>
        <v>0</v>
      </c>
    </row>
    <row r="36" spans="1:16" ht="20.100000000000001" hidden="1" customHeight="1" x14ac:dyDescent="0.2">
      <c r="A36" s="9"/>
      <c r="B36" s="394"/>
      <c r="C36" s="5"/>
      <c r="D36" s="4"/>
      <c r="E36" s="393"/>
      <c r="F36" s="393"/>
      <c r="G36" s="10" t="str">
        <f>IFERROR(VLOOKUP(A36,Honorarios!$A$9:$C$15,2,FALSE),"")</f>
        <v/>
      </c>
      <c r="H36" s="747" t="e">
        <f t="shared" si="6"/>
        <v>#VALUE!</v>
      </c>
      <c r="I36" s="77">
        <f>IFERROR(B36*C36*E36*G36*#REF!,0)</f>
        <v>0</v>
      </c>
      <c r="J36" s="848"/>
      <c r="K36" s="848"/>
      <c r="L36" s="95">
        <f t="shared" si="7"/>
        <v>0</v>
      </c>
      <c r="M36" s="734"/>
      <c r="N36" s="267"/>
      <c r="O36" s="288"/>
      <c r="P36" s="493">
        <f t="shared" si="5"/>
        <v>0</v>
      </c>
    </row>
    <row r="37" spans="1:16" ht="20.100000000000001" hidden="1" customHeight="1" x14ac:dyDescent="0.2">
      <c r="A37" s="9"/>
      <c r="B37" s="394"/>
      <c r="C37" s="5"/>
      <c r="D37" s="4"/>
      <c r="E37" s="393"/>
      <c r="F37" s="393"/>
      <c r="G37" s="10" t="str">
        <f>IFERROR(VLOOKUP(A37,Honorarios!$A$9:$C$15,2,FALSE),"")</f>
        <v/>
      </c>
      <c r="H37" s="747" t="e">
        <f t="shared" si="6"/>
        <v>#VALUE!</v>
      </c>
      <c r="I37" s="77">
        <f>IFERROR(B37*C37*E37*G37*#REF!,0)</f>
        <v>0</v>
      </c>
      <c r="J37" s="848"/>
      <c r="K37" s="848"/>
      <c r="L37" s="95">
        <f t="shared" si="7"/>
        <v>0</v>
      </c>
      <c r="M37" s="734"/>
      <c r="N37" s="267"/>
      <c r="O37" s="288"/>
      <c r="P37" s="493">
        <f t="shared" si="5"/>
        <v>0</v>
      </c>
    </row>
    <row r="38" spans="1:16" ht="20.100000000000001" hidden="1" customHeight="1" x14ac:dyDescent="0.2">
      <c r="A38" s="9"/>
      <c r="B38" s="394"/>
      <c r="C38" s="5"/>
      <c r="D38" s="4"/>
      <c r="E38" s="393"/>
      <c r="F38" s="393"/>
      <c r="G38" s="10" t="str">
        <f>IFERROR(VLOOKUP(A38,Honorarios!$A$9:$C$15,2,FALSE),"")</f>
        <v/>
      </c>
      <c r="H38" s="747" t="e">
        <f t="shared" si="6"/>
        <v>#VALUE!</v>
      </c>
      <c r="I38" s="77">
        <f>IFERROR(B38*C38*E38*G38*#REF!,0)</f>
        <v>0</v>
      </c>
      <c r="J38" s="848"/>
      <c r="K38" s="848"/>
      <c r="L38" s="95">
        <f t="shared" si="7"/>
        <v>0</v>
      </c>
      <c r="M38" s="734"/>
      <c r="N38" s="267"/>
      <c r="O38" s="288"/>
      <c r="P38" s="493">
        <f t="shared" si="5"/>
        <v>0</v>
      </c>
    </row>
    <row r="39" spans="1:16" ht="20.100000000000001" hidden="1" customHeight="1" x14ac:dyDescent="0.2">
      <c r="A39" s="9"/>
      <c r="B39" s="394"/>
      <c r="C39" s="5"/>
      <c r="D39" s="4"/>
      <c r="E39" s="393"/>
      <c r="F39" s="393"/>
      <c r="G39" s="10" t="str">
        <f>IFERROR(VLOOKUP(A39,Honorarios!$A$9:$C$15,2,FALSE),"")</f>
        <v/>
      </c>
      <c r="H39" s="747" t="e">
        <f t="shared" si="6"/>
        <v>#VALUE!</v>
      </c>
      <c r="I39" s="77">
        <f>IFERROR(B39*C39*E39*G39*#REF!,0)</f>
        <v>0</v>
      </c>
      <c r="J39" s="848"/>
      <c r="K39" s="848"/>
      <c r="L39" s="95">
        <f t="shared" si="7"/>
        <v>0</v>
      </c>
      <c r="M39" s="734"/>
      <c r="N39" s="267"/>
      <c r="O39" s="288"/>
      <c r="P39" s="493">
        <f t="shared" si="5"/>
        <v>0</v>
      </c>
    </row>
    <row r="40" spans="1:16" ht="20.100000000000001" hidden="1" customHeight="1" x14ac:dyDescent="0.2">
      <c r="A40" s="9"/>
      <c r="B40" s="394"/>
      <c r="C40" s="5"/>
      <c r="D40" s="4"/>
      <c r="E40" s="393"/>
      <c r="F40" s="393"/>
      <c r="G40" s="10" t="str">
        <f>IFERROR(VLOOKUP(A40,Honorarios!$A$9:$C$15,2,FALSE),"")</f>
        <v/>
      </c>
      <c r="H40" s="747" t="e">
        <f t="shared" si="6"/>
        <v>#VALUE!</v>
      </c>
      <c r="I40" s="77">
        <f>IFERROR(B40*C40*E40*G40*#REF!,0)</f>
        <v>0</v>
      </c>
      <c r="J40" s="848"/>
      <c r="K40" s="848"/>
      <c r="L40" s="95">
        <f t="shared" si="7"/>
        <v>0</v>
      </c>
      <c r="M40" s="734"/>
      <c r="N40" s="267"/>
      <c r="O40" s="288"/>
      <c r="P40" s="493">
        <f t="shared" si="5"/>
        <v>0</v>
      </c>
    </row>
    <row r="41" spans="1:16" ht="20.100000000000001" hidden="1" customHeight="1" x14ac:dyDescent="0.2">
      <c r="A41" s="9"/>
      <c r="B41" s="394"/>
      <c r="C41" s="5"/>
      <c r="D41" s="4"/>
      <c r="E41" s="393"/>
      <c r="F41" s="393"/>
      <c r="G41" s="10" t="str">
        <f>IFERROR(VLOOKUP(A41,Honorarios!$A$9:$C$15,2,FALSE),"")</f>
        <v/>
      </c>
      <c r="H41" s="747" t="e">
        <f t="shared" si="6"/>
        <v>#VALUE!</v>
      </c>
      <c r="I41" s="77">
        <f>IFERROR(B41*C41*E41*G41*#REF!,0)</f>
        <v>0</v>
      </c>
      <c r="J41" s="848"/>
      <c r="K41" s="848"/>
      <c r="L41" s="95">
        <f t="shared" si="7"/>
        <v>0</v>
      </c>
      <c r="M41" s="734"/>
      <c r="N41" s="267"/>
      <c r="O41" s="288"/>
      <c r="P41" s="493">
        <f t="shared" si="5"/>
        <v>0</v>
      </c>
    </row>
    <row r="42" spans="1:16" ht="20.100000000000001" hidden="1" customHeight="1" x14ac:dyDescent="0.2">
      <c r="A42" s="9"/>
      <c r="B42" s="394"/>
      <c r="C42" s="5"/>
      <c r="D42" s="4"/>
      <c r="E42" s="393"/>
      <c r="F42" s="393"/>
      <c r="G42" s="10" t="str">
        <f>IFERROR(VLOOKUP(A42,Honorarios!$A$9:$C$15,2,FALSE),"")</f>
        <v/>
      </c>
      <c r="H42" s="747" t="e">
        <f t="shared" si="6"/>
        <v>#VALUE!</v>
      </c>
      <c r="I42" s="77">
        <f>IFERROR(B42*C42*E42*G42*#REF!,0)</f>
        <v>0</v>
      </c>
      <c r="J42" s="848"/>
      <c r="K42" s="848"/>
      <c r="L42" s="95">
        <f t="shared" si="7"/>
        <v>0</v>
      </c>
      <c r="M42" s="734"/>
      <c r="N42" s="267"/>
      <c r="O42" s="288"/>
      <c r="P42" s="493">
        <f t="shared" si="5"/>
        <v>0</v>
      </c>
    </row>
    <row r="43" spans="1:16" ht="20.100000000000001" hidden="1" customHeight="1" x14ac:dyDescent="0.2">
      <c r="A43" s="9"/>
      <c r="B43" s="394"/>
      <c r="C43" s="5"/>
      <c r="D43" s="4"/>
      <c r="E43" s="393"/>
      <c r="F43" s="393"/>
      <c r="G43" s="10" t="str">
        <f>IFERROR(VLOOKUP(A43,Honorarios!$A$9:$C$15,2,FALSE),"")</f>
        <v/>
      </c>
      <c r="H43" s="747" t="e">
        <f t="shared" si="6"/>
        <v>#VALUE!</v>
      </c>
      <c r="I43" s="77">
        <f>IFERROR(B43*C43*E43*G43*#REF!,0)</f>
        <v>0</v>
      </c>
      <c r="J43" s="848"/>
      <c r="K43" s="848"/>
      <c r="L43" s="95">
        <f t="shared" si="7"/>
        <v>0</v>
      </c>
      <c r="M43" s="734"/>
      <c r="N43" s="267"/>
      <c r="O43" s="288"/>
      <c r="P43" s="493">
        <f t="shared" si="5"/>
        <v>0</v>
      </c>
    </row>
    <row r="44" spans="1:16" ht="20.100000000000001" hidden="1" customHeight="1" x14ac:dyDescent="0.2">
      <c r="A44" s="9"/>
      <c r="B44" s="394"/>
      <c r="C44" s="5"/>
      <c r="D44" s="4"/>
      <c r="E44" s="393"/>
      <c r="F44" s="393"/>
      <c r="G44" s="10" t="str">
        <f>IFERROR(VLOOKUP(A44,Honorarios!$A$9:$C$15,2,FALSE),"")</f>
        <v/>
      </c>
      <c r="H44" s="747" t="e">
        <f t="shared" si="6"/>
        <v>#VALUE!</v>
      </c>
      <c r="I44" s="77">
        <f>IFERROR(B44*C44*E44*G44*#REF!,0)</f>
        <v>0</v>
      </c>
      <c r="J44" s="848"/>
      <c r="K44" s="848"/>
      <c r="L44" s="95">
        <f t="shared" si="7"/>
        <v>0</v>
      </c>
      <c r="M44" s="734"/>
      <c r="N44" s="267"/>
      <c r="O44" s="288"/>
      <c r="P44" s="493">
        <f t="shared" si="5"/>
        <v>0</v>
      </c>
    </row>
    <row r="45" spans="1:16" ht="20.100000000000001" hidden="1" customHeight="1" x14ac:dyDescent="0.2">
      <c r="A45" s="9"/>
      <c r="B45" s="394"/>
      <c r="C45" s="5"/>
      <c r="D45" s="4"/>
      <c r="E45" s="393"/>
      <c r="F45" s="393"/>
      <c r="G45" s="10" t="str">
        <f>IFERROR(VLOOKUP(A45,Honorarios!$A$9:$C$15,2,FALSE),"")</f>
        <v/>
      </c>
      <c r="H45" s="747" t="e">
        <f t="shared" si="6"/>
        <v>#VALUE!</v>
      </c>
      <c r="I45" s="77">
        <f>IFERROR(B45*C45*E45*G45*#REF!,0)</f>
        <v>0</v>
      </c>
      <c r="J45" s="848"/>
      <c r="K45" s="848"/>
      <c r="L45" s="95">
        <f t="shared" si="7"/>
        <v>0</v>
      </c>
      <c r="M45" s="734"/>
      <c r="N45" s="267"/>
      <c r="O45" s="288"/>
      <c r="P45" s="493">
        <f t="shared" si="5"/>
        <v>0</v>
      </c>
    </row>
    <row r="46" spans="1:16" ht="20.100000000000001" hidden="1" customHeight="1" x14ac:dyDescent="0.2">
      <c r="A46" s="9"/>
      <c r="B46" s="394"/>
      <c r="C46" s="5"/>
      <c r="D46" s="4"/>
      <c r="E46" s="393"/>
      <c r="F46" s="393"/>
      <c r="G46" s="10" t="str">
        <f>IFERROR(VLOOKUP(A46,Honorarios!$A$9:$C$15,2,FALSE),"")</f>
        <v/>
      </c>
      <c r="H46" s="747" t="e">
        <f t="shared" si="6"/>
        <v>#VALUE!</v>
      </c>
      <c r="I46" s="77">
        <f>IFERROR(B46*C46*E46*G46*#REF!,0)</f>
        <v>0</v>
      </c>
      <c r="J46" s="848"/>
      <c r="K46" s="848"/>
      <c r="L46" s="95">
        <f t="shared" si="7"/>
        <v>0</v>
      </c>
      <c r="M46" s="734"/>
      <c r="N46" s="267"/>
      <c r="O46" s="288"/>
      <c r="P46" s="493">
        <f t="shared" si="5"/>
        <v>0</v>
      </c>
    </row>
    <row r="47" spans="1:16" ht="20.100000000000001" hidden="1" customHeight="1" x14ac:dyDescent="0.2">
      <c r="A47" s="9"/>
      <c r="B47" s="394"/>
      <c r="C47" s="5"/>
      <c r="D47" s="4"/>
      <c r="E47" s="393"/>
      <c r="F47" s="393"/>
      <c r="G47" s="10" t="str">
        <f>IFERROR(VLOOKUP(A47,Honorarios!$A$9:$C$15,2,FALSE),"")</f>
        <v/>
      </c>
      <c r="H47" s="747" t="e">
        <f t="shared" si="6"/>
        <v>#VALUE!</v>
      </c>
      <c r="I47" s="77">
        <f>IFERROR(B47*C47*E47*G47*#REF!,0)</f>
        <v>0</v>
      </c>
      <c r="J47" s="848"/>
      <c r="K47" s="848"/>
      <c r="L47" s="95">
        <f t="shared" si="7"/>
        <v>0</v>
      </c>
      <c r="M47" s="734"/>
      <c r="N47" s="267"/>
      <c r="O47" s="288"/>
      <c r="P47" s="493">
        <f t="shared" si="5"/>
        <v>0</v>
      </c>
    </row>
    <row r="48" spans="1:16" ht="20.100000000000001" hidden="1" customHeight="1" x14ac:dyDescent="0.2">
      <c r="A48" s="9"/>
      <c r="B48" s="394"/>
      <c r="C48" s="5"/>
      <c r="D48" s="4"/>
      <c r="E48" s="393"/>
      <c r="F48" s="393"/>
      <c r="G48" s="10" t="str">
        <f>IFERROR(VLOOKUP(A48,Honorarios!$A$9:$C$15,2,FALSE),"")</f>
        <v/>
      </c>
      <c r="H48" s="747" t="e">
        <f t="shared" si="6"/>
        <v>#VALUE!</v>
      </c>
      <c r="I48" s="77">
        <f>IFERROR(B48*C48*E48*G48*#REF!,0)</f>
        <v>0</v>
      </c>
      <c r="J48" s="848"/>
      <c r="K48" s="848"/>
      <c r="L48" s="95">
        <f t="shared" si="7"/>
        <v>0</v>
      </c>
      <c r="M48" s="734"/>
      <c r="N48" s="267"/>
      <c r="O48" s="288"/>
      <c r="P48" s="493">
        <f t="shared" si="5"/>
        <v>0</v>
      </c>
    </row>
    <row r="49" spans="1:16" ht="20.100000000000001" hidden="1" customHeight="1" x14ac:dyDescent="0.2">
      <c r="A49" s="9"/>
      <c r="B49" s="394"/>
      <c r="C49" s="5"/>
      <c r="D49" s="4"/>
      <c r="E49" s="393"/>
      <c r="F49" s="393"/>
      <c r="G49" s="10" t="str">
        <f>IFERROR(VLOOKUP(A49,Honorarios!$A$9:$C$15,2,FALSE),"")</f>
        <v/>
      </c>
      <c r="H49" s="747" t="e">
        <f t="shared" si="6"/>
        <v>#VALUE!</v>
      </c>
      <c r="I49" s="77">
        <f>IFERROR(B49*C49*E49*G49*#REF!,0)</f>
        <v>0</v>
      </c>
      <c r="J49" s="848"/>
      <c r="K49" s="848"/>
      <c r="L49" s="95">
        <f t="shared" si="7"/>
        <v>0</v>
      </c>
      <c r="M49" s="734"/>
      <c r="N49" s="267"/>
      <c r="O49" s="288"/>
      <c r="P49" s="493">
        <f t="shared" si="5"/>
        <v>0</v>
      </c>
    </row>
    <row r="50" spans="1:16" ht="20.100000000000001" hidden="1" customHeight="1" x14ac:dyDescent="0.2">
      <c r="A50" s="9"/>
      <c r="B50" s="394"/>
      <c r="C50" s="5"/>
      <c r="D50" s="4"/>
      <c r="E50" s="393"/>
      <c r="F50" s="393"/>
      <c r="G50" s="10" t="str">
        <f>IFERROR(VLOOKUP(A50,Honorarios!$A$9:$C$15,2,FALSE),"")</f>
        <v/>
      </c>
      <c r="H50" s="747" t="e">
        <f t="shared" si="6"/>
        <v>#VALUE!</v>
      </c>
      <c r="I50" s="77">
        <f>IFERROR(B50*C50*E50*G50*#REF!,0)</f>
        <v>0</v>
      </c>
      <c r="J50" s="848"/>
      <c r="K50" s="848"/>
      <c r="L50" s="95">
        <f t="shared" si="7"/>
        <v>0</v>
      </c>
      <c r="M50" s="734"/>
      <c r="N50" s="267"/>
      <c r="O50" s="288"/>
      <c r="P50" s="493">
        <f t="shared" si="5"/>
        <v>0</v>
      </c>
    </row>
    <row r="51" spans="1:16" ht="20.100000000000001" hidden="1" customHeight="1" x14ac:dyDescent="0.2">
      <c r="A51" s="9"/>
      <c r="B51" s="394"/>
      <c r="C51" s="5"/>
      <c r="D51" s="4"/>
      <c r="E51" s="393"/>
      <c r="F51" s="393"/>
      <c r="G51" s="10" t="str">
        <f>IFERROR(VLOOKUP(A51,Honorarios!$A$9:$C$15,2,FALSE),"")</f>
        <v/>
      </c>
      <c r="H51" s="747" t="e">
        <f t="shared" si="6"/>
        <v>#VALUE!</v>
      </c>
      <c r="I51" s="77">
        <f>IFERROR(B51*C51*E51*G51*#REF!,0)</f>
        <v>0</v>
      </c>
      <c r="J51" s="848"/>
      <c r="K51" s="848"/>
      <c r="L51" s="95">
        <f t="shared" si="7"/>
        <v>0</v>
      </c>
      <c r="M51" s="734"/>
      <c r="N51" s="267"/>
      <c r="O51" s="288"/>
      <c r="P51" s="493">
        <f t="shared" si="5"/>
        <v>0</v>
      </c>
    </row>
    <row r="52" spans="1:16" ht="20.100000000000001" hidden="1" customHeight="1" x14ac:dyDescent="0.2">
      <c r="A52" s="9"/>
      <c r="B52" s="394"/>
      <c r="C52" s="5"/>
      <c r="D52" s="4"/>
      <c r="E52" s="393"/>
      <c r="F52" s="393"/>
      <c r="G52" s="10" t="str">
        <f>IFERROR(VLOOKUP(A52,Honorarios!$A$9:$C$15,2,FALSE),"")</f>
        <v/>
      </c>
      <c r="H52" s="747" t="e">
        <f t="shared" si="6"/>
        <v>#VALUE!</v>
      </c>
      <c r="I52" s="77">
        <f>IFERROR(B52*C52*E52*G52*#REF!,0)</f>
        <v>0</v>
      </c>
      <c r="J52" s="848"/>
      <c r="K52" s="848"/>
      <c r="L52" s="95">
        <f t="shared" si="7"/>
        <v>0</v>
      </c>
      <c r="M52" s="734"/>
      <c r="N52" s="267"/>
      <c r="O52" s="288"/>
      <c r="P52" s="493">
        <f t="shared" si="5"/>
        <v>0</v>
      </c>
    </row>
    <row r="53" spans="1:16" ht="20.100000000000001" hidden="1" customHeight="1" x14ac:dyDescent="0.2">
      <c r="A53" s="9"/>
      <c r="B53" s="394"/>
      <c r="C53" s="5"/>
      <c r="D53" s="4"/>
      <c r="E53" s="393"/>
      <c r="F53" s="393"/>
      <c r="G53" s="10" t="str">
        <f>IFERROR(VLOOKUP(A53,Honorarios!$A$9:$C$15,2,FALSE),"")</f>
        <v/>
      </c>
      <c r="H53" s="747" t="e">
        <f t="shared" si="6"/>
        <v>#VALUE!</v>
      </c>
      <c r="I53" s="77">
        <f>IFERROR(B53*C53*E53*G53*#REF!,0)</f>
        <v>0</v>
      </c>
      <c r="J53" s="848"/>
      <c r="K53" s="848"/>
      <c r="L53" s="95">
        <f t="shared" si="7"/>
        <v>0</v>
      </c>
      <c r="M53" s="734"/>
      <c r="N53" s="267"/>
      <c r="O53" s="288"/>
      <c r="P53" s="493">
        <f t="shared" si="5"/>
        <v>0</v>
      </c>
    </row>
    <row r="54" spans="1:16" ht="20.100000000000001" hidden="1" customHeight="1" x14ac:dyDescent="0.2">
      <c r="A54" s="9"/>
      <c r="B54" s="394"/>
      <c r="C54" s="5"/>
      <c r="D54" s="4"/>
      <c r="E54" s="393"/>
      <c r="F54" s="393"/>
      <c r="G54" s="10" t="str">
        <f>IFERROR(VLOOKUP(A54,Honorarios!$A$9:$C$15,2,FALSE),"")</f>
        <v/>
      </c>
      <c r="H54" s="747" t="e">
        <f t="shared" si="6"/>
        <v>#VALUE!</v>
      </c>
      <c r="I54" s="77">
        <f>IFERROR(B54*C54*E54*G54*#REF!,0)</f>
        <v>0</v>
      </c>
      <c r="J54" s="848"/>
      <c r="K54" s="848"/>
      <c r="L54" s="95">
        <f t="shared" si="7"/>
        <v>0</v>
      </c>
      <c r="M54" s="734"/>
      <c r="N54" s="267"/>
      <c r="O54" s="288"/>
      <c r="P54" s="493">
        <f t="shared" si="5"/>
        <v>0</v>
      </c>
    </row>
    <row r="55" spans="1:16" ht="20.100000000000001" hidden="1" customHeight="1" x14ac:dyDescent="0.2">
      <c r="A55" s="9"/>
      <c r="B55" s="394"/>
      <c r="C55" s="5"/>
      <c r="D55" s="4"/>
      <c r="E55" s="393"/>
      <c r="F55" s="393"/>
      <c r="G55" s="10" t="str">
        <f>IFERROR(VLOOKUP(A55,Honorarios!$A$9:$C$15,2,FALSE),"")</f>
        <v/>
      </c>
      <c r="H55" s="747" t="e">
        <f t="shared" si="6"/>
        <v>#VALUE!</v>
      </c>
      <c r="I55" s="77">
        <f>IFERROR(B55*C55*E55*G55*#REF!,0)</f>
        <v>0</v>
      </c>
      <c r="J55" s="848"/>
      <c r="K55" s="848"/>
      <c r="L55" s="95">
        <f t="shared" si="7"/>
        <v>0</v>
      </c>
      <c r="M55" s="734"/>
      <c r="N55" s="267"/>
      <c r="O55" s="288"/>
      <c r="P55" s="493">
        <f t="shared" si="5"/>
        <v>0</v>
      </c>
    </row>
    <row r="56" spans="1:16" ht="20.100000000000001" customHeight="1" x14ac:dyDescent="0.2">
      <c r="A56" s="1144" t="s">
        <v>386</v>
      </c>
      <c r="B56" s="1145"/>
      <c r="C56" s="1145"/>
      <c r="D56" s="1145"/>
      <c r="E56" s="1145"/>
      <c r="F56" s="1145"/>
      <c r="G56" s="1145"/>
      <c r="H56" s="835"/>
      <c r="I56" s="612">
        <f>SUM(I19:I55)</f>
        <v>0</v>
      </c>
      <c r="J56" s="612">
        <f t="shared" ref="J56:K56" si="8">SUM(J19:J55)</f>
        <v>0</v>
      </c>
      <c r="K56" s="612">
        <f t="shared" si="8"/>
        <v>0</v>
      </c>
      <c r="L56" s="742">
        <f t="shared" si="7"/>
        <v>0</v>
      </c>
      <c r="M56" s="734"/>
      <c r="N56" s="267"/>
      <c r="O56" s="288"/>
      <c r="P56" s="98"/>
    </row>
    <row r="57" spans="1:16" ht="20.100000000000001" customHeight="1" x14ac:dyDescent="0.2">
      <c r="A57" s="1169" t="s">
        <v>388</v>
      </c>
      <c r="B57" s="1170"/>
      <c r="C57" s="1170"/>
      <c r="D57" s="1170"/>
      <c r="E57" s="1170"/>
      <c r="F57" s="1170"/>
      <c r="G57" s="1170"/>
      <c r="H57" s="1170"/>
      <c r="I57" s="1170"/>
      <c r="J57" s="1171"/>
      <c r="K57" s="1171"/>
      <c r="L57" s="1172"/>
      <c r="M57" s="734"/>
      <c r="N57" s="267"/>
      <c r="O57" s="288"/>
      <c r="P57" s="98"/>
    </row>
    <row r="58" spans="1:16" ht="20.100000000000001" customHeight="1" x14ac:dyDescent="0.2">
      <c r="A58" s="9"/>
      <c r="B58" s="6"/>
      <c r="C58" s="7"/>
      <c r="D58" s="4"/>
      <c r="E58" s="12"/>
      <c r="F58" s="12"/>
      <c r="G58" s="10"/>
      <c r="H58" s="10"/>
      <c r="I58" s="611"/>
      <c r="J58" s="846"/>
      <c r="K58" s="846"/>
      <c r="L58" s="95">
        <f t="shared" ref="L58:L82" si="9">IFERROR(I58/$I$84,0)</f>
        <v>0</v>
      </c>
      <c r="M58" s="735"/>
      <c r="N58" s="420"/>
      <c r="O58" s="288"/>
      <c r="P58" s="493">
        <f t="shared" ref="P58:P82" si="10">I58-SUM(M58:O58)</f>
        <v>0</v>
      </c>
    </row>
    <row r="59" spans="1:16" ht="20.100000000000001" hidden="1" customHeight="1" x14ac:dyDescent="0.2">
      <c r="A59" s="11"/>
      <c r="B59" s="6"/>
      <c r="C59" s="7"/>
      <c r="D59" s="4"/>
      <c r="E59" s="12"/>
      <c r="F59" s="12"/>
      <c r="G59" s="31"/>
      <c r="H59" s="31"/>
      <c r="I59" s="611">
        <f t="shared" ref="I59:I82" si="11">B59*C59*E59*G59</f>
        <v>0</v>
      </c>
      <c r="J59" s="846"/>
      <c r="K59" s="846"/>
      <c r="L59" s="95">
        <f t="shared" si="9"/>
        <v>0</v>
      </c>
      <c r="M59" s="734"/>
      <c r="N59" s="267"/>
      <c r="O59" s="288"/>
      <c r="P59" s="493">
        <f t="shared" si="10"/>
        <v>0</v>
      </c>
    </row>
    <row r="60" spans="1:16" ht="20.100000000000001" hidden="1" customHeight="1" x14ac:dyDescent="0.2">
      <c r="A60" s="11"/>
      <c r="B60" s="6"/>
      <c r="C60" s="7"/>
      <c r="D60" s="4"/>
      <c r="E60" s="12"/>
      <c r="F60" s="12"/>
      <c r="G60" s="4"/>
      <c r="H60" s="4"/>
      <c r="I60" s="611">
        <f t="shared" si="11"/>
        <v>0</v>
      </c>
      <c r="J60" s="846"/>
      <c r="K60" s="846"/>
      <c r="L60" s="95">
        <f t="shared" si="9"/>
        <v>0</v>
      </c>
      <c r="M60" s="734"/>
      <c r="N60" s="267"/>
      <c r="O60" s="288"/>
      <c r="P60" s="493">
        <f t="shared" si="10"/>
        <v>0</v>
      </c>
    </row>
    <row r="61" spans="1:16" ht="20.100000000000001" hidden="1" customHeight="1" x14ac:dyDescent="0.2">
      <c r="A61" s="11"/>
      <c r="B61" s="6"/>
      <c r="C61" s="7"/>
      <c r="D61" s="4"/>
      <c r="E61" s="12"/>
      <c r="F61" s="12"/>
      <c r="G61" s="4"/>
      <c r="H61" s="4"/>
      <c r="I61" s="611">
        <f t="shared" si="11"/>
        <v>0</v>
      </c>
      <c r="J61" s="846"/>
      <c r="K61" s="846"/>
      <c r="L61" s="95">
        <f t="shared" si="9"/>
        <v>0</v>
      </c>
      <c r="M61" s="734"/>
      <c r="N61" s="267"/>
      <c r="O61" s="288"/>
      <c r="P61" s="493">
        <f t="shared" si="10"/>
        <v>0</v>
      </c>
    </row>
    <row r="62" spans="1:16" ht="20.100000000000001" hidden="1" customHeight="1" x14ac:dyDescent="0.2">
      <c r="A62" s="11"/>
      <c r="B62" s="6"/>
      <c r="C62" s="7"/>
      <c r="D62" s="4"/>
      <c r="E62" s="12"/>
      <c r="F62" s="12"/>
      <c r="G62" s="4"/>
      <c r="H62" s="4"/>
      <c r="I62" s="611">
        <f t="shared" si="11"/>
        <v>0</v>
      </c>
      <c r="J62" s="846"/>
      <c r="K62" s="846"/>
      <c r="L62" s="95">
        <f t="shared" si="9"/>
        <v>0</v>
      </c>
      <c r="M62" s="734"/>
      <c r="N62" s="267"/>
      <c r="O62" s="288"/>
      <c r="P62" s="493">
        <f t="shared" si="10"/>
        <v>0</v>
      </c>
    </row>
    <row r="63" spans="1:16" ht="20.100000000000001" hidden="1" customHeight="1" x14ac:dyDescent="0.2">
      <c r="A63" s="11"/>
      <c r="B63" s="6"/>
      <c r="C63" s="7"/>
      <c r="D63" s="4"/>
      <c r="E63" s="12"/>
      <c r="F63" s="12"/>
      <c r="G63" s="4"/>
      <c r="H63" s="4"/>
      <c r="I63" s="77">
        <f t="shared" si="11"/>
        <v>0</v>
      </c>
      <c r="J63" s="848"/>
      <c r="K63" s="848"/>
      <c r="L63" s="95">
        <f t="shared" si="9"/>
        <v>0</v>
      </c>
      <c r="M63" s="734"/>
      <c r="N63" s="267"/>
      <c r="O63" s="288"/>
      <c r="P63" s="493">
        <f t="shared" si="10"/>
        <v>0</v>
      </c>
    </row>
    <row r="64" spans="1:16" ht="20.100000000000001" hidden="1" customHeight="1" x14ac:dyDescent="0.2">
      <c r="A64" s="11"/>
      <c r="B64" s="6"/>
      <c r="C64" s="7"/>
      <c r="D64" s="4"/>
      <c r="E64" s="12"/>
      <c r="F64" s="12"/>
      <c r="G64" s="4"/>
      <c r="H64" s="4"/>
      <c r="I64" s="77">
        <f t="shared" si="11"/>
        <v>0</v>
      </c>
      <c r="J64" s="848"/>
      <c r="K64" s="848"/>
      <c r="L64" s="95">
        <f t="shared" si="9"/>
        <v>0</v>
      </c>
      <c r="M64" s="734"/>
      <c r="N64" s="267"/>
      <c r="O64" s="288"/>
      <c r="P64" s="493">
        <f t="shared" si="10"/>
        <v>0</v>
      </c>
    </row>
    <row r="65" spans="1:16" ht="20.100000000000001" hidden="1" customHeight="1" x14ac:dyDescent="0.2">
      <c r="A65" s="11"/>
      <c r="B65" s="6"/>
      <c r="C65" s="7"/>
      <c r="D65" s="4"/>
      <c r="E65" s="12"/>
      <c r="F65" s="12"/>
      <c r="G65" s="4"/>
      <c r="H65" s="4"/>
      <c r="I65" s="77">
        <f t="shared" si="11"/>
        <v>0</v>
      </c>
      <c r="J65" s="848"/>
      <c r="K65" s="848"/>
      <c r="L65" s="95">
        <f t="shared" si="9"/>
        <v>0</v>
      </c>
      <c r="M65" s="734"/>
      <c r="N65" s="267"/>
      <c r="O65" s="288"/>
      <c r="P65" s="493">
        <f t="shared" si="10"/>
        <v>0</v>
      </c>
    </row>
    <row r="66" spans="1:16" ht="20.100000000000001" hidden="1" customHeight="1" x14ac:dyDescent="0.2">
      <c r="A66" s="11"/>
      <c r="B66" s="6"/>
      <c r="C66" s="7"/>
      <c r="D66" s="4"/>
      <c r="E66" s="12"/>
      <c r="F66" s="12"/>
      <c r="G66" s="4"/>
      <c r="H66" s="4"/>
      <c r="I66" s="77">
        <f t="shared" si="11"/>
        <v>0</v>
      </c>
      <c r="J66" s="848"/>
      <c r="K66" s="848"/>
      <c r="L66" s="95">
        <f t="shared" si="9"/>
        <v>0</v>
      </c>
      <c r="M66" s="734"/>
      <c r="N66" s="267"/>
      <c r="O66" s="288"/>
      <c r="P66" s="493">
        <f t="shared" si="10"/>
        <v>0</v>
      </c>
    </row>
    <row r="67" spans="1:16" ht="20.100000000000001" hidden="1" customHeight="1" x14ac:dyDescent="0.2">
      <c r="A67" s="11"/>
      <c r="B67" s="6"/>
      <c r="C67" s="7"/>
      <c r="D67" s="4"/>
      <c r="E67" s="12"/>
      <c r="F67" s="12"/>
      <c r="G67" s="4"/>
      <c r="H67" s="4"/>
      <c r="I67" s="77">
        <f t="shared" si="11"/>
        <v>0</v>
      </c>
      <c r="J67" s="848"/>
      <c r="K67" s="848"/>
      <c r="L67" s="95">
        <f t="shared" si="9"/>
        <v>0</v>
      </c>
      <c r="M67" s="734"/>
      <c r="N67" s="267"/>
      <c r="O67" s="288"/>
      <c r="P67" s="493">
        <f t="shared" si="10"/>
        <v>0</v>
      </c>
    </row>
    <row r="68" spans="1:16" ht="20.100000000000001" hidden="1" customHeight="1" x14ac:dyDescent="0.2">
      <c r="A68" s="11"/>
      <c r="B68" s="6"/>
      <c r="C68" s="7"/>
      <c r="D68" s="4"/>
      <c r="E68" s="12"/>
      <c r="F68" s="12"/>
      <c r="G68" s="4"/>
      <c r="H68" s="4"/>
      <c r="I68" s="77">
        <f t="shared" si="11"/>
        <v>0</v>
      </c>
      <c r="J68" s="848"/>
      <c r="K68" s="848"/>
      <c r="L68" s="95">
        <f t="shared" si="9"/>
        <v>0</v>
      </c>
      <c r="M68" s="734"/>
      <c r="N68" s="267"/>
      <c r="O68" s="288"/>
      <c r="P68" s="493">
        <f t="shared" si="10"/>
        <v>0</v>
      </c>
    </row>
    <row r="69" spans="1:16" ht="20.100000000000001" hidden="1" customHeight="1" x14ac:dyDescent="0.2">
      <c r="A69" s="11"/>
      <c r="B69" s="6"/>
      <c r="C69" s="7"/>
      <c r="D69" s="4"/>
      <c r="E69" s="12"/>
      <c r="F69" s="12"/>
      <c r="G69" s="4"/>
      <c r="H69" s="4"/>
      <c r="I69" s="77">
        <f t="shared" si="11"/>
        <v>0</v>
      </c>
      <c r="J69" s="848"/>
      <c r="K69" s="848"/>
      <c r="L69" s="95">
        <f t="shared" si="9"/>
        <v>0</v>
      </c>
      <c r="M69" s="734"/>
      <c r="N69" s="267"/>
      <c r="O69" s="288"/>
      <c r="P69" s="493">
        <f t="shared" si="10"/>
        <v>0</v>
      </c>
    </row>
    <row r="70" spans="1:16" ht="20.100000000000001" hidden="1" customHeight="1" x14ac:dyDescent="0.2">
      <c r="A70" s="11"/>
      <c r="B70" s="6"/>
      <c r="C70" s="7"/>
      <c r="D70" s="4"/>
      <c r="E70" s="12"/>
      <c r="F70" s="12"/>
      <c r="G70" s="4"/>
      <c r="H70" s="4"/>
      <c r="I70" s="77">
        <f t="shared" si="11"/>
        <v>0</v>
      </c>
      <c r="J70" s="848"/>
      <c r="K70" s="848"/>
      <c r="L70" s="95">
        <f t="shared" si="9"/>
        <v>0</v>
      </c>
      <c r="M70" s="734"/>
      <c r="N70" s="267"/>
      <c r="O70" s="288"/>
      <c r="P70" s="493">
        <f t="shared" si="10"/>
        <v>0</v>
      </c>
    </row>
    <row r="71" spans="1:16" ht="20.100000000000001" hidden="1" customHeight="1" x14ac:dyDescent="0.2">
      <c r="A71" s="11"/>
      <c r="B71" s="6"/>
      <c r="C71" s="7"/>
      <c r="D71" s="4"/>
      <c r="E71" s="12"/>
      <c r="F71" s="12"/>
      <c r="G71" s="4"/>
      <c r="H71" s="4"/>
      <c r="I71" s="77">
        <f t="shared" si="11"/>
        <v>0</v>
      </c>
      <c r="J71" s="848"/>
      <c r="K71" s="848"/>
      <c r="L71" s="95">
        <f t="shared" si="9"/>
        <v>0</v>
      </c>
      <c r="M71" s="734"/>
      <c r="N71" s="267"/>
      <c r="O71" s="288"/>
      <c r="P71" s="493">
        <f t="shared" si="10"/>
        <v>0</v>
      </c>
    </row>
    <row r="72" spans="1:16" ht="20.100000000000001" hidden="1" customHeight="1" x14ac:dyDescent="0.2">
      <c r="A72" s="11"/>
      <c r="B72" s="6"/>
      <c r="C72" s="7"/>
      <c r="D72" s="4"/>
      <c r="E72" s="12"/>
      <c r="F72" s="12"/>
      <c r="G72" s="4"/>
      <c r="H72" s="4"/>
      <c r="I72" s="77">
        <f t="shared" si="11"/>
        <v>0</v>
      </c>
      <c r="J72" s="848"/>
      <c r="K72" s="848"/>
      <c r="L72" s="95">
        <f t="shared" si="9"/>
        <v>0</v>
      </c>
      <c r="M72" s="734"/>
      <c r="N72" s="267"/>
      <c r="O72" s="288"/>
      <c r="P72" s="493">
        <f t="shared" si="10"/>
        <v>0</v>
      </c>
    </row>
    <row r="73" spans="1:16" ht="20.100000000000001" hidden="1" customHeight="1" x14ac:dyDescent="0.2">
      <c r="A73" s="11"/>
      <c r="B73" s="6"/>
      <c r="C73" s="7"/>
      <c r="D73" s="4"/>
      <c r="E73" s="12"/>
      <c r="F73" s="12"/>
      <c r="G73" s="4"/>
      <c r="H73" s="4"/>
      <c r="I73" s="77">
        <f t="shared" si="11"/>
        <v>0</v>
      </c>
      <c r="J73" s="848"/>
      <c r="K73" s="848"/>
      <c r="L73" s="95">
        <f t="shared" si="9"/>
        <v>0</v>
      </c>
      <c r="M73" s="734"/>
      <c r="N73" s="267"/>
      <c r="O73" s="288"/>
      <c r="P73" s="493">
        <f t="shared" si="10"/>
        <v>0</v>
      </c>
    </row>
    <row r="74" spans="1:16" ht="20.100000000000001" hidden="1" customHeight="1" x14ac:dyDescent="0.2">
      <c r="A74" s="11"/>
      <c r="B74" s="6"/>
      <c r="C74" s="7"/>
      <c r="D74" s="4"/>
      <c r="E74" s="12"/>
      <c r="F74" s="12"/>
      <c r="G74" s="4"/>
      <c r="H74" s="4"/>
      <c r="I74" s="77">
        <f t="shared" si="11"/>
        <v>0</v>
      </c>
      <c r="J74" s="848"/>
      <c r="K74" s="848"/>
      <c r="L74" s="95">
        <f t="shared" si="9"/>
        <v>0</v>
      </c>
      <c r="M74" s="734"/>
      <c r="N74" s="267"/>
      <c r="O74" s="288"/>
      <c r="P74" s="493">
        <f t="shared" si="10"/>
        <v>0</v>
      </c>
    </row>
    <row r="75" spans="1:16" ht="20.100000000000001" hidden="1" customHeight="1" x14ac:dyDescent="0.2">
      <c r="A75" s="11"/>
      <c r="B75" s="6"/>
      <c r="C75" s="7"/>
      <c r="D75" s="4"/>
      <c r="E75" s="12"/>
      <c r="F75" s="12"/>
      <c r="G75" s="4"/>
      <c r="H75" s="4"/>
      <c r="I75" s="77">
        <f t="shared" si="11"/>
        <v>0</v>
      </c>
      <c r="J75" s="848"/>
      <c r="K75" s="848"/>
      <c r="L75" s="95">
        <f t="shared" si="9"/>
        <v>0</v>
      </c>
      <c r="M75" s="734"/>
      <c r="N75" s="267"/>
      <c r="O75" s="288"/>
      <c r="P75" s="493">
        <f t="shared" si="10"/>
        <v>0</v>
      </c>
    </row>
    <row r="76" spans="1:16" ht="20.100000000000001" hidden="1" customHeight="1" x14ac:dyDescent="0.2">
      <c r="A76" s="11"/>
      <c r="B76" s="6"/>
      <c r="C76" s="7"/>
      <c r="D76" s="4"/>
      <c r="E76" s="12"/>
      <c r="F76" s="12"/>
      <c r="G76" s="4"/>
      <c r="H76" s="4"/>
      <c r="I76" s="77">
        <f t="shared" si="11"/>
        <v>0</v>
      </c>
      <c r="J76" s="848"/>
      <c r="K76" s="848"/>
      <c r="L76" s="95">
        <f t="shared" si="9"/>
        <v>0</v>
      </c>
      <c r="M76" s="734"/>
      <c r="N76" s="267"/>
      <c r="O76" s="288"/>
      <c r="P76" s="493">
        <f t="shared" si="10"/>
        <v>0</v>
      </c>
    </row>
    <row r="77" spans="1:16" ht="20.100000000000001" hidden="1" customHeight="1" x14ac:dyDescent="0.2">
      <c r="A77" s="11"/>
      <c r="B77" s="6"/>
      <c r="C77" s="7"/>
      <c r="D77" s="4"/>
      <c r="E77" s="12"/>
      <c r="F77" s="12"/>
      <c r="G77" s="4"/>
      <c r="H77" s="4"/>
      <c r="I77" s="77">
        <f t="shared" si="11"/>
        <v>0</v>
      </c>
      <c r="J77" s="848"/>
      <c r="K77" s="848"/>
      <c r="L77" s="95">
        <f t="shared" si="9"/>
        <v>0</v>
      </c>
      <c r="M77" s="734"/>
      <c r="N77" s="267"/>
      <c r="O77" s="288"/>
      <c r="P77" s="493">
        <f t="shared" si="10"/>
        <v>0</v>
      </c>
    </row>
    <row r="78" spans="1:16" ht="20.100000000000001" hidden="1" customHeight="1" x14ac:dyDescent="0.2">
      <c r="A78" s="11"/>
      <c r="B78" s="6"/>
      <c r="C78" s="7"/>
      <c r="D78" s="4"/>
      <c r="E78" s="12"/>
      <c r="F78" s="12"/>
      <c r="G78" s="4"/>
      <c r="H78" s="4"/>
      <c r="I78" s="77">
        <f t="shared" si="11"/>
        <v>0</v>
      </c>
      <c r="J78" s="848"/>
      <c r="K78" s="848"/>
      <c r="L78" s="95">
        <f t="shared" si="9"/>
        <v>0</v>
      </c>
      <c r="M78" s="734"/>
      <c r="N78" s="267"/>
      <c r="O78" s="288"/>
      <c r="P78" s="493">
        <f t="shared" si="10"/>
        <v>0</v>
      </c>
    </row>
    <row r="79" spans="1:16" ht="20.100000000000001" hidden="1" customHeight="1" x14ac:dyDescent="0.2">
      <c r="A79" s="11"/>
      <c r="B79" s="6"/>
      <c r="C79" s="7"/>
      <c r="D79" s="4"/>
      <c r="E79" s="12"/>
      <c r="F79" s="12"/>
      <c r="G79" s="4"/>
      <c r="H79" s="4"/>
      <c r="I79" s="77">
        <f t="shared" si="11"/>
        <v>0</v>
      </c>
      <c r="J79" s="848"/>
      <c r="K79" s="848"/>
      <c r="L79" s="95">
        <f t="shared" si="9"/>
        <v>0</v>
      </c>
      <c r="M79" s="734"/>
      <c r="N79" s="267"/>
      <c r="O79" s="288"/>
      <c r="P79" s="493">
        <f t="shared" si="10"/>
        <v>0</v>
      </c>
    </row>
    <row r="80" spans="1:16" ht="20.100000000000001" hidden="1" customHeight="1" x14ac:dyDescent="0.2">
      <c r="A80" s="11"/>
      <c r="B80" s="6"/>
      <c r="C80" s="7"/>
      <c r="D80" s="4"/>
      <c r="E80" s="12"/>
      <c r="F80" s="12"/>
      <c r="G80" s="4"/>
      <c r="H80" s="4"/>
      <c r="I80" s="77">
        <f t="shared" si="11"/>
        <v>0</v>
      </c>
      <c r="J80" s="848"/>
      <c r="K80" s="848"/>
      <c r="L80" s="95">
        <f t="shared" si="9"/>
        <v>0</v>
      </c>
      <c r="M80" s="734"/>
      <c r="N80" s="267"/>
      <c r="O80" s="288"/>
      <c r="P80" s="493">
        <f t="shared" si="10"/>
        <v>0</v>
      </c>
    </row>
    <row r="81" spans="1:16" ht="20.100000000000001" hidden="1" customHeight="1" x14ac:dyDescent="0.2">
      <c r="A81" s="11"/>
      <c r="B81" s="6"/>
      <c r="C81" s="7"/>
      <c r="D81" s="4"/>
      <c r="E81" s="12"/>
      <c r="F81" s="12"/>
      <c r="G81" s="4"/>
      <c r="H81" s="4"/>
      <c r="I81" s="77">
        <f t="shared" si="11"/>
        <v>0</v>
      </c>
      <c r="J81" s="848"/>
      <c r="K81" s="848"/>
      <c r="L81" s="95">
        <f t="shared" si="9"/>
        <v>0</v>
      </c>
      <c r="M81" s="734"/>
      <c r="N81" s="267"/>
      <c r="O81" s="288"/>
      <c r="P81" s="493">
        <f t="shared" si="10"/>
        <v>0</v>
      </c>
    </row>
    <row r="82" spans="1:16" ht="20.100000000000001" hidden="1" customHeight="1" x14ac:dyDescent="0.2">
      <c r="A82" s="11"/>
      <c r="B82" s="6"/>
      <c r="C82" s="7"/>
      <c r="D82" s="4"/>
      <c r="E82" s="12"/>
      <c r="F82" s="12"/>
      <c r="G82" s="4"/>
      <c r="H82" s="4"/>
      <c r="I82" s="77">
        <f t="shared" si="11"/>
        <v>0</v>
      </c>
      <c r="J82" s="848"/>
      <c r="K82" s="848"/>
      <c r="L82" s="95">
        <f t="shared" si="9"/>
        <v>0</v>
      </c>
      <c r="M82" s="734"/>
      <c r="N82" s="267"/>
      <c r="O82" s="288"/>
      <c r="P82" s="493">
        <f t="shared" si="10"/>
        <v>0</v>
      </c>
    </row>
    <row r="83" spans="1:16" ht="20.100000000000001" customHeight="1" x14ac:dyDescent="0.2">
      <c r="A83" s="1144" t="s">
        <v>389</v>
      </c>
      <c r="B83" s="1145"/>
      <c r="C83" s="1145"/>
      <c r="D83" s="1145"/>
      <c r="E83" s="1145"/>
      <c r="F83" s="1145"/>
      <c r="G83" s="1145"/>
      <c r="H83" s="835"/>
      <c r="I83" s="612">
        <f>SUM(I58:I82)</f>
        <v>0</v>
      </c>
      <c r="J83" s="612">
        <f t="shared" ref="J83:K83" si="12">SUM(J58:J82)</f>
        <v>0</v>
      </c>
      <c r="K83" s="612">
        <f t="shared" si="12"/>
        <v>0</v>
      </c>
      <c r="L83" s="613">
        <f>SUM(L58:L82)</f>
        <v>0</v>
      </c>
      <c r="M83" s="612">
        <v>0</v>
      </c>
      <c r="N83" s="612">
        <v>0</v>
      </c>
      <c r="O83" s="288"/>
      <c r="P83" s="98"/>
    </row>
    <row r="84" spans="1:16" ht="20.100000000000001" customHeight="1" thickBot="1" x14ac:dyDescent="0.25">
      <c r="A84" s="1119" t="s">
        <v>390</v>
      </c>
      <c r="B84" s="1120"/>
      <c r="C84" s="1120"/>
      <c r="D84" s="1120"/>
      <c r="E84" s="1120"/>
      <c r="F84" s="1120"/>
      <c r="G84" s="1120"/>
      <c r="H84" s="834"/>
      <c r="I84" s="614">
        <f>I17+I56+I83</f>
        <v>34170000</v>
      </c>
      <c r="J84" s="614">
        <f t="shared" ref="J84:K84" si="13">J17+J56+J83</f>
        <v>187261137</v>
      </c>
      <c r="K84" s="614">
        <f t="shared" si="13"/>
        <v>221431137</v>
      </c>
      <c r="L84" s="615">
        <f>L17+L56+L83</f>
        <v>1</v>
      </c>
      <c r="M84" s="734"/>
      <c r="N84" s="267"/>
      <c r="O84" s="288"/>
      <c r="P84" s="98"/>
    </row>
    <row r="85" spans="1:16" ht="20.100000000000001" customHeight="1" thickBot="1" x14ac:dyDescent="0.25">
      <c r="A85" s="736"/>
      <c r="B85" s="737"/>
      <c r="C85" s="737"/>
      <c r="D85" s="738"/>
      <c r="E85" s="738"/>
      <c r="F85" s="738"/>
      <c r="G85" s="738"/>
      <c r="H85" s="738"/>
      <c r="I85" s="739"/>
      <c r="J85" s="739"/>
      <c r="K85" s="739"/>
      <c r="L85" s="740"/>
      <c r="M85" s="734"/>
      <c r="N85" s="267"/>
      <c r="O85" s="288"/>
      <c r="P85" s="98"/>
    </row>
    <row r="86" spans="1:16" ht="20.100000000000001" customHeight="1" x14ac:dyDescent="0.2">
      <c r="A86" s="1150" t="s">
        <v>391</v>
      </c>
      <c r="B86" s="1151"/>
      <c r="C86" s="1151"/>
      <c r="D86" s="1151"/>
      <c r="E86" s="1151"/>
      <c r="F86" s="1151"/>
      <c r="G86" s="1151"/>
      <c r="H86" s="1151"/>
      <c r="I86" s="1151"/>
      <c r="J86" s="1152"/>
      <c r="K86" s="1152"/>
      <c r="L86" s="1153"/>
      <c r="M86" s="269"/>
      <c r="N86" s="267"/>
      <c r="O86" s="288"/>
      <c r="P86" s="98"/>
    </row>
    <row r="87" spans="1:16" ht="25.5" customHeight="1" x14ac:dyDescent="0.2">
      <c r="A87" s="1146" t="s">
        <v>375</v>
      </c>
      <c r="B87" s="1147"/>
      <c r="C87" s="1147"/>
      <c r="D87" s="616" t="s">
        <v>117</v>
      </c>
      <c r="E87" s="76" t="s">
        <v>1308</v>
      </c>
      <c r="F87" s="76" t="s">
        <v>1309</v>
      </c>
      <c r="G87" s="135" t="s">
        <v>1310</v>
      </c>
      <c r="H87" s="135" t="s">
        <v>1311</v>
      </c>
      <c r="I87" s="135" t="s">
        <v>1312</v>
      </c>
      <c r="J87" s="135" t="s">
        <v>1313</v>
      </c>
      <c r="K87" s="854" t="s">
        <v>1326</v>
      </c>
      <c r="L87" s="94" t="s">
        <v>381</v>
      </c>
      <c r="M87" s="269"/>
      <c r="N87" s="267"/>
      <c r="O87" s="288"/>
      <c r="P87" s="98"/>
    </row>
    <row r="88" spans="1:16" ht="31.15" customHeight="1" x14ac:dyDescent="0.2">
      <c r="A88" s="1148" t="s">
        <v>145</v>
      </c>
      <c r="B88" s="1149"/>
      <c r="C88" s="1149"/>
      <c r="D88" s="870" t="s">
        <v>416</v>
      </c>
      <c r="E88" s="870">
        <v>1</v>
      </c>
      <c r="F88" s="870">
        <v>5</v>
      </c>
      <c r="G88" s="875">
        <f>('ALCANCE 1'!I70+'ALCANCE 1'!K70)/E88</f>
        <v>359600</v>
      </c>
      <c r="H88" s="871">
        <f>('ALCANCE 1'!J70+'ALCANCE 1'!L70)/F88</f>
        <v>512059.8823529412</v>
      </c>
      <c r="I88" s="872">
        <f>G88*E88</f>
        <v>359600</v>
      </c>
      <c r="J88" s="872">
        <f>H88*F88</f>
        <v>2560299.411764706</v>
      </c>
      <c r="K88" s="873">
        <f>I88+J88</f>
        <v>2919899.411764706</v>
      </c>
      <c r="L88" s="855">
        <f>IFERROR(K88/$K$90,0)</f>
        <v>1.5309564211649926E-2</v>
      </c>
      <c r="M88" s="422">
        <f>K88</f>
        <v>2919899.411764706</v>
      </c>
      <c r="N88" s="66">
        <v>0</v>
      </c>
      <c r="O88" s="288"/>
      <c r="P88" s="782"/>
    </row>
    <row r="89" spans="1:16" ht="31.9" customHeight="1" x14ac:dyDescent="0.2">
      <c r="A89" s="1142" t="s">
        <v>186</v>
      </c>
      <c r="B89" s="1143"/>
      <c r="C89" s="1143"/>
      <c r="D89" s="874" t="s">
        <v>416</v>
      </c>
      <c r="E89" s="874">
        <v>1</v>
      </c>
      <c r="F89" s="874">
        <v>5</v>
      </c>
      <c r="G89" s="875">
        <f>('ALCANCE 2'!I55+'ALCANCE 2'!K55)/E89</f>
        <v>135559280.07726443</v>
      </c>
      <c r="H89" s="875">
        <f>('ALCANCE 2'!J55+'ALCANCE 2'!L55)/F89</f>
        <v>10448939.112090105</v>
      </c>
      <c r="I89" s="876">
        <f>G89*E89</f>
        <v>135559280.07726443</v>
      </c>
      <c r="J89" s="876">
        <f>H89*F89</f>
        <v>52244695.560450524</v>
      </c>
      <c r="K89" s="877">
        <f>I89+J89</f>
        <v>187803975.63771495</v>
      </c>
      <c r="L89" s="878">
        <f>IFERROR(K89/$K$90,0)</f>
        <v>0.98469043578835003</v>
      </c>
      <c r="M89" s="422">
        <v>0</v>
      </c>
      <c r="N89" s="66">
        <f>K89</f>
        <v>187803975.63771495</v>
      </c>
      <c r="O89" s="288"/>
      <c r="P89" s="782"/>
    </row>
    <row r="90" spans="1:16" ht="20.100000000000001" customHeight="1" thickBot="1" x14ac:dyDescent="0.25">
      <c r="A90" s="1119" t="s">
        <v>393</v>
      </c>
      <c r="B90" s="1120"/>
      <c r="C90" s="1120"/>
      <c r="D90" s="1120"/>
      <c r="E90" s="1120"/>
      <c r="F90" s="1120"/>
      <c r="G90" s="1120"/>
      <c r="H90" s="834"/>
      <c r="I90" s="780">
        <f>SUM(I88:I89)</f>
        <v>135918880.07726443</v>
      </c>
      <c r="J90" s="780">
        <f>SUM(J88:J89)</f>
        <v>54804994.972215228</v>
      </c>
      <c r="K90" s="780">
        <f>SUM(K88:K89)</f>
        <v>190723875.04947966</v>
      </c>
      <c r="L90" s="615">
        <f>SUM(L88:L89)</f>
        <v>1</v>
      </c>
      <c r="M90" s="780">
        <f t="shared" ref="M90:N90" si="14">SUM(M88:M89)</f>
        <v>2919899.411764706</v>
      </c>
      <c r="N90" s="780">
        <f t="shared" si="14"/>
        <v>187803975.63771495</v>
      </c>
      <c r="O90" s="292"/>
      <c r="P90" s="98"/>
    </row>
    <row r="91" spans="1:16" ht="20.100000000000001" customHeight="1" thickBot="1" x14ac:dyDescent="0.25">
      <c r="A91" s="80"/>
      <c r="B91" s="80"/>
      <c r="C91" s="80"/>
      <c r="D91" s="80"/>
      <c r="E91" s="1119" t="s">
        <v>1327</v>
      </c>
      <c r="F91" s="1120"/>
      <c r="G91" s="1120"/>
      <c r="H91" s="1120"/>
      <c r="I91" s="780">
        <f>I90+I17</f>
        <v>170088880.07726443</v>
      </c>
      <c r="J91" s="780">
        <f>J90+J17</f>
        <v>242066131.97221524</v>
      </c>
      <c r="K91" s="780">
        <f>K90+K17</f>
        <v>412155012.04947966</v>
      </c>
      <c r="L91" s="882"/>
      <c r="M91" s="781">
        <f>M90+M83+M17</f>
        <v>77851649.411764711</v>
      </c>
      <c r="N91" s="781">
        <f>N90+N83+N17</f>
        <v>334303362.63771498</v>
      </c>
      <c r="O91" s="497">
        <f>SUM(O10:O90)</f>
        <v>0</v>
      </c>
      <c r="P91" s="98"/>
    </row>
    <row r="92" spans="1:16" ht="20.100000000000001" customHeight="1" thickBot="1" x14ac:dyDescent="0.25">
      <c r="A92" s="80"/>
      <c r="B92" s="80"/>
      <c r="C92" s="80"/>
      <c r="D92" s="81"/>
      <c r="E92" s="81"/>
      <c r="F92" s="81"/>
      <c r="G92" s="81"/>
      <c r="H92" s="81"/>
      <c r="I92" s="88"/>
      <c r="J92" s="88"/>
      <c r="K92" s="88"/>
      <c r="L92" s="89"/>
      <c r="M92" s="884"/>
      <c r="P92" s="98"/>
    </row>
    <row r="93" spans="1:16" ht="20.100000000000001" customHeight="1" x14ac:dyDescent="0.2">
      <c r="A93" s="1138" t="s">
        <v>394</v>
      </c>
      <c r="B93" s="1139"/>
      <c r="C93" s="1139"/>
      <c r="D93" s="1139"/>
      <c r="E93" s="1139"/>
      <c r="F93" s="1139"/>
      <c r="G93" s="1139"/>
      <c r="H93" s="1139"/>
      <c r="I93" s="135" t="s">
        <v>1312</v>
      </c>
      <c r="J93" s="135" t="s">
        <v>1313</v>
      </c>
      <c r="K93" s="854" t="s">
        <v>1326</v>
      </c>
      <c r="L93" s="617">
        <f>K84+K90</f>
        <v>412155012.04947966</v>
      </c>
      <c r="M93" s="884"/>
      <c r="N93" s="807"/>
      <c r="P93" s="98"/>
    </row>
    <row r="94" spans="1:16" ht="20.100000000000001" customHeight="1" x14ac:dyDescent="0.2">
      <c r="A94" s="1132" t="s">
        <v>395</v>
      </c>
      <c r="B94" s="1133"/>
      <c r="C94" s="1133"/>
      <c r="D94" s="1133"/>
      <c r="E94" s="1133"/>
      <c r="F94" s="1133"/>
      <c r="G94" s="1133"/>
      <c r="H94" s="631">
        <v>0.16</v>
      </c>
      <c r="I94" s="117">
        <f>I91*H94</f>
        <v>27214220.81236231</v>
      </c>
      <c r="J94" s="117">
        <f>J91*H94</f>
        <v>38730581.115554437</v>
      </c>
      <c r="K94" s="117">
        <f>K91*H94</f>
        <v>65944801.92791675</v>
      </c>
      <c r="L94" s="117">
        <f>L93*H94</f>
        <v>65944801.92791675</v>
      </c>
      <c r="M94" s="280" t="s">
        <v>396</v>
      </c>
      <c r="N94" s="808"/>
      <c r="P94" s="98"/>
    </row>
    <row r="95" spans="1:16" ht="20.100000000000001" customHeight="1" x14ac:dyDescent="0.2">
      <c r="A95" s="1132" t="s">
        <v>397</v>
      </c>
      <c r="B95" s="1133"/>
      <c r="C95" s="1133"/>
      <c r="D95" s="1133"/>
      <c r="E95" s="1133"/>
      <c r="F95" s="1133"/>
      <c r="G95" s="1133"/>
      <c r="H95" s="619">
        <v>0</v>
      </c>
      <c r="I95" s="99">
        <v>0</v>
      </c>
      <c r="J95" s="880">
        <v>0</v>
      </c>
      <c r="K95" s="879">
        <f t="shared" ref="K95" si="15">I95+J95</f>
        <v>0</v>
      </c>
      <c r="L95" s="618">
        <f>H95*L94</f>
        <v>0</v>
      </c>
      <c r="P95" s="98"/>
    </row>
    <row r="96" spans="1:16" ht="20.100000000000001" customHeight="1" x14ac:dyDescent="0.2">
      <c r="A96" s="1132" t="s">
        <v>398</v>
      </c>
      <c r="B96" s="1133"/>
      <c r="C96" s="1133"/>
      <c r="D96" s="1133"/>
      <c r="E96" s="1133"/>
      <c r="F96" s="1133"/>
      <c r="G96" s="1133"/>
      <c r="H96" s="619">
        <v>0.19</v>
      </c>
      <c r="I96" s="117">
        <f>I102*H96</f>
        <v>37487589.169029079</v>
      </c>
      <c r="J96" s="117">
        <f>J102*H96</f>
        <v>53351375.486676238</v>
      </c>
      <c r="K96" s="117">
        <f>K102*H96</f>
        <v>90838964.655705318</v>
      </c>
      <c r="L96" s="117">
        <f>L102*H96</f>
        <v>90838964.655705318</v>
      </c>
      <c r="M96" s="280" t="s">
        <v>399</v>
      </c>
      <c r="N96" s="755"/>
      <c r="P96" s="98"/>
    </row>
    <row r="97" spans="1:16" ht="20.100000000000001" customHeight="1" thickBot="1" x14ac:dyDescent="0.25">
      <c r="A97" s="1140" t="s">
        <v>400</v>
      </c>
      <c r="B97" s="1141"/>
      <c r="C97" s="1141"/>
      <c r="D97" s="1141"/>
      <c r="E97" s="1141"/>
      <c r="F97" s="1141"/>
      <c r="G97" s="1141"/>
      <c r="H97" s="1141"/>
      <c r="I97" s="881">
        <f>SUM(I94:I96)</f>
        <v>64701809.981391385</v>
      </c>
      <c r="J97" s="881">
        <f>SUM(J94:J96)</f>
        <v>92081956.602230668</v>
      </c>
      <c r="K97" s="881">
        <f>SUM(K94:K96)</f>
        <v>156783766.58362207</v>
      </c>
      <c r="L97" s="919">
        <f>L93+L94+L96</f>
        <v>568938778.6331017</v>
      </c>
      <c r="N97" s="107"/>
      <c r="P97" s="98"/>
    </row>
    <row r="98" spans="1:16" ht="20.100000000000001" customHeight="1" thickBot="1" x14ac:dyDescent="0.25">
      <c r="A98" s="80"/>
      <c r="B98" s="92"/>
      <c r="C98" s="92"/>
      <c r="D98" s="92"/>
      <c r="E98" s="92"/>
      <c r="F98" s="92"/>
      <c r="G98" s="92"/>
      <c r="H98" s="92"/>
      <c r="I98" s="88">
        <f>I97+I91</f>
        <v>234790690.0586558</v>
      </c>
      <c r="J98" s="88">
        <f>J97+J91</f>
        <v>334148088.5744459</v>
      </c>
      <c r="K98" s="88"/>
      <c r="N98" s="120"/>
      <c r="P98" s="885"/>
    </row>
    <row r="99" spans="1:16" ht="20.100000000000001" customHeight="1" thickBot="1" x14ac:dyDescent="0.25">
      <c r="A99" s="1128" t="s">
        <v>401</v>
      </c>
      <c r="B99" s="1129"/>
      <c r="C99" s="1129"/>
      <c r="D99" s="1129"/>
      <c r="E99" s="1129"/>
      <c r="F99" s="1130"/>
      <c r="G99" s="1131"/>
      <c r="H99" s="888"/>
      <c r="I99" s="88"/>
      <c r="J99" s="88"/>
      <c r="K99" s="88"/>
      <c r="N99" s="883"/>
      <c r="P99" s="885"/>
    </row>
    <row r="100" spans="1:16" ht="29.25" customHeight="1" x14ac:dyDescent="0.2">
      <c r="A100" s="1134" t="s">
        <v>375</v>
      </c>
      <c r="B100" s="1135"/>
      <c r="C100" s="1135"/>
      <c r="D100" s="621" t="s">
        <v>380</v>
      </c>
      <c r="E100" s="622" t="s">
        <v>402</v>
      </c>
      <c r="F100" s="842"/>
      <c r="G100" s="623" t="s">
        <v>403</v>
      </c>
      <c r="H100" s="889"/>
      <c r="I100" s="88"/>
      <c r="J100" s="88"/>
      <c r="K100" s="88"/>
      <c r="N100" s="883"/>
      <c r="P100" s="886"/>
    </row>
    <row r="101" spans="1:16" ht="28.5" customHeight="1" x14ac:dyDescent="0.2">
      <c r="A101" s="1136" t="str">
        <f>A84</f>
        <v>SUBTOTAL PERSONAL (Mano de Obra Calificada + Mano de Obra no Calificada)</v>
      </c>
      <c r="B101" s="1137"/>
      <c r="C101" s="1137"/>
      <c r="D101" s="611">
        <f>K17</f>
        <v>221431137</v>
      </c>
      <c r="E101" s="428">
        <f>IFERROR(D101/$L$93,0)</f>
        <v>0.53725207877228709</v>
      </c>
      <c r="F101" s="843"/>
      <c r="G101" s="429">
        <f>IFERROR(D101/$L$97,0)</f>
        <v>0.38920028888169167</v>
      </c>
      <c r="H101" s="838"/>
      <c r="I101" s="920"/>
      <c r="J101" s="920"/>
      <c r="K101" s="920"/>
      <c r="L101" s="404"/>
      <c r="M101" s="120"/>
      <c r="N101" s="883"/>
    </row>
    <row r="102" spans="1:16" ht="20.100000000000001" customHeight="1" x14ac:dyDescent="0.2">
      <c r="A102" s="1126" t="str">
        <f>A86</f>
        <v>COSTOS (Diferentes a los costos del personal)</v>
      </c>
      <c r="B102" s="1127"/>
      <c r="C102" s="1127"/>
      <c r="D102" s="611">
        <f>K90</f>
        <v>190723875.04947966</v>
      </c>
      <c r="E102" s="428">
        <f>IFERROR(D102/$L$93,0)</f>
        <v>0.46274792122771286</v>
      </c>
      <c r="F102" s="843"/>
      <c r="G102" s="429">
        <f>IFERROR(D102/$L$97,0)</f>
        <v>0.33522741323363725</v>
      </c>
      <c r="H102" s="838"/>
      <c r="I102" s="920">
        <f>I91+I94</f>
        <v>197303100.88962674</v>
      </c>
      <c r="J102" s="920">
        <f t="shared" ref="J102:K102" si="16">J91+J94</f>
        <v>280796713.08776969</v>
      </c>
      <c r="K102" s="920">
        <f t="shared" si="16"/>
        <v>478099813.97739643</v>
      </c>
      <c r="L102" s="920">
        <f>L93+L94</f>
        <v>478099813.97739643</v>
      </c>
      <c r="N102" s="120"/>
    </row>
    <row r="103" spans="1:16" ht="20.100000000000001" customHeight="1" x14ac:dyDescent="0.2">
      <c r="A103" s="1126" t="str">
        <f>A94</f>
        <v>Administración</v>
      </c>
      <c r="B103" s="1127"/>
      <c r="C103" s="1127"/>
      <c r="D103" s="624">
        <f>SUM(D101:D102)*0.16</f>
        <v>65944801.92791675</v>
      </c>
      <c r="E103" s="625" t="s">
        <v>404</v>
      </c>
      <c r="F103" s="844"/>
      <c r="G103" s="429">
        <f>IFERROR(D103/$L$97,0)</f>
        <v>0.11590843233845263</v>
      </c>
      <c r="H103" s="838"/>
      <c r="L103" s="815"/>
    </row>
    <row r="104" spans="1:16" ht="20.100000000000001" customHeight="1" x14ac:dyDescent="0.2">
      <c r="A104" s="1126" t="str">
        <f>A95</f>
        <v>Utilidad</v>
      </c>
      <c r="B104" s="1127"/>
      <c r="C104" s="1127"/>
      <c r="D104" s="626">
        <v>0</v>
      </c>
      <c r="E104" s="625" t="s">
        <v>404</v>
      </c>
      <c r="F104" s="844"/>
      <c r="G104" s="429">
        <f>IFERROR(D104/$L$97,0)</f>
        <v>0</v>
      </c>
      <c r="H104" s="838"/>
    </row>
    <row r="105" spans="1:16" ht="20.100000000000001" customHeight="1" thickBot="1" x14ac:dyDescent="0.25">
      <c r="A105" s="1124" t="str">
        <f>A96</f>
        <v>IVA</v>
      </c>
      <c r="B105" s="1125"/>
      <c r="C105" s="1125"/>
      <c r="D105" s="627">
        <f>L96</f>
        <v>90838964.655705318</v>
      </c>
      <c r="E105" s="628" t="s">
        <v>404</v>
      </c>
      <c r="F105" s="845"/>
      <c r="G105" s="430">
        <f>IFERROR(D105/$L$97,0)</f>
        <v>0.1596638655462185</v>
      </c>
      <c r="H105" s="838"/>
    </row>
    <row r="106" spans="1:16" ht="20.100000000000001" customHeight="1" x14ac:dyDescent="0.2">
      <c r="D106" s="921">
        <f>SUM(D101:D105)</f>
        <v>568938778.6331017</v>
      </c>
      <c r="E106" s="93">
        <f>SUM(E101:E102)</f>
        <v>1</v>
      </c>
      <c r="F106" s="93"/>
      <c r="G106" s="93">
        <f>SUM(G101:G105)</f>
        <v>1</v>
      </c>
      <c r="H106" s="93"/>
    </row>
    <row r="107" spans="1:16" ht="20.100000000000001" customHeight="1" x14ac:dyDescent="0.2">
      <c r="E107" s="93"/>
      <c r="F107" s="93"/>
      <c r="G107" s="93"/>
      <c r="H107" s="93"/>
    </row>
    <row r="108" spans="1:16" ht="20.100000000000001" customHeight="1" x14ac:dyDescent="0.2">
      <c r="A108" s="1122" t="s">
        <v>405</v>
      </c>
      <c r="B108" s="1123"/>
      <c r="C108" s="1123"/>
      <c r="D108" s="1123"/>
      <c r="E108" s="1123"/>
      <c r="F108" s="1123"/>
      <c r="G108" s="1123"/>
      <c r="H108" s="1123"/>
      <c r="I108" s="1123"/>
      <c r="J108" s="833"/>
      <c r="K108" s="833"/>
    </row>
    <row r="109" spans="1:16" ht="63" customHeight="1" x14ac:dyDescent="0.2">
      <c r="A109" s="620" t="s">
        <v>406</v>
      </c>
      <c r="B109" s="621" t="s">
        <v>407</v>
      </c>
      <c r="C109" s="621" t="s">
        <v>408</v>
      </c>
      <c r="D109" s="621" t="s">
        <v>409</v>
      </c>
      <c r="E109" s="621" t="s">
        <v>410</v>
      </c>
      <c r="F109" s="621"/>
      <c r="G109" s="621" t="s">
        <v>411</v>
      </c>
      <c r="H109" s="839"/>
      <c r="I109" s="275" t="s">
        <v>403</v>
      </c>
      <c r="J109" s="849"/>
      <c r="K109" s="849"/>
    </row>
    <row r="110" spans="1:16" ht="75" customHeight="1" x14ac:dyDescent="0.2">
      <c r="A110" s="672" t="e">
        <f>+ CONCATENATE(#REF!, " . ",#REF!)</f>
        <v>#REF!</v>
      </c>
      <c r="B110" s="117">
        <f>M91</f>
        <v>77851649.411764711</v>
      </c>
      <c r="C110" s="117">
        <f>B110*H94</f>
        <v>12456263.905882355</v>
      </c>
      <c r="D110" s="117">
        <f>C110*H96</f>
        <v>2366690.1421176475</v>
      </c>
      <c r="E110" s="629">
        <f>SUM(B110:D110)</f>
        <v>92674603.459764719</v>
      </c>
      <c r="F110" s="629"/>
      <c r="G110" s="267" t="s">
        <v>457</v>
      </c>
      <c r="H110" s="840"/>
      <c r="I110" s="783">
        <f>IFERROR(E110/$L$97,0)</f>
        <v>0.16289029143420172</v>
      </c>
      <c r="J110" s="850"/>
      <c r="K110" s="850"/>
    </row>
    <row r="111" spans="1:16" ht="48" customHeight="1" x14ac:dyDescent="0.2">
      <c r="A111" s="672" t="e">
        <f>+ CONCATENATE(#REF!, " . ",#REF!)</f>
        <v>#REF!</v>
      </c>
      <c r="B111" s="117">
        <f>N91</f>
        <v>334303362.63771498</v>
      </c>
      <c r="C111" s="117">
        <f>B111*H94</f>
        <v>53488538.022034399</v>
      </c>
      <c r="D111" s="117">
        <f>C111*H96</f>
        <v>10162822.224186536</v>
      </c>
      <c r="E111" s="629">
        <f>SUM(B111:D111)</f>
        <v>397954722.88393593</v>
      </c>
      <c r="F111" s="629"/>
      <c r="G111" s="267" t="s">
        <v>457</v>
      </c>
      <c r="H111" s="840"/>
      <c r="I111" s="783">
        <f>IFERROR(E111/$L$97,0)</f>
        <v>0.69946844516388595</v>
      </c>
      <c r="J111" s="850"/>
      <c r="K111" s="850"/>
    </row>
    <row r="112" spans="1:16" ht="42.75" hidden="1" customHeight="1" x14ac:dyDescent="0.2">
      <c r="A112" s="672"/>
      <c r="B112" s="117"/>
      <c r="C112" s="117"/>
      <c r="D112" s="117"/>
      <c r="E112" s="629"/>
      <c r="F112" s="629"/>
      <c r="G112" s="267"/>
      <c r="H112" s="840"/>
      <c r="I112" s="95">
        <f t="shared" ref="I112:I129" si="17">IFERROR(E112/$L$97,0)</f>
        <v>0</v>
      </c>
      <c r="J112" s="851"/>
      <c r="K112" s="851"/>
    </row>
    <row r="113" spans="1:11" ht="40.5" hidden="1" customHeight="1" x14ac:dyDescent="0.2">
      <c r="A113" s="672"/>
      <c r="B113" s="117"/>
      <c r="C113" s="117"/>
      <c r="D113" s="117"/>
      <c r="E113" s="629"/>
      <c r="F113" s="629"/>
      <c r="G113" s="267"/>
      <c r="H113" s="840"/>
      <c r="I113" s="95">
        <f t="shared" si="17"/>
        <v>0</v>
      </c>
      <c r="J113" s="851"/>
      <c r="K113" s="851"/>
    </row>
    <row r="114" spans="1:11" ht="34.5" hidden="1" customHeight="1" x14ac:dyDescent="0.2">
      <c r="A114" s="672"/>
      <c r="B114" s="117"/>
      <c r="C114" s="117"/>
      <c r="D114" s="117"/>
      <c r="E114" s="629"/>
      <c r="F114" s="629"/>
      <c r="G114" s="267"/>
      <c r="H114" s="840"/>
      <c r="I114" s="95">
        <f t="shared" si="17"/>
        <v>0</v>
      </c>
      <c r="J114" s="851"/>
      <c r="K114" s="851"/>
    </row>
    <row r="115" spans="1:11" ht="46.5" hidden="1" customHeight="1" x14ac:dyDescent="0.2">
      <c r="A115" s="672"/>
      <c r="B115" s="117"/>
      <c r="C115" s="117"/>
      <c r="D115" s="117"/>
      <c r="E115" s="629"/>
      <c r="F115" s="629"/>
      <c r="G115" s="267"/>
      <c r="H115" s="840"/>
      <c r="I115" s="95">
        <f t="shared" si="17"/>
        <v>0</v>
      </c>
      <c r="J115" s="851"/>
      <c r="K115" s="851"/>
    </row>
    <row r="116" spans="1:11" ht="31.5" hidden="1" customHeight="1" x14ac:dyDescent="0.2">
      <c r="A116" s="672"/>
      <c r="B116" s="117"/>
      <c r="C116" s="117"/>
      <c r="D116" s="117"/>
      <c r="E116" s="629"/>
      <c r="F116" s="629"/>
      <c r="G116" s="267"/>
      <c r="H116" s="840"/>
      <c r="I116" s="95">
        <f t="shared" si="17"/>
        <v>0</v>
      </c>
      <c r="J116" s="851"/>
      <c r="K116" s="851"/>
    </row>
    <row r="117" spans="1:11" ht="27.75" hidden="1" customHeight="1" x14ac:dyDescent="0.2">
      <c r="A117" s="672"/>
      <c r="B117" s="117"/>
      <c r="C117" s="117"/>
      <c r="D117" s="117"/>
      <c r="E117" s="629"/>
      <c r="F117" s="629"/>
      <c r="G117" s="267"/>
      <c r="H117" s="840"/>
      <c r="I117" s="95">
        <f t="shared" si="17"/>
        <v>0</v>
      </c>
      <c r="J117" s="851"/>
      <c r="K117" s="851"/>
    </row>
    <row r="118" spans="1:11" ht="20.100000000000001" hidden="1" customHeight="1" x14ac:dyDescent="0.2">
      <c r="A118" s="269"/>
      <c r="B118" s="117"/>
      <c r="C118" s="117"/>
      <c r="D118" s="117"/>
      <c r="E118" s="629"/>
      <c r="F118" s="629"/>
      <c r="G118" s="267"/>
      <c r="H118" s="840"/>
      <c r="I118" s="95">
        <f t="shared" si="17"/>
        <v>0</v>
      </c>
      <c r="J118" s="851"/>
      <c r="K118" s="851"/>
    </row>
    <row r="119" spans="1:11" ht="20.100000000000001" hidden="1" customHeight="1" x14ac:dyDescent="0.2">
      <c r="A119" s="269"/>
      <c r="B119" s="117">
        <f>+'ALCANCE 1'!M198+'ALCANCE 1'!M215</f>
        <v>0</v>
      </c>
      <c r="C119" s="117">
        <f>+B119*'Gastos de adm'!D69</f>
        <v>0</v>
      </c>
      <c r="D119" s="117">
        <f t="shared" ref="D119:D129" si="18">+(B119+C119)*19%</f>
        <v>0</v>
      </c>
      <c r="E119" s="629">
        <f t="shared" ref="E119:E123" si="19">SUM(B119:D119)</f>
        <v>0</v>
      </c>
      <c r="F119" s="629"/>
      <c r="G119" s="267"/>
      <c r="H119" s="840"/>
      <c r="I119" s="95">
        <f t="shared" si="17"/>
        <v>0</v>
      </c>
      <c r="J119" s="851"/>
      <c r="K119" s="851"/>
    </row>
    <row r="120" spans="1:11" ht="20.100000000000001" hidden="1" customHeight="1" x14ac:dyDescent="0.2">
      <c r="A120" s="269"/>
      <c r="B120" s="117">
        <f>+'ALCANCE 1'!M199+'ALCANCE 1'!M216</f>
        <v>0</v>
      </c>
      <c r="C120" s="117">
        <f>+B120*'Gastos de adm'!D70</f>
        <v>0</v>
      </c>
      <c r="D120" s="117">
        <f t="shared" si="18"/>
        <v>0</v>
      </c>
      <c r="E120" s="629">
        <f t="shared" si="19"/>
        <v>0</v>
      </c>
      <c r="F120" s="629"/>
      <c r="G120" s="267"/>
      <c r="H120" s="840"/>
      <c r="I120" s="95">
        <f t="shared" si="17"/>
        <v>0</v>
      </c>
      <c r="J120" s="851"/>
      <c r="K120" s="851"/>
    </row>
    <row r="121" spans="1:11" ht="20.100000000000001" hidden="1" customHeight="1" x14ac:dyDescent="0.2">
      <c r="A121" s="269"/>
      <c r="B121" s="117">
        <f>+'ALCANCE 1'!M200+'ALCANCE 1'!M217</f>
        <v>0</v>
      </c>
      <c r="C121" s="117">
        <f>+B121*'Gastos de adm'!D71</f>
        <v>0</v>
      </c>
      <c r="D121" s="117">
        <f t="shared" si="18"/>
        <v>0</v>
      </c>
      <c r="E121" s="629">
        <f t="shared" si="19"/>
        <v>0</v>
      </c>
      <c r="F121" s="629"/>
      <c r="G121" s="267"/>
      <c r="H121" s="840"/>
      <c r="I121" s="95">
        <f t="shared" si="17"/>
        <v>0</v>
      </c>
      <c r="J121" s="851"/>
      <c r="K121" s="851"/>
    </row>
    <row r="122" spans="1:11" ht="20.100000000000001" hidden="1" customHeight="1" x14ac:dyDescent="0.2">
      <c r="A122" s="269"/>
      <c r="B122" s="117">
        <f>+'ALCANCE 1'!M201+'ALCANCE 1'!M218</f>
        <v>0</v>
      </c>
      <c r="C122" s="117">
        <f>+B122*'Gastos de adm'!D72</f>
        <v>0</v>
      </c>
      <c r="D122" s="117">
        <f t="shared" si="18"/>
        <v>0</v>
      </c>
      <c r="E122" s="629">
        <f t="shared" ref="E122" si="20">SUM(B122:D122)</f>
        <v>0</v>
      </c>
      <c r="F122" s="629"/>
      <c r="G122" s="267"/>
      <c r="H122" s="840"/>
      <c r="I122" s="95">
        <f t="shared" si="17"/>
        <v>0</v>
      </c>
      <c r="J122" s="851"/>
      <c r="K122" s="851"/>
    </row>
    <row r="123" spans="1:11" ht="20.100000000000001" hidden="1" customHeight="1" x14ac:dyDescent="0.2">
      <c r="A123" s="269"/>
      <c r="B123" s="117">
        <f>+'ALCANCE 1'!M202+'ALCANCE 1'!M219</f>
        <v>0</v>
      </c>
      <c r="C123" s="117">
        <f>+B123*'Gastos de adm'!D73</f>
        <v>0</v>
      </c>
      <c r="D123" s="117">
        <f t="shared" si="18"/>
        <v>0</v>
      </c>
      <c r="E123" s="629">
        <f t="shared" si="19"/>
        <v>0</v>
      </c>
      <c r="F123" s="629"/>
      <c r="G123" s="267"/>
      <c r="H123" s="840"/>
      <c r="I123" s="95">
        <f t="shared" si="17"/>
        <v>0</v>
      </c>
      <c r="J123" s="851"/>
      <c r="K123" s="851"/>
    </row>
    <row r="124" spans="1:11" ht="20.100000000000001" hidden="1" customHeight="1" x14ac:dyDescent="0.2">
      <c r="A124" s="269"/>
      <c r="B124" s="117">
        <f>+'ALCANCE 1'!M203+'ALCANCE 1'!M220</f>
        <v>0</v>
      </c>
      <c r="C124" s="117">
        <f>+B124*'Gastos de adm'!D74</f>
        <v>0</v>
      </c>
      <c r="D124" s="117">
        <f t="shared" si="18"/>
        <v>0</v>
      </c>
      <c r="E124" s="629">
        <f t="shared" ref="E124:E128" si="21">SUM(B124:D124)</f>
        <v>0</v>
      </c>
      <c r="F124" s="629"/>
      <c r="G124" s="267"/>
      <c r="H124" s="840"/>
      <c r="I124" s="95">
        <f t="shared" si="17"/>
        <v>0</v>
      </c>
      <c r="J124" s="851"/>
      <c r="K124" s="851"/>
    </row>
    <row r="125" spans="1:11" ht="20.100000000000001" hidden="1" customHeight="1" x14ac:dyDescent="0.2">
      <c r="A125" s="269"/>
      <c r="B125" s="117">
        <f>+'ALCANCE 1'!M204+'ALCANCE 1'!M221</f>
        <v>0</v>
      </c>
      <c r="C125" s="117">
        <f>+B125*'Gastos de adm'!D75</f>
        <v>0</v>
      </c>
      <c r="D125" s="117">
        <f t="shared" si="18"/>
        <v>0</v>
      </c>
      <c r="E125" s="629">
        <f t="shared" si="21"/>
        <v>0</v>
      </c>
      <c r="F125" s="629"/>
      <c r="G125" s="267"/>
      <c r="H125" s="840"/>
      <c r="I125" s="95">
        <f t="shared" si="17"/>
        <v>0</v>
      </c>
      <c r="J125" s="851"/>
      <c r="K125" s="851"/>
    </row>
    <row r="126" spans="1:11" ht="20.100000000000001" hidden="1" customHeight="1" x14ac:dyDescent="0.2">
      <c r="A126" s="269"/>
      <c r="B126" s="117" t="e">
        <f>+'ALCANCE 1'!M205+'ALCANCE 1'!M222</f>
        <v>#VALUE!</v>
      </c>
      <c r="C126" s="117" t="e">
        <f>+B126*'Gastos de adm'!D76</f>
        <v>#VALUE!</v>
      </c>
      <c r="D126" s="117" t="e">
        <f t="shared" si="18"/>
        <v>#VALUE!</v>
      </c>
      <c r="E126" s="629" t="e">
        <f t="shared" si="21"/>
        <v>#VALUE!</v>
      </c>
      <c r="F126" s="629"/>
      <c r="G126" s="267"/>
      <c r="H126" s="840"/>
      <c r="I126" s="95">
        <f t="shared" si="17"/>
        <v>0</v>
      </c>
      <c r="J126" s="851"/>
      <c r="K126" s="851"/>
    </row>
    <row r="127" spans="1:11" ht="20.100000000000001" hidden="1" customHeight="1" x14ac:dyDescent="0.2">
      <c r="A127" s="269"/>
      <c r="B127" s="117">
        <f>+'ALCANCE 1'!M206+'ALCANCE 1'!M223</f>
        <v>0</v>
      </c>
      <c r="C127" s="117">
        <f>+B127*'Gastos de adm'!D77</f>
        <v>0</v>
      </c>
      <c r="D127" s="117">
        <f t="shared" si="18"/>
        <v>0</v>
      </c>
      <c r="E127" s="629">
        <f t="shared" si="21"/>
        <v>0</v>
      </c>
      <c r="F127" s="629"/>
      <c r="G127" s="267"/>
      <c r="H127" s="840"/>
      <c r="I127" s="95">
        <f t="shared" si="17"/>
        <v>0</v>
      </c>
      <c r="J127" s="851"/>
      <c r="K127" s="851"/>
    </row>
    <row r="128" spans="1:11" ht="20.100000000000001" hidden="1" customHeight="1" x14ac:dyDescent="0.2">
      <c r="A128" s="269"/>
      <c r="B128" s="117">
        <f>+'ALCANCE 1'!M207+'ALCANCE 1'!M224</f>
        <v>0</v>
      </c>
      <c r="C128" s="117">
        <f>+B128*'Gastos de adm'!D78</f>
        <v>0</v>
      </c>
      <c r="D128" s="117">
        <f t="shared" si="18"/>
        <v>0</v>
      </c>
      <c r="E128" s="629">
        <f t="shared" si="21"/>
        <v>0</v>
      </c>
      <c r="F128" s="629"/>
      <c r="G128" s="267"/>
      <c r="H128" s="840"/>
      <c r="I128" s="95">
        <f t="shared" si="17"/>
        <v>0</v>
      </c>
      <c r="J128" s="851"/>
      <c r="K128" s="851"/>
    </row>
    <row r="129" spans="1:11" ht="20.100000000000001" hidden="1" customHeight="1" x14ac:dyDescent="0.2">
      <c r="A129" s="270"/>
      <c r="B129" s="117">
        <f>+'ALCANCE 1'!M208+'ALCANCE 1'!M225</f>
        <v>0</v>
      </c>
      <c r="C129" s="117">
        <f>+B129*'Gastos de adm'!D79</f>
        <v>0</v>
      </c>
      <c r="D129" s="117">
        <f t="shared" si="18"/>
        <v>0</v>
      </c>
      <c r="E129" s="630">
        <f t="shared" ref="E129" si="22">SUM(B129:D129)</f>
        <v>0</v>
      </c>
      <c r="F129" s="630"/>
      <c r="G129" s="271"/>
      <c r="H129" s="841"/>
      <c r="I129" s="95">
        <f t="shared" si="17"/>
        <v>0</v>
      </c>
      <c r="J129" s="851"/>
      <c r="K129" s="851"/>
    </row>
    <row r="130" spans="1:11" ht="20.100000000000001" customHeight="1" x14ac:dyDescent="0.2">
      <c r="B130" s="494">
        <f>SUM(B110:B118)</f>
        <v>412155012.04947972</v>
      </c>
      <c r="C130" s="494">
        <f>SUM(C110:C118)</f>
        <v>65944801.92791675</v>
      </c>
      <c r="D130" s="494">
        <f>SUM(D110:D118)</f>
        <v>12529512.366304183</v>
      </c>
      <c r="E130" s="494">
        <f>SUM(E110:E118)</f>
        <v>490629326.34370065</v>
      </c>
      <c r="F130" s="494"/>
      <c r="G130" s="268"/>
      <c r="H130" s="268"/>
      <c r="I130" s="784">
        <f>SUM(I110:I129)</f>
        <v>0.86235873659808771</v>
      </c>
      <c r="J130" s="784"/>
      <c r="K130" s="784"/>
    </row>
    <row r="131" spans="1:11" ht="20.100000000000001" customHeight="1" x14ac:dyDescent="0.2">
      <c r="B131" s="495"/>
      <c r="C131" s="98"/>
      <c r="D131" s="495"/>
      <c r="E131" s="495"/>
      <c r="F131" s="495"/>
    </row>
    <row r="135" spans="1:11" ht="20.100000000000001" customHeight="1" x14ac:dyDescent="0.2">
      <c r="A135" s="37" t="s">
        <v>1328</v>
      </c>
    </row>
    <row r="153" spans="1:4" ht="20.100000000000001" customHeight="1" x14ac:dyDescent="0.2">
      <c r="A153" s="810"/>
    </row>
    <row r="154" spans="1:4" ht="20.100000000000001" customHeight="1" x14ac:dyDescent="0.2">
      <c r="A154" s="811"/>
      <c r="B154" s="134"/>
      <c r="C154" s="812"/>
    </row>
    <row r="155" spans="1:4" ht="20.100000000000001" customHeight="1" x14ac:dyDescent="0.2">
      <c r="A155" s="813"/>
      <c r="B155" s="134"/>
      <c r="C155" s="134"/>
      <c r="D155" s="812"/>
    </row>
    <row r="156" spans="1:4" ht="20.100000000000001" customHeight="1" x14ac:dyDescent="0.2">
      <c r="A156" s="813"/>
      <c r="B156" s="134"/>
      <c r="C156" s="134"/>
      <c r="D156" s="134"/>
    </row>
    <row r="157" spans="1:4" ht="20.100000000000001" customHeight="1" x14ac:dyDescent="0.2">
      <c r="A157" s="1121"/>
      <c r="B157" s="134"/>
      <c r="C157" s="134"/>
      <c r="D157" s="134"/>
    </row>
    <row r="158" spans="1:4" ht="20.100000000000001" customHeight="1" x14ac:dyDescent="0.2">
      <c r="A158" s="1121"/>
      <c r="B158" s="134"/>
      <c r="C158" s="134"/>
      <c r="D158" s="134"/>
    </row>
    <row r="159" spans="1:4" ht="20.100000000000001" customHeight="1" x14ac:dyDescent="0.2">
      <c r="A159" s="1121"/>
      <c r="B159" s="134"/>
      <c r="C159" s="134"/>
      <c r="D159" s="134"/>
    </row>
    <row r="160" spans="1:4" ht="20.100000000000001" customHeight="1" x14ac:dyDescent="0.2">
      <c r="A160" s="1121"/>
      <c r="B160" s="134"/>
      <c r="C160" s="134"/>
      <c r="D160" s="134"/>
    </row>
    <row r="161" spans="1:4" ht="20.100000000000001" customHeight="1" x14ac:dyDescent="0.2">
      <c r="A161" s="813"/>
      <c r="B161" s="134"/>
      <c r="C161" s="134"/>
      <c r="D161" s="134"/>
    </row>
    <row r="162" spans="1:4" ht="20.100000000000001" customHeight="1" x14ac:dyDescent="0.2">
      <c r="A162" s="813"/>
      <c r="B162" s="134"/>
      <c r="C162" s="134"/>
      <c r="D162" s="134"/>
    </row>
    <row r="163" spans="1:4" ht="20.100000000000001" customHeight="1" x14ac:dyDescent="0.2">
      <c r="A163" s="813"/>
      <c r="B163" s="134"/>
      <c r="C163" s="134"/>
      <c r="D163" s="134"/>
    </row>
    <row r="164" spans="1:4" ht="20.100000000000001" customHeight="1" x14ac:dyDescent="0.2">
      <c r="A164" s="814"/>
      <c r="B164" s="813"/>
      <c r="C164" s="813"/>
      <c r="D164" s="813"/>
    </row>
    <row r="165" spans="1:4" ht="20.100000000000001" customHeight="1" x14ac:dyDescent="0.2">
      <c r="A165" s="814"/>
      <c r="B165" s="813"/>
      <c r="C165" s="813"/>
      <c r="D165" s="813"/>
    </row>
    <row r="166" spans="1:4" ht="20.100000000000001" customHeight="1" x14ac:dyDescent="0.2">
      <c r="A166" s="813"/>
      <c r="B166" s="813"/>
      <c r="C166" s="813"/>
      <c r="D166" s="813"/>
    </row>
    <row r="167" spans="1:4" ht="20.100000000000001" customHeight="1" x14ac:dyDescent="0.2">
      <c r="A167" s="813"/>
      <c r="B167" s="813"/>
      <c r="C167" s="813"/>
      <c r="D167" s="813"/>
    </row>
    <row r="168" spans="1:4" ht="20.100000000000001" customHeight="1" x14ac:dyDescent="0.2">
      <c r="A168" s="810"/>
    </row>
    <row r="169" spans="1:4" ht="20.100000000000001" customHeight="1" x14ac:dyDescent="0.2">
      <c r="C169" s="755"/>
      <c r="D169" s="755"/>
    </row>
    <row r="170" spans="1:4" ht="20.100000000000001" customHeight="1" x14ac:dyDescent="0.2">
      <c r="A170" s="756"/>
    </row>
  </sheetData>
  <sheetProtection formatCells="0" formatColumns="0" formatRows="0" insertRows="0" autoFilter="0" pivotTables="0"/>
  <mergeCells count="39">
    <mergeCell ref="A4:L4"/>
    <mergeCell ref="A8:L8"/>
    <mergeCell ref="A10:L10"/>
    <mergeCell ref="A57:L57"/>
    <mergeCell ref="A56:G56"/>
    <mergeCell ref="A5:B5"/>
    <mergeCell ref="A6:B6"/>
    <mergeCell ref="C5:O5"/>
    <mergeCell ref="C6:O6"/>
    <mergeCell ref="M8:O8"/>
    <mergeCell ref="A18:L18"/>
    <mergeCell ref="A17:G17"/>
    <mergeCell ref="A1:B3"/>
    <mergeCell ref="C1:O1"/>
    <mergeCell ref="C2:O2"/>
    <mergeCell ref="C3:G3"/>
    <mergeCell ref="I3:O3"/>
    <mergeCell ref="A89:C89"/>
    <mergeCell ref="A83:G83"/>
    <mergeCell ref="A87:C87"/>
    <mergeCell ref="A88:C88"/>
    <mergeCell ref="A86:L86"/>
    <mergeCell ref="A84:G84"/>
    <mergeCell ref="E91:H91"/>
    <mergeCell ref="A157:A160"/>
    <mergeCell ref="A108:I108"/>
    <mergeCell ref="A105:C105"/>
    <mergeCell ref="A90:G90"/>
    <mergeCell ref="A104:C104"/>
    <mergeCell ref="A99:G99"/>
    <mergeCell ref="A94:G94"/>
    <mergeCell ref="A95:G95"/>
    <mergeCell ref="A96:G96"/>
    <mergeCell ref="A103:C103"/>
    <mergeCell ref="A100:C100"/>
    <mergeCell ref="A101:C101"/>
    <mergeCell ref="A93:H93"/>
    <mergeCell ref="A97:H97"/>
    <mergeCell ref="A102:C102"/>
  </mergeCells>
  <phoneticPr fontId="45" type="noConversion"/>
  <dataValidations xWindow="1035" yWindow="520" count="7">
    <dataValidation allowBlank="1" showInputMessage="1" showErrorMessage="1" prompt="diligencie la dedicación del personal relacionado." sqref="WUU983107:WUU983115 C65592:C65600 II65592:II65600 SE65592:SE65600 ACA65592:ACA65600 ALW65592:ALW65600 AVS65592:AVS65600 BFO65592:BFO65600 BPK65592:BPK65600 BZG65592:BZG65600 CJC65592:CJC65600 CSY65592:CSY65600 DCU65592:DCU65600 DMQ65592:DMQ65600 DWM65592:DWM65600 EGI65592:EGI65600 EQE65592:EQE65600 FAA65592:FAA65600 FJW65592:FJW65600 FTS65592:FTS65600 GDO65592:GDO65600 GNK65592:GNK65600 GXG65592:GXG65600 HHC65592:HHC65600 HQY65592:HQY65600 IAU65592:IAU65600 IKQ65592:IKQ65600 IUM65592:IUM65600 JEI65592:JEI65600 JOE65592:JOE65600 JYA65592:JYA65600 KHW65592:KHW65600 KRS65592:KRS65600 LBO65592:LBO65600 LLK65592:LLK65600 LVG65592:LVG65600 MFC65592:MFC65600 MOY65592:MOY65600 MYU65592:MYU65600 NIQ65592:NIQ65600 NSM65592:NSM65600 OCI65592:OCI65600 OME65592:OME65600 OWA65592:OWA65600 PFW65592:PFW65600 PPS65592:PPS65600 PZO65592:PZO65600 QJK65592:QJK65600 QTG65592:QTG65600 RDC65592:RDC65600 RMY65592:RMY65600 RWU65592:RWU65600 SGQ65592:SGQ65600 SQM65592:SQM65600 TAI65592:TAI65600 TKE65592:TKE65600 TUA65592:TUA65600 UDW65592:UDW65600 UNS65592:UNS65600 UXO65592:UXO65600 VHK65592:VHK65600 VRG65592:VRG65600 WBC65592:WBC65600 WKY65592:WKY65600 WUU65592:WUU65600 C131128:C131136 II131128:II131136 SE131128:SE131136 ACA131128:ACA131136 ALW131128:ALW131136 AVS131128:AVS131136 BFO131128:BFO131136 BPK131128:BPK131136 BZG131128:BZG131136 CJC131128:CJC131136 CSY131128:CSY131136 DCU131128:DCU131136 DMQ131128:DMQ131136 DWM131128:DWM131136 EGI131128:EGI131136 EQE131128:EQE131136 FAA131128:FAA131136 FJW131128:FJW131136 FTS131128:FTS131136 GDO131128:GDO131136 GNK131128:GNK131136 GXG131128:GXG131136 HHC131128:HHC131136 HQY131128:HQY131136 IAU131128:IAU131136 IKQ131128:IKQ131136 IUM131128:IUM131136 JEI131128:JEI131136 JOE131128:JOE131136 JYA131128:JYA131136 KHW131128:KHW131136 KRS131128:KRS131136 LBO131128:LBO131136 LLK131128:LLK131136 LVG131128:LVG131136 MFC131128:MFC131136 MOY131128:MOY131136 MYU131128:MYU131136 NIQ131128:NIQ131136 NSM131128:NSM131136 OCI131128:OCI131136 OME131128:OME131136 OWA131128:OWA131136 PFW131128:PFW131136 PPS131128:PPS131136 PZO131128:PZO131136 QJK131128:QJK131136 QTG131128:QTG131136 RDC131128:RDC131136 RMY131128:RMY131136 RWU131128:RWU131136 SGQ131128:SGQ131136 SQM131128:SQM131136 TAI131128:TAI131136 TKE131128:TKE131136 TUA131128:TUA131136 UDW131128:UDW131136 UNS131128:UNS131136 UXO131128:UXO131136 VHK131128:VHK131136 VRG131128:VRG131136 WBC131128:WBC131136 WKY131128:WKY131136 WUU131128:WUU131136 C196664:C196672 II196664:II196672 SE196664:SE196672 ACA196664:ACA196672 ALW196664:ALW196672 AVS196664:AVS196672 BFO196664:BFO196672 BPK196664:BPK196672 BZG196664:BZG196672 CJC196664:CJC196672 CSY196664:CSY196672 DCU196664:DCU196672 DMQ196664:DMQ196672 DWM196664:DWM196672 EGI196664:EGI196672 EQE196664:EQE196672 FAA196664:FAA196672 FJW196664:FJW196672 FTS196664:FTS196672 GDO196664:GDO196672 GNK196664:GNK196672 GXG196664:GXG196672 HHC196664:HHC196672 HQY196664:HQY196672 IAU196664:IAU196672 IKQ196664:IKQ196672 IUM196664:IUM196672 JEI196664:JEI196672 JOE196664:JOE196672 JYA196664:JYA196672 KHW196664:KHW196672 KRS196664:KRS196672 LBO196664:LBO196672 LLK196664:LLK196672 LVG196664:LVG196672 MFC196664:MFC196672 MOY196664:MOY196672 MYU196664:MYU196672 NIQ196664:NIQ196672 NSM196664:NSM196672 OCI196664:OCI196672 OME196664:OME196672 OWA196664:OWA196672 PFW196664:PFW196672 PPS196664:PPS196672 PZO196664:PZO196672 QJK196664:QJK196672 QTG196664:QTG196672 RDC196664:RDC196672 RMY196664:RMY196672 RWU196664:RWU196672 SGQ196664:SGQ196672 SQM196664:SQM196672 TAI196664:TAI196672 TKE196664:TKE196672 TUA196664:TUA196672 UDW196664:UDW196672 UNS196664:UNS196672 UXO196664:UXO196672 VHK196664:VHK196672 VRG196664:VRG196672 WBC196664:WBC196672 WKY196664:WKY196672 WUU196664:WUU196672 C262200:C262208 II262200:II262208 SE262200:SE262208 ACA262200:ACA262208 ALW262200:ALW262208 AVS262200:AVS262208 BFO262200:BFO262208 BPK262200:BPK262208 BZG262200:BZG262208 CJC262200:CJC262208 CSY262200:CSY262208 DCU262200:DCU262208 DMQ262200:DMQ262208 DWM262200:DWM262208 EGI262200:EGI262208 EQE262200:EQE262208 FAA262200:FAA262208 FJW262200:FJW262208 FTS262200:FTS262208 GDO262200:GDO262208 GNK262200:GNK262208 GXG262200:GXG262208 HHC262200:HHC262208 HQY262200:HQY262208 IAU262200:IAU262208 IKQ262200:IKQ262208 IUM262200:IUM262208 JEI262200:JEI262208 JOE262200:JOE262208 JYA262200:JYA262208 KHW262200:KHW262208 KRS262200:KRS262208 LBO262200:LBO262208 LLK262200:LLK262208 LVG262200:LVG262208 MFC262200:MFC262208 MOY262200:MOY262208 MYU262200:MYU262208 NIQ262200:NIQ262208 NSM262200:NSM262208 OCI262200:OCI262208 OME262200:OME262208 OWA262200:OWA262208 PFW262200:PFW262208 PPS262200:PPS262208 PZO262200:PZO262208 QJK262200:QJK262208 QTG262200:QTG262208 RDC262200:RDC262208 RMY262200:RMY262208 RWU262200:RWU262208 SGQ262200:SGQ262208 SQM262200:SQM262208 TAI262200:TAI262208 TKE262200:TKE262208 TUA262200:TUA262208 UDW262200:UDW262208 UNS262200:UNS262208 UXO262200:UXO262208 VHK262200:VHK262208 VRG262200:VRG262208 WBC262200:WBC262208 WKY262200:WKY262208 WUU262200:WUU262208 C327736:C327744 II327736:II327744 SE327736:SE327744 ACA327736:ACA327744 ALW327736:ALW327744 AVS327736:AVS327744 BFO327736:BFO327744 BPK327736:BPK327744 BZG327736:BZG327744 CJC327736:CJC327744 CSY327736:CSY327744 DCU327736:DCU327744 DMQ327736:DMQ327744 DWM327736:DWM327744 EGI327736:EGI327744 EQE327736:EQE327744 FAA327736:FAA327744 FJW327736:FJW327744 FTS327736:FTS327744 GDO327736:GDO327744 GNK327736:GNK327744 GXG327736:GXG327744 HHC327736:HHC327744 HQY327736:HQY327744 IAU327736:IAU327744 IKQ327736:IKQ327744 IUM327736:IUM327744 JEI327736:JEI327744 JOE327736:JOE327744 JYA327736:JYA327744 KHW327736:KHW327744 KRS327736:KRS327744 LBO327736:LBO327744 LLK327736:LLK327744 LVG327736:LVG327744 MFC327736:MFC327744 MOY327736:MOY327744 MYU327736:MYU327744 NIQ327736:NIQ327744 NSM327736:NSM327744 OCI327736:OCI327744 OME327736:OME327744 OWA327736:OWA327744 PFW327736:PFW327744 PPS327736:PPS327744 PZO327736:PZO327744 QJK327736:QJK327744 QTG327736:QTG327744 RDC327736:RDC327744 RMY327736:RMY327744 RWU327736:RWU327744 SGQ327736:SGQ327744 SQM327736:SQM327744 TAI327736:TAI327744 TKE327736:TKE327744 TUA327736:TUA327744 UDW327736:UDW327744 UNS327736:UNS327744 UXO327736:UXO327744 VHK327736:VHK327744 VRG327736:VRG327744 WBC327736:WBC327744 WKY327736:WKY327744 WUU327736:WUU327744 C393272:C393280 II393272:II393280 SE393272:SE393280 ACA393272:ACA393280 ALW393272:ALW393280 AVS393272:AVS393280 BFO393272:BFO393280 BPK393272:BPK393280 BZG393272:BZG393280 CJC393272:CJC393280 CSY393272:CSY393280 DCU393272:DCU393280 DMQ393272:DMQ393280 DWM393272:DWM393280 EGI393272:EGI393280 EQE393272:EQE393280 FAA393272:FAA393280 FJW393272:FJW393280 FTS393272:FTS393280 GDO393272:GDO393280 GNK393272:GNK393280 GXG393272:GXG393280 HHC393272:HHC393280 HQY393272:HQY393280 IAU393272:IAU393280 IKQ393272:IKQ393280 IUM393272:IUM393280 JEI393272:JEI393280 JOE393272:JOE393280 JYA393272:JYA393280 KHW393272:KHW393280 KRS393272:KRS393280 LBO393272:LBO393280 LLK393272:LLK393280 LVG393272:LVG393280 MFC393272:MFC393280 MOY393272:MOY393280 MYU393272:MYU393280 NIQ393272:NIQ393280 NSM393272:NSM393280 OCI393272:OCI393280 OME393272:OME393280 OWA393272:OWA393280 PFW393272:PFW393280 PPS393272:PPS393280 PZO393272:PZO393280 QJK393272:QJK393280 QTG393272:QTG393280 RDC393272:RDC393280 RMY393272:RMY393280 RWU393272:RWU393280 SGQ393272:SGQ393280 SQM393272:SQM393280 TAI393272:TAI393280 TKE393272:TKE393280 TUA393272:TUA393280 UDW393272:UDW393280 UNS393272:UNS393280 UXO393272:UXO393280 VHK393272:VHK393280 VRG393272:VRG393280 WBC393272:WBC393280 WKY393272:WKY393280 WUU393272:WUU393280 C458808:C458816 II458808:II458816 SE458808:SE458816 ACA458808:ACA458816 ALW458808:ALW458816 AVS458808:AVS458816 BFO458808:BFO458816 BPK458808:BPK458816 BZG458808:BZG458816 CJC458808:CJC458816 CSY458808:CSY458816 DCU458808:DCU458816 DMQ458808:DMQ458816 DWM458808:DWM458816 EGI458808:EGI458816 EQE458808:EQE458816 FAA458808:FAA458816 FJW458808:FJW458816 FTS458808:FTS458816 GDO458808:GDO458816 GNK458808:GNK458816 GXG458808:GXG458816 HHC458808:HHC458816 HQY458808:HQY458816 IAU458808:IAU458816 IKQ458808:IKQ458816 IUM458808:IUM458816 JEI458808:JEI458816 JOE458808:JOE458816 JYA458808:JYA458816 KHW458808:KHW458816 KRS458808:KRS458816 LBO458808:LBO458816 LLK458808:LLK458816 LVG458808:LVG458816 MFC458808:MFC458816 MOY458808:MOY458816 MYU458808:MYU458816 NIQ458808:NIQ458816 NSM458808:NSM458816 OCI458808:OCI458816 OME458808:OME458816 OWA458808:OWA458816 PFW458808:PFW458816 PPS458808:PPS458816 PZO458808:PZO458816 QJK458808:QJK458816 QTG458808:QTG458816 RDC458808:RDC458816 RMY458808:RMY458816 RWU458808:RWU458816 SGQ458808:SGQ458816 SQM458808:SQM458816 TAI458808:TAI458816 TKE458808:TKE458816 TUA458808:TUA458816 UDW458808:UDW458816 UNS458808:UNS458816 UXO458808:UXO458816 VHK458808:VHK458816 VRG458808:VRG458816 WBC458808:WBC458816 WKY458808:WKY458816 WUU458808:WUU458816 C524344:C524352 II524344:II524352 SE524344:SE524352 ACA524344:ACA524352 ALW524344:ALW524352 AVS524344:AVS524352 BFO524344:BFO524352 BPK524344:BPK524352 BZG524344:BZG524352 CJC524344:CJC524352 CSY524344:CSY524352 DCU524344:DCU524352 DMQ524344:DMQ524352 DWM524344:DWM524352 EGI524344:EGI524352 EQE524344:EQE524352 FAA524344:FAA524352 FJW524344:FJW524352 FTS524344:FTS524352 GDO524344:GDO524352 GNK524344:GNK524352 GXG524344:GXG524352 HHC524344:HHC524352 HQY524344:HQY524352 IAU524344:IAU524352 IKQ524344:IKQ524352 IUM524344:IUM524352 JEI524344:JEI524352 JOE524344:JOE524352 JYA524344:JYA524352 KHW524344:KHW524352 KRS524344:KRS524352 LBO524344:LBO524352 LLK524344:LLK524352 LVG524344:LVG524352 MFC524344:MFC524352 MOY524344:MOY524352 MYU524344:MYU524352 NIQ524344:NIQ524352 NSM524344:NSM524352 OCI524344:OCI524352 OME524344:OME524352 OWA524344:OWA524352 PFW524344:PFW524352 PPS524344:PPS524352 PZO524344:PZO524352 QJK524344:QJK524352 QTG524344:QTG524352 RDC524344:RDC524352 RMY524344:RMY524352 RWU524344:RWU524352 SGQ524344:SGQ524352 SQM524344:SQM524352 TAI524344:TAI524352 TKE524344:TKE524352 TUA524344:TUA524352 UDW524344:UDW524352 UNS524344:UNS524352 UXO524344:UXO524352 VHK524344:VHK524352 VRG524344:VRG524352 WBC524344:WBC524352 WKY524344:WKY524352 WUU524344:WUU524352 C589880:C589888 II589880:II589888 SE589880:SE589888 ACA589880:ACA589888 ALW589880:ALW589888 AVS589880:AVS589888 BFO589880:BFO589888 BPK589880:BPK589888 BZG589880:BZG589888 CJC589880:CJC589888 CSY589880:CSY589888 DCU589880:DCU589888 DMQ589880:DMQ589888 DWM589880:DWM589888 EGI589880:EGI589888 EQE589880:EQE589888 FAA589880:FAA589888 FJW589880:FJW589888 FTS589880:FTS589888 GDO589880:GDO589888 GNK589880:GNK589888 GXG589880:GXG589888 HHC589880:HHC589888 HQY589880:HQY589888 IAU589880:IAU589888 IKQ589880:IKQ589888 IUM589880:IUM589888 JEI589880:JEI589888 JOE589880:JOE589888 JYA589880:JYA589888 KHW589880:KHW589888 KRS589880:KRS589888 LBO589880:LBO589888 LLK589880:LLK589888 LVG589880:LVG589888 MFC589880:MFC589888 MOY589880:MOY589888 MYU589880:MYU589888 NIQ589880:NIQ589888 NSM589880:NSM589888 OCI589880:OCI589888 OME589880:OME589888 OWA589880:OWA589888 PFW589880:PFW589888 PPS589880:PPS589888 PZO589880:PZO589888 QJK589880:QJK589888 QTG589880:QTG589888 RDC589880:RDC589888 RMY589880:RMY589888 RWU589880:RWU589888 SGQ589880:SGQ589888 SQM589880:SQM589888 TAI589880:TAI589888 TKE589880:TKE589888 TUA589880:TUA589888 UDW589880:UDW589888 UNS589880:UNS589888 UXO589880:UXO589888 VHK589880:VHK589888 VRG589880:VRG589888 WBC589880:WBC589888 WKY589880:WKY589888 WUU589880:WUU589888 C655416:C655424 II655416:II655424 SE655416:SE655424 ACA655416:ACA655424 ALW655416:ALW655424 AVS655416:AVS655424 BFO655416:BFO655424 BPK655416:BPK655424 BZG655416:BZG655424 CJC655416:CJC655424 CSY655416:CSY655424 DCU655416:DCU655424 DMQ655416:DMQ655424 DWM655416:DWM655424 EGI655416:EGI655424 EQE655416:EQE655424 FAA655416:FAA655424 FJW655416:FJW655424 FTS655416:FTS655424 GDO655416:GDO655424 GNK655416:GNK655424 GXG655416:GXG655424 HHC655416:HHC655424 HQY655416:HQY655424 IAU655416:IAU655424 IKQ655416:IKQ655424 IUM655416:IUM655424 JEI655416:JEI655424 JOE655416:JOE655424 JYA655416:JYA655424 KHW655416:KHW655424 KRS655416:KRS655424 LBO655416:LBO655424 LLK655416:LLK655424 LVG655416:LVG655424 MFC655416:MFC655424 MOY655416:MOY655424 MYU655416:MYU655424 NIQ655416:NIQ655424 NSM655416:NSM655424 OCI655416:OCI655424 OME655416:OME655424 OWA655416:OWA655424 PFW655416:PFW655424 PPS655416:PPS655424 PZO655416:PZO655424 QJK655416:QJK655424 QTG655416:QTG655424 RDC655416:RDC655424 RMY655416:RMY655424 RWU655416:RWU655424 SGQ655416:SGQ655424 SQM655416:SQM655424 TAI655416:TAI655424 TKE655416:TKE655424 TUA655416:TUA655424 UDW655416:UDW655424 UNS655416:UNS655424 UXO655416:UXO655424 VHK655416:VHK655424 VRG655416:VRG655424 WBC655416:WBC655424 WKY655416:WKY655424 WUU655416:WUU655424 C720952:C720960 II720952:II720960 SE720952:SE720960 ACA720952:ACA720960 ALW720952:ALW720960 AVS720952:AVS720960 BFO720952:BFO720960 BPK720952:BPK720960 BZG720952:BZG720960 CJC720952:CJC720960 CSY720952:CSY720960 DCU720952:DCU720960 DMQ720952:DMQ720960 DWM720952:DWM720960 EGI720952:EGI720960 EQE720952:EQE720960 FAA720952:FAA720960 FJW720952:FJW720960 FTS720952:FTS720960 GDO720952:GDO720960 GNK720952:GNK720960 GXG720952:GXG720960 HHC720952:HHC720960 HQY720952:HQY720960 IAU720952:IAU720960 IKQ720952:IKQ720960 IUM720952:IUM720960 JEI720952:JEI720960 JOE720952:JOE720960 JYA720952:JYA720960 KHW720952:KHW720960 KRS720952:KRS720960 LBO720952:LBO720960 LLK720952:LLK720960 LVG720952:LVG720960 MFC720952:MFC720960 MOY720952:MOY720960 MYU720952:MYU720960 NIQ720952:NIQ720960 NSM720952:NSM720960 OCI720952:OCI720960 OME720952:OME720960 OWA720952:OWA720960 PFW720952:PFW720960 PPS720952:PPS720960 PZO720952:PZO720960 QJK720952:QJK720960 QTG720952:QTG720960 RDC720952:RDC720960 RMY720952:RMY720960 RWU720952:RWU720960 SGQ720952:SGQ720960 SQM720952:SQM720960 TAI720952:TAI720960 TKE720952:TKE720960 TUA720952:TUA720960 UDW720952:UDW720960 UNS720952:UNS720960 UXO720952:UXO720960 VHK720952:VHK720960 VRG720952:VRG720960 WBC720952:WBC720960 WKY720952:WKY720960 WUU720952:WUU720960 C786488:C786496 II786488:II786496 SE786488:SE786496 ACA786488:ACA786496 ALW786488:ALW786496 AVS786488:AVS786496 BFO786488:BFO786496 BPK786488:BPK786496 BZG786488:BZG786496 CJC786488:CJC786496 CSY786488:CSY786496 DCU786488:DCU786496 DMQ786488:DMQ786496 DWM786488:DWM786496 EGI786488:EGI786496 EQE786488:EQE786496 FAA786488:FAA786496 FJW786488:FJW786496 FTS786488:FTS786496 GDO786488:GDO786496 GNK786488:GNK786496 GXG786488:GXG786496 HHC786488:HHC786496 HQY786488:HQY786496 IAU786488:IAU786496 IKQ786488:IKQ786496 IUM786488:IUM786496 JEI786488:JEI786496 JOE786488:JOE786496 JYA786488:JYA786496 KHW786488:KHW786496 KRS786488:KRS786496 LBO786488:LBO786496 LLK786488:LLK786496 LVG786488:LVG786496 MFC786488:MFC786496 MOY786488:MOY786496 MYU786488:MYU786496 NIQ786488:NIQ786496 NSM786488:NSM786496 OCI786488:OCI786496 OME786488:OME786496 OWA786488:OWA786496 PFW786488:PFW786496 PPS786488:PPS786496 PZO786488:PZO786496 QJK786488:QJK786496 QTG786488:QTG786496 RDC786488:RDC786496 RMY786488:RMY786496 RWU786488:RWU786496 SGQ786488:SGQ786496 SQM786488:SQM786496 TAI786488:TAI786496 TKE786488:TKE786496 TUA786488:TUA786496 UDW786488:UDW786496 UNS786488:UNS786496 UXO786488:UXO786496 VHK786488:VHK786496 VRG786488:VRG786496 WBC786488:WBC786496 WKY786488:WKY786496 WUU786488:WUU786496 C852024:C852032 II852024:II852032 SE852024:SE852032 ACA852024:ACA852032 ALW852024:ALW852032 AVS852024:AVS852032 BFO852024:BFO852032 BPK852024:BPK852032 BZG852024:BZG852032 CJC852024:CJC852032 CSY852024:CSY852032 DCU852024:DCU852032 DMQ852024:DMQ852032 DWM852024:DWM852032 EGI852024:EGI852032 EQE852024:EQE852032 FAA852024:FAA852032 FJW852024:FJW852032 FTS852024:FTS852032 GDO852024:GDO852032 GNK852024:GNK852032 GXG852024:GXG852032 HHC852024:HHC852032 HQY852024:HQY852032 IAU852024:IAU852032 IKQ852024:IKQ852032 IUM852024:IUM852032 JEI852024:JEI852032 JOE852024:JOE852032 JYA852024:JYA852032 KHW852024:KHW852032 KRS852024:KRS852032 LBO852024:LBO852032 LLK852024:LLK852032 LVG852024:LVG852032 MFC852024:MFC852032 MOY852024:MOY852032 MYU852024:MYU852032 NIQ852024:NIQ852032 NSM852024:NSM852032 OCI852024:OCI852032 OME852024:OME852032 OWA852024:OWA852032 PFW852024:PFW852032 PPS852024:PPS852032 PZO852024:PZO852032 QJK852024:QJK852032 QTG852024:QTG852032 RDC852024:RDC852032 RMY852024:RMY852032 RWU852024:RWU852032 SGQ852024:SGQ852032 SQM852024:SQM852032 TAI852024:TAI852032 TKE852024:TKE852032 TUA852024:TUA852032 UDW852024:UDW852032 UNS852024:UNS852032 UXO852024:UXO852032 VHK852024:VHK852032 VRG852024:VRG852032 WBC852024:WBC852032 WKY852024:WKY852032 WUU852024:WUU852032 C917560:C917568 II917560:II917568 SE917560:SE917568 ACA917560:ACA917568 ALW917560:ALW917568 AVS917560:AVS917568 BFO917560:BFO917568 BPK917560:BPK917568 BZG917560:BZG917568 CJC917560:CJC917568 CSY917560:CSY917568 DCU917560:DCU917568 DMQ917560:DMQ917568 DWM917560:DWM917568 EGI917560:EGI917568 EQE917560:EQE917568 FAA917560:FAA917568 FJW917560:FJW917568 FTS917560:FTS917568 GDO917560:GDO917568 GNK917560:GNK917568 GXG917560:GXG917568 HHC917560:HHC917568 HQY917560:HQY917568 IAU917560:IAU917568 IKQ917560:IKQ917568 IUM917560:IUM917568 JEI917560:JEI917568 JOE917560:JOE917568 JYA917560:JYA917568 KHW917560:KHW917568 KRS917560:KRS917568 LBO917560:LBO917568 LLK917560:LLK917568 LVG917560:LVG917568 MFC917560:MFC917568 MOY917560:MOY917568 MYU917560:MYU917568 NIQ917560:NIQ917568 NSM917560:NSM917568 OCI917560:OCI917568 OME917560:OME917568 OWA917560:OWA917568 PFW917560:PFW917568 PPS917560:PPS917568 PZO917560:PZO917568 QJK917560:QJK917568 QTG917560:QTG917568 RDC917560:RDC917568 RMY917560:RMY917568 RWU917560:RWU917568 SGQ917560:SGQ917568 SQM917560:SQM917568 TAI917560:TAI917568 TKE917560:TKE917568 TUA917560:TUA917568 UDW917560:UDW917568 UNS917560:UNS917568 UXO917560:UXO917568 VHK917560:VHK917568 VRG917560:VRG917568 WBC917560:WBC917568 WKY917560:WKY917568 WUU917560:WUU917568 C983096:C983104 II983096:II983104 SE983096:SE983104 ACA983096:ACA983104 ALW983096:ALW983104 AVS983096:AVS983104 BFO983096:BFO983104 BPK983096:BPK983104 BZG983096:BZG983104 CJC983096:CJC983104 CSY983096:CSY983104 DCU983096:DCU983104 DMQ983096:DMQ983104 DWM983096:DWM983104 EGI983096:EGI983104 EQE983096:EQE983104 FAA983096:FAA983104 FJW983096:FJW983104 FTS983096:FTS983104 GDO983096:GDO983104 GNK983096:GNK983104 GXG983096:GXG983104 HHC983096:HHC983104 HQY983096:HQY983104 IAU983096:IAU983104 IKQ983096:IKQ983104 IUM983096:IUM983104 JEI983096:JEI983104 JOE983096:JOE983104 JYA983096:JYA983104 KHW983096:KHW983104 KRS983096:KRS983104 LBO983096:LBO983104 LLK983096:LLK983104 LVG983096:LVG983104 MFC983096:MFC983104 MOY983096:MOY983104 MYU983096:MYU983104 NIQ983096:NIQ983104 NSM983096:NSM983104 OCI983096:OCI983104 OME983096:OME983104 OWA983096:OWA983104 PFW983096:PFW983104 PPS983096:PPS983104 PZO983096:PZO983104 QJK983096:QJK983104 QTG983096:QTG983104 RDC983096:RDC983104 RMY983096:RMY983104 RWU983096:RWU983104 SGQ983096:SGQ983104 SQM983096:SQM983104 TAI983096:TAI983104 TKE983096:TKE983104 TUA983096:TUA983104 UDW983096:UDW983104 UNS983096:UNS983104 UXO983096:UXO983104 VHK983096:VHK983104 VRG983096:VRG983104 WBC983096:WBC983104 WKY983096:WKY983104 WUU983096:WUU983104 C58:C82 II58:II82 SE58:SE82 ACA58:ACA82 ALW58:ALW82 AVS58:AVS82 BFO58:BFO82 BPK58:BPK82 BZG58:BZG82 CJC58:CJC82 CSY58:CSY82 DCU58:DCU82 DMQ58:DMQ82 DWM58:DWM82 EGI58:EGI82 EQE58:EQE82 FAA58:FAA82 FJW58:FJW82 FTS58:FTS82 GDO58:GDO82 GNK58:GNK82 GXG58:GXG82 HHC58:HHC82 HQY58:HQY82 IAU58:IAU82 IKQ58:IKQ82 IUM58:IUM82 JEI58:JEI82 JOE58:JOE82 JYA58:JYA82 KHW58:KHW82 KRS58:KRS82 LBO58:LBO82 LLK58:LLK82 LVG58:LVG82 MFC58:MFC82 MOY58:MOY82 MYU58:MYU82 NIQ58:NIQ82 NSM58:NSM82 OCI58:OCI82 OME58:OME82 OWA58:OWA82 PFW58:PFW82 PPS58:PPS82 PZO58:PZO82 QJK58:QJK82 QTG58:QTG82 RDC58:RDC82 RMY58:RMY82 RWU58:RWU82 SGQ58:SGQ82 SQM58:SQM82 TAI58:TAI82 TKE58:TKE82 TUA58:TUA82 UDW58:UDW82 UNS58:UNS82 UXO58:UXO82 VHK58:VHK82 VRG58:VRG82 WBC58:WBC82 WKY58:WKY82 WUU58:WUU82 C65603:C65611 II65603:II65611 SE65603:SE65611 ACA65603:ACA65611 ALW65603:ALW65611 AVS65603:AVS65611 BFO65603:BFO65611 BPK65603:BPK65611 BZG65603:BZG65611 CJC65603:CJC65611 CSY65603:CSY65611 DCU65603:DCU65611 DMQ65603:DMQ65611 DWM65603:DWM65611 EGI65603:EGI65611 EQE65603:EQE65611 FAA65603:FAA65611 FJW65603:FJW65611 FTS65603:FTS65611 GDO65603:GDO65611 GNK65603:GNK65611 GXG65603:GXG65611 HHC65603:HHC65611 HQY65603:HQY65611 IAU65603:IAU65611 IKQ65603:IKQ65611 IUM65603:IUM65611 JEI65603:JEI65611 JOE65603:JOE65611 JYA65603:JYA65611 KHW65603:KHW65611 KRS65603:KRS65611 LBO65603:LBO65611 LLK65603:LLK65611 LVG65603:LVG65611 MFC65603:MFC65611 MOY65603:MOY65611 MYU65603:MYU65611 NIQ65603:NIQ65611 NSM65603:NSM65611 OCI65603:OCI65611 OME65603:OME65611 OWA65603:OWA65611 PFW65603:PFW65611 PPS65603:PPS65611 PZO65603:PZO65611 QJK65603:QJK65611 QTG65603:QTG65611 RDC65603:RDC65611 RMY65603:RMY65611 RWU65603:RWU65611 SGQ65603:SGQ65611 SQM65603:SQM65611 TAI65603:TAI65611 TKE65603:TKE65611 TUA65603:TUA65611 UDW65603:UDW65611 UNS65603:UNS65611 UXO65603:UXO65611 VHK65603:VHK65611 VRG65603:VRG65611 WBC65603:WBC65611 WKY65603:WKY65611 WUU65603:WUU65611 C131139:C131147 II131139:II131147 SE131139:SE131147 ACA131139:ACA131147 ALW131139:ALW131147 AVS131139:AVS131147 BFO131139:BFO131147 BPK131139:BPK131147 BZG131139:BZG131147 CJC131139:CJC131147 CSY131139:CSY131147 DCU131139:DCU131147 DMQ131139:DMQ131147 DWM131139:DWM131147 EGI131139:EGI131147 EQE131139:EQE131147 FAA131139:FAA131147 FJW131139:FJW131147 FTS131139:FTS131147 GDO131139:GDO131147 GNK131139:GNK131147 GXG131139:GXG131147 HHC131139:HHC131147 HQY131139:HQY131147 IAU131139:IAU131147 IKQ131139:IKQ131147 IUM131139:IUM131147 JEI131139:JEI131147 JOE131139:JOE131147 JYA131139:JYA131147 KHW131139:KHW131147 KRS131139:KRS131147 LBO131139:LBO131147 LLK131139:LLK131147 LVG131139:LVG131147 MFC131139:MFC131147 MOY131139:MOY131147 MYU131139:MYU131147 NIQ131139:NIQ131147 NSM131139:NSM131147 OCI131139:OCI131147 OME131139:OME131147 OWA131139:OWA131147 PFW131139:PFW131147 PPS131139:PPS131147 PZO131139:PZO131147 QJK131139:QJK131147 QTG131139:QTG131147 RDC131139:RDC131147 RMY131139:RMY131147 RWU131139:RWU131147 SGQ131139:SGQ131147 SQM131139:SQM131147 TAI131139:TAI131147 TKE131139:TKE131147 TUA131139:TUA131147 UDW131139:UDW131147 UNS131139:UNS131147 UXO131139:UXO131147 VHK131139:VHK131147 VRG131139:VRG131147 WBC131139:WBC131147 WKY131139:WKY131147 WUU131139:WUU131147 C196675:C196683 II196675:II196683 SE196675:SE196683 ACA196675:ACA196683 ALW196675:ALW196683 AVS196675:AVS196683 BFO196675:BFO196683 BPK196675:BPK196683 BZG196675:BZG196683 CJC196675:CJC196683 CSY196675:CSY196683 DCU196675:DCU196683 DMQ196675:DMQ196683 DWM196675:DWM196683 EGI196675:EGI196683 EQE196675:EQE196683 FAA196675:FAA196683 FJW196675:FJW196683 FTS196675:FTS196683 GDO196675:GDO196683 GNK196675:GNK196683 GXG196675:GXG196683 HHC196675:HHC196683 HQY196675:HQY196683 IAU196675:IAU196683 IKQ196675:IKQ196683 IUM196675:IUM196683 JEI196675:JEI196683 JOE196675:JOE196683 JYA196675:JYA196683 KHW196675:KHW196683 KRS196675:KRS196683 LBO196675:LBO196683 LLK196675:LLK196683 LVG196675:LVG196683 MFC196675:MFC196683 MOY196675:MOY196683 MYU196675:MYU196683 NIQ196675:NIQ196683 NSM196675:NSM196683 OCI196675:OCI196683 OME196675:OME196683 OWA196675:OWA196683 PFW196675:PFW196683 PPS196675:PPS196683 PZO196675:PZO196683 QJK196675:QJK196683 QTG196675:QTG196683 RDC196675:RDC196683 RMY196675:RMY196683 RWU196675:RWU196683 SGQ196675:SGQ196683 SQM196675:SQM196683 TAI196675:TAI196683 TKE196675:TKE196683 TUA196675:TUA196683 UDW196675:UDW196683 UNS196675:UNS196683 UXO196675:UXO196683 VHK196675:VHK196683 VRG196675:VRG196683 WBC196675:WBC196683 WKY196675:WKY196683 WUU196675:WUU196683 C262211:C262219 II262211:II262219 SE262211:SE262219 ACA262211:ACA262219 ALW262211:ALW262219 AVS262211:AVS262219 BFO262211:BFO262219 BPK262211:BPK262219 BZG262211:BZG262219 CJC262211:CJC262219 CSY262211:CSY262219 DCU262211:DCU262219 DMQ262211:DMQ262219 DWM262211:DWM262219 EGI262211:EGI262219 EQE262211:EQE262219 FAA262211:FAA262219 FJW262211:FJW262219 FTS262211:FTS262219 GDO262211:GDO262219 GNK262211:GNK262219 GXG262211:GXG262219 HHC262211:HHC262219 HQY262211:HQY262219 IAU262211:IAU262219 IKQ262211:IKQ262219 IUM262211:IUM262219 JEI262211:JEI262219 JOE262211:JOE262219 JYA262211:JYA262219 KHW262211:KHW262219 KRS262211:KRS262219 LBO262211:LBO262219 LLK262211:LLK262219 LVG262211:LVG262219 MFC262211:MFC262219 MOY262211:MOY262219 MYU262211:MYU262219 NIQ262211:NIQ262219 NSM262211:NSM262219 OCI262211:OCI262219 OME262211:OME262219 OWA262211:OWA262219 PFW262211:PFW262219 PPS262211:PPS262219 PZO262211:PZO262219 QJK262211:QJK262219 QTG262211:QTG262219 RDC262211:RDC262219 RMY262211:RMY262219 RWU262211:RWU262219 SGQ262211:SGQ262219 SQM262211:SQM262219 TAI262211:TAI262219 TKE262211:TKE262219 TUA262211:TUA262219 UDW262211:UDW262219 UNS262211:UNS262219 UXO262211:UXO262219 VHK262211:VHK262219 VRG262211:VRG262219 WBC262211:WBC262219 WKY262211:WKY262219 WUU262211:WUU262219 C327747:C327755 II327747:II327755 SE327747:SE327755 ACA327747:ACA327755 ALW327747:ALW327755 AVS327747:AVS327755 BFO327747:BFO327755 BPK327747:BPK327755 BZG327747:BZG327755 CJC327747:CJC327755 CSY327747:CSY327755 DCU327747:DCU327755 DMQ327747:DMQ327755 DWM327747:DWM327755 EGI327747:EGI327755 EQE327747:EQE327755 FAA327747:FAA327755 FJW327747:FJW327755 FTS327747:FTS327755 GDO327747:GDO327755 GNK327747:GNK327755 GXG327747:GXG327755 HHC327747:HHC327755 HQY327747:HQY327755 IAU327747:IAU327755 IKQ327747:IKQ327755 IUM327747:IUM327755 JEI327747:JEI327755 JOE327747:JOE327755 JYA327747:JYA327755 KHW327747:KHW327755 KRS327747:KRS327755 LBO327747:LBO327755 LLK327747:LLK327755 LVG327747:LVG327755 MFC327747:MFC327755 MOY327747:MOY327755 MYU327747:MYU327755 NIQ327747:NIQ327755 NSM327747:NSM327755 OCI327747:OCI327755 OME327747:OME327755 OWA327747:OWA327755 PFW327747:PFW327755 PPS327747:PPS327755 PZO327747:PZO327755 QJK327747:QJK327755 QTG327747:QTG327755 RDC327747:RDC327755 RMY327747:RMY327755 RWU327747:RWU327755 SGQ327747:SGQ327755 SQM327747:SQM327755 TAI327747:TAI327755 TKE327747:TKE327755 TUA327747:TUA327755 UDW327747:UDW327755 UNS327747:UNS327755 UXO327747:UXO327755 VHK327747:VHK327755 VRG327747:VRG327755 WBC327747:WBC327755 WKY327747:WKY327755 WUU327747:WUU327755 C393283:C393291 II393283:II393291 SE393283:SE393291 ACA393283:ACA393291 ALW393283:ALW393291 AVS393283:AVS393291 BFO393283:BFO393291 BPK393283:BPK393291 BZG393283:BZG393291 CJC393283:CJC393291 CSY393283:CSY393291 DCU393283:DCU393291 DMQ393283:DMQ393291 DWM393283:DWM393291 EGI393283:EGI393291 EQE393283:EQE393291 FAA393283:FAA393291 FJW393283:FJW393291 FTS393283:FTS393291 GDO393283:GDO393291 GNK393283:GNK393291 GXG393283:GXG393291 HHC393283:HHC393291 HQY393283:HQY393291 IAU393283:IAU393291 IKQ393283:IKQ393291 IUM393283:IUM393291 JEI393283:JEI393291 JOE393283:JOE393291 JYA393283:JYA393291 KHW393283:KHW393291 KRS393283:KRS393291 LBO393283:LBO393291 LLK393283:LLK393291 LVG393283:LVG393291 MFC393283:MFC393291 MOY393283:MOY393291 MYU393283:MYU393291 NIQ393283:NIQ393291 NSM393283:NSM393291 OCI393283:OCI393291 OME393283:OME393291 OWA393283:OWA393291 PFW393283:PFW393291 PPS393283:PPS393291 PZO393283:PZO393291 QJK393283:QJK393291 QTG393283:QTG393291 RDC393283:RDC393291 RMY393283:RMY393291 RWU393283:RWU393291 SGQ393283:SGQ393291 SQM393283:SQM393291 TAI393283:TAI393291 TKE393283:TKE393291 TUA393283:TUA393291 UDW393283:UDW393291 UNS393283:UNS393291 UXO393283:UXO393291 VHK393283:VHK393291 VRG393283:VRG393291 WBC393283:WBC393291 WKY393283:WKY393291 WUU393283:WUU393291 C458819:C458827 II458819:II458827 SE458819:SE458827 ACA458819:ACA458827 ALW458819:ALW458827 AVS458819:AVS458827 BFO458819:BFO458827 BPK458819:BPK458827 BZG458819:BZG458827 CJC458819:CJC458827 CSY458819:CSY458827 DCU458819:DCU458827 DMQ458819:DMQ458827 DWM458819:DWM458827 EGI458819:EGI458827 EQE458819:EQE458827 FAA458819:FAA458827 FJW458819:FJW458827 FTS458819:FTS458827 GDO458819:GDO458827 GNK458819:GNK458827 GXG458819:GXG458827 HHC458819:HHC458827 HQY458819:HQY458827 IAU458819:IAU458827 IKQ458819:IKQ458827 IUM458819:IUM458827 JEI458819:JEI458827 JOE458819:JOE458827 JYA458819:JYA458827 KHW458819:KHW458827 KRS458819:KRS458827 LBO458819:LBO458827 LLK458819:LLK458827 LVG458819:LVG458827 MFC458819:MFC458827 MOY458819:MOY458827 MYU458819:MYU458827 NIQ458819:NIQ458827 NSM458819:NSM458827 OCI458819:OCI458827 OME458819:OME458827 OWA458819:OWA458827 PFW458819:PFW458827 PPS458819:PPS458827 PZO458819:PZO458827 QJK458819:QJK458827 QTG458819:QTG458827 RDC458819:RDC458827 RMY458819:RMY458827 RWU458819:RWU458827 SGQ458819:SGQ458827 SQM458819:SQM458827 TAI458819:TAI458827 TKE458819:TKE458827 TUA458819:TUA458827 UDW458819:UDW458827 UNS458819:UNS458827 UXO458819:UXO458827 VHK458819:VHK458827 VRG458819:VRG458827 WBC458819:WBC458827 WKY458819:WKY458827 WUU458819:WUU458827 C524355:C524363 II524355:II524363 SE524355:SE524363 ACA524355:ACA524363 ALW524355:ALW524363 AVS524355:AVS524363 BFO524355:BFO524363 BPK524355:BPK524363 BZG524355:BZG524363 CJC524355:CJC524363 CSY524355:CSY524363 DCU524355:DCU524363 DMQ524355:DMQ524363 DWM524355:DWM524363 EGI524355:EGI524363 EQE524355:EQE524363 FAA524355:FAA524363 FJW524355:FJW524363 FTS524355:FTS524363 GDO524355:GDO524363 GNK524355:GNK524363 GXG524355:GXG524363 HHC524355:HHC524363 HQY524355:HQY524363 IAU524355:IAU524363 IKQ524355:IKQ524363 IUM524355:IUM524363 JEI524355:JEI524363 JOE524355:JOE524363 JYA524355:JYA524363 KHW524355:KHW524363 KRS524355:KRS524363 LBO524355:LBO524363 LLK524355:LLK524363 LVG524355:LVG524363 MFC524355:MFC524363 MOY524355:MOY524363 MYU524355:MYU524363 NIQ524355:NIQ524363 NSM524355:NSM524363 OCI524355:OCI524363 OME524355:OME524363 OWA524355:OWA524363 PFW524355:PFW524363 PPS524355:PPS524363 PZO524355:PZO524363 QJK524355:QJK524363 QTG524355:QTG524363 RDC524355:RDC524363 RMY524355:RMY524363 RWU524355:RWU524363 SGQ524355:SGQ524363 SQM524355:SQM524363 TAI524355:TAI524363 TKE524355:TKE524363 TUA524355:TUA524363 UDW524355:UDW524363 UNS524355:UNS524363 UXO524355:UXO524363 VHK524355:VHK524363 VRG524355:VRG524363 WBC524355:WBC524363 WKY524355:WKY524363 WUU524355:WUU524363 C589891:C589899 II589891:II589899 SE589891:SE589899 ACA589891:ACA589899 ALW589891:ALW589899 AVS589891:AVS589899 BFO589891:BFO589899 BPK589891:BPK589899 BZG589891:BZG589899 CJC589891:CJC589899 CSY589891:CSY589899 DCU589891:DCU589899 DMQ589891:DMQ589899 DWM589891:DWM589899 EGI589891:EGI589899 EQE589891:EQE589899 FAA589891:FAA589899 FJW589891:FJW589899 FTS589891:FTS589899 GDO589891:GDO589899 GNK589891:GNK589899 GXG589891:GXG589899 HHC589891:HHC589899 HQY589891:HQY589899 IAU589891:IAU589899 IKQ589891:IKQ589899 IUM589891:IUM589899 JEI589891:JEI589899 JOE589891:JOE589899 JYA589891:JYA589899 KHW589891:KHW589899 KRS589891:KRS589899 LBO589891:LBO589899 LLK589891:LLK589899 LVG589891:LVG589899 MFC589891:MFC589899 MOY589891:MOY589899 MYU589891:MYU589899 NIQ589891:NIQ589899 NSM589891:NSM589899 OCI589891:OCI589899 OME589891:OME589899 OWA589891:OWA589899 PFW589891:PFW589899 PPS589891:PPS589899 PZO589891:PZO589899 QJK589891:QJK589899 QTG589891:QTG589899 RDC589891:RDC589899 RMY589891:RMY589899 RWU589891:RWU589899 SGQ589891:SGQ589899 SQM589891:SQM589899 TAI589891:TAI589899 TKE589891:TKE589899 TUA589891:TUA589899 UDW589891:UDW589899 UNS589891:UNS589899 UXO589891:UXO589899 VHK589891:VHK589899 VRG589891:VRG589899 WBC589891:WBC589899 WKY589891:WKY589899 WUU589891:WUU589899 C655427:C655435 II655427:II655435 SE655427:SE655435 ACA655427:ACA655435 ALW655427:ALW655435 AVS655427:AVS655435 BFO655427:BFO655435 BPK655427:BPK655435 BZG655427:BZG655435 CJC655427:CJC655435 CSY655427:CSY655435 DCU655427:DCU655435 DMQ655427:DMQ655435 DWM655427:DWM655435 EGI655427:EGI655435 EQE655427:EQE655435 FAA655427:FAA655435 FJW655427:FJW655435 FTS655427:FTS655435 GDO655427:GDO655435 GNK655427:GNK655435 GXG655427:GXG655435 HHC655427:HHC655435 HQY655427:HQY655435 IAU655427:IAU655435 IKQ655427:IKQ655435 IUM655427:IUM655435 JEI655427:JEI655435 JOE655427:JOE655435 JYA655427:JYA655435 KHW655427:KHW655435 KRS655427:KRS655435 LBO655427:LBO655435 LLK655427:LLK655435 LVG655427:LVG655435 MFC655427:MFC655435 MOY655427:MOY655435 MYU655427:MYU655435 NIQ655427:NIQ655435 NSM655427:NSM655435 OCI655427:OCI655435 OME655427:OME655435 OWA655427:OWA655435 PFW655427:PFW655435 PPS655427:PPS655435 PZO655427:PZO655435 QJK655427:QJK655435 QTG655427:QTG655435 RDC655427:RDC655435 RMY655427:RMY655435 RWU655427:RWU655435 SGQ655427:SGQ655435 SQM655427:SQM655435 TAI655427:TAI655435 TKE655427:TKE655435 TUA655427:TUA655435 UDW655427:UDW655435 UNS655427:UNS655435 UXO655427:UXO655435 VHK655427:VHK655435 VRG655427:VRG655435 WBC655427:WBC655435 WKY655427:WKY655435 WUU655427:WUU655435 C720963:C720971 II720963:II720971 SE720963:SE720971 ACA720963:ACA720971 ALW720963:ALW720971 AVS720963:AVS720971 BFO720963:BFO720971 BPK720963:BPK720971 BZG720963:BZG720971 CJC720963:CJC720971 CSY720963:CSY720971 DCU720963:DCU720971 DMQ720963:DMQ720971 DWM720963:DWM720971 EGI720963:EGI720971 EQE720963:EQE720971 FAA720963:FAA720971 FJW720963:FJW720971 FTS720963:FTS720971 GDO720963:GDO720971 GNK720963:GNK720971 GXG720963:GXG720971 HHC720963:HHC720971 HQY720963:HQY720971 IAU720963:IAU720971 IKQ720963:IKQ720971 IUM720963:IUM720971 JEI720963:JEI720971 JOE720963:JOE720971 JYA720963:JYA720971 KHW720963:KHW720971 KRS720963:KRS720971 LBO720963:LBO720971 LLK720963:LLK720971 LVG720963:LVG720971 MFC720963:MFC720971 MOY720963:MOY720971 MYU720963:MYU720971 NIQ720963:NIQ720971 NSM720963:NSM720971 OCI720963:OCI720971 OME720963:OME720971 OWA720963:OWA720971 PFW720963:PFW720971 PPS720963:PPS720971 PZO720963:PZO720971 QJK720963:QJK720971 QTG720963:QTG720971 RDC720963:RDC720971 RMY720963:RMY720971 RWU720963:RWU720971 SGQ720963:SGQ720971 SQM720963:SQM720971 TAI720963:TAI720971 TKE720963:TKE720971 TUA720963:TUA720971 UDW720963:UDW720971 UNS720963:UNS720971 UXO720963:UXO720971 VHK720963:VHK720971 VRG720963:VRG720971 WBC720963:WBC720971 WKY720963:WKY720971 WUU720963:WUU720971 C786499:C786507 II786499:II786507 SE786499:SE786507 ACA786499:ACA786507 ALW786499:ALW786507 AVS786499:AVS786507 BFO786499:BFO786507 BPK786499:BPK786507 BZG786499:BZG786507 CJC786499:CJC786507 CSY786499:CSY786507 DCU786499:DCU786507 DMQ786499:DMQ786507 DWM786499:DWM786507 EGI786499:EGI786507 EQE786499:EQE786507 FAA786499:FAA786507 FJW786499:FJW786507 FTS786499:FTS786507 GDO786499:GDO786507 GNK786499:GNK786507 GXG786499:GXG786507 HHC786499:HHC786507 HQY786499:HQY786507 IAU786499:IAU786507 IKQ786499:IKQ786507 IUM786499:IUM786507 JEI786499:JEI786507 JOE786499:JOE786507 JYA786499:JYA786507 KHW786499:KHW786507 KRS786499:KRS786507 LBO786499:LBO786507 LLK786499:LLK786507 LVG786499:LVG786507 MFC786499:MFC786507 MOY786499:MOY786507 MYU786499:MYU786507 NIQ786499:NIQ786507 NSM786499:NSM786507 OCI786499:OCI786507 OME786499:OME786507 OWA786499:OWA786507 PFW786499:PFW786507 PPS786499:PPS786507 PZO786499:PZO786507 QJK786499:QJK786507 QTG786499:QTG786507 RDC786499:RDC786507 RMY786499:RMY786507 RWU786499:RWU786507 SGQ786499:SGQ786507 SQM786499:SQM786507 TAI786499:TAI786507 TKE786499:TKE786507 TUA786499:TUA786507 UDW786499:UDW786507 UNS786499:UNS786507 UXO786499:UXO786507 VHK786499:VHK786507 VRG786499:VRG786507 WBC786499:WBC786507 WKY786499:WKY786507 WUU786499:WUU786507 C852035:C852043 II852035:II852043 SE852035:SE852043 ACA852035:ACA852043 ALW852035:ALW852043 AVS852035:AVS852043 BFO852035:BFO852043 BPK852035:BPK852043 BZG852035:BZG852043 CJC852035:CJC852043 CSY852035:CSY852043 DCU852035:DCU852043 DMQ852035:DMQ852043 DWM852035:DWM852043 EGI852035:EGI852043 EQE852035:EQE852043 FAA852035:FAA852043 FJW852035:FJW852043 FTS852035:FTS852043 GDO852035:GDO852043 GNK852035:GNK852043 GXG852035:GXG852043 HHC852035:HHC852043 HQY852035:HQY852043 IAU852035:IAU852043 IKQ852035:IKQ852043 IUM852035:IUM852043 JEI852035:JEI852043 JOE852035:JOE852043 JYA852035:JYA852043 KHW852035:KHW852043 KRS852035:KRS852043 LBO852035:LBO852043 LLK852035:LLK852043 LVG852035:LVG852043 MFC852035:MFC852043 MOY852035:MOY852043 MYU852035:MYU852043 NIQ852035:NIQ852043 NSM852035:NSM852043 OCI852035:OCI852043 OME852035:OME852043 OWA852035:OWA852043 PFW852035:PFW852043 PPS852035:PPS852043 PZO852035:PZO852043 QJK852035:QJK852043 QTG852035:QTG852043 RDC852035:RDC852043 RMY852035:RMY852043 RWU852035:RWU852043 SGQ852035:SGQ852043 SQM852035:SQM852043 TAI852035:TAI852043 TKE852035:TKE852043 TUA852035:TUA852043 UDW852035:UDW852043 UNS852035:UNS852043 UXO852035:UXO852043 VHK852035:VHK852043 VRG852035:VRG852043 WBC852035:WBC852043 WKY852035:WKY852043 WUU852035:WUU852043 C917571:C917579 II917571:II917579 SE917571:SE917579 ACA917571:ACA917579 ALW917571:ALW917579 AVS917571:AVS917579 BFO917571:BFO917579 BPK917571:BPK917579 BZG917571:BZG917579 CJC917571:CJC917579 CSY917571:CSY917579 DCU917571:DCU917579 DMQ917571:DMQ917579 DWM917571:DWM917579 EGI917571:EGI917579 EQE917571:EQE917579 FAA917571:FAA917579 FJW917571:FJW917579 FTS917571:FTS917579 GDO917571:GDO917579 GNK917571:GNK917579 GXG917571:GXG917579 HHC917571:HHC917579 HQY917571:HQY917579 IAU917571:IAU917579 IKQ917571:IKQ917579 IUM917571:IUM917579 JEI917571:JEI917579 JOE917571:JOE917579 JYA917571:JYA917579 KHW917571:KHW917579 KRS917571:KRS917579 LBO917571:LBO917579 LLK917571:LLK917579 LVG917571:LVG917579 MFC917571:MFC917579 MOY917571:MOY917579 MYU917571:MYU917579 NIQ917571:NIQ917579 NSM917571:NSM917579 OCI917571:OCI917579 OME917571:OME917579 OWA917571:OWA917579 PFW917571:PFW917579 PPS917571:PPS917579 PZO917571:PZO917579 QJK917571:QJK917579 QTG917571:QTG917579 RDC917571:RDC917579 RMY917571:RMY917579 RWU917571:RWU917579 SGQ917571:SGQ917579 SQM917571:SQM917579 TAI917571:TAI917579 TKE917571:TKE917579 TUA917571:TUA917579 UDW917571:UDW917579 UNS917571:UNS917579 UXO917571:UXO917579 VHK917571:VHK917579 VRG917571:VRG917579 WBC917571:WBC917579 WKY917571:WKY917579 WUU917571:WUU917579 C983107:C983115 II983107:II983115 SE983107:SE983115 ACA983107:ACA983115 ALW983107:ALW983115 AVS983107:AVS983115 BFO983107:BFO983115 BPK983107:BPK983115 BZG983107:BZG983115 CJC983107:CJC983115 CSY983107:CSY983115 DCU983107:DCU983115 DMQ983107:DMQ983115 DWM983107:DWM983115 EGI983107:EGI983115 EQE983107:EQE983115 FAA983107:FAA983115 FJW983107:FJW983115 FTS983107:FTS983115 GDO983107:GDO983115 GNK983107:GNK983115 GXG983107:GXG983115 HHC983107:HHC983115 HQY983107:HQY983115 IAU983107:IAU983115 IKQ983107:IKQ983115 IUM983107:IUM983115 JEI983107:JEI983115 JOE983107:JOE983115 JYA983107:JYA983115 KHW983107:KHW983115 KRS983107:KRS983115 LBO983107:LBO983115 LLK983107:LLK983115 LVG983107:LVG983115 MFC983107:MFC983115 MOY983107:MOY983115 MYU983107:MYU983115 NIQ983107:NIQ983115 NSM983107:NSM983115 OCI983107:OCI983115 OME983107:OME983115 OWA983107:OWA983115 PFW983107:PFW983115 PPS983107:PPS983115 PZO983107:PZO983115 QJK983107:QJK983115 QTG983107:QTG983115 RDC983107:RDC983115 RMY983107:RMY983115 RWU983107:RWU983115 SGQ983107:SGQ983115 SQM983107:SQM983115 TAI983107:TAI983115 TKE983107:TKE983115 TUA983107:TUA983115 UDW983107:UDW983115 UNS983107:UNS983115 UXO983107:UXO983115 VHK983107:VHK983115 VRG983107:VRG983115 WBC983107:WBC983115 WKY983107:WKY983115 C19:C55 C11:C15 WUU11:WUU55 WKY11:WKY55 WBC11:WBC55 VRG11:VRG55 VHK11:VHK55 UXO11:UXO55 UNS11:UNS55 UDW11:UDW55 TUA11:TUA55 TKE11:TKE55 TAI11:TAI55 SQM11:SQM55 SGQ11:SGQ55 RWU11:RWU55 RMY11:RMY55 RDC11:RDC55 QTG11:QTG55 QJK11:QJK55 PZO11:PZO55 PPS11:PPS55 PFW11:PFW55 OWA11:OWA55 OME11:OME55 OCI11:OCI55 NSM11:NSM55 NIQ11:NIQ55 MYU11:MYU55 MOY11:MOY55 MFC11:MFC55 LVG11:LVG55 LLK11:LLK55 LBO11:LBO55 KRS11:KRS55 KHW11:KHW55 JYA11:JYA55 JOE11:JOE55 JEI11:JEI55 IUM11:IUM55 IKQ11:IKQ55 IAU11:IAU55 HQY11:HQY55 HHC11:HHC55 GXG11:GXG55 GNK11:GNK55 GDO11:GDO55 FTS11:FTS55 FJW11:FJW55 FAA11:FAA55 EQE11:EQE55 EGI11:EGI55 DWM11:DWM55 DMQ11:DMQ55 DCU11:DCU55 CSY11:CSY55 CJC11:CJC55 BZG11:BZG55 BPK11:BPK55 BFO11:BFO55 AVS11:AVS55 ALW11:ALW55 ACA11:ACA55 SE11:SE55 II11:II55" xr:uid="{00000000-0002-0000-0300-000000000000}"/>
    <dataValidation allowBlank="1" showInputMessage="1" showErrorMessage="1" prompt="ingrese el valor del Factor Prestacional asignado para el personal." sqref="WUY983107:WUY983115 G65592:H65600 IM65592:IM65600 SI65592:SI65600 ACE65592:ACE65600 AMA65592:AMA65600 AVW65592:AVW65600 BFS65592:BFS65600 BPO65592:BPO65600 BZK65592:BZK65600 CJG65592:CJG65600 CTC65592:CTC65600 DCY65592:DCY65600 DMU65592:DMU65600 DWQ65592:DWQ65600 EGM65592:EGM65600 EQI65592:EQI65600 FAE65592:FAE65600 FKA65592:FKA65600 FTW65592:FTW65600 GDS65592:GDS65600 GNO65592:GNO65600 GXK65592:GXK65600 HHG65592:HHG65600 HRC65592:HRC65600 IAY65592:IAY65600 IKU65592:IKU65600 IUQ65592:IUQ65600 JEM65592:JEM65600 JOI65592:JOI65600 JYE65592:JYE65600 KIA65592:KIA65600 KRW65592:KRW65600 LBS65592:LBS65600 LLO65592:LLO65600 LVK65592:LVK65600 MFG65592:MFG65600 MPC65592:MPC65600 MYY65592:MYY65600 NIU65592:NIU65600 NSQ65592:NSQ65600 OCM65592:OCM65600 OMI65592:OMI65600 OWE65592:OWE65600 PGA65592:PGA65600 PPW65592:PPW65600 PZS65592:PZS65600 QJO65592:QJO65600 QTK65592:QTK65600 RDG65592:RDG65600 RNC65592:RNC65600 RWY65592:RWY65600 SGU65592:SGU65600 SQQ65592:SQQ65600 TAM65592:TAM65600 TKI65592:TKI65600 TUE65592:TUE65600 UEA65592:UEA65600 UNW65592:UNW65600 UXS65592:UXS65600 VHO65592:VHO65600 VRK65592:VRK65600 WBG65592:WBG65600 WLC65592:WLC65600 WUY65592:WUY65600 G131128:H131136 IM131128:IM131136 SI131128:SI131136 ACE131128:ACE131136 AMA131128:AMA131136 AVW131128:AVW131136 BFS131128:BFS131136 BPO131128:BPO131136 BZK131128:BZK131136 CJG131128:CJG131136 CTC131128:CTC131136 DCY131128:DCY131136 DMU131128:DMU131136 DWQ131128:DWQ131136 EGM131128:EGM131136 EQI131128:EQI131136 FAE131128:FAE131136 FKA131128:FKA131136 FTW131128:FTW131136 GDS131128:GDS131136 GNO131128:GNO131136 GXK131128:GXK131136 HHG131128:HHG131136 HRC131128:HRC131136 IAY131128:IAY131136 IKU131128:IKU131136 IUQ131128:IUQ131136 JEM131128:JEM131136 JOI131128:JOI131136 JYE131128:JYE131136 KIA131128:KIA131136 KRW131128:KRW131136 LBS131128:LBS131136 LLO131128:LLO131136 LVK131128:LVK131136 MFG131128:MFG131136 MPC131128:MPC131136 MYY131128:MYY131136 NIU131128:NIU131136 NSQ131128:NSQ131136 OCM131128:OCM131136 OMI131128:OMI131136 OWE131128:OWE131136 PGA131128:PGA131136 PPW131128:PPW131136 PZS131128:PZS131136 QJO131128:QJO131136 QTK131128:QTK131136 RDG131128:RDG131136 RNC131128:RNC131136 RWY131128:RWY131136 SGU131128:SGU131136 SQQ131128:SQQ131136 TAM131128:TAM131136 TKI131128:TKI131136 TUE131128:TUE131136 UEA131128:UEA131136 UNW131128:UNW131136 UXS131128:UXS131136 VHO131128:VHO131136 VRK131128:VRK131136 WBG131128:WBG131136 WLC131128:WLC131136 WUY131128:WUY131136 G196664:H196672 IM196664:IM196672 SI196664:SI196672 ACE196664:ACE196672 AMA196664:AMA196672 AVW196664:AVW196672 BFS196664:BFS196672 BPO196664:BPO196672 BZK196664:BZK196672 CJG196664:CJG196672 CTC196664:CTC196672 DCY196664:DCY196672 DMU196664:DMU196672 DWQ196664:DWQ196672 EGM196664:EGM196672 EQI196664:EQI196672 FAE196664:FAE196672 FKA196664:FKA196672 FTW196664:FTW196672 GDS196664:GDS196672 GNO196664:GNO196672 GXK196664:GXK196672 HHG196664:HHG196672 HRC196664:HRC196672 IAY196664:IAY196672 IKU196664:IKU196672 IUQ196664:IUQ196672 JEM196664:JEM196672 JOI196664:JOI196672 JYE196664:JYE196672 KIA196664:KIA196672 KRW196664:KRW196672 LBS196664:LBS196672 LLO196664:LLO196672 LVK196664:LVK196672 MFG196664:MFG196672 MPC196664:MPC196672 MYY196664:MYY196672 NIU196664:NIU196672 NSQ196664:NSQ196672 OCM196664:OCM196672 OMI196664:OMI196672 OWE196664:OWE196672 PGA196664:PGA196672 PPW196664:PPW196672 PZS196664:PZS196672 QJO196664:QJO196672 QTK196664:QTK196672 RDG196664:RDG196672 RNC196664:RNC196672 RWY196664:RWY196672 SGU196664:SGU196672 SQQ196664:SQQ196672 TAM196664:TAM196672 TKI196664:TKI196672 TUE196664:TUE196672 UEA196664:UEA196672 UNW196664:UNW196672 UXS196664:UXS196672 VHO196664:VHO196672 VRK196664:VRK196672 WBG196664:WBG196672 WLC196664:WLC196672 WUY196664:WUY196672 G262200:H262208 IM262200:IM262208 SI262200:SI262208 ACE262200:ACE262208 AMA262200:AMA262208 AVW262200:AVW262208 BFS262200:BFS262208 BPO262200:BPO262208 BZK262200:BZK262208 CJG262200:CJG262208 CTC262200:CTC262208 DCY262200:DCY262208 DMU262200:DMU262208 DWQ262200:DWQ262208 EGM262200:EGM262208 EQI262200:EQI262208 FAE262200:FAE262208 FKA262200:FKA262208 FTW262200:FTW262208 GDS262200:GDS262208 GNO262200:GNO262208 GXK262200:GXK262208 HHG262200:HHG262208 HRC262200:HRC262208 IAY262200:IAY262208 IKU262200:IKU262208 IUQ262200:IUQ262208 JEM262200:JEM262208 JOI262200:JOI262208 JYE262200:JYE262208 KIA262200:KIA262208 KRW262200:KRW262208 LBS262200:LBS262208 LLO262200:LLO262208 LVK262200:LVK262208 MFG262200:MFG262208 MPC262200:MPC262208 MYY262200:MYY262208 NIU262200:NIU262208 NSQ262200:NSQ262208 OCM262200:OCM262208 OMI262200:OMI262208 OWE262200:OWE262208 PGA262200:PGA262208 PPW262200:PPW262208 PZS262200:PZS262208 QJO262200:QJO262208 QTK262200:QTK262208 RDG262200:RDG262208 RNC262200:RNC262208 RWY262200:RWY262208 SGU262200:SGU262208 SQQ262200:SQQ262208 TAM262200:TAM262208 TKI262200:TKI262208 TUE262200:TUE262208 UEA262200:UEA262208 UNW262200:UNW262208 UXS262200:UXS262208 VHO262200:VHO262208 VRK262200:VRK262208 WBG262200:WBG262208 WLC262200:WLC262208 WUY262200:WUY262208 G327736:H327744 IM327736:IM327744 SI327736:SI327744 ACE327736:ACE327744 AMA327736:AMA327744 AVW327736:AVW327744 BFS327736:BFS327744 BPO327736:BPO327744 BZK327736:BZK327744 CJG327736:CJG327744 CTC327736:CTC327744 DCY327736:DCY327744 DMU327736:DMU327744 DWQ327736:DWQ327744 EGM327736:EGM327744 EQI327736:EQI327744 FAE327736:FAE327744 FKA327736:FKA327744 FTW327736:FTW327744 GDS327736:GDS327744 GNO327736:GNO327744 GXK327736:GXK327744 HHG327736:HHG327744 HRC327736:HRC327744 IAY327736:IAY327744 IKU327736:IKU327744 IUQ327736:IUQ327744 JEM327736:JEM327744 JOI327736:JOI327744 JYE327736:JYE327744 KIA327736:KIA327744 KRW327736:KRW327744 LBS327736:LBS327744 LLO327736:LLO327744 LVK327736:LVK327744 MFG327736:MFG327744 MPC327736:MPC327744 MYY327736:MYY327744 NIU327736:NIU327744 NSQ327736:NSQ327744 OCM327736:OCM327744 OMI327736:OMI327744 OWE327736:OWE327744 PGA327736:PGA327744 PPW327736:PPW327744 PZS327736:PZS327744 QJO327736:QJO327744 QTK327736:QTK327744 RDG327736:RDG327744 RNC327736:RNC327744 RWY327736:RWY327744 SGU327736:SGU327744 SQQ327736:SQQ327744 TAM327736:TAM327744 TKI327736:TKI327744 TUE327736:TUE327744 UEA327736:UEA327744 UNW327736:UNW327744 UXS327736:UXS327744 VHO327736:VHO327744 VRK327736:VRK327744 WBG327736:WBG327744 WLC327736:WLC327744 WUY327736:WUY327744 G393272:H393280 IM393272:IM393280 SI393272:SI393280 ACE393272:ACE393280 AMA393272:AMA393280 AVW393272:AVW393280 BFS393272:BFS393280 BPO393272:BPO393280 BZK393272:BZK393280 CJG393272:CJG393280 CTC393272:CTC393280 DCY393272:DCY393280 DMU393272:DMU393280 DWQ393272:DWQ393280 EGM393272:EGM393280 EQI393272:EQI393280 FAE393272:FAE393280 FKA393272:FKA393280 FTW393272:FTW393280 GDS393272:GDS393280 GNO393272:GNO393280 GXK393272:GXK393280 HHG393272:HHG393280 HRC393272:HRC393280 IAY393272:IAY393280 IKU393272:IKU393280 IUQ393272:IUQ393280 JEM393272:JEM393280 JOI393272:JOI393280 JYE393272:JYE393280 KIA393272:KIA393280 KRW393272:KRW393280 LBS393272:LBS393280 LLO393272:LLO393280 LVK393272:LVK393280 MFG393272:MFG393280 MPC393272:MPC393280 MYY393272:MYY393280 NIU393272:NIU393280 NSQ393272:NSQ393280 OCM393272:OCM393280 OMI393272:OMI393280 OWE393272:OWE393280 PGA393272:PGA393280 PPW393272:PPW393280 PZS393272:PZS393280 QJO393272:QJO393280 QTK393272:QTK393280 RDG393272:RDG393280 RNC393272:RNC393280 RWY393272:RWY393280 SGU393272:SGU393280 SQQ393272:SQQ393280 TAM393272:TAM393280 TKI393272:TKI393280 TUE393272:TUE393280 UEA393272:UEA393280 UNW393272:UNW393280 UXS393272:UXS393280 VHO393272:VHO393280 VRK393272:VRK393280 WBG393272:WBG393280 WLC393272:WLC393280 WUY393272:WUY393280 G458808:H458816 IM458808:IM458816 SI458808:SI458816 ACE458808:ACE458816 AMA458808:AMA458816 AVW458808:AVW458816 BFS458808:BFS458816 BPO458808:BPO458816 BZK458808:BZK458816 CJG458808:CJG458816 CTC458808:CTC458816 DCY458808:DCY458816 DMU458808:DMU458816 DWQ458808:DWQ458816 EGM458808:EGM458816 EQI458808:EQI458816 FAE458808:FAE458816 FKA458808:FKA458816 FTW458808:FTW458816 GDS458808:GDS458816 GNO458808:GNO458816 GXK458808:GXK458816 HHG458808:HHG458816 HRC458808:HRC458816 IAY458808:IAY458816 IKU458808:IKU458816 IUQ458808:IUQ458816 JEM458808:JEM458816 JOI458808:JOI458816 JYE458808:JYE458816 KIA458808:KIA458816 KRW458808:KRW458816 LBS458808:LBS458816 LLO458808:LLO458816 LVK458808:LVK458816 MFG458808:MFG458816 MPC458808:MPC458816 MYY458808:MYY458816 NIU458808:NIU458816 NSQ458808:NSQ458816 OCM458808:OCM458816 OMI458808:OMI458816 OWE458808:OWE458816 PGA458808:PGA458816 PPW458808:PPW458816 PZS458808:PZS458816 QJO458808:QJO458816 QTK458808:QTK458816 RDG458808:RDG458816 RNC458808:RNC458816 RWY458808:RWY458816 SGU458808:SGU458816 SQQ458808:SQQ458816 TAM458808:TAM458816 TKI458808:TKI458816 TUE458808:TUE458816 UEA458808:UEA458816 UNW458808:UNW458816 UXS458808:UXS458816 VHO458808:VHO458816 VRK458808:VRK458816 WBG458808:WBG458816 WLC458808:WLC458816 WUY458808:WUY458816 G524344:H524352 IM524344:IM524352 SI524344:SI524352 ACE524344:ACE524352 AMA524344:AMA524352 AVW524344:AVW524352 BFS524344:BFS524352 BPO524344:BPO524352 BZK524344:BZK524352 CJG524344:CJG524352 CTC524344:CTC524352 DCY524344:DCY524352 DMU524344:DMU524352 DWQ524344:DWQ524352 EGM524344:EGM524352 EQI524344:EQI524352 FAE524344:FAE524352 FKA524344:FKA524352 FTW524344:FTW524352 GDS524344:GDS524352 GNO524344:GNO524352 GXK524344:GXK524352 HHG524344:HHG524352 HRC524344:HRC524352 IAY524344:IAY524352 IKU524344:IKU524352 IUQ524344:IUQ524352 JEM524344:JEM524352 JOI524344:JOI524352 JYE524344:JYE524352 KIA524344:KIA524352 KRW524344:KRW524352 LBS524344:LBS524352 LLO524344:LLO524352 LVK524344:LVK524352 MFG524344:MFG524352 MPC524344:MPC524352 MYY524344:MYY524352 NIU524344:NIU524352 NSQ524344:NSQ524352 OCM524344:OCM524352 OMI524344:OMI524352 OWE524344:OWE524352 PGA524344:PGA524352 PPW524344:PPW524352 PZS524344:PZS524352 QJO524344:QJO524352 QTK524344:QTK524352 RDG524344:RDG524352 RNC524344:RNC524352 RWY524344:RWY524352 SGU524344:SGU524352 SQQ524344:SQQ524352 TAM524344:TAM524352 TKI524344:TKI524352 TUE524344:TUE524352 UEA524344:UEA524352 UNW524344:UNW524352 UXS524344:UXS524352 VHO524344:VHO524352 VRK524344:VRK524352 WBG524344:WBG524352 WLC524344:WLC524352 WUY524344:WUY524352 G589880:H589888 IM589880:IM589888 SI589880:SI589888 ACE589880:ACE589888 AMA589880:AMA589888 AVW589880:AVW589888 BFS589880:BFS589888 BPO589880:BPO589888 BZK589880:BZK589888 CJG589880:CJG589888 CTC589880:CTC589888 DCY589880:DCY589888 DMU589880:DMU589888 DWQ589880:DWQ589888 EGM589880:EGM589888 EQI589880:EQI589888 FAE589880:FAE589888 FKA589880:FKA589888 FTW589880:FTW589888 GDS589880:GDS589888 GNO589880:GNO589888 GXK589880:GXK589888 HHG589880:HHG589888 HRC589880:HRC589888 IAY589880:IAY589888 IKU589880:IKU589888 IUQ589880:IUQ589888 JEM589880:JEM589888 JOI589880:JOI589888 JYE589880:JYE589888 KIA589880:KIA589888 KRW589880:KRW589888 LBS589880:LBS589888 LLO589880:LLO589888 LVK589880:LVK589888 MFG589880:MFG589888 MPC589880:MPC589888 MYY589880:MYY589888 NIU589880:NIU589888 NSQ589880:NSQ589888 OCM589880:OCM589888 OMI589880:OMI589888 OWE589880:OWE589888 PGA589880:PGA589888 PPW589880:PPW589888 PZS589880:PZS589888 QJO589880:QJO589888 QTK589880:QTK589888 RDG589880:RDG589888 RNC589880:RNC589888 RWY589880:RWY589888 SGU589880:SGU589888 SQQ589880:SQQ589888 TAM589880:TAM589888 TKI589880:TKI589888 TUE589880:TUE589888 UEA589880:UEA589888 UNW589880:UNW589888 UXS589880:UXS589888 VHO589880:VHO589888 VRK589880:VRK589888 WBG589880:WBG589888 WLC589880:WLC589888 WUY589880:WUY589888 G655416:H655424 IM655416:IM655424 SI655416:SI655424 ACE655416:ACE655424 AMA655416:AMA655424 AVW655416:AVW655424 BFS655416:BFS655424 BPO655416:BPO655424 BZK655416:BZK655424 CJG655416:CJG655424 CTC655416:CTC655424 DCY655416:DCY655424 DMU655416:DMU655424 DWQ655416:DWQ655424 EGM655416:EGM655424 EQI655416:EQI655424 FAE655416:FAE655424 FKA655416:FKA655424 FTW655416:FTW655424 GDS655416:GDS655424 GNO655416:GNO655424 GXK655416:GXK655424 HHG655416:HHG655424 HRC655416:HRC655424 IAY655416:IAY655424 IKU655416:IKU655424 IUQ655416:IUQ655424 JEM655416:JEM655424 JOI655416:JOI655424 JYE655416:JYE655424 KIA655416:KIA655424 KRW655416:KRW655424 LBS655416:LBS655424 LLO655416:LLO655424 LVK655416:LVK655424 MFG655416:MFG655424 MPC655416:MPC655424 MYY655416:MYY655424 NIU655416:NIU655424 NSQ655416:NSQ655424 OCM655416:OCM655424 OMI655416:OMI655424 OWE655416:OWE655424 PGA655416:PGA655424 PPW655416:PPW655424 PZS655416:PZS655424 QJO655416:QJO655424 QTK655416:QTK655424 RDG655416:RDG655424 RNC655416:RNC655424 RWY655416:RWY655424 SGU655416:SGU655424 SQQ655416:SQQ655424 TAM655416:TAM655424 TKI655416:TKI655424 TUE655416:TUE655424 UEA655416:UEA655424 UNW655416:UNW655424 UXS655416:UXS655424 VHO655416:VHO655424 VRK655416:VRK655424 WBG655416:WBG655424 WLC655416:WLC655424 WUY655416:WUY655424 G720952:H720960 IM720952:IM720960 SI720952:SI720960 ACE720952:ACE720960 AMA720952:AMA720960 AVW720952:AVW720960 BFS720952:BFS720960 BPO720952:BPO720960 BZK720952:BZK720960 CJG720952:CJG720960 CTC720952:CTC720960 DCY720952:DCY720960 DMU720952:DMU720960 DWQ720952:DWQ720960 EGM720952:EGM720960 EQI720952:EQI720960 FAE720952:FAE720960 FKA720952:FKA720960 FTW720952:FTW720960 GDS720952:GDS720960 GNO720952:GNO720960 GXK720952:GXK720960 HHG720952:HHG720960 HRC720952:HRC720960 IAY720952:IAY720960 IKU720952:IKU720960 IUQ720952:IUQ720960 JEM720952:JEM720960 JOI720952:JOI720960 JYE720952:JYE720960 KIA720952:KIA720960 KRW720952:KRW720960 LBS720952:LBS720960 LLO720952:LLO720960 LVK720952:LVK720960 MFG720952:MFG720960 MPC720952:MPC720960 MYY720952:MYY720960 NIU720952:NIU720960 NSQ720952:NSQ720960 OCM720952:OCM720960 OMI720952:OMI720960 OWE720952:OWE720960 PGA720952:PGA720960 PPW720952:PPW720960 PZS720952:PZS720960 QJO720952:QJO720960 QTK720952:QTK720960 RDG720952:RDG720960 RNC720952:RNC720960 RWY720952:RWY720960 SGU720952:SGU720960 SQQ720952:SQQ720960 TAM720952:TAM720960 TKI720952:TKI720960 TUE720952:TUE720960 UEA720952:UEA720960 UNW720952:UNW720960 UXS720952:UXS720960 VHO720952:VHO720960 VRK720952:VRK720960 WBG720952:WBG720960 WLC720952:WLC720960 WUY720952:WUY720960 G786488:H786496 IM786488:IM786496 SI786488:SI786496 ACE786488:ACE786496 AMA786488:AMA786496 AVW786488:AVW786496 BFS786488:BFS786496 BPO786488:BPO786496 BZK786488:BZK786496 CJG786488:CJG786496 CTC786488:CTC786496 DCY786488:DCY786496 DMU786488:DMU786496 DWQ786488:DWQ786496 EGM786488:EGM786496 EQI786488:EQI786496 FAE786488:FAE786496 FKA786488:FKA786496 FTW786488:FTW786496 GDS786488:GDS786496 GNO786488:GNO786496 GXK786488:GXK786496 HHG786488:HHG786496 HRC786488:HRC786496 IAY786488:IAY786496 IKU786488:IKU786496 IUQ786488:IUQ786496 JEM786488:JEM786496 JOI786488:JOI786496 JYE786488:JYE786496 KIA786488:KIA786496 KRW786488:KRW786496 LBS786488:LBS786496 LLO786488:LLO786496 LVK786488:LVK786496 MFG786488:MFG786496 MPC786488:MPC786496 MYY786488:MYY786496 NIU786488:NIU786496 NSQ786488:NSQ786496 OCM786488:OCM786496 OMI786488:OMI786496 OWE786488:OWE786496 PGA786488:PGA786496 PPW786488:PPW786496 PZS786488:PZS786496 QJO786488:QJO786496 QTK786488:QTK786496 RDG786488:RDG786496 RNC786488:RNC786496 RWY786488:RWY786496 SGU786488:SGU786496 SQQ786488:SQQ786496 TAM786488:TAM786496 TKI786488:TKI786496 TUE786488:TUE786496 UEA786488:UEA786496 UNW786488:UNW786496 UXS786488:UXS786496 VHO786488:VHO786496 VRK786488:VRK786496 WBG786488:WBG786496 WLC786488:WLC786496 WUY786488:WUY786496 G852024:H852032 IM852024:IM852032 SI852024:SI852032 ACE852024:ACE852032 AMA852024:AMA852032 AVW852024:AVW852032 BFS852024:BFS852032 BPO852024:BPO852032 BZK852024:BZK852032 CJG852024:CJG852032 CTC852024:CTC852032 DCY852024:DCY852032 DMU852024:DMU852032 DWQ852024:DWQ852032 EGM852024:EGM852032 EQI852024:EQI852032 FAE852024:FAE852032 FKA852024:FKA852032 FTW852024:FTW852032 GDS852024:GDS852032 GNO852024:GNO852032 GXK852024:GXK852032 HHG852024:HHG852032 HRC852024:HRC852032 IAY852024:IAY852032 IKU852024:IKU852032 IUQ852024:IUQ852032 JEM852024:JEM852032 JOI852024:JOI852032 JYE852024:JYE852032 KIA852024:KIA852032 KRW852024:KRW852032 LBS852024:LBS852032 LLO852024:LLO852032 LVK852024:LVK852032 MFG852024:MFG852032 MPC852024:MPC852032 MYY852024:MYY852032 NIU852024:NIU852032 NSQ852024:NSQ852032 OCM852024:OCM852032 OMI852024:OMI852032 OWE852024:OWE852032 PGA852024:PGA852032 PPW852024:PPW852032 PZS852024:PZS852032 QJO852024:QJO852032 QTK852024:QTK852032 RDG852024:RDG852032 RNC852024:RNC852032 RWY852024:RWY852032 SGU852024:SGU852032 SQQ852024:SQQ852032 TAM852024:TAM852032 TKI852024:TKI852032 TUE852024:TUE852032 UEA852024:UEA852032 UNW852024:UNW852032 UXS852024:UXS852032 VHO852024:VHO852032 VRK852024:VRK852032 WBG852024:WBG852032 WLC852024:WLC852032 WUY852024:WUY852032 G917560:H917568 IM917560:IM917568 SI917560:SI917568 ACE917560:ACE917568 AMA917560:AMA917568 AVW917560:AVW917568 BFS917560:BFS917568 BPO917560:BPO917568 BZK917560:BZK917568 CJG917560:CJG917568 CTC917560:CTC917568 DCY917560:DCY917568 DMU917560:DMU917568 DWQ917560:DWQ917568 EGM917560:EGM917568 EQI917560:EQI917568 FAE917560:FAE917568 FKA917560:FKA917568 FTW917560:FTW917568 GDS917560:GDS917568 GNO917560:GNO917568 GXK917560:GXK917568 HHG917560:HHG917568 HRC917560:HRC917568 IAY917560:IAY917568 IKU917560:IKU917568 IUQ917560:IUQ917568 JEM917560:JEM917568 JOI917560:JOI917568 JYE917560:JYE917568 KIA917560:KIA917568 KRW917560:KRW917568 LBS917560:LBS917568 LLO917560:LLO917568 LVK917560:LVK917568 MFG917560:MFG917568 MPC917560:MPC917568 MYY917560:MYY917568 NIU917560:NIU917568 NSQ917560:NSQ917568 OCM917560:OCM917568 OMI917560:OMI917568 OWE917560:OWE917568 PGA917560:PGA917568 PPW917560:PPW917568 PZS917560:PZS917568 QJO917560:QJO917568 QTK917560:QTK917568 RDG917560:RDG917568 RNC917560:RNC917568 RWY917560:RWY917568 SGU917560:SGU917568 SQQ917560:SQQ917568 TAM917560:TAM917568 TKI917560:TKI917568 TUE917560:TUE917568 UEA917560:UEA917568 UNW917560:UNW917568 UXS917560:UXS917568 VHO917560:VHO917568 VRK917560:VRK917568 WBG917560:WBG917568 WLC917560:WLC917568 WUY917560:WUY917568 G983096:H983104 IM983096:IM983104 SI983096:SI983104 ACE983096:ACE983104 AMA983096:AMA983104 AVW983096:AVW983104 BFS983096:BFS983104 BPO983096:BPO983104 BZK983096:BZK983104 CJG983096:CJG983104 CTC983096:CTC983104 DCY983096:DCY983104 DMU983096:DMU983104 DWQ983096:DWQ983104 EGM983096:EGM983104 EQI983096:EQI983104 FAE983096:FAE983104 FKA983096:FKA983104 FTW983096:FTW983104 GDS983096:GDS983104 GNO983096:GNO983104 GXK983096:GXK983104 HHG983096:HHG983104 HRC983096:HRC983104 IAY983096:IAY983104 IKU983096:IKU983104 IUQ983096:IUQ983104 JEM983096:JEM983104 JOI983096:JOI983104 JYE983096:JYE983104 KIA983096:KIA983104 KRW983096:KRW983104 LBS983096:LBS983104 LLO983096:LLO983104 LVK983096:LVK983104 MFG983096:MFG983104 MPC983096:MPC983104 MYY983096:MYY983104 NIU983096:NIU983104 NSQ983096:NSQ983104 OCM983096:OCM983104 OMI983096:OMI983104 OWE983096:OWE983104 PGA983096:PGA983104 PPW983096:PPW983104 PZS983096:PZS983104 QJO983096:QJO983104 QTK983096:QTK983104 RDG983096:RDG983104 RNC983096:RNC983104 RWY983096:RWY983104 SGU983096:SGU983104 SQQ983096:SQQ983104 TAM983096:TAM983104 TKI983096:TKI983104 TUE983096:TUE983104 UEA983096:UEA983104 UNW983096:UNW983104 UXS983096:UXS983104 VHO983096:VHO983104 VRK983096:VRK983104 WBG983096:WBG983104 WLC983096:WLC983104 WUY983096:WUY983104 G58:H82 IM58:IM82 SI58:SI82 ACE58:ACE82 AMA58:AMA82 AVW58:AVW82 BFS58:BFS82 BPO58:BPO82 BZK58:BZK82 CJG58:CJG82 CTC58:CTC82 DCY58:DCY82 DMU58:DMU82 DWQ58:DWQ82 EGM58:EGM82 EQI58:EQI82 FAE58:FAE82 FKA58:FKA82 FTW58:FTW82 GDS58:GDS82 GNO58:GNO82 GXK58:GXK82 HHG58:HHG82 HRC58:HRC82 IAY58:IAY82 IKU58:IKU82 IUQ58:IUQ82 JEM58:JEM82 JOI58:JOI82 JYE58:JYE82 KIA58:KIA82 KRW58:KRW82 LBS58:LBS82 LLO58:LLO82 LVK58:LVK82 MFG58:MFG82 MPC58:MPC82 MYY58:MYY82 NIU58:NIU82 NSQ58:NSQ82 OCM58:OCM82 OMI58:OMI82 OWE58:OWE82 PGA58:PGA82 PPW58:PPW82 PZS58:PZS82 QJO58:QJO82 QTK58:QTK82 RDG58:RDG82 RNC58:RNC82 RWY58:RWY82 SGU58:SGU82 SQQ58:SQQ82 TAM58:TAM82 TKI58:TKI82 TUE58:TUE82 UEA58:UEA82 UNW58:UNW82 UXS58:UXS82 VHO58:VHO82 VRK58:VRK82 WBG58:WBG82 WLC58:WLC82 WUY58:WUY82 G65603:H65611 IM65603:IM65611 SI65603:SI65611 ACE65603:ACE65611 AMA65603:AMA65611 AVW65603:AVW65611 BFS65603:BFS65611 BPO65603:BPO65611 BZK65603:BZK65611 CJG65603:CJG65611 CTC65603:CTC65611 DCY65603:DCY65611 DMU65603:DMU65611 DWQ65603:DWQ65611 EGM65603:EGM65611 EQI65603:EQI65611 FAE65603:FAE65611 FKA65603:FKA65611 FTW65603:FTW65611 GDS65603:GDS65611 GNO65603:GNO65611 GXK65603:GXK65611 HHG65603:HHG65611 HRC65603:HRC65611 IAY65603:IAY65611 IKU65603:IKU65611 IUQ65603:IUQ65611 JEM65603:JEM65611 JOI65603:JOI65611 JYE65603:JYE65611 KIA65603:KIA65611 KRW65603:KRW65611 LBS65603:LBS65611 LLO65603:LLO65611 LVK65603:LVK65611 MFG65603:MFG65611 MPC65603:MPC65611 MYY65603:MYY65611 NIU65603:NIU65611 NSQ65603:NSQ65611 OCM65603:OCM65611 OMI65603:OMI65611 OWE65603:OWE65611 PGA65603:PGA65611 PPW65603:PPW65611 PZS65603:PZS65611 QJO65603:QJO65611 QTK65603:QTK65611 RDG65603:RDG65611 RNC65603:RNC65611 RWY65603:RWY65611 SGU65603:SGU65611 SQQ65603:SQQ65611 TAM65603:TAM65611 TKI65603:TKI65611 TUE65603:TUE65611 UEA65603:UEA65611 UNW65603:UNW65611 UXS65603:UXS65611 VHO65603:VHO65611 VRK65603:VRK65611 WBG65603:WBG65611 WLC65603:WLC65611 WUY65603:WUY65611 G131139:H131147 IM131139:IM131147 SI131139:SI131147 ACE131139:ACE131147 AMA131139:AMA131147 AVW131139:AVW131147 BFS131139:BFS131147 BPO131139:BPO131147 BZK131139:BZK131147 CJG131139:CJG131147 CTC131139:CTC131147 DCY131139:DCY131147 DMU131139:DMU131147 DWQ131139:DWQ131147 EGM131139:EGM131147 EQI131139:EQI131147 FAE131139:FAE131147 FKA131139:FKA131147 FTW131139:FTW131147 GDS131139:GDS131147 GNO131139:GNO131147 GXK131139:GXK131147 HHG131139:HHG131147 HRC131139:HRC131147 IAY131139:IAY131147 IKU131139:IKU131147 IUQ131139:IUQ131147 JEM131139:JEM131147 JOI131139:JOI131147 JYE131139:JYE131147 KIA131139:KIA131147 KRW131139:KRW131147 LBS131139:LBS131147 LLO131139:LLO131147 LVK131139:LVK131147 MFG131139:MFG131147 MPC131139:MPC131147 MYY131139:MYY131147 NIU131139:NIU131147 NSQ131139:NSQ131147 OCM131139:OCM131147 OMI131139:OMI131147 OWE131139:OWE131147 PGA131139:PGA131147 PPW131139:PPW131147 PZS131139:PZS131147 QJO131139:QJO131147 QTK131139:QTK131147 RDG131139:RDG131147 RNC131139:RNC131147 RWY131139:RWY131147 SGU131139:SGU131147 SQQ131139:SQQ131147 TAM131139:TAM131147 TKI131139:TKI131147 TUE131139:TUE131147 UEA131139:UEA131147 UNW131139:UNW131147 UXS131139:UXS131147 VHO131139:VHO131147 VRK131139:VRK131147 WBG131139:WBG131147 WLC131139:WLC131147 WUY131139:WUY131147 G196675:H196683 IM196675:IM196683 SI196675:SI196683 ACE196675:ACE196683 AMA196675:AMA196683 AVW196675:AVW196683 BFS196675:BFS196683 BPO196675:BPO196683 BZK196675:BZK196683 CJG196675:CJG196683 CTC196675:CTC196683 DCY196675:DCY196683 DMU196675:DMU196683 DWQ196675:DWQ196683 EGM196675:EGM196683 EQI196675:EQI196683 FAE196675:FAE196683 FKA196675:FKA196683 FTW196675:FTW196683 GDS196675:GDS196683 GNO196675:GNO196683 GXK196675:GXK196683 HHG196675:HHG196683 HRC196675:HRC196683 IAY196675:IAY196683 IKU196675:IKU196683 IUQ196675:IUQ196683 JEM196675:JEM196683 JOI196675:JOI196683 JYE196675:JYE196683 KIA196675:KIA196683 KRW196675:KRW196683 LBS196675:LBS196683 LLO196675:LLO196683 LVK196675:LVK196683 MFG196675:MFG196683 MPC196675:MPC196683 MYY196675:MYY196683 NIU196675:NIU196683 NSQ196675:NSQ196683 OCM196675:OCM196683 OMI196675:OMI196683 OWE196675:OWE196683 PGA196675:PGA196683 PPW196675:PPW196683 PZS196675:PZS196683 QJO196675:QJO196683 QTK196675:QTK196683 RDG196675:RDG196683 RNC196675:RNC196683 RWY196675:RWY196683 SGU196675:SGU196683 SQQ196675:SQQ196683 TAM196675:TAM196683 TKI196675:TKI196683 TUE196675:TUE196683 UEA196675:UEA196683 UNW196675:UNW196683 UXS196675:UXS196683 VHO196675:VHO196683 VRK196675:VRK196683 WBG196675:WBG196683 WLC196675:WLC196683 WUY196675:WUY196683 G262211:H262219 IM262211:IM262219 SI262211:SI262219 ACE262211:ACE262219 AMA262211:AMA262219 AVW262211:AVW262219 BFS262211:BFS262219 BPO262211:BPO262219 BZK262211:BZK262219 CJG262211:CJG262219 CTC262211:CTC262219 DCY262211:DCY262219 DMU262211:DMU262219 DWQ262211:DWQ262219 EGM262211:EGM262219 EQI262211:EQI262219 FAE262211:FAE262219 FKA262211:FKA262219 FTW262211:FTW262219 GDS262211:GDS262219 GNO262211:GNO262219 GXK262211:GXK262219 HHG262211:HHG262219 HRC262211:HRC262219 IAY262211:IAY262219 IKU262211:IKU262219 IUQ262211:IUQ262219 JEM262211:JEM262219 JOI262211:JOI262219 JYE262211:JYE262219 KIA262211:KIA262219 KRW262211:KRW262219 LBS262211:LBS262219 LLO262211:LLO262219 LVK262211:LVK262219 MFG262211:MFG262219 MPC262211:MPC262219 MYY262211:MYY262219 NIU262211:NIU262219 NSQ262211:NSQ262219 OCM262211:OCM262219 OMI262211:OMI262219 OWE262211:OWE262219 PGA262211:PGA262219 PPW262211:PPW262219 PZS262211:PZS262219 QJO262211:QJO262219 QTK262211:QTK262219 RDG262211:RDG262219 RNC262211:RNC262219 RWY262211:RWY262219 SGU262211:SGU262219 SQQ262211:SQQ262219 TAM262211:TAM262219 TKI262211:TKI262219 TUE262211:TUE262219 UEA262211:UEA262219 UNW262211:UNW262219 UXS262211:UXS262219 VHO262211:VHO262219 VRK262211:VRK262219 WBG262211:WBG262219 WLC262211:WLC262219 WUY262211:WUY262219 G327747:H327755 IM327747:IM327755 SI327747:SI327755 ACE327747:ACE327755 AMA327747:AMA327755 AVW327747:AVW327755 BFS327747:BFS327755 BPO327747:BPO327755 BZK327747:BZK327755 CJG327747:CJG327755 CTC327747:CTC327755 DCY327747:DCY327755 DMU327747:DMU327755 DWQ327747:DWQ327755 EGM327747:EGM327755 EQI327747:EQI327755 FAE327747:FAE327755 FKA327747:FKA327755 FTW327747:FTW327755 GDS327747:GDS327755 GNO327747:GNO327755 GXK327747:GXK327755 HHG327747:HHG327755 HRC327747:HRC327755 IAY327747:IAY327755 IKU327747:IKU327755 IUQ327747:IUQ327755 JEM327747:JEM327755 JOI327747:JOI327755 JYE327747:JYE327755 KIA327747:KIA327755 KRW327747:KRW327755 LBS327747:LBS327755 LLO327747:LLO327755 LVK327747:LVK327755 MFG327747:MFG327755 MPC327747:MPC327755 MYY327747:MYY327755 NIU327747:NIU327755 NSQ327747:NSQ327755 OCM327747:OCM327755 OMI327747:OMI327755 OWE327747:OWE327755 PGA327747:PGA327755 PPW327747:PPW327755 PZS327747:PZS327755 QJO327747:QJO327755 QTK327747:QTK327755 RDG327747:RDG327755 RNC327747:RNC327755 RWY327747:RWY327755 SGU327747:SGU327755 SQQ327747:SQQ327755 TAM327747:TAM327755 TKI327747:TKI327755 TUE327747:TUE327755 UEA327747:UEA327755 UNW327747:UNW327755 UXS327747:UXS327755 VHO327747:VHO327755 VRK327747:VRK327755 WBG327747:WBG327755 WLC327747:WLC327755 WUY327747:WUY327755 G393283:H393291 IM393283:IM393291 SI393283:SI393291 ACE393283:ACE393291 AMA393283:AMA393291 AVW393283:AVW393291 BFS393283:BFS393291 BPO393283:BPO393291 BZK393283:BZK393291 CJG393283:CJG393291 CTC393283:CTC393291 DCY393283:DCY393291 DMU393283:DMU393291 DWQ393283:DWQ393291 EGM393283:EGM393291 EQI393283:EQI393291 FAE393283:FAE393291 FKA393283:FKA393291 FTW393283:FTW393291 GDS393283:GDS393291 GNO393283:GNO393291 GXK393283:GXK393291 HHG393283:HHG393291 HRC393283:HRC393291 IAY393283:IAY393291 IKU393283:IKU393291 IUQ393283:IUQ393291 JEM393283:JEM393291 JOI393283:JOI393291 JYE393283:JYE393291 KIA393283:KIA393291 KRW393283:KRW393291 LBS393283:LBS393291 LLO393283:LLO393291 LVK393283:LVK393291 MFG393283:MFG393291 MPC393283:MPC393291 MYY393283:MYY393291 NIU393283:NIU393291 NSQ393283:NSQ393291 OCM393283:OCM393291 OMI393283:OMI393291 OWE393283:OWE393291 PGA393283:PGA393291 PPW393283:PPW393291 PZS393283:PZS393291 QJO393283:QJO393291 QTK393283:QTK393291 RDG393283:RDG393291 RNC393283:RNC393291 RWY393283:RWY393291 SGU393283:SGU393291 SQQ393283:SQQ393291 TAM393283:TAM393291 TKI393283:TKI393291 TUE393283:TUE393291 UEA393283:UEA393291 UNW393283:UNW393291 UXS393283:UXS393291 VHO393283:VHO393291 VRK393283:VRK393291 WBG393283:WBG393291 WLC393283:WLC393291 WUY393283:WUY393291 G458819:H458827 IM458819:IM458827 SI458819:SI458827 ACE458819:ACE458827 AMA458819:AMA458827 AVW458819:AVW458827 BFS458819:BFS458827 BPO458819:BPO458827 BZK458819:BZK458827 CJG458819:CJG458827 CTC458819:CTC458827 DCY458819:DCY458827 DMU458819:DMU458827 DWQ458819:DWQ458827 EGM458819:EGM458827 EQI458819:EQI458827 FAE458819:FAE458827 FKA458819:FKA458827 FTW458819:FTW458827 GDS458819:GDS458827 GNO458819:GNO458827 GXK458819:GXK458827 HHG458819:HHG458827 HRC458819:HRC458827 IAY458819:IAY458827 IKU458819:IKU458827 IUQ458819:IUQ458827 JEM458819:JEM458827 JOI458819:JOI458827 JYE458819:JYE458827 KIA458819:KIA458827 KRW458819:KRW458827 LBS458819:LBS458827 LLO458819:LLO458827 LVK458819:LVK458827 MFG458819:MFG458827 MPC458819:MPC458827 MYY458819:MYY458827 NIU458819:NIU458827 NSQ458819:NSQ458827 OCM458819:OCM458827 OMI458819:OMI458827 OWE458819:OWE458827 PGA458819:PGA458827 PPW458819:PPW458827 PZS458819:PZS458827 QJO458819:QJO458827 QTK458819:QTK458827 RDG458819:RDG458827 RNC458819:RNC458827 RWY458819:RWY458827 SGU458819:SGU458827 SQQ458819:SQQ458827 TAM458819:TAM458827 TKI458819:TKI458827 TUE458819:TUE458827 UEA458819:UEA458827 UNW458819:UNW458827 UXS458819:UXS458827 VHO458819:VHO458827 VRK458819:VRK458827 WBG458819:WBG458827 WLC458819:WLC458827 WUY458819:WUY458827 G524355:H524363 IM524355:IM524363 SI524355:SI524363 ACE524355:ACE524363 AMA524355:AMA524363 AVW524355:AVW524363 BFS524355:BFS524363 BPO524355:BPO524363 BZK524355:BZK524363 CJG524355:CJG524363 CTC524355:CTC524363 DCY524355:DCY524363 DMU524355:DMU524363 DWQ524355:DWQ524363 EGM524355:EGM524363 EQI524355:EQI524363 FAE524355:FAE524363 FKA524355:FKA524363 FTW524355:FTW524363 GDS524355:GDS524363 GNO524355:GNO524363 GXK524355:GXK524363 HHG524355:HHG524363 HRC524355:HRC524363 IAY524355:IAY524363 IKU524355:IKU524363 IUQ524355:IUQ524363 JEM524355:JEM524363 JOI524355:JOI524363 JYE524355:JYE524363 KIA524355:KIA524363 KRW524355:KRW524363 LBS524355:LBS524363 LLO524355:LLO524363 LVK524355:LVK524363 MFG524355:MFG524363 MPC524355:MPC524363 MYY524355:MYY524363 NIU524355:NIU524363 NSQ524355:NSQ524363 OCM524355:OCM524363 OMI524355:OMI524363 OWE524355:OWE524363 PGA524355:PGA524363 PPW524355:PPW524363 PZS524355:PZS524363 QJO524355:QJO524363 QTK524355:QTK524363 RDG524355:RDG524363 RNC524355:RNC524363 RWY524355:RWY524363 SGU524355:SGU524363 SQQ524355:SQQ524363 TAM524355:TAM524363 TKI524355:TKI524363 TUE524355:TUE524363 UEA524355:UEA524363 UNW524355:UNW524363 UXS524355:UXS524363 VHO524355:VHO524363 VRK524355:VRK524363 WBG524355:WBG524363 WLC524355:WLC524363 WUY524355:WUY524363 G589891:H589899 IM589891:IM589899 SI589891:SI589899 ACE589891:ACE589899 AMA589891:AMA589899 AVW589891:AVW589899 BFS589891:BFS589899 BPO589891:BPO589899 BZK589891:BZK589899 CJG589891:CJG589899 CTC589891:CTC589899 DCY589891:DCY589899 DMU589891:DMU589899 DWQ589891:DWQ589899 EGM589891:EGM589899 EQI589891:EQI589899 FAE589891:FAE589899 FKA589891:FKA589899 FTW589891:FTW589899 GDS589891:GDS589899 GNO589891:GNO589899 GXK589891:GXK589899 HHG589891:HHG589899 HRC589891:HRC589899 IAY589891:IAY589899 IKU589891:IKU589899 IUQ589891:IUQ589899 JEM589891:JEM589899 JOI589891:JOI589899 JYE589891:JYE589899 KIA589891:KIA589899 KRW589891:KRW589899 LBS589891:LBS589899 LLO589891:LLO589899 LVK589891:LVK589899 MFG589891:MFG589899 MPC589891:MPC589899 MYY589891:MYY589899 NIU589891:NIU589899 NSQ589891:NSQ589899 OCM589891:OCM589899 OMI589891:OMI589899 OWE589891:OWE589899 PGA589891:PGA589899 PPW589891:PPW589899 PZS589891:PZS589899 QJO589891:QJO589899 QTK589891:QTK589899 RDG589891:RDG589899 RNC589891:RNC589899 RWY589891:RWY589899 SGU589891:SGU589899 SQQ589891:SQQ589899 TAM589891:TAM589899 TKI589891:TKI589899 TUE589891:TUE589899 UEA589891:UEA589899 UNW589891:UNW589899 UXS589891:UXS589899 VHO589891:VHO589899 VRK589891:VRK589899 WBG589891:WBG589899 WLC589891:WLC589899 WUY589891:WUY589899 G655427:H655435 IM655427:IM655435 SI655427:SI655435 ACE655427:ACE655435 AMA655427:AMA655435 AVW655427:AVW655435 BFS655427:BFS655435 BPO655427:BPO655435 BZK655427:BZK655435 CJG655427:CJG655435 CTC655427:CTC655435 DCY655427:DCY655435 DMU655427:DMU655435 DWQ655427:DWQ655435 EGM655427:EGM655435 EQI655427:EQI655435 FAE655427:FAE655435 FKA655427:FKA655435 FTW655427:FTW655435 GDS655427:GDS655435 GNO655427:GNO655435 GXK655427:GXK655435 HHG655427:HHG655435 HRC655427:HRC655435 IAY655427:IAY655435 IKU655427:IKU655435 IUQ655427:IUQ655435 JEM655427:JEM655435 JOI655427:JOI655435 JYE655427:JYE655435 KIA655427:KIA655435 KRW655427:KRW655435 LBS655427:LBS655435 LLO655427:LLO655435 LVK655427:LVK655435 MFG655427:MFG655435 MPC655427:MPC655435 MYY655427:MYY655435 NIU655427:NIU655435 NSQ655427:NSQ655435 OCM655427:OCM655435 OMI655427:OMI655435 OWE655427:OWE655435 PGA655427:PGA655435 PPW655427:PPW655435 PZS655427:PZS655435 QJO655427:QJO655435 QTK655427:QTK655435 RDG655427:RDG655435 RNC655427:RNC655435 RWY655427:RWY655435 SGU655427:SGU655435 SQQ655427:SQQ655435 TAM655427:TAM655435 TKI655427:TKI655435 TUE655427:TUE655435 UEA655427:UEA655435 UNW655427:UNW655435 UXS655427:UXS655435 VHO655427:VHO655435 VRK655427:VRK655435 WBG655427:WBG655435 WLC655427:WLC655435 WUY655427:WUY655435 G720963:H720971 IM720963:IM720971 SI720963:SI720971 ACE720963:ACE720971 AMA720963:AMA720971 AVW720963:AVW720971 BFS720963:BFS720971 BPO720963:BPO720971 BZK720963:BZK720971 CJG720963:CJG720971 CTC720963:CTC720971 DCY720963:DCY720971 DMU720963:DMU720971 DWQ720963:DWQ720971 EGM720963:EGM720971 EQI720963:EQI720971 FAE720963:FAE720971 FKA720963:FKA720971 FTW720963:FTW720971 GDS720963:GDS720971 GNO720963:GNO720971 GXK720963:GXK720971 HHG720963:HHG720971 HRC720963:HRC720971 IAY720963:IAY720971 IKU720963:IKU720971 IUQ720963:IUQ720971 JEM720963:JEM720971 JOI720963:JOI720971 JYE720963:JYE720971 KIA720963:KIA720971 KRW720963:KRW720971 LBS720963:LBS720971 LLO720963:LLO720971 LVK720963:LVK720971 MFG720963:MFG720971 MPC720963:MPC720971 MYY720963:MYY720971 NIU720963:NIU720971 NSQ720963:NSQ720971 OCM720963:OCM720971 OMI720963:OMI720971 OWE720963:OWE720971 PGA720963:PGA720971 PPW720963:PPW720971 PZS720963:PZS720971 QJO720963:QJO720971 QTK720963:QTK720971 RDG720963:RDG720971 RNC720963:RNC720971 RWY720963:RWY720971 SGU720963:SGU720971 SQQ720963:SQQ720971 TAM720963:TAM720971 TKI720963:TKI720971 TUE720963:TUE720971 UEA720963:UEA720971 UNW720963:UNW720971 UXS720963:UXS720971 VHO720963:VHO720971 VRK720963:VRK720971 WBG720963:WBG720971 WLC720963:WLC720971 WUY720963:WUY720971 G786499:H786507 IM786499:IM786507 SI786499:SI786507 ACE786499:ACE786507 AMA786499:AMA786507 AVW786499:AVW786507 BFS786499:BFS786507 BPO786499:BPO786507 BZK786499:BZK786507 CJG786499:CJG786507 CTC786499:CTC786507 DCY786499:DCY786507 DMU786499:DMU786507 DWQ786499:DWQ786507 EGM786499:EGM786507 EQI786499:EQI786507 FAE786499:FAE786507 FKA786499:FKA786507 FTW786499:FTW786507 GDS786499:GDS786507 GNO786499:GNO786507 GXK786499:GXK786507 HHG786499:HHG786507 HRC786499:HRC786507 IAY786499:IAY786507 IKU786499:IKU786507 IUQ786499:IUQ786507 JEM786499:JEM786507 JOI786499:JOI786507 JYE786499:JYE786507 KIA786499:KIA786507 KRW786499:KRW786507 LBS786499:LBS786507 LLO786499:LLO786507 LVK786499:LVK786507 MFG786499:MFG786507 MPC786499:MPC786507 MYY786499:MYY786507 NIU786499:NIU786507 NSQ786499:NSQ786507 OCM786499:OCM786507 OMI786499:OMI786507 OWE786499:OWE786507 PGA786499:PGA786507 PPW786499:PPW786507 PZS786499:PZS786507 QJO786499:QJO786507 QTK786499:QTK786507 RDG786499:RDG786507 RNC786499:RNC786507 RWY786499:RWY786507 SGU786499:SGU786507 SQQ786499:SQQ786507 TAM786499:TAM786507 TKI786499:TKI786507 TUE786499:TUE786507 UEA786499:UEA786507 UNW786499:UNW786507 UXS786499:UXS786507 VHO786499:VHO786507 VRK786499:VRK786507 WBG786499:WBG786507 WLC786499:WLC786507 WUY786499:WUY786507 G852035:H852043 IM852035:IM852043 SI852035:SI852043 ACE852035:ACE852043 AMA852035:AMA852043 AVW852035:AVW852043 BFS852035:BFS852043 BPO852035:BPO852043 BZK852035:BZK852043 CJG852035:CJG852043 CTC852035:CTC852043 DCY852035:DCY852043 DMU852035:DMU852043 DWQ852035:DWQ852043 EGM852035:EGM852043 EQI852035:EQI852043 FAE852035:FAE852043 FKA852035:FKA852043 FTW852035:FTW852043 GDS852035:GDS852043 GNO852035:GNO852043 GXK852035:GXK852043 HHG852035:HHG852043 HRC852035:HRC852043 IAY852035:IAY852043 IKU852035:IKU852043 IUQ852035:IUQ852043 JEM852035:JEM852043 JOI852035:JOI852043 JYE852035:JYE852043 KIA852035:KIA852043 KRW852035:KRW852043 LBS852035:LBS852043 LLO852035:LLO852043 LVK852035:LVK852043 MFG852035:MFG852043 MPC852035:MPC852043 MYY852035:MYY852043 NIU852035:NIU852043 NSQ852035:NSQ852043 OCM852035:OCM852043 OMI852035:OMI852043 OWE852035:OWE852043 PGA852035:PGA852043 PPW852035:PPW852043 PZS852035:PZS852043 QJO852035:QJO852043 QTK852035:QTK852043 RDG852035:RDG852043 RNC852035:RNC852043 RWY852035:RWY852043 SGU852035:SGU852043 SQQ852035:SQQ852043 TAM852035:TAM852043 TKI852035:TKI852043 TUE852035:TUE852043 UEA852035:UEA852043 UNW852035:UNW852043 UXS852035:UXS852043 VHO852035:VHO852043 VRK852035:VRK852043 WBG852035:WBG852043 WLC852035:WLC852043 WUY852035:WUY852043 G917571:H917579 IM917571:IM917579 SI917571:SI917579 ACE917571:ACE917579 AMA917571:AMA917579 AVW917571:AVW917579 BFS917571:BFS917579 BPO917571:BPO917579 BZK917571:BZK917579 CJG917571:CJG917579 CTC917571:CTC917579 DCY917571:DCY917579 DMU917571:DMU917579 DWQ917571:DWQ917579 EGM917571:EGM917579 EQI917571:EQI917579 FAE917571:FAE917579 FKA917571:FKA917579 FTW917571:FTW917579 GDS917571:GDS917579 GNO917571:GNO917579 GXK917571:GXK917579 HHG917571:HHG917579 HRC917571:HRC917579 IAY917571:IAY917579 IKU917571:IKU917579 IUQ917571:IUQ917579 JEM917571:JEM917579 JOI917571:JOI917579 JYE917571:JYE917579 KIA917571:KIA917579 KRW917571:KRW917579 LBS917571:LBS917579 LLO917571:LLO917579 LVK917571:LVK917579 MFG917571:MFG917579 MPC917571:MPC917579 MYY917571:MYY917579 NIU917571:NIU917579 NSQ917571:NSQ917579 OCM917571:OCM917579 OMI917571:OMI917579 OWE917571:OWE917579 PGA917571:PGA917579 PPW917571:PPW917579 PZS917571:PZS917579 QJO917571:QJO917579 QTK917571:QTK917579 RDG917571:RDG917579 RNC917571:RNC917579 RWY917571:RWY917579 SGU917571:SGU917579 SQQ917571:SQQ917579 TAM917571:TAM917579 TKI917571:TKI917579 TUE917571:TUE917579 UEA917571:UEA917579 UNW917571:UNW917579 UXS917571:UXS917579 VHO917571:VHO917579 VRK917571:VRK917579 WBG917571:WBG917579 WLC917571:WLC917579 WUY917571:WUY917579 G983107:H983115 IM983107:IM983115 SI983107:SI983115 ACE983107:ACE983115 AMA983107:AMA983115 AVW983107:AVW983115 BFS983107:BFS983115 BPO983107:BPO983115 BZK983107:BZK983115 CJG983107:CJG983115 CTC983107:CTC983115 DCY983107:DCY983115 DMU983107:DMU983115 DWQ983107:DWQ983115 EGM983107:EGM983115 EQI983107:EQI983115 FAE983107:FAE983115 FKA983107:FKA983115 FTW983107:FTW983115 GDS983107:GDS983115 GNO983107:GNO983115 GXK983107:GXK983115 HHG983107:HHG983115 HRC983107:HRC983115 IAY983107:IAY983115 IKU983107:IKU983115 IUQ983107:IUQ983115 JEM983107:JEM983115 JOI983107:JOI983115 JYE983107:JYE983115 KIA983107:KIA983115 KRW983107:KRW983115 LBS983107:LBS983115 LLO983107:LLO983115 LVK983107:LVK983115 MFG983107:MFG983115 MPC983107:MPC983115 MYY983107:MYY983115 NIU983107:NIU983115 NSQ983107:NSQ983115 OCM983107:OCM983115 OMI983107:OMI983115 OWE983107:OWE983115 PGA983107:PGA983115 PPW983107:PPW983115 PZS983107:PZS983115 QJO983107:QJO983115 QTK983107:QTK983115 RDG983107:RDG983115 RNC983107:RNC983115 RWY983107:RWY983115 SGU983107:SGU983115 SQQ983107:SQQ983115 TAM983107:TAM983115 TKI983107:TKI983115 TUE983107:TUE983115 UEA983107:UEA983115 UNW983107:UNW983115 UXS983107:UXS983115 VHO983107:VHO983115 VRK983107:VRK983115 WBG983107:WBG983115 WLC983107:WLC983115 G19:H55 G11:H15 IM11:IM55 WUY11:WUY55 WLC11:WLC55 WBG11:WBG55 VRK11:VRK55 VHO11:VHO55 UXS11:UXS55 UNW11:UNW55 UEA11:UEA55 TUE11:TUE55 TKI11:TKI55 TAM11:TAM55 SQQ11:SQQ55 SGU11:SGU55 RWY11:RWY55 RNC11:RNC55 RDG11:RDG55 QTK11:QTK55 QJO11:QJO55 PZS11:PZS55 PPW11:PPW55 PGA11:PGA55 OWE11:OWE55 OMI11:OMI55 OCM11:OCM55 NSQ11:NSQ55 NIU11:NIU55 MYY11:MYY55 MPC11:MPC55 MFG11:MFG55 LVK11:LVK55 LLO11:LLO55 LBS11:LBS55 KRW11:KRW55 KIA11:KIA55 JYE11:JYE55 JOI11:JOI55 JEM11:JEM55 IUQ11:IUQ55 IKU11:IKU55 IAY11:IAY55 HRC11:HRC55 HHG11:HHG55 GXK11:GXK55 GNO11:GNO55 GDS11:GDS55 FTW11:FTW55 FKA11:FKA55 FAE11:FAE55 EQI11:EQI55 EGM11:EGM55 DWQ11:DWQ55 DMU11:DMU55 DCY11:DCY55 CTC11:CTC55 CJG11:CJG55 BZK11:BZK55 BPO11:BPO55 BFS11:BFS55 AVW11:AVW55 AMA11:AMA55 ACE11:ACE55 SI11:SI55" xr:uid="{00000000-0002-0000-0300-000001000000}"/>
    <dataValidation allowBlank="1" showInputMessage="1" showErrorMessage="1" prompt="traer el valor definido en la hoja &quot;honorarios Corporativos&quot;" sqref="WUX983107:WUX983115 E65592:F65600 IL65592:IL65600 SH65592:SH65600 ACD65592:ACD65600 ALZ65592:ALZ65600 AVV65592:AVV65600 BFR65592:BFR65600 BPN65592:BPN65600 BZJ65592:BZJ65600 CJF65592:CJF65600 CTB65592:CTB65600 DCX65592:DCX65600 DMT65592:DMT65600 DWP65592:DWP65600 EGL65592:EGL65600 EQH65592:EQH65600 FAD65592:FAD65600 FJZ65592:FJZ65600 FTV65592:FTV65600 GDR65592:GDR65600 GNN65592:GNN65600 GXJ65592:GXJ65600 HHF65592:HHF65600 HRB65592:HRB65600 IAX65592:IAX65600 IKT65592:IKT65600 IUP65592:IUP65600 JEL65592:JEL65600 JOH65592:JOH65600 JYD65592:JYD65600 KHZ65592:KHZ65600 KRV65592:KRV65600 LBR65592:LBR65600 LLN65592:LLN65600 LVJ65592:LVJ65600 MFF65592:MFF65600 MPB65592:MPB65600 MYX65592:MYX65600 NIT65592:NIT65600 NSP65592:NSP65600 OCL65592:OCL65600 OMH65592:OMH65600 OWD65592:OWD65600 PFZ65592:PFZ65600 PPV65592:PPV65600 PZR65592:PZR65600 QJN65592:QJN65600 QTJ65592:QTJ65600 RDF65592:RDF65600 RNB65592:RNB65600 RWX65592:RWX65600 SGT65592:SGT65600 SQP65592:SQP65600 TAL65592:TAL65600 TKH65592:TKH65600 TUD65592:TUD65600 UDZ65592:UDZ65600 UNV65592:UNV65600 UXR65592:UXR65600 VHN65592:VHN65600 VRJ65592:VRJ65600 WBF65592:WBF65600 WLB65592:WLB65600 WUX65592:WUX65600 E131128:F131136 IL131128:IL131136 SH131128:SH131136 ACD131128:ACD131136 ALZ131128:ALZ131136 AVV131128:AVV131136 BFR131128:BFR131136 BPN131128:BPN131136 BZJ131128:BZJ131136 CJF131128:CJF131136 CTB131128:CTB131136 DCX131128:DCX131136 DMT131128:DMT131136 DWP131128:DWP131136 EGL131128:EGL131136 EQH131128:EQH131136 FAD131128:FAD131136 FJZ131128:FJZ131136 FTV131128:FTV131136 GDR131128:GDR131136 GNN131128:GNN131136 GXJ131128:GXJ131136 HHF131128:HHF131136 HRB131128:HRB131136 IAX131128:IAX131136 IKT131128:IKT131136 IUP131128:IUP131136 JEL131128:JEL131136 JOH131128:JOH131136 JYD131128:JYD131136 KHZ131128:KHZ131136 KRV131128:KRV131136 LBR131128:LBR131136 LLN131128:LLN131136 LVJ131128:LVJ131136 MFF131128:MFF131136 MPB131128:MPB131136 MYX131128:MYX131136 NIT131128:NIT131136 NSP131128:NSP131136 OCL131128:OCL131136 OMH131128:OMH131136 OWD131128:OWD131136 PFZ131128:PFZ131136 PPV131128:PPV131136 PZR131128:PZR131136 QJN131128:QJN131136 QTJ131128:QTJ131136 RDF131128:RDF131136 RNB131128:RNB131136 RWX131128:RWX131136 SGT131128:SGT131136 SQP131128:SQP131136 TAL131128:TAL131136 TKH131128:TKH131136 TUD131128:TUD131136 UDZ131128:UDZ131136 UNV131128:UNV131136 UXR131128:UXR131136 VHN131128:VHN131136 VRJ131128:VRJ131136 WBF131128:WBF131136 WLB131128:WLB131136 WUX131128:WUX131136 E196664:F196672 IL196664:IL196672 SH196664:SH196672 ACD196664:ACD196672 ALZ196664:ALZ196672 AVV196664:AVV196672 BFR196664:BFR196672 BPN196664:BPN196672 BZJ196664:BZJ196672 CJF196664:CJF196672 CTB196664:CTB196672 DCX196664:DCX196672 DMT196664:DMT196672 DWP196664:DWP196672 EGL196664:EGL196672 EQH196664:EQH196672 FAD196664:FAD196672 FJZ196664:FJZ196672 FTV196664:FTV196672 GDR196664:GDR196672 GNN196664:GNN196672 GXJ196664:GXJ196672 HHF196664:HHF196672 HRB196664:HRB196672 IAX196664:IAX196672 IKT196664:IKT196672 IUP196664:IUP196672 JEL196664:JEL196672 JOH196664:JOH196672 JYD196664:JYD196672 KHZ196664:KHZ196672 KRV196664:KRV196672 LBR196664:LBR196672 LLN196664:LLN196672 LVJ196664:LVJ196672 MFF196664:MFF196672 MPB196664:MPB196672 MYX196664:MYX196672 NIT196664:NIT196672 NSP196664:NSP196672 OCL196664:OCL196672 OMH196664:OMH196672 OWD196664:OWD196672 PFZ196664:PFZ196672 PPV196664:PPV196672 PZR196664:PZR196672 QJN196664:QJN196672 QTJ196664:QTJ196672 RDF196664:RDF196672 RNB196664:RNB196672 RWX196664:RWX196672 SGT196664:SGT196672 SQP196664:SQP196672 TAL196664:TAL196672 TKH196664:TKH196672 TUD196664:TUD196672 UDZ196664:UDZ196672 UNV196664:UNV196672 UXR196664:UXR196672 VHN196664:VHN196672 VRJ196664:VRJ196672 WBF196664:WBF196672 WLB196664:WLB196672 WUX196664:WUX196672 E262200:F262208 IL262200:IL262208 SH262200:SH262208 ACD262200:ACD262208 ALZ262200:ALZ262208 AVV262200:AVV262208 BFR262200:BFR262208 BPN262200:BPN262208 BZJ262200:BZJ262208 CJF262200:CJF262208 CTB262200:CTB262208 DCX262200:DCX262208 DMT262200:DMT262208 DWP262200:DWP262208 EGL262200:EGL262208 EQH262200:EQH262208 FAD262200:FAD262208 FJZ262200:FJZ262208 FTV262200:FTV262208 GDR262200:GDR262208 GNN262200:GNN262208 GXJ262200:GXJ262208 HHF262200:HHF262208 HRB262200:HRB262208 IAX262200:IAX262208 IKT262200:IKT262208 IUP262200:IUP262208 JEL262200:JEL262208 JOH262200:JOH262208 JYD262200:JYD262208 KHZ262200:KHZ262208 KRV262200:KRV262208 LBR262200:LBR262208 LLN262200:LLN262208 LVJ262200:LVJ262208 MFF262200:MFF262208 MPB262200:MPB262208 MYX262200:MYX262208 NIT262200:NIT262208 NSP262200:NSP262208 OCL262200:OCL262208 OMH262200:OMH262208 OWD262200:OWD262208 PFZ262200:PFZ262208 PPV262200:PPV262208 PZR262200:PZR262208 QJN262200:QJN262208 QTJ262200:QTJ262208 RDF262200:RDF262208 RNB262200:RNB262208 RWX262200:RWX262208 SGT262200:SGT262208 SQP262200:SQP262208 TAL262200:TAL262208 TKH262200:TKH262208 TUD262200:TUD262208 UDZ262200:UDZ262208 UNV262200:UNV262208 UXR262200:UXR262208 VHN262200:VHN262208 VRJ262200:VRJ262208 WBF262200:WBF262208 WLB262200:WLB262208 WUX262200:WUX262208 E327736:F327744 IL327736:IL327744 SH327736:SH327744 ACD327736:ACD327744 ALZ327736:ALZ327744 AVV327736:AVV327744 BFR327736:BFR327744 BPN327736:BPN327744 BZJ327736:BZJ327744 CJF327736:CJF327744 CTB327736:CTB327744 DCX327736:DCX327744 DMT327736:DMT327744 DWP327736:DWP327744 EGL327736:EGL327744 EQH327736:EQH327744 FAD327736:FAD327744 FJZ327736:FJZ327744 FTV327736:FTV327744 GDR327736:GDR327744 GNN327736:GNN327744 GXJ327736:GXJ327744 HHF327736:HHF327744 HRB327736:HRB327744 IAX327736:IAX327744 IKT327736:IKT327744 IUP327736:IUP327744 JEL327736:JEL327744 JOH327736:JOH327744 JYD327736:JYD327744 KHZ327736:KHZ327744 KRV327736:KRV327744 LBR327736:LBR327744 LLN327736:LLN327744 LVJ327736:LVJ327744 MFF327736:MFF327744 MPB327736:MPB327744 MYX327736:MYX327744 NIT327736:NIT327744 NSP327736:NSP327744 OCL327736:OCL327744 OMH327736:OMH327744 OWD327736:OWD327744 PFZ327736:PFZ327744 PPV327736:PPV327744 PZR327736:PZR327744 QJN327736:QJN327744 QTJ327736:QTJ327744 RDF327736:RDF327744 RNB327736:RNB327744 RWX327736:RWX327744 SGT327736:SGT327744 SQP327736:SQP327744 TAL327736:TAL327744 TKH327736:TKH327744 TUD327736:TUD327744 UDZ327736:UDZ327744 UNV327736:UNV327744 UXR327736:UXR327744 VHN327736:VHN327744 VRJ327736:VRJ327744 WBF327736:WBF327744 WLB327736:WLB327744 WUX327736:WUX327744 E393272:F393280 IL393272:IL393280 SH393272:SH393280 ACD393272:ACD393280 ALZ393272:ALZ393280 AVV393272:AVV393280 BFR393272:BFR393280 BPN393272:BPN393280 BZJ393272:BZJ393280 CJF393272:CJF393280 CTB393272:CTB393280 DCX393272:DCX393280 DMT393272:DMT393280 DWP393272:DWP393280 EGL393272:EGL393280 EQH393272:EQH393280 FAD393272:FAD393280 FJZ393272:FJZ393280 FTV393272:FTV393280 GDR393272:GDR393280 GNN393272:GNN393280 GXJ393272:GXJ393280 HHF393272:HHF393280 HRB393272:HRB393280 IAX393272:IAX393280 IKT393272:IKT393280 IUP393272:IUP393280 JEL393272:JEL393280 JOH393272:JOH393280 JYD393272:JYD393280 KHZ393272:KHZ393280 KRV393272:KRV393280 LBR393272:LBR393280 LLN393272:LLN393280 LVJ393272:LVJ393280 MFF393272:MFF393280 MPB393272:MPB393280 MYX393272:MYX393280 NIT393272:NIT393280 NSP393272:NSP393280 OCL393272:OCL393280 OMH393272:OMH393280 OWD393272:OWD393280 PFZ393272:PFZ393280 PPV393272:PPV393280 PZR393272:PZR393280 QJN393272:QJN393280 QTJ393272:QTJ393280 RDF393272:RDF393280 RNB393272:RNB393280 RWX393272:RWX393280 SGT393272:SGT393280 SQP393272:SQP393280 TAL393272:TAL393280 TKH393272:TKH393280 TUD393272:TUD393280 UDZ393272:UDZ393280 UNV393272:UNV393280 UXR393272:UXR393280 VHN393272:VHN393280 VRJ393272:VRJ393280 WBF393272:WBF393280 WLB393272:WLB393280 WUX393272:WUX393280 E458808:F458816 IL458808:IL458816 SH458808:SH458816 ACD458808:ACD458816 ALZ458808:ALZ458816 AVV458808:AVV458816 BFR458808:BFR458816 BPN458808:BPN458816 BZJ458808:BZJ458816 CJF458808:CJF458816 CTB458808:CTB458816 DCX458808:DCX458816 DMT458808:DMT458816 DWP458808:DWP458816 EGL458808:EGL458816 EQH458808:EQH458816 FAD458808:FAD458816 FJZ458808:FJZ458816 FTV458808:FTV458816 GDR458808:GDR458816 GNN458808:GNN458816 GXJ458808:GXJ458816 HHF458808:HHF458816 HRB458808:HRB458816 IAX458808:IAX458816 IKT458808:IKT458816 IUP458808:IUP458816 JEL458808:JEL458816 JOH458808:JOH458816 JYD458808:JYD458816 KHZ458808:KHZ458816 KRV458808:KRV458816 LBR458808:LBR458816 LLN458808:LLN458816 LVJ458808:LVJ458816 MFF458808:MFF458816 MPB458808:MPB458816 MYX458808:MYX458816 NIT458808:NIT458816 NSP458808:NSP458816 OCL458808:OCL458816 OMH458808:OMH458816 OWD458808:OWD458816 PFZ458808:PFZ458816 PPV458808:PPV458816 PZR458808:PZR458816 QJN458808:QJN458816 QTJ458808:QTJ458816 RDF458808:RDF458816 RNB458808:RNB458816 RWX458808:RWX458816 SGT458808:SGT458816 SQP458808:SQP458816 TAL458808:TAL458816 TKH458808:TKH458816 TUD458808:TUD458816 UDZ458808:UDZ458816 UNV458808:UNV458816 UXR458808:UXR458816 VHN458808:VHN458816 VRJ458808:VRJ458816 WBF458808:WBF458816 WLB458808:WLB458816 WUX458808:WUX458816 E524344:F524352 IL524344:IL524352 SH524344:SH524352 ACD524344:ACD524352 ALZ524344:ALZ524352 AVV524344:AVV524352 BFR524344:BFR524352 BPN524344:BPN524352 BZJ524344:BZJ524352 CJF524344:CJF524352 CTB524344:CTB524352 DCX524344:DCX524352 DMT524344:DMT524352 DWP524344:DWP524352 EGL524344:EGL524352 EQH524344:EQH524352 FAD524344:FAD524352 FJZ524344:FJZ524352 FTV524344:FTV524352 GDR524344:GDR524352 GNN524344:GNN524352 GXJ524344:GXJ524352 HHF524344:HHF524352 HRB524344:HRB524352 IAX524344:IAX524352 IKT524344:IKT524352 IUP524344:IUP524352 JEL524344:JEL524352 JOH524344:JOH524352 JYD524344:JYD524352 KHZ524344:KHZ524352 KRV524344:KRV524352 LBR524344:LBR524352 LLN524344:LLN524352 LVJ524344:LVJ524352 MFF524344:MFF524352 MPB524344:MPB524352 MYX524344:MYX524352 NIT524344:NIT524352 NSP524344:NSP524352 OCL524344:OCL524352 OMH524344:OMH524352 OWD524344:OWD524352 PFZ524344:PFZ524352 PPV524344:PPV524352 PZR524344:PZR524352 QJN524344:QJN524352 QTJ524344:QTJ524352 RDF524344:RDF524352 RNB524344:RNB524352 RWX524344:RWX524352 SGT524344:SGT524352 SQP524344:SQP524352 TAL524344:TAL524352 TKH524344:TKH524352 TUD524344:TUD524352 UDZ524344:UDZ524352 UNV524344:UNV524352 UXR524344:UXR524352 VHN524344:VHN524352 VRJ524344:VRJ524352 WBF524344:WBF524352 WLB524344:WLB524352 WUX524344:WUX524352 E589880:F589888 IL589880:IL589888 SH589880:SH589888 ACD589880:ACD589888 ALZ589880:ALZ589888 AVV589880:AVV589888 BFR589880:BFR589888 BPN589880:BPN589888 BZJ589880:BZJ589888 CJF589880:CJF589888 CTB589880:CTB589888 DCX589880:DCX589888 DMT589880:DMT589888 DWP589880:DWP589888 EGL589880:EGL589888 EQH589880:EQH589888 FAD589880:FAD589888 FJZ589880:FJZ589888 FTV589880:FTV589888 GDR589880:GDR589888 GNN589880:GNN589888 GXJ589880:GXJ589888 HHF589880:HHF589888 HRB589880:HRB589888 IAX589880:IAX589888 IKT589880:IKT589888 IUP589880:IUP589888 JEL589880:JEL589888 JOH589880:JOH589888 JYD589880:JYD589888 KHZ589880:KHZ589888 KRV589880:KRV589888 LBR589880:LBR589888 LLN589880:LLN589888 LVJ589880:LVJ589888 MFF589880:MFF589888 MPB589880:MPB589888 MYX589880:MYX589888 NIT589880:NIT589888 NSP589880:NSP589888 OCL589880:OCL589888 OMH589880:OMH589888 OWD589880:OWD589888 PFZ589880:PFZ589888 PPV589880:PPV589888 PZR589880:PZR589888 QJN589880:QJN589888 QTJ589880:QTJ589888 RDF589880:RDF589888 RNB589880:RNB589888 RWX589880:RWX589888 SGT589880:SGT589888 SQP589880:SQP589888 TAL589880:TAL589888 TKH589880:TKH589888 TUD589880:TUD589888 UDZ589880:UDZ589888 UNV589880:UNV589888 UXR589880:UXR589888 VHN589880:VHN589888 VRJ589880:VRJ589888 WBF589880:WBF589888 WLB589880:WLB589888 WUX589880:WUX589888 E655416:F655424 IL655416:IL655424 SH655416:SH655424 ACD655416:ACD655424 ALZ655416:ALZ655424 AVV655416:AVV655424 BFR655416:BFR655424 BPN655416:BPN655424 BZJ655416:BZJ655424 CJF655416:CJF655424 CTB655416:CTB655424 DCX655416:DCX655424 DMT655416:DMT655424 DWP655416:DWP655424 EGL655416:EGL655424 EQH655416:EQH655424 FAD655416:FAD655424 FJZ655416:FJZ655424 FTV655416:FTV655424 GDR655416:GDR655424 GNN655416:GNN655424 GXJ655416:GXJ655424 HHF655416:HHF655424 HRB655416:HRB655424 IAX655416:IAX655424 IKT655416:IKT655424 IUP655416:IUP655424 JEL655416:JEL655424 JOH655416:JOH655424 JYD655416:JYD655424 KHZ655416:KHZ655424 KRV655416:KRV655424 LBR655416:LBR655424 LLN655416:LLN655424 LVJ655416:LVJ655424 MFF655416:MFF655424 MPB655416:MPB655424 MYX655416:MYX655424 NIT655416:NIT655424 NSP655416:NSP655424 OCL655416:OCL655424 OMH655416:OMH655424 OWD655416:OWD655424 PFZ655416:PFZ655424 PPV655416:PPV655424 PZR655416:PZR655424 QJN655416:QJN655424 QTJ655416:QTJ655424 RDF655416:RDF655424 RNB655416:RNB655424 RWX655416:RWX655424 SGT655416:SGT655424 SQP655416:SQP655424 TAL655416:TAL655424 TKH655416:TKH655424 TUD655416:TUD655424 UDZ655416:UDZ655424 UNV655416:UNV655424 UXR655416:UXR655424 VHN655416:VHN655424 VRJ655416:VRJ655424 WBF655416:WBF655424 WLB655416:WLB655424 WUX655416:WUX655424 E720952:F720960 IL720952:IL720960 SH720952:SH720960 ACD720952:ACD720960 ALZ720952:ALZ720960 AVV720952:AVV720960 BFR720952:BFR720960 BPN720952:BPN720960 BZJ720952:BZJ720960 CJF720952:CJF720960 CTB720952:CTB720960 DCX720952:DCX720960 DMT720952:DMT720960 DWP720952:DWP720960 EGL720952:EGL720960 EQH720952:EQH720960 FAD720952:FAD720960 FJZ720952:FJZ720960 FTV720952:FTV720960 GDR720952:GDR720960 GNN720952:GNN720960 GXJ720952:GXJ720960 HHF720952:HHF720960 HRB720952:HRB720960 IAX720952:IAX720960 IKT720952:IKT720960 IUP720952:IUP720960 JEL720952:JEL720960 JOH720952:JOH720960 JYD720952:JYD720960 KHZ720952:KHZ720960 KRV720952:KRV720960 LBR720952:LBR720960 LLN720952:LLN720960 LVJ720952:LVJ720960 MFF720952:MFF720960 MPB720952:MPB720960 MYX720952:MYX720960 NIT720952:NIT720960 NSP720952:NSP720960 OCL720952:OCL720960 OMH720952:OMH720960 OWD720952:OWD720960 PFZ720952:PFZ720960 PPV720952:PPV720960 PZR720952:PZR720960 QJN720952:QJN720960 QTJ720952:QTJ720960 RDF720952:RDF720960 RNB720952:RNB720960 RWX720952:RWX720960 SGT720952:SGT720960 SQP720952:SQP720960 TAL720952:TAL720960 TKH720952:TKH720960 TUD720952:TUD720960 UDZ720952:UDZ720960 UNV720952:UNV720960 UXR720952:UXR720960 VHN720952:VHN720960 VRJ720952:VRJ720960 WBF720952:WBF720960 WLB720952:WLB720960 WUX720952:WUX720960 E786488:F786496 IL786488:IL786496 SH786488:SH786496 ACD786488:ACD786496 ALZ786488:ALZ786496 AVV786488:AVV786496 BFR786488:BFR786496 BPN786488:BPN786496 BZJ786488:BZJ786496 CJF786488:CJF786496 CTB786488:CTB786496 DCX786488:DCX786496 DMT786488:DMT786496 DWP786488:DWP786496 EGL786488:EGL786496 EQH786488:EQH786496 FAD786488:FAD786496 FJZ786488:FJZ786496 FTV786488:FTV786496 GDR786488:GDR786496 GNN786488:GNN786496 GXJ786488:GXJ786496 HHF786488:HHF786496 HRB786488:HRB786496 IAX786488:IAX786496 IKT786488:IKT786496 IUP786488:IUP786496 JEL786488:JEL786496 JOH786488:JOH786496 JYD786488:JYD786496 KHZ786488:KHZ786496 KRV786488:KRV786496 LBR786488:LBR786496 LLN786488:LLN786496 LVJ786488:LVJ786496 MFF786488:MFF786496 MPB786488:MPB786496 MYX786488:MYX786496 NIT786488:NIT786496 NSP786488:NSP786496 OCL786488:OCL786496 OMH786488:OMH786496 OWD786488:OWD786496 PFZ786488:PFZ786496 PPV786488:PPV786496 PZR786488:PZR786496 QJN786488:QJN786496 QTJ786488:QTJ786496 RDF786488:RDF786496 RNB786488:RNB786496 RWX786488:RWX786496 SGT786488:SGT786496 SQP786488:SQP786496 TAL786488:TAL786496 TKH786488:TKH786496 TUD786488:TUD786496 UDZ786488:UDZ786496 UNV786488:UNV786496 UXR786488:UXR786496 VHN786488:VHN786496 VRJ786488:VRJ786496 WBF786488:WBF786496 WLB786488:WLB786496 WUX786488:WUX786496 E852024:F852032 IL852024:IL852032 SH852024:SH852032 ACD852024:ACD852032 ALZ852024:ALZ852032 AVV852024:AVV852032 BFR852024:BFR852032 BPN852024:BPN852032 BZJ852024:BZJ852032 CJF852024:CJF852032 CTB852024:CTB852032 DCX852024:DCX852032 DMT852024:DMT852032 DWP852024:DWP852032 EGL852024:EGL852032 EQH852024:EQH852032 FAD852024:FAD852032 FJZ852024:FJZ852032 FTV852024:FTV852032 GDR852024:GDR852032 GNN852024:GNN852032 GXJ852024:GXJ852032 HHF852024:HHF852032 HRB852024:HRB852032 IAX852024:IAX852032 IKT852024:IKT852032 IUP852024:IUP852032 JEL852024:JEL852032 JOH852024:JOH852032 JYD852024:JYD852032 KHZ852024:KHZ852032 KRV852024:KRV852032 LBR852024:LBR852032 LLN852024:LLN852032 LVJ852024:LVJ852032 MFF852024:MFF852032 MPB852024:MPB852032 MYX852024:MYX852032 NIT852024:NIT852032 NSP852024:NSP852032 OCL852024:OCL852032 OMH852024:OMH852032 OWD852024:OWD852032 PFZ852024:PFZ852032 PPV852024:PPV852032 PZR852024:PZR852032 QJN852024:QJN852032 QTJ852024:QTJ852032 RDF852024:RDF852032 RNB852024:RNB852032 RWX852024:RWX852032 SGT852024:SGT852032 SQP852024:SQP852032 TAL852024:TAL852032 TKH852024:TKH852032 TUD852024:TUD852032 UDZ852024:UDZ852032 UNV852024:UNV852032 UXR852024:UXR852032 VHN852024:VHN852032 VRJ852024:VRJ852032 WBF852024:WBF852032 WLB852024:WLB852032 WUX852024:WUX852032 E917560:F917568 IL917560:IL917568 SH917560:SH917568 ACD917560:ACD917568 ALZ917560:ALZ917568 AVV917560:AVV917568 BFR917560:BFR917568 BPN917560:BPN917568 BZJ917560:BZJ917568 CJF917560:CJF917568 CTB917560:CTB917568 DCX917560:DCX917568 DMT917560:DMT917568 DWP917560:DWP917568 EGL917560:EGL917568 EQH917560:EQH917568 FAD917560:FAD917568 FJZ917560:FJZ917568 FTV917560:FTV917568 GDR917560:GDR917568 GNN917560:GNN917568 GXJ917560:GXJ917568 HHF917560:HHF917568 HRB917560:HRB917568 IAX917560:IAX917568 IKT917560:IKT917568 IUP917560:IUP917568 JEL917560:JEL917568 JOH917560:JOH917568 JYD917560:JYD917568 KHZ917560:KHZ917568 KRV917560:KRV917568 LBR917560:LBR917568 LLN917560:LLN917568 LVJ917560:LVJ917568 MFF917560:MFF917568 MPB917560:MPB917568 MYX917560:MYX917568 NIT917560:NIT917568 NSP917560:NSP917568 OCL917560:OCL917568 OMH917560:OMH917568 OWD917560:OWD917568 PFZ917560:PFZ917568 PPV917560:PPV917568 PZR917560:PZR917568 QJN917560:QJN917568 QTJ917560:QTJ917568 RDF917560:RDF917568 RNB917560:RNB917568 RWX917560:RWX917568 SGT917560:SGT917568 SQP917560:SQP917568 TAL917560:TAL917568 TKH917560:TKH917568 TUD917560:TUD917568 UDZ917560:UDZ917568 UNV917560:UNV917568 UXR917560:UXR917568 VHN917560:VHN917568 VRJ917560:VRJ917568 WBF917560:WBF917568 WLB917560:WLB917568 WUX917560:WUX917568 E983096:F983104 IL983096:IL983104 SH983096:SH983104 ACD983096:ACD983104 ALZ983096:ALZ983104 AVV983096:AVV983104 BFR983096:BFR983104 BPN983096:BPN983104 BZJ983096:BZJ983104 CJF983096:CJF983104 CTB983096:CTB983104 DCX983096:DCX983104 DMT983096:DMT983104 DWP983096:DWP983104 EGL983096:EGL983104 EQH983096:EQH983104 FAD983096:FAD983104 FJZ983096:FJZ983104 FTV983096:FTV983104 GDR983096:GDR983104 GNN983096:GNN983104 GXJ983096:GXJ983104 HHF983096:HHF983104 HRB983096:HRB983104 IAX983096:IAX983104 IKT983096:IKT983104 IUP983096:IUP983104 JEL983096:JEL983104 JOH983096:JOH983104 JYD983096:JYD983104 KHZ983096:KHZ983104 KRV983096:KRV983104 LBR983096:LBR983104 LLN983096:LLN983104 LVJ983096:LVJ983104 MFF983096:MFF983104 MPB983096:MPB983104 MYX983096:MYX983104 NIT983096:NIT983104 NSP983096:NSP983104 OCL983096:OCL983104 OMH983096:OMH983104 OWD983096:OWD983104 PFZ983096:PFZ983104 PPV983096:PPV983104 PZR983096:PZR983104 QJN983096:QJN983104 QTJ983096:QTJ983104 RDF983096:RDF983104 RNB983096:RNB983104 RWX983096:RWX983104 SGT983096:SGT983104 SQP983096:SQP983104 TAL983096:TAL983104 TKH983096:TKH983104 TUD983096:TUD983104 UDZ983096:UDZ983104 UNV983096:UNV983104 UXR983096:UXR983104 VHN983096:VHN983104 VRJ983096:VRJ983104 WBF983096:WBF983104 WLB983096:WLB983104 WUX983096:WUX983104 E32:F55 IL58:IL82 SH58:SH82 ACD58:ACD82 ALZ58:ALZ82 AVV58:AVV82 BFR58:BFR82 BPN58:BPN82 BZJ58:BZJ82 CJF58:CJF82 CTB58:CTB82 DCX58:DCX82 DMT58:DMT82 DWP58:DWP82 EGL58:EGL82 EQH58:EQH82 FAD58:FAD82 FJZ58:FJZ82 FTV58:FTV82 GDR58:GDR82 GNN58:GNN82 GXJ58:GXJ82 HHF58:HHF82 HRB58:HRB82 IAX58:IAX82 IKT58:IKT82 IUP58:IUP82 JEL58:JEL82 JOH58:JOH82 JYD58:JYD82 KHZ58:KHZ82 KRV58:KRV82 LBR58:LBR82 LLN58:LLN82 LVJ58:LVJ82 MFF58:MFF82 MPB58:MPB82 MYX58:MYX82 NIT58:NIT82 NSP58:NSP82 OCL58:OCL82 OMH58:OMH82 OWD58:OWD82 PFZ58:PFZ82 PPV58:PPV82 PZR58:PZR82 QJN58:QJN82 QTJ58:QTJ82 RDF58:RDF82 RNB58:RNB82 RWX58:RWX82 SGT58:SGT82 SQP58:SQP82 TAL58:TAL82 TKH58:TKH82 TUD58:TUD82 UDZ58:UDZ82 UNV58:UNV82 UXR58:UXR82 VHN58:VHN82 VRJ58:VRJ82 WBF58:WBF82 WLB58:WLB82 WUX58:WUX82 E65603:F65611 IL65603:IL65611 SH65603:SH65611 ACD65603:ACD65611 ALZ65603:ALZ65611 AVV65603:AVV65611 BFR65603:BFR65611 BPN65603:BPN65611 BZJ65603:BZJ65611 CJF65603:CJF65611 CTB65603:CTB65611 DCX65603:DCX65611 DMT65603:DMT65611 DWP65603:DWP65611 EGL65603:EGL65611 EQH65603:EQH65611 FAD65603:FAD65611 FJZ65603:FJZ65611 FTV65603:FTV65611 GDR65603:GDR65611 GNN65603:GNN65611 GXJ65603:GXJ65611 HHF65603:HHF65611 HRB65603:HRB65611 IAX65603:IAX65611 IKT65603:IKT65611 IUP65603:IUP65611 JEL65603:JEL65611 JOH65603:JOH65611 JYD65603:JYD65611 KHZ65603:KHZ65611 KRV65603:KRV65611 LBR65603:LBR65611 LLN65603:LLN65611 LVJ65603:LVJ65611 MFF65603:MFF65611 MPB65603:MPB65611 MYX65603:MYX65611 NIT65603:NIT65611 NSP65603:NSP65611 OCL65603:OCL65611 OMH65603:OMH65611 OWD65603:OWD65611 PFZ65603:PFZ65611 PPV65603:PPV65611 PZR65603:PZR65611 QJN65603:QJN65611 QTJ65603:QTJ65611 RDF65603:RDF65611 RNB65603:RNB65611 RWX65603:RWX65611 SGT65603:SGT65611 SQP65603:SQP65611 TAL65603:TAL65611 TKH65603:TKH65611 TUD65603:TUD65611 UDZ65603:UDZ65611 UNV65603:UNV65611 UXR65603:UXR65611 VHN65603:VHN65611 VRJ65603:VRJ65611 WBF65603:WBF65611 WLB65603:WLB65611 WUX65603:WUX65611 E131139:F131147 IL131139:IL131147 SH131139:SH131147 ACD131139:ACD131147 ALZ131139:ALZ131147 AVV131139:AVV131147 BFR131139:BFR131147 BPN131139:BPN131147 BZJ131139:BZJ131147 CJF131139:CJF131147 CTB131139:CTB131147 DCX131139:DCX131147 DMT131139:DMT131147 DWP131139:DWP131147 EGL131139:EGL131147 EQH131139:EQH131147 FAD131139:FAD131147 FJZ131139:FJZ131147 FTV131139:FTV131147 GDR131139:GDR131147 GNN131139:GNN131147 GXJ131139:GXJ131147 HHF131139:HHF131147 HRB131139:HRB131147 IAX131139:IAX131147 IKT131139:IKT131147 IUP131139:IUP131147 JEL131139:JEL131147 JOH131139:JOH131147 JYD131139:JYD131147 KHZ131139:KHZ131147 KRV131139:KRV131147 LBR131139:LBR131147 LLN131139:LLN131147 LVJ131139:LVJ131147 MFF131139:MFF131147 MPB131139:MPB131147 MYX131139:MYX131147 NIT131139:NIT131147 NSP131139:NSP131147 OCL131139:OCL131147 OMH131139:OMH131147 OWD131139:OWD131147 PFZ131139:PFZ131147 PPV131139:PPV131147 PZR131139:PZR131147 QJN131139:QJN131147 QTJ131139:QTJ131147 RDF131139:RDF131147 RNB131139:RNB131147 RWX131139:RWX131147 SGT131139:SGT131147 SQP131139:SQP131147 TAL131139:TAL131147 TKH131139:TKH131147 TUD131139:TUD131147 UDZ131139:UDZ131147 UNV131139:UNV131147 UXR131139:UXR131147 VHN131139:VHN131147 VRJ131139:VRJ131147 WBF131139:WBF131147 WLB131139:WLB131147 WUX131139:WUX131147 E196675:F196683 IL196675:IL196683 SH196675:SH196683 ACD196675:ACD196683 ALZ196675:ALZ196683 AVV196675:AVV196683 BFR196675:BFR196683 BPN196675:BPN196683 BZJ196675:BZJ196683 CJF196675:CJF196683 CTB196675:CTB196683 DCX196675:DCX196683 DMT196675:DMT196683 DWP196675:DWP196683 EGL196675:EGL196683 EQH196675:EQH196683 FAD196675:FAD196683 FJZ196675:FJZ196683 FTV196675:FTV196683 GDR196675:GDR196683 GNN196675:GNN196683 GXJ196675:GXJ196683 HHF196675:HHF196683 HRB196675:HRB196683 IAX196675:IAX196683 IKT196675:IKT196683 IUP196675:IUP196683 JEL196675:JEL196683 JOH196675:JOH196683 JYD196675:JYD196683 KHZ196675:KHZ196683 KRV196675:KRV196683 LBR196675:LBR196683 LLN196675:LLN196683 LVJ196675:LVJ196683 MFF196675:MFF196683 MPB196675:MPB196683 MYX196675:MYX196683 NIT196675:NIT196683 NSP196675:NSP196683 OCL196675:OCL196683 OMH196675:OMH196683 OWD196675:OWD196683 PFZ196675:PFZ196683 PPV196675:PPV196683 PZR196675:PZR196683 QJN196675:QJN196683 QTJ196675:QTJ196683 RDF196675:RDF196683 RNB196675:RNB196683 RWX196675:RWX196683 SGT196675:SGT196683 SQP196675:SQP196683 TAL196675:TAL196683 TKH196675:TKH196683 TUD196675:TUD196683 UDZ196675:UDZ196683 UNV196675:UNV196683 UXR196675:UXR196683 VHN196675:VHN196683 VRJ196675:VRJ196683 WBF196675:WBF196683 WLB196675:WLB196683 WUX196675:WUX196683 E262211:F262219 IL262211:IL262219 SH262211:SH262219 ACD262211:ACD262219 ALZ262211:ALZ262219 AVV262211:AVV262219 BFR262211:BFR262219 BPN262211:BPN262219 BZJ262211:BZJ262219 CJF262211:CJF262219 CTB262211:CTB262219 DCX262211:DCX262219 DMT262211:DMT262219 DWP262211:DWP262219 EGL262211:EGL262219 EQH262211:EQH262219 FAD262211:FAD262219 FJZ262211:FJZ262219 FTV262211:FTV262219 GDR262211:GDR262219 GNN262211:GNN262219 GXJ262211:GXJ262219 HHF262211:HHF262219 HRB262211:HRB262219 IAX262211:IAX262219 IKT262211:IKT262219 IUP262211:IUP262219 JEL262211:JEL262219 JOH262211:JOH262219 JYD262211:JYD262219 KHZ262211:KHZ262219 KRV262211:KRV262219 LBR262211:LBR262219 LLN262211:LLN262219 LVJ262211:LVJ262219 MFF262211:MFF262219 MPB262211:MPB262219 MYX262211:MYX262219 NIT262211:NIT262219 NSP262211:NSP262219 OCL262211:OCL262219 OMH262211:OMH262219 OWD262211:OWD262219 PFZ262211:PFZ262219 PPV262211:PPV262219 PZR262211:PZR262219 QJN262211:QJN262219 QTJ262211:QTJ262219 RDF262211:RDF262219 RNB262211:RNB262219 RWX262211:RWX262219 SGT262211:SGT262219 SQP262211:SQP262219 TAL262211:TAL262219 TKH262211:TKH262219 TUD262211:TUD262219 UDZ262211:UDZ262219 UNV262211:UNV262219 UXR262211:UXR262219 VHN262211:VHN262219 VRJ262211:VRJ262219 WBF262211:WBF262219 WLB262211:WLB262219 WUX262211:WUX262219 E327747:F327755 IL327747:IL327755 SH327747:SH327755 ACD327747:ACD327755 ALZ327747:ALZ327755 AVV327747:AVV327755 BFR327747:BFR327755 BPN327747:BPN327755 BZJ327747:BZJ327755 CJF327747:CJF327755 CTB327747:CTB327755 DCX327747:DCX327755 DMT327747:DMT327755 DWP327747:DWP327755 EGL327747:EGL327755 EQH327747:EQH327755 FAD327747:FAD327755 FJZ327747:FJZ327755 FTV327747:FTV327755 GDR327747:GDR327755 GNN327747:GNN327755 GXJ327747:GXJ327755 HHF327747:HHF327755 HRB327747:HRB327755 IAX327747:IAX327755 IKT327747:IKT327755 IUP327747:IUP327755 JEL327747:JEL327755 JOH327747:JOH327755 JYD327747:JYD327755 KHZ327747:KHZ327755 KRV327747:KRV327755 LBR327747:LBR327755 LLN327747:LLN327755 LVJ327747:LVJ327755 MFF327747:MFF327755 MPB327747:MPB327755 MYX327747:MYX327755 NIT327747:NIT327755 NSP327747:NSP327755 OCL327747:OCL327755 OMH327747:OMH327755 OWD327747:OWD327755 PFZ327747:PFZ327755 PPV327747:PPV327755 PZR327747:PZR327755 QJN327747:QJN327755 QTJ327747:QTJ327755 RDF327747:RDF327755 RNB327747:RNB327755 RWX327747:RWX327755 SGT327747:SGT327755 SQP327747:SQP327755 TAL327747:TAL327755 TKH327747:TKH327755 TUD327747:TUD327755 UDZ327747:UDZ327755 UNV327747:UNV327755 UXR327747:UXR327755 VHN327747:VHN327755 VRJ327747:VRJ327755 WBF327747:WBF327755 WLB327747:WLB327755 WUX327747:WUX327755 E393283:F393291 IL393283:IL393291 SH393283:SH393291 ACD393283:ACD393291 ALZ393283:ALZ393291 AVV393283:AVV393291 BFR393283:BFR393291 BPN393283:BPN393291 BZJ393283:BZJ393291 CJF393283:CJF393291 CTB393283:CTB393291 DCX393283:DCX393291 DMT393283:DMT393291 DWP393283:DWP393291 EGL393283:EGL393291 EQH393283:EQH393291 FAD393283:FAD393291 FJZ393283:FJZ393291 FTV393283:FTV393291 GDR393283:GDR393291 GNN393283:GNN393291 GXJ393283:GXJ393291 HHF393283:HHF393291 HRB393283:HRB393291 IAX393283:IAX393291 IKT393283:IKT393291 IUP393283:IUP393291 JEL393283:JEL393291 JOH393283:JOH393291 JYD393283:JYD393291 KHZ393283:KHZ393291 KRV393283:KRV393291 LBR393283:LBR393291 LLN393283:LLN393291 LVJ393283:LVJ393291 MFF393283:MFF393291 MPB393283:MPB393291 MYX393283:MYX393291 NIT393283:NIT393291 NSP393283:NSP393291 OCL393283:OCL393291 OMH393283:OMH393291 OWD393283:OWD393291 PFZ393283:PFZ393291 PPV393283:PPV393291 PZR393283:PZR393291 QJN393283:QJN393291 QTJ393283:QTJ393291 RDF393283:RDF393291 RNB393283:RNB393291 RWX393283:RWX393291 SGT393283:SGT393291 SQP393283:SQP393291 TAL393283:TAL393291 TKH393283:TKH393291 TUD393283:TUD393291 UDZ393283:UDZ393291 UNV393283:UNV393291 UXR393283:UXR393291 VHN393283:VHN393291 VRJ393283:VRJ393291 WBF393283:WBF393291 WLB393283:WLB393291 WUX393283:WUX393291 E458819:F458827 IL458819:IL458827 SH458819:SH458827 ACD458819:ACD458827 ALZ458819:ALZ458827 AVV458819:AVV458827 BFR458819:BFR458827 BPN458819:BPN458827 BZJ458819:BZJ458827 CJF458819:CJF458827 CTB458819:CTB458827 DCX458819:DCX458827 DMT458819:DMT458827 DWP458819:DWP458827 EGL458819:EGL458827 EQH458819:EQH458827 FAD458819:FAD458827 FJZ458819:FJZ458827 FTV458819:FTV458827 GDR458819:GDR458827 GNN458819:GNN458827 GXJ458819:GXJ458827 HHF458819:HHF458827 HRB458819:HRB458827 IAX458819:IAX458827 IKT458819:IKT458827 IUP458819:IUP458827 JEL458819:JEL458827 JOH458819:JOH458827 JYD458819:JYD458827 KHZ458819:KHZ458827 KRV458819:KRV458827 LBR458819:LBR458827 LLN458819:LLN458827 LVJ458819:LVJ458827 MFF458819:MFF458827 MPB458819:MPB458827 MYX458819:MYX458827 NIT458819:NIT458827 NSP458819:NSP458827 OCL458819:OCL458827 OMH458819:OMH458827 OWD458819:OWD458827 PFZ458819:PFZ458827 PPV458819:PPV458827 PZR458819:PZR458827 QJN458819:QJN458827 QTJ458819:QTJ458827 RDF458819:RDF458827 RNB458819:RNB458827 RWX458819:RWX458827 SGT458819:SGT458827 SQP458819:SQP458827 TAL458819:TAL458827 TKH458819:TKH458827 TUD458819:TUD458827 UDZ458819:UDZ458827 UNV458819:UNV458827 UXR458819:UXR458827 VHN458819:VHN458827 VRJ458819:VRJ458827 WBF458819:WBF458827 WLB458819:WLB458827 WUX458819:WUX458827 E524355:F524363 IL524355:IL524363 SH524355:SH524363 ACD524355:ACD524363 ALZ524355:ALZ524363 AVV524355:AVV524363 BFR524355:BFR524363 BPN524355:BPN524363 BZJ524355:BZJ524363 CJF524355:CJF524363 CTB524355:CTB524363 DCX524355:DCX524363 DMT524355:DMT524363 DWP524355:DWP524363 EGL524355:EGL524363 EQH524355:EQH524363 FAD524355:FAD524363 FJZ524355:FJZ524363 FTV524355:FTV524363 GDR524355:GDR524363 GNN524355:GNN524363 GXJ524355:GXJ524363 HHF524355:HHF524363 HRB524355:HRB524363 IAX524355:IAX524363 IKT524355:IKT524363 IUP524355:IUP524363 JEL524355:JEL524363 JOH524355:JOH524363 JYD524355:JYD524363 KHZ524355:KHZ524363 KRV524355:KRV524363 LBR524355:LBR524363 LLN524355:LLN524363 LVJ524355:LVJ524363 MFF524355:MFF524363 MPB524355:MPB524363 MYX524355:MYX524363 NIT524355:NIT524363 NSP524355:NSP524363 OCL524355:OCL524363 OMH524355:OMH524363 OWD524355:OWD524363 PFZ524355:PFZ524363 PPV524355:PPV524363 PZR524355:PZR524363 QJN524355:QJN524363 QTJ524355:QTJ524363 RDF524355:RDF524363 RNB524355:RNB524363 RWX524355:RWX524363 SGT524355:SGT524363 SQP524355:SQP524363 TAL524355:TAL524363 TKH524355:TKH524363 TUD524355:TUD524363 UDZ524355:UDZ524363 UNV524355:UNV524363 UXR524355:UXR524363 VHN524355:VHN524363 VRJ524355:VRJ524363 WBF524355:WBF524363 WLB524355:WLB524363 WUX524355:WUX524363 E589891:F589899 IL589891:IL589899 SH589891:SH589899 ACD589891:ACD589899 ALZ589891:ALZ589899 AVV589891:AVV589899 BFR589891:BFR589899 BPN589891:BPN589899 BZJ589891:BZJ589899 CJF589891:CJF589899 CTB589891:CTB589899 DCX589891:DCX589899 DMT589891:DMT589899 DWP589891:DWP589899 EGL589891:EGL589899 EQH589891:EQH589899 FAD589891:FAD589899 FJZ589891:FJZ589899 FTV589891:FTV589899 GDR589891:GDR589899 GNN589891:GNN589899 GXJ589891:GXJ589899 HHF589891:HHF589899 HRB589891:HRB589899 IAX589891:IAX589899 IKT589891:IKT589899 IUP589891:IUP589899 JEL589891:JEL589899 JOH589891:JOH589899 JYD589891:JYD589899 KHZ589891:KHZ589899 KRV589891:KRV589899 LBR589891:LBR589899 LLN589891:LLN589899 LVJ589891:LVJ589899 MFF589891:MFF589899 MPB589891:MPB589899 MYX589891:MYX589899 NIT589891:NIT589899 NSP589891:NSP589899 OCL589891:OCL589899 OMH589891:OMH589899 OWD589891:OWD589899 PFZ589891:PFZ589899 PPV589891:PPV589899 PZR589891:PZR589899 QJN589891:QJN589899 QTJ589891:QTJ589899 RDF589891:RDF589899 RNB589891:RNB589899 RWX589891:RWX589899 SGT589891:SGT589899 SQP589891:SQP589899 TAL589891:TAL589899 TKH589891:TKH589899 TUD589891:TUD589899 UDZ589891:UDZ589899 UNV589891:UNV589899 UXR589891:UXR589899 VHN589891:VHN589899 VRJ589891:VRJ589899 WBF589891:WBF589899 WLB589891:WLB589899 WUX589891:WUX589899 E655427:F655435 IL655427:IL655435 SH655427:SH655435 ACD655427:ACD655435 ALZ655427:ALZ655435 AVV655427:AVV655435 BFR655427:BFR655435 BPN655427:BPN655435 BZJ655427:BZJ655435 CJF655427:CJF655435 CTB655427:CTB655435 DCX655427:DCX655435 DMT655427:DMT655435 DWP655427:DWP655435 EGL655427:EGL655435 EQH655427:EQH655435 FAD655427:FAD655435 FJZ655427:FJZ655435 FTV655427:FTV655435 GDR655427:GDR655435 GNN655427:GNN655435 GXJ655427:GXJ655435 HHF655427:HHF655435 HRB655427:HRB655435 IAX655427:IAX655435 IKT655427:IKT655435 IUP655427:IUP655435 JEL655427:JEL655435 JOH655427:JOH655435 JYD655427:JYD655435 KHZ655427:KHZ655435 KRV655427:KRV655435 LBR655427:LBR655435 LLN655427:LLN655435 LVJ655427:LVJ655435 MFF655427:MFF655435 MPB655427:MPB655435 MYX655427:MYX655435 NIT655427:NIT655435 NSP655427:NSP655435 OCL655427:OCL655435 OMH655427:OMH655435 OWD655427:OWD655435 PFZ655427:PFZ655435 PPV655427:PPV655435 PZR655427:PZR655435 QJN655427:QJN655435 QTJ655427:QTJ655435 RDF655427:RDF655435 RNB655427:RNB655435 RWX655427:RWX655435 SGT655427:SGT655435 SQP655427:SQP655435 TAL655427:TAL655435 TKH655427:TKH655435 TUD655427:TUD655435 UDZ655427:UDZ655435 UNV655427:UNV655435 UXR655427:UXR655435 VHN655427:VHN655435 VRJ655427:VRJ655435 WBF655427:WBF655435 WLB655427:WLB655435 WUX655427:WUX655435 E720963:F720971 IL720963:IL720971 SH720963:SH720971 ACD720963:ACD720971 ALZ720963:ALZ720971 AVV720963:AVV720971 BFR720963:BFR720971 BPN720963:BPN720971 BZJ720963:BZJ720971 CJF720963:CJF720971 CTB720963:CTB720971 DCX720963:DCX720971 DMT720963:DMT720971 DWP720963:DWP720971 EGL720963:EGL720971 EQH720963:EQH720971 FAD720963:FAD720971 FJZ720963:FJZ720971 FTV720963:FTV720971 GDR720963:GDR720971 GNN720963:GNN720971 GXJ720963:GXJ720971 HHF720963:HHF720971 HRB720963:HRB720971 IAX720963:IAX720971 IKT720963:IKT720971 IUP720963:IUP720971 JEL720963:JEL720971 JOH720963:JOH720971 JYD720963:JYD720971 KHZ720963:KHZ720971 KRV720963:KRV720971 LBR720963:LBR720971 LLN720963:LLN720971 LVJ720963:LVJ720971 MFF720963:MFF720971 MPB720963:MPB720971 MYX720963:MYX720971 NIT720963:NIT720971 NSP720963:NSP720971 OCL720963:OCL720971 OMH720963:OMH720971 OWD720963:OWD720971 PFZ720963:PFZ720971 PPV720963:PPV720971 PZR720963:PZR720971 QJN720963:QJN720971 QTJ720963:QTJ720971 RDF720963:RDF720971 RNB720963:RNB720971 RWX720963:RWX720971 SGT720963:SGT720971 SQP720963:SQP720971 TAL720963:TAL720971 TKH720963:TKH720971 TUD720963:TUD720971 UDZ720963:UDZ720971 UNV720963:UNV720971 UXR720963:UXR720971 VHN720963:VHN720971 VRJ720963:VRJ720971 WBF720963:WBF720971 WLB720963:WLB720971 WUX720963:WUX720971 E786499:F786507 IL786499:IL786507 SH786499:SH786507 ACD786499:ACD786507 ALZ786499:ALZ786507 AVV786499:AVV786507 BFR786499:BFR786507 BPN786499:BPN786507 BZJ786499:BZJ786507 CJF786499:CJF786507 CTB786499:CTB786507 DCX786499:DCX786507 DMT786499:DMT786507 DWP786499:DWP786507 EGL786499:EGL786507 EQH786499:EQH786507 FAD786499:FAD786507 FJZ786499:FJZ786507 FTV786499:FTV786507 GDR786499:GDR786507 GNN786499:GNN786507 GXJ786499:GXJ786507 HHF786499:HHF786507 HRB786499:HRB786507 IAX786499:IAX786507 IKT786499:IKT786507 IUP786499:IUP786507 JEL786499:JEL786507 JOH786499:JOH786507 JYD786499:JYD786507 KHZ786499:KHZ786507 KRV786499:KRV786507 LBR786499:LBR786507 LLN786499:LLN786507 LVJ786499:LVJ786507 MFF786499:MFF786507 MPB786499:MPB786507 MYX786499:MYX786507 NIT786499:NIT786507 NSP786499:NSP786507 OCL786499:OCL786507 OMH786499:OMH786507 OWD786499:OWD786507 PFZ786499:PFZ786507 PPV786499:PPV786507 PZR786499:PZR786507 QJN786499:QJN786507 QTJ786499:QTJ786507 RDF786499:RDF786507 RNB786499:RNB786507 RWX786499:RWX786507 SGT786499:SGT786507 SQP786499:SQP786507 TAL786499:TAL786507 TKH786499:TKH786507 TUD786499:TUD786507 UDZ786499:UDZ786507 UNV786499:UNV786507 UXR786499:UXR786507 VHN786499:VHN786507 VRJ786499:VRJ786507 WBF786499:WBF786507 WLB786499:WLB786507 WUX786499:WUX786507 E852035:F852043 IL852035:IL852043 SH852035:SH852043 ACD852035:ACD852043 ALZ852035:ALZ852043 AVV852035:AVV852043 BFR852035:BFR852043 BPN852035:BPN852043 BZJ852035:BZJ852043 CJF852035:CJF852043 CTB852035:CTB852043 DCX852035:DCX852043 DMT852035:DMT852043 DWP852035:DWP852043 EGL852035:EGL852043 EQH852035:EQH852043 FAD852035:FAD852043 FJZ852035:FJZ852043 FTV852035:FTV852043 GDR852035:GDR852043 GNN852035:GNN852043 GXJ852035:GXJ852043 HHF852035:HHF852043 HRB852035:HRB852043 IAX852035:IAX852043 IKT852035:IKT852043 IUP852035:IUP852043 JEL852035:JEL852043 JOH852035:JOH852043 JYD852035:JYD852043 KHZ852035:KHZ852043 KRV852035:KRV852043 LBR852035:LBR852043 LLN852035:LLN852043 LVJ852035:LVJ852043 MFF852035:MFF852043 MPB852035:MPB852043 MYX852035:MYX852043 NIT852035:NIT852043 NSP852035:NSP852043 OCL852035:OCL852043 OMH852035:OMH852043 OWD852035:OWD852043 PFZ852035:PFZ852043 PPV852035:PPV852043 PZR852035:PZR852043 QJN852035:QJN852043 QTJ852035:QTJ852043 RDF852035:RDF852043 RNB852035:RNB852043 RWX852035:RWX852043 SGT852035:SGT852043 SQP852035:SQP852043 TAL852035:TAL852043 TKH852035:TKH852043 TUD852035:TUD852043 UDZ852035:UDZ852043 UNV852035:UNV852043 UXR852035:UXR852043 VHN852035:VHN852043 VRJ852035:VRJ852043 WBF852035:WBF852043 WLB852035:WLB852043 WUX852035:WUX852043 E917571:F917579 IL917571:IL917579 SH917571:SH917579 ACD917571:ACD917579 ALZ917571:ALZ917579 AVV917571:AVV917579 BFR917571:BFR917579 BPN917571:BPN917579 BZJ917571:BZJ917579 CJF917571:CJF917579 CTB917571:CTB917579 DCX917571:DCX917579 DMT917571:DMT917579 DWP917571:DWP917579 EGL917571:EGL917579 EQH917571:EQH917579 FAD917571:FAD917579 FJZ917571:FJZ917579 FTV917571:FTV917579 GDR917571:GDR917579 GNN917571:GNN917579 GXJ917571:GXJ917579 HHF917571:HHF917579 HRB917571:HRB917579 IAX917571:IAX917579 IKT917571:IKT917579 IUP917571:IUP917579 JEL917571:JEL917579 JOH917571:JOH917579 JYD917571:JYD917579 KHZ917571:KHZ917579 KRV917571:KRV917579 LBR917571:LBR917579 LLN917571:LLN917579 LVJ917571:LVJ917579 MFF917571:MFF917579 MPB917571:MPB917579 MYX917571:MYX917579 NIT917571:NIT917579 NSP917571:NSP917579 OCL917571:OCL917579 OMH917571:OMH917579 OWD917571:OWD917579 PFZ917571:PFZ917579 PPV917571:PPV917579 PZR917571:PZR917579 QJN917571:QJN917579 QTJ917571:QTJ917579 RDF917571:RDF917579 RNB917571:RNB917579 RWX917571:RWX917579 SGT917571:SGT917579 SQP917571:SQP917579 TAL917571:TAL917579 TKH917571:TKH917579 TUD917571:TUD917579 UDZ917571:UDZ917579 UNV917571:UNV917579 UXR917571:UXR917579 VHN917571:VHN917579 VRJ917571:VRJ917579 WBF917571:WBF917579 WLB917571:WLB917579 WUX917571:WUX917579 E983107:F983115 IL983107:IL983115 SH983107:SH983115 ACD983107:ACD983115 ALZ983107:ALZ983115 AVV983107:AVV983115 BFR983107:BFR983115 BPN983107:BPN983115 BZJ983107:BZJ983115 CJF983107:CJF983115 CTB983107:CTB983115 DCX983107:DCX983115 DMT983107:DMT983115 DWP983107:DWP983115 EGL983107:EGL983115 EQH983107:EQH983115 FAD983107:FAD983115 FJZ983107:FJZ983115 FTV983107:FTV983115 GDR983107:GDR983115 GNN983107:GNN983115 GXJ983107:GXJ983115 HHF983107:HHF983115 HRB983107:HRB983115 IAX983107:IAX983115 IKT983107:IKT983115 IUP983107:IUP983115 JEL983107:JEL983115 JOH983107:JOH983115 JYD983107:JYD983115 KHZ983107:KHZ983115 KRV983107:KRV983115 LBR983107:LBR983115 LLN983107:LLN983115 LVJ983107:LVJ983115 MFF983107:MFF983115 MPB983107:MPB983115 MYX983107:MYX983115 NIT983107:NIT983115 NSP983107:NSP983115 OCL983107:OCL983115 OMH983107:OMH983115 OWD983107:OWD983115 PFZ983107:PFZ983115 PPV983107:PPV983115 PZR983107:PZR983115 QJN983107:QJN983115 QTJ983107:QTJ983115 RDF983107:RDF983115 RNB983107:RNB983115 RWX983107:RWX983115 SGT983107:SGT983115 SQP983107:SQP983115 TAL983107:TAL983115 TKH983107:TKH983115 TUD983107:TUD983115 UDZ983107:UDZ983115 UNV983107:UNV983115 UXR983107:UXR983115 VHN983107:VHN983115 VRJ983107:VRJ983115 WBF983107:WBF983115 WLB983107:WLB983115 E58:F82 WUX11:WUX55 WLB11:WLB55 WBF11:WBF55 VRJ11:VRJ55 VHN11:VHN55 UXR11:UXR55 UNV11:UNV55 UDZ11:UDZ55 TUD11:TUD55 TKH11:TKH55 TAL11:TAL55 SQP11:SQP55 SGT11:SGT55 RWX11:RWX55 RNB11:RNB55 RDF11:RDF55 QTJ11:QTJ55 QJN11:QJN55 PZR11:PZR55 PPV11:PPV55 PFZ11:PFZ55 OWD11:OWD55 OMH11:OMH55 OCL11:OCL55 NSP11:NSP55 NIT11:NIT55 MYX11:MYX55 MPB11:MPB55 MFF11:MFF55 LVJ11:LVJ55 LLN11:LLN55 LBR11:LBR55 KRV11:KRV55 KHZ11:KHZ55 JYD11:JYD55 JOH11:JOH55 JEL11:JEL55 IUP11:IUP55 IKT11:IKT55 IAX11:IAX55 HRB11:HRB55 HHF11:HHF55 GXJ11:GXJ55 GNN11:GNN55 GDR11:GDR55 FTV11:FTV55 FJZ11:FJZ55 FAD11:FAD55 EQH11:EQH55 EGL11:EGL55 DWP11:DWP55 DMT11:DMT55 DCX11:DCX55 CTB11:CTB55 CJF11:CJF55 BZJ11:BZJ55 BPN11:BPN55 BFR11:BFR55 AVV11:AVV55 ALZ11:ALZ55 ACD11:ACD55 SH11:SH55 IL11:IL55" xr:uid="{00000000-0002-0000-0300-000002000000}"/>
    <dataValidation allowBlank="1" showInputMessage="1" showErrorMessage="1" prompt="diligencie la cantidad de unidad de medida del valor unitario" sqref="IK65592:IK65600 SG65592:SG65600 ACC65592:ACC65600 ALY65592:ALY65600 AVU65592:AVU65600 BFQ65592:BFQ65600 BPM65592:BPM65600 BZI65592:BZI65600 CJE65592:CJE65600 CTA65592:CTA65600 DCW65592:DCW65600 DMS65592:DMS65600 DWO65592:DWO65600 EGK65592:EGK65600 EQG65592:EQG65600 FAC65592:FAC65600 FJY65592:FJY65600 FTU65592:FTU65600 GDQ65592:GDQ65600 GNM65592:GNM65600 GXI65592:GXI65600 HHE65592:HHE65600 HRA65592:HRA65600 IAW65592:IAW65600 IKS65592:IKS65600 IUO65592:IUO65600 JEK65592:JEK65600 JOG65592:JOG65600 JYC65592:JYC65600 KHY65592:KHY65600 KRU65592:KRU65600 LBQ65592:LBQ65600 LLM65592:LLM65600 LVI65592:LVI65600 MFE65592:MFE65600 MPA65592:MPA65600 MYW65592:MYW65600 NIS65592:NIS65600 NSO65592:NSO65600 OCK65592:OCK65600 OMG65592:OMG65600 OWC65592:OWC65600 PFY65592:PFY65600 PPU65592:PPU65600 PZQ65592:PZQ65600 QJM65592:QJM65600 QTI65592:QTI65600 RDE65592:RDE65600 RNA65592:RNA65600 RWW65592:RWW65600 SGS65592:SGS65600 SQO65592:SQO65600 TAK65592:TAK65600 TKG65592:TKG65600 TUC65592:TUC65600 UDY65592:UDY65600 UNU65592:UNU65600 UXQ65592:UXQ65600 VHM65592:VHM65600 VRI65592:VRI65600 WBE65592:WBE65600 WLA65592:WLA65600 WUW65592:WUW65600 IK131128:IK131136 SG131128:SG131136 ACC131128:ACC131136 ALY131128:ALY131136 AVU131128:AVU131136 BFQ131128:BFQ131136 BPM131128:BPM131136 BZI131128:BZI131136 CJE131128:CJE131136 CTA131128:CTA131136 DCW131128:DCW131136 DMS131128:DMS131136 DWO131128:DWO131136 EGK131128:EGK131136 EQG131128:EQG131136 FAC131128:FAC131136 FJY131128:FJY131136 FTU131128:FTU131136 GDQ131128:GDQ131136 GNM131128:GNM131136 GXI131128:GXI131136 HHE131128:HHE131136 HRA131128:HRA131136 IAW131128:IAW131136 IKS131128:IKS131136 IUO131128:IUO131136 JEK131128:JEK131136 JOG131128:JOG131136 JYC131128:JYC131136 KHY131128:KHY131136 KRU131128:KRU131136 LBQ131128:LBQ131136 LLM131128:LLM131136 LVI131128:LVI131136 MFE131128:MFE131136 MPA131128:MPA131136 MYW131128:MYW131136 NIS131128:NIS131136 NSO131128:NSO131136 OCK131128:OCK131136 OMG131128:OMG131136 OWC131128:OWC131136 PFY131128:PFY131136 PPU131128:PPU131136 PZQ131128:PZQ131136 QJM131128:QJM131136 QTI131128:QTI131136 RDE131128:RDE131136 RNA131128:RNA131136 RWW131128:RWW131136 SGS131128:SGS131136 SQO131128:SQO131136 TAK131128:TAK131136 TKG131128:TKG131136 TUC131128:TUC131136 UDY131128:UDY131136 UNU131128:UNU131136 UXQ131128:UXQ131136 VHM131128:VHM131136 VRI131128:VRI131136 WBE131128:WBE131136 WLA131128:WLA131136 WUW131128:WUW131136 IK196664:IK196672 SG196664:SG196672 ACC196664:ACC196672 ALY196664:ALY196672 AVU196664:AVU196672 BFQ196664:BFQ196672 BPM196664:BPM196672 BZI196664:BZI196672 CJE196664:CJE196672 CTA196664:CTA196672 DCW196664:DCW196672 DMS196664:DMS196672 DWO196664:DWO196672 EGK196664:EGK196672 EQG196664:EQG196672 FAC196664:FAC196672 FJY196664:FJY196672 FTU196664:FTU196672 GDQ196664:GDQ196672 GNM196664:GNM196672 GXI196664:GXI196672 HHE196664:HHE196672 HRA196664:HRA196672 IAW196664:IAW196672 IKS196664:IKS196672 IUO196664:IUO196672 JEK196664:JEK196672 JOG196664:JOG196672 JYC196664:JYC196672 KHY196664:KHY196672 KRU196664:KRU196672 LBQ196664:LBQ196672 LLM196664:LLM196672 LVI196664:LVI196672 MFE196664:MFE196672 MPA196664:MPA196672 MYW196664:MYW196672 NIS196664:NIS196672 NSO196664:NSO196672 OCK196664:OCK196672 OMG196664:OMG196672 OWC196664:OWC196672 PFY196664:PFY196672 PPU196664:PPU196672 PZQ196664:PZQ196672 QJM196664:QJM196672 QTI196664:QTI196672 RDE196664:RDE196672 RNA196664:RNA196672 RWW196664:RWW196672 SGS196664:SGS196672 SQO196664:SQO196672 TAK196664:TAK196672 TKG196664:TKG196672 TUC196664:TUC196672 UDY196664:UDY196672 UNU196664:UNU196672 UXQ196664:UXQ196672 VHM196664:VHM196672 VRI196664:VRI196672 WBE196664:WBE196672 WLA196664:WLA196672 WUW196664:WUW196672 IK262200:IK262208 SG262200:SG262208 ACC262200:ACC262208 ALY262200:ALY262208 AVU262200:AVU262208 BFQ262200:BFQ262208 BPM262200:BPM262208 BZI262200:BZI262208 CJE262200:CJE262208 CTA262200:CTA262208 DCW262200:DCW262208 DMS262200:DMS262208 DWO262200:DWO262208 EGK262200:EGK262208 EQG262200:EQG262208 FAC262200:FAC262208 FJY262200:FJY262208 FTU262200:FTU262208 GDQ262200:GDQ262208 GNM262200:GNM262208 GXI262200:GXI262208 HHE262200:HHE262208 HRA262200:HRA262208 IAW262200:IAW262208 IKS262200:IKS262208 IUO262200:IUO262208 JEK262200:JEK262208 JOG262200:JOG262208 JYC262200:JYC262208 KHY262200:KHY262208 KRU262200:KRU262208 LBQ262200:LBQ262208 LLM262200:LLM262208 LVI262200:LVI262208 MFE262200:MFE262208 MPA262200:MPA262208 MYW262200:MYW262208 NIS262200:NIS262208 NSO262200:NSO262208 OCK262200:OCK262208 OMG262200:OMG262208 OWC262200:OWC262208 PFY262200:PFY262208 PPU262200:PPU262208 PZQ262200:PZQ262208 QJM262200:QJM262208 QTI262200:QTI262208 RDE262200:RDE262208 RNA262200:RNA262208 RWW262200:RWW262208 SGS262200:SGS262208 SQO262200:SQO262208 TAK262200:TAK262208 TKG262200:TKG262208 TUC262200:TUC262208 UDY262200:UDY262208 UNU262200:UNU262208 UXQ262200:UXQ262208 VHM262200:VHM262208 VRI262200:VRI262208 WBE262200:WBE262208 WLA262200:WLA262208 WUW262200:WUW262208 IK327736:IK327744 SG327736:SG327744 ACC327736:ACC327744 ALY327736:ALY327744 AVU327736:AVU327744 BFQ327736:BFQ327744 BPM327736:BPM327744 BZI327736:BZI327744 CJE327736:CJE327744 CTA327736:CTA327744 DCW327736:DCW327744 DMS327736:DMS327744 DWO327736:DWO327744 EGK327736:EGK327744 EQG327736:EQG327744 FAC327736:FAC327744 FJY327736:FJY327744 FTU327736:FTU327744 GDQ327736:GDQ327744 GNM327736:GNM327744 GXI327736:GXI327744 HHE327736:HHE327744 HRA327736:HRA327744 IAW327736:IAW327744 IKS327736:IKS327744 IUO327736:IUO327744 JEK327736:JEK327744 JOG327736:JOG327744 JYC327736:JYC327744 KHY327736:KHY327744 KRU327736:KRU327744 LBQ327736:LBQ327744 LLM327736:LLM327744 LVI327736:LVI327744 MFE327736:MFE327744 MPA327736:MPA327744 MYW327736:MYW327744 NIS327736:NIS327744 NSO327736:NSO327744 OCK327736:OCK327744 OMG327736:OMG327744 OWC327736:OWC327744 PFY327736:PFY327744 PPU327736:PPU327744 PZQ327736:PZQ327744 QJM327736:QJM327744 QTI327736:QTI327744 RDE327736:RDE327744 RNA327736:RNA327744 RWW327736:RWW327744 SGS327736:SGS327744 SQO327736:SQO327744 TAK327736:TAK327744 TKG327736:TKG327744 TUC327736:TUC327744 UDY327736:UDY327744 UNU327736:UNU327744 UXQ327736:UXQ327744 VHM327736:VHM327744 VRI327736:VRI327744 WBE327736:WBE327744 WLA327736:WLA327744 WUW327736:WUW327744 IK393272:IK393280 SG393272:SG393280 ACC393272:ACC393280 ALY393272:ALY393280 AVU393272:AVU393280 BFQ393272:BFQ393280 BPM393272:BPM393280 BZI393272:BZI393280 CJE393272:CJE393280 CTA393272:CTA393280 DCW393272:DCW393280 DMS393272:DMS393280 DWO393272:DWO393280 EGK393272:EGK393280 EQG393272:EQG393280 FAC393272:FAC393280 FJY393272:FJY393280 FTU393272:FTU393280 GDQ393272:GDQ393280 GNM393272:GNM393280 GXI393272:GXI393280 HHE393272:HHE393280 HRA393272:HRA393280 IAW393272:IAW393280 IKS393272:IKS393280 IUO393272:IUO393280 JEK393272:JEK393280 JOG393272:JOG393280 JYC393272:JYC393280 KHY393272:KHY393280 KRU393272:KRU393280 LBQ393272:LBQ393280 LLM393272:LLM393280 LVI393272:LVI393280 MFE393272:MFE393280 MPA393272:MPA393280 MYW393272:MYW393280 NIS393272:NIS393280 NSO393272:NSO393280 OCK393272:OCK393280 OMG393272:OMG393280 OWC393272:OWC393280 PFY393272:PFY393280 PPU393272:PPU393280 PZQ393272:PZQ393280 QJM393272:QJM393280 QTI393272:QTI393280 RDE393272:RDE393280 RNA393272:RNA393280 RWW393272:RWW393280 SGS393272:SGS393280 SQO393272:SQO393280 TAK393272:TAK393280 TKG393272:TKG393280 TUC393272:TUC393280 UDY393272:UDY393280 UNU393272:UNU393280 UXQ393272:UXQ393280 VHM393272:VHM393280 VRI393272:VRI393280 WBE393272:WBE393280 WLA393272:WLA393280 WUW393272:WUW393280 IK458808:IK458816 SG458808:SG458816 ACC458808:ACC458816 ALY458808:ALY458816 AVU458808:AVU458816 BFQ458808:BFQ458816 BPM458808:BPM458816 BZI458808:BZI458816 CJE458808:CJE458816 CTA458808:CTA458816 DCW458808:DCW458816 DMS458808:DMS458816 DWO458808:DWO458816 EGK458808:EGK458816 EQG458808:EQG458816 FAC458808:FAC458816 FJY458808:FJY458816 FTU458808:FTU458816 GDQ458808:GDQ458816 GNM458808:GNM458816 GXI458808:GXI458816 HHE458808:HHE458816 HRA458808:HRA458816 IAW458808:IAW458816 IKS458808:IKS458816 IUO458808:IUO458816 JEK458808:JEK458816 JOG458808:JOG458816 JYC458808:JYC458816 KHY458808:KHY458816 KRU458808:KRU458816 LBQ458808:LBQ458816 LLM458808:LLM458816 LVI458808:LVI458816 MFE458808:MFE458816 MPA458808:MPA458816 MYW458808:MYW458816 NIS458808:NIS458816 NSO458808:NSO458816 OCK458808:OCK458816 OMG458808:OMG458816 OWC458808:OWC458816 PFY458808:PFY458816 PPU458808:PPU458816 PZQ458808:PZQ458816 QJM458808:QJM458816 QTI458808:QTI458816 RDE458808:RDE458816 RNA458808:RNA458816 RWW458808:RWW458816 SGS458808:SGS458816 SQO458808:SQO458816 TAK458808:TAK458816 TKG458808:TKG458816 TUC458808:TUC458816 UDY458808:UDY458816 UNU458808:UNU458816 UXQ458808:UXQ458816 VHM458808:VHM458816 VRI458808:VRI458816 WBE458808:WBE458816 WLA458808:WLA458816 WUW458808:WUW458816 IK524344:IK524352 SG524344:SG524352 ACC524344:ACC524352 ALY524344:ALY524352 AVU524344:AVU524352 BFQ524344:BFQ524352 BPM524344:BPM524352 BZI524344:BZI524352 CJE524344:CJE524352 CTA524344:CTA524352 DCW524344:DCW524352 DMS524344:DMS524352 DWO524344:DWO524352 EGK524344:EGK524352 EQG524344:EQG524352 FAC524344:FAC524352 FJY524344:FJY524352 FTU524344:FTU524352 GDQ524344:GDQ524352 GNM524344:GNM524352 GXI524344:GXI524352 HHE524344:HHE524352 HRA524344:HRA524352 IAW524344:IAW524352 IKS524344:IKS524352 IUO524344:IUO524352 JEK524344:JEK524352 JOG524344:JOG524352 JYC524344:JYC524352 KHY524344:KHY524352 KRU524344:KRU524352 LBQ524344:LBQ524352 LLM524344:LLM524352 LVI524344:LVI524352 MFE524344:MFE524352 MPA524344:MPA524352 MYW524344:MYW524352 NIS524344:NIS524352 NSO524344:NSO524352 OCK524344:OCK524352 OMG524344:OMG524352 OWC524344:OWC524352 PFY524344:PFY524352 PPU524344:PPU524352 PZQ524344:PZQ524352 QJM524344:QJM524352 QTI524344:QTI524352 RDE524344:RDE524352 RNA524344:RNA524352 RWW524344:RWW524352 SGS524344:SGS524352 SQO524344:SQO524352 TAK524344:TAK524352 TKG524344:TKG524352 TUC524344:TUC524352 UDY524344:UDY524352 UNU524344:UNU524352 UXQ524344:UXQ524352 VHM524344:VHM524352 VRI524344:VRI524352 WBE524344:WBE524352 WLA524344:WLA524352 WUW524344:WUW524352 IK589880:IK589888 SG589880:SG589888 ACC589880:ACC589888 ALY589880:ALY589888 AVU589880:AVU589888 BFQ589880:BFQ589888 BPM589880:BPM589888 BZI589880:BZI589888 CJE589880:CJE589888 CTA589880:CTA589888 DCW589880:DCW589888 DMS589880:DMS589888 DWO589880:DWO589888 EGK589880:EGK589888 EQG589880:EQG589888 FAC589880:FAC589888 FJY589880:FJY589888 FTU589880:FTU589888 GDQ589880:GDQ589888 GNM589880:GNM589888 GXI589880:GXI589888 HHE589880:HHE589888 HRA589880:HRA589888 IAW589880:IAW589888 IKS589880:IKS589888 IUO589880:IUO589888 JEK589880:JEK589888 JOG589880:JOG589888 JYC589880:JYC589888 KHY589880:KHY589888 KRU589880:KRU589888 LBQ589880:LBQ589888 LLM589880:LLM589888 LVI589880:LVI589888 MFE589880:MFE589888 MPA589880:MPA589888 MYW589880:MYW589888 NIS589880:NIS589888 NSO589880:NSO589888 OCK589880:OCK589888 OMG589880:OMG589888 OWC589880:OWC589888 PFY589880:PFY589888 PPU589880:PPU589888 PZQ589880:PZQ589888 QJM589880:QJM589888 QTI589880:QTI589888 RDE589880:RDE589888 RNA589880:RNA589888 RWW589880:RWW589888 SGS589880:SGS589888 SQO589880:SQO589888 TAK589880:TAK589888 TKG589880:TKG589888 TUC589880:TUC589888 UDY589880:UDY589888 UNU589880:UNU589888 UXQ589880:UXQ589888 VHM589880:VHM589888 VRI589880:VRI589888 WBE589880:WBE589888 WLA589880:WLA589888 WUW589880:WUW589888 IK655416:IK655424 SG655416:SG655424 ACC655416:ACC655424 ALY655416:ALY655424 AVU655416:AVU655424 BFQ655416:BFQ655424 BPM655416:BPM655424 BZI655416:BZI655424 CJE655416:CJE655424 CTA655416:CTA655424 DCW655416:DCW655424 DMS655416:DMS655424 DWO655416:DWO655424 EGK655416:EGK655424 EQG655416:EQG655424 FAC655416:FAC655424 FJY655416:FJY655424 FTU655416:FTU655424 GDQ655416:GDQ655424 GNM655416:GNM655424 GXI655416:GXI655424 HHE655416:HHE655424 HRA655416:HRA655424 IAW655416:IAW655424 IKS655416:IKS655424 IUO655416:IUO655424 JEK655416:JEK655424 JOG655416:JOG655424 JYC655416:JYC655424 KHY655416:KHY655424 KRU655416:KRU655424 LBQ655416:LBQ655424 LLM655416:LLM655424 LVI655416:LVI655424 MFE655416:MFE655424 MPA655416:MPA655424 MYW655416:MYW655424 NIS655416:NIS655424 NSO655416:NSO655424 OCK655416:OCK655424 OMG655416:OMG655424 OWC655416:OWC655424 PFY655416:PFY655424 PPU655416:PPU655424 PZQ655416:PZQ655424 QJM655416:QJM655424 QTI655416:QTI655424 RDE655416:RDE655424 RNA655416:RNA655424 RWW655416:RWW655424 SGS655416:SGS655424 SQO655416:SQO655424 TAK655416:TAK655424 TKG655416:TKG655424 TUC655416:TUC655424 UDY655416:UDY655424 UNU655416:UNU655424 UXQ655416:UXQ655424 VHM655416:VHM655424 VRI655416:VRI655424 WBE655416:WBE655424 WLA655416:WLA655424 WUW655416:WUW655424 IK720952:IK720960 SG720952:SG720960 ACC720952:ACC720960 ALY720952:ALY720960 AVU720952:AVU720960 BFQ720952:BFQ720960 BPM720952:BPM720960 BZI720952:BZI720960 CJE720952:CJE720960 CTA720952:CTA720960 DCW720952:DCW720960 DMS720952:DMS720960 DWO720952:DWO720960 EGK720952:EGK720960 EQG720952:EQG720960 FAC720952:FAC720960 FJY720952:FJY720960 FTU720952:FTU720960 GDQ720952:GDQ720960 GNM720952:GNM720960 GXI720952:GXI720960 HHE720952:HHE720960 HRA720952:HRA720960 IAW720952:IAW720960 IKS720952:IKS720960 IUO720952:IUO720960 JEK720952:JEK720960 JOG720952:JOG720960 JYC720952:JYC720960 KHY720952:KHY720960 KRU720952:KRU720960 LBQ720952:LBQ720960 LLM720952:LLM720960 LVI720952:LVI720960 MFE720952:MFE720960 MPA720952:MPA720960 MYW720952:MYW720960 NIS720952:NIS720960 NSO720952:NSO720960 OCK720952:OCK720960 OMG720952:OMG720960 OWC720952:OWC720960 PFY720952:PFY720960 PPU720952:PPU720960 PZQ720952:PZQ720960 QJM720952:QJM720960 QTI720952:QTI720960 RDE720952:RDE720960 RNA720952:RNA720960 RWW720952:RWW720960 SGS720952:SGS720960 SQO720952:SQO720960 TAK720952:TAK720960 TKG720952:TKG720960 TUC720952:TUC720960 UDY720952:UDY720960 UNU720952:UNU720960 UXQ720952:UXQ720960 VHM720952:VHM720960 VRI720952:VRI720960 WBE720952:WBE720960 WLA720952:WLA720960 WUW720952:WUW720960 IK786488:IK786496 SG786488:SG786496 ACC786488:ACC786496 ALY786488:ALY786496 AVU786488:AVU786496 BFQ786488:BFQ786496 BPM786488:BPM786496 BZI786488:BZI786496 CJE786488:CJE786496 CTA786488:CTA786496 DCW786488:DCW786496 DMS786488:DMS786496 DWO786488:DWO786496 EGK786488:EGK786496 EQG786488:EQG786496 FAC786488:FAC786496 FJY786488:FJY786496 FTU786488:FTU786496 GDQ786488:GDQ786496 GNM786488:GNM786496 GXI786488:GXI786496 HHE786488:HHE786496 HRA786488:HRA786496 IAW786488:IAW786496 IKS786488:IKS786496 IUO786488:IUO786496 JEK786488:JEK786496 JOG786488:JOG786496 JYC786488:JYC786496 KHY786488:KHY786496 KRU786488:KRU786496 LBQ786488:LBQ786496 LLM786488:LLM786496 LVI786488:LVI786496 MFE786488:MFE786496 MPA786488:MPA786496 MYW786488:MYW786496 NIS786488:NIS786496 NSO786488:NSO786496 OCK786488:OCK786496 OMG786488:OMG786496 OWC786488:OWC786496 PFY786488:PFY786496 PPU786488:PPU786496 PZQ786488:PZQ786496 QJM786488:QJM786496 QTI786488:QTI786496 RDE786488:RDE786496 RNA786488:RNA786496 RWW786488:RWW786496 SGS786488:SGS786496 SQO786488:SQO786496 TAK786488:TAK786496 TKG786488:TKG786496 TUC786488:TUC786496 UDY786488:UDY786496 UNU786488:UNU786496 UXQ786488:UXQ786496 VHM786488:VHM786496 VRI786488:VRI786496 WBE786488:WBE786496 WLA786488:WLA786496 WUW786488:WUW786496 IK852024:IK852032 SG852024:SG852032 ACC852024:ACC852032 ALY852024:ALY852032 AVU852024:AVU852032 BFQ852024:BFQ852032 BPM852024:BPM852032 BZI852024:BZI852032 CJE852024:CJE852032 CTA852024:CTA852032 DCW852024:DCW852032 DMS852024:DMS852032 DWO852024:DWO852032 EGK852024:EGK852032 EQG852024:EQG852032 FAC852024:FAC852032 FJY852024:FJY852032 FTU852024:FTU852032 GDQ852024:GDQ852032 GNM852024:GNM852032 GXI852024:GXI852032 HHE852024:HHE852032 HRA852024:HRA852032 IAW852024:IAW852032 IKS852024:IKS852032 IUO852024:IUO852032 JEK852024:JEK852032 JOG852024:JOG852032 JYC852024:JYC852032 KHY852024:KHY852032 KRU852024:KRU852032 LBQ852024:LBQ852032 LLM852024:LLM852032 LVI852024:LVI852032 MFE852024:MFE852032 MPA852024:MPA852032 MYW852024:MYW852032 NIS852024:NIS852032 NSO852024:NSO852032 OCK852024:OCK852032 OMG852024:OMG852032 OWC852024:OWC852032 PFY852024:PFY852032 PPU852024:PPU852032 PZQ852024:PZQ852032 QJM852024:QJM852032 QTI852024:QTI852032 RDE852024:RDE852032 RNA852024:RNA852032 RWW852024:RWW852032 SGS852024:SGS852032 SQO852024:SQO852032 TAK852024:TAK852032 TKG852024:TKG852032 TUC852024:TUC852032 UDY852024:UDY852032 UNU852024:UNU852032 UXQ852024:UXQ852032 VHM852024:VHM852032 VRI852024:VRI852032 WBE852024:WBE852032 WLA852024:WLA852032 WUW852024:WUW852032 IK917560:IK917568 SG917560:SG917568 ACC917560:ACC917568 ALY917560:ALY917568 AVU917560:AVU917568 BFQ917560:BFQ917568 BPM917560:BPM917568 BZI917560:BZI917568 CJE917560:CJE917568 CTA917560:CTA917568 DCW917560:DCW917568 DMS917560:DMS917568 DWO917560:DWO917568 EGK917560:EGK917568 EQG917560:EQG917568 FAC917560:FAC917568 FJY917560:FJY917568 FTU917560:FTU917568 GDQ917560:GDQ917568 GNM917560:GNM917568 GXI917560:GXI917568 HHE917560:HHE917568 HRA917560:HRA917568 IAW917560:IAW917568 IKS917560:IKS917568 IUO917560:IUO917568 JEK917560:JEK917568 JOG917560:JOG917568 JYC917560:JYC917568 KHY917560:KHY917568 KRU917560:KRU917568 LBQ917560:LBQ917568 LLM917560:LLM917568 LVI917560:LVI917568 MFE917560:MFE917568 MPA917560:MPA917568 MYW917560:MYW917568 NIS917560:NIS917568 NSO917560:NSO917568 OCK917560:OCK917568 OMG917560:OMG917568 OWC917560:OWC917568 PFY917560:PFY917568 PPU917560:PPU917568 PZQ917560:PZQ917568 QJM917560:QJM917568 QTI917560:QTI917568 RDE917560:RDE917568 RNA917560:RNA917568 RWW917560:RWW917568 SGS917560:SGS917568 SQO917560:SQO917568 TAK917560:TAK917568 TKG917560:TKG917568 TUC917560:TUC917568 UDY917560:UDY917568 UNU917560:UNU917568 UXQ917560:UXQ917568 VHM917560:VHM917568 VRI917560:VRI917568 WBE917560:WBE917568 WLA917560:WLA917568 WUW917560:WUW917568 IK983096:IK983104 SG983096:SG983104 ACC983096:ACC983104 ALY983096:ALY983104 AVU983096:AVU983104 BFQ983096:BFQ983104 BPM983096:BPM983104 BZI983096:BZI983104 CJE983096:CJE983104 CTA983096:CTA983104 DCW983096:DCW983104 DMS983096:DMS983104 DWO983096:DWO983104 EGK983096:EGK983104 EQG983096:EQG983104 FAC983096:FAC983104 FJY983096:FJY983104 FTU983096:FTU983104 GDQ983096:GDQ983104 GNM983096:GNM983104 GXI983096:GXI983104 HHE983096:HHE983104 HRA983096:HRA983104 IAW983096:IAW983104 IKS983096:IKS983104 IUO983096:IUO983104 JEK983096:JEK983104 JOG983096:JOG983104 JYC983096:JYC983104 KHY983096:KHY983104 KRU983096:KRU983104 LBQ983096:LBQ983104 LLM983096:LLM983104 LVI983096:LVI983104 MFE983096:MFE983104 MPA983096:MPA983104 MYW983096:MYW983104 NIS983096:NIS983104 NSO983096:NSO983104 OCK983096:OCK983104 OMG983096:OMG983104 OWC983096:OWC983104 PFY983096:PFY983104 PPU983096:PPU983104 PZQ983096:PZQ983104 QJM983096:QJM983104 QTI983096:QTI983104 RDE983096:RDE983104 RNA983096:RNA983104 RWW983096:RWW983104 SGS983096:SGS983104 SQO983096:SQO983104 TAK983096:TAK983104 TKG983096:TKG983104 TUC983096:TUC983104 UDY983096:UDY983104 UNU983096:UNU983104 UXQ983096:UXQ983104 VHM983096:VHM983104 VRI983096:VRI983104 WBE983096:WBE983104 WLA983096:WLA983104 WUW983096:WUW983104 IK58:IK82 SG58:SG82 ACC58:ACC82 ALY58:ALY82 AVU58:AVU82 BFQ58:BFQ82 BPM58:BPM82 BZI58:BZI82 CJE58:CJE82 CTA58:CTA82 DCW58:DCW82 DMS58:DMS82 DWO58:DWO82 EGK58:EGK82 EQG58:EQG82 FAC58:FAC82 FJY58:FJY82 FTU58:FTU82 GDQ58:GDQ82 GNM58:GNM82 GXI58:GXI82 HHE58:HHE82 HRA58:HRA82 IAW58:IAW82 IKS58:IKS82 IUO58:IUO82 JEK58:JEK82 JOG58:JOG82 JYC58:JYC82 KHY58:KHY82 KRU58:KRU82 LBQ58:LBQ82 LLM58:LLM82 LVI58:LVI82 MFE58:MFE82 MPA58:MPA82 MYW58:MYW82 NIS58:NIS82 NSO58:NSO82 OCK58:OCK82 OMG58:OMG82 OWC58:OWC82 PFY58:PFY82 PPU58:PPU82 PZQ58:PZQ82 QJM58:QJM82 QTI58:QTI82 RDE58:RDE82 RNA58:RNA82 RWW58:RWW82 SGS58:SGS82 SQO58:SQO82 TAK58:TAK82 TKG58:TKG82 TUC58:TUC82 UDY58:UDY82 UNU58:UNU82 UXQ58:UXQ82 VHM58:VHM82 VRI58:VRI82 WBE58:WBE82 WLA58:WLA82 WUW58:WUW82 IK65603:IK65611 SG65603:SG65611 ACC65603:ACC65611 ALY65603:ALY65611 AVU65603:AVU65611 BFQ65603:BFQ65611 BPM65603:BPM65611 BZI65603:BZI65611 CJE65603:CJE65611 CTA65603:CTA65611 DCW65603:DCW65611 DMS65603:DMS65611 DWO65603:DWO65611 EGK65603:EGK65611 EQG65603:EQG65611 FAC65603:FAC65611 FJY65603:FJY65611 FTU65603:FTU65611 GDQ65603:GDQ65611 GNM65603:GNM65611 GXI65603:GXI65611 HHE65603:HHE65611 HRA65603:HRA65611 IAW65603:IAW65611 IKS65603:IKS65611 IUO65603:IUO65611 JEK65603:JEK65611 JOG65603:JOG65611 JYC65603:JYC65611 KHY65603:KHY65611 KRU65603:KRU65611 LBQ65603:LBQ65611 LLM65603:LLM65611 LVI65603:LVI65611 MFE65603:MFE65611 MPA65603:MPA65611 MYW65603:MYW65611 NIS65603:NIS65611 NSO65603:NSO65611 OCK65603:OCK65611 OMG65603:OMG65611 OWC65603:OWC65611 PFY65603:PFY65611 PPU65603:PPU65611 PZQ65603:PZQ65611 QJM65603:QJM65611 QTI65603:QTI65611 RDE65603:RDE65611 RNA65603:RNA65611 RWW65603:RWW65611 SGS65603:SGS65611 SQO65603:SQO65611 TAK65603:TAK65611 TKG65603:TKG65611 TUC65603:TUC65611 UDY65603:UDY65611 UNU65603:UNU65611 UXQ65603:UXQ65611 VHM65603:VHM65611 VRI65603:VRI65611 WBE65603:WBE65611 WLA65603:WLA65611 WUW65603:WUW65611 IK131139:IK131147 SG131139:SG131147 ACC131139:ACC131147 ALY131139:ALY131147 AVU131139:AVU131147 BFQ131139:BFQ131147 BPM131139:BPM131147 BZI131139:BZI131147 CJE131139:CJE131147 CTA131139:CTA131147 DCW131139:DCW131147 DMS131139:DMS131147 DWO131139:DWO131147 EGK131139:EGK131147 EQG131139:EQG131147 FAC131139:FAC131147 FJY131139:FJY131147 FTU131139:FTU131147 GDQ131139:GDQ131147 GNM131139:GNM131147 GXI131139:GXI131147 HHE131139:HHE131147 HRA131139:HRA131147 IAW131139:IAW131147 IKS131139:IKS131147 IUO131139:IUO131147 JEK131139:JEK131147 JOG131139:JOG131147 JYC131139:JYC131147 KHY131139:KHY131147 KRU131139:KRU131147 LBQ131139:LBQ131147 LLM131139:LLM131147 LVI131139:LVI131147 MFE131139:MFE131147 MPA131139:MPA131147 MYW131139:MYW131147 NIS131139:NIS131147 NSO131139:NSO131147 OCK131139:OCK131147 OMG131139:OMG131147 OWC131139:OWC131147 PFY131139:PFY131147 PPU131139:PPU131147 PZQ131139:PZQ131147 QJM131139:QJM131147 QTI131139:QTI131147 RDE131139:RDE131147 RNA131139:RNA131147 RWW131139:RWW131147 SGS131139:SGS131147 SQO131139:SQO131147 TAK131139:TAK131147 TKG131139:TKG131147 TUC131139:TUC131147 UDY131139:UDY131147 UNU131139:UNU131147 UXQ131139:UXQ131147 VHM131139:VHM131147 VRI131139:VRI131147 WBE131139:WBE131147 WLA131139:WLA131147 WUW131139:WUW131147 IK196675:IK196683 SG196675:SG196683 ACC196675:ACC196683 ALY196675:ALY196683 AVU196675:AVU196683 BFQ196675:BFQ196683 BPM196675:BPM196683 BZI196675:BZI196683 CJE196675:CJE196683 CTA196675:CTA196683 DCW196675:DCW196683 DMS196675:DMS196683 DWO196675:DWO196683 EGK196675:EGK196683 EQG196675:EQG196683 FAC196675:FAC196683 FJY196675:FJY196683 FTU196675:FTU196683 GDQ196675:GDQ196683 GNM196675:GNM196683 GXI196675:GXI196683 HHE196675:HHE196683 HRA196675:HRA196683 IAW196675:IAW196683 IKS196675:IKS196683 IUO196675:IUO196683 JEK196675:JEK196683 JOG196675:JOG196683 JYC196675:JYC196683 KHY196675:KHY196683 KRU196675:KRU196683 LBQ196675:LBQ196683 LLM196675:LLM196683 LVI196675:LVI196683 MFE196675:MFE196683 MPA196675:MPA196683 MYW196675:MYW196683 NIS196675:NIS196683 NSO196675:NSO196683 OCK196675:OCK196683 OMG196675:OMG196683 OWC196675:OWC196683 PFY196675:PFY196683 PPU196675:PPU196683 PZQ196675:PZQ196683 QJM196675:QJM196683 QTI196675:QTI196683 RDE196675:RDE196683 RNA196675:RNA196683 RWW196675:RWW196683 SGS196675:SGS196683 SQO196675:SQO196683 TAK196675:TAK196683 TKG196675:TKG196683 TUC196675:TUC196683 UDY196675:UDY196683 UNU196675:UNU196683 UXQ196675:UXQ196683 VHM196675:VHM196683 VRI196675:VRI196683 WBE196675:WBE196683 WLA196675:WLA196683 WUW196675:WUW196683 IK262211:IK262219 SG262211:SG262219 ACC262211:ACC262219 ALY262211:ALY262219 AVU262211:AVU262219 BFQ262211:BFQ262219 BPM262211:BPM262219 BZI262211:BZI262219 CJE262211:CJE262219 CTA262211:CTA262219 DCW262211:DCW262219 DMS262211:DMS262219 DWO262211:DWO262219 EGK262211:EGK262219 EQG262211:EQG262219 FAC262211:FAC262219 FJY262211:FJY262219 FTU262211:FTU262219 GDQ262211:GDQ262219 GNM262211:GNM262219 GXI262211:GXI262219 HHE262211:HHE262219 HRA262211:HRA262219 IAW262211:IAW262219 IKS262211:IKS262219 IUO262211:IUO262219 JEK262211:JEK262219 JOG262211:JOG262219 JYC262211:JYC262219 KHY262211:KHY262219 KRU262211:KRU262219 LBQ262211:LBQ262219 LLM262211:LLM262219 LVI262211:LVI262219 MFE262211:MFE262219 MPA262211:MPA262219 MYW262211:MYW262219 NIS262211:NIS262219 NSO262211:NSO262219 OCK262211:OCK262219 OMG262211:OMG262219 OWC262211:OWC262219 PFY262211:PFY262219 PPU262211:PPU262219 PZQ262211:PZQ262219 QJM262211:QJM262219 QTI262211:QTI262219 RDE262211:RDE262219 RNA262211:RNA262219 RWW262211:RWW262219 SGS262211:SGS262219 SQO262211:SQO262219 TAK262211:TAK262219 TKG262211:TKG262219 TUC262211:TUC262219 UDY262211:UDY262219 UNU262211:UNU262219 UXQ262211:UXQ262219 VHM262211:VHM262219 VRI262211:VRI262219 WBE262211:WBE262219 WLA262211:WLA262219 WUW262211:WUW262219 IK327747:IK327755 SG327747:SG327755 ACC327747:ACC327755 ALY327747:ALY327755 AVU327747:AVU327755 BFQ327747:BFQ327755 BPM327747:BPM327755 BZI327747:BZI327755 CJE327747:CJE327755 CTA327747:CTA327755 DCW327747:DCW327755 DMS327747:DMS327755 DWO327747:DWO327755 EGK327747:EGK327755 EQG327747:EQG327755 FAC327747:FAC327755 FJY327747:FJY327755 FTU327747:FTU327755 GDQ327747:GDQ327755 GNM327747:GNM327755 GXI327747:GXI327755 HHE327747:HHE327755 HRA327747:HRA327755 IAW327747:IAW327755 IKS327747:IKS327755 IUO327747:IUO327755 JEK327747:JEK327755 JOG327747:JOG327755 JYC327747:JYC327755 KHY327747:KHY327755 KRU327747:KRU327755 LBQ327747:LBQ327755 LLM327747:LLM327755 LVI327747:LVI327755 MFE327747:MFE327755 MPA327747:MPA327755 MYW327747:MYW327755 NIS327747:NIS327755 NSO327747:NSO327755 OCK327747:OCK327755 OMG327747:OMG327755 OWC327747:OWC327755 PFY327747:PFY327755 PPU327747:PPU327755 PZQ327747:PZQ327755 QJM327747:QJM327755 QTI327747:QTI327755 RDE327747:RDE327755 RNA327747:RNA327755 RWW327747:RWW327755 SGS327747:SGS327755 SQO327747:SQO327755 TAK327747:TAK327755 TKG327747:TKG327755 TUC327747:TUC327755 UDY327747:UDY327755 UNU327747:UNU327755 UXQ327747:UXQ327755 VHM327747:VHM327755 VRI327747:VRI327755 WBE327747:WBE327755 WLA327747:WLA327755 WUW327747:WUW327755 IK393283:IK393291 SG393283:SG393291 ACC393283:ACC393291 ALY393283:ALY393291 AVU393283:AVU393291 BFQ393283:BFQ393291 BPM393283:BPM393291 BZI393283:BZI393291 CJE393283:CJE393291 CTA393283:CTA393291 DCW393283:DCW393291 DMS393283:DMS393291 DWO393283:DWO393291 EGK393283:EGK393291 EQG393283:EQG393291 FAC393283:FAC393291 FJY393283:FJY393291 FTU393283:FTU393291 GDQ393283:GDQ393291 GNM393283:GNM393291 GXI393283:GXI393291 HHE393283:HHE393291 HRA393283:HRA393291 IAW393283:IAW393291 IKS393283:IKS393291 IUO393283:IUO393291 JEK393283:JEK393291 JOG393283:JOG393291 JYC393283:JYC393291 KHY393283:KHY393291 KRU393283:KRU393291 LBQ393283:LBQ393291 LLM393283:LLM393291 LVI393283:LVI393291 MFE393283:MFE393291 MPA393283:MPA393291 MYW393283:MYW393291 NIS393283:NIS393291 NSO393283:NSO393291 OCK393283:OCK393291 OMG393283:OMG393291 OWC393283:OWC393291 PFY393283:PFY393291 PPU393283:PPU393291 PZQ393283:PZQ393291 QJM393283:QJM393291 QTI393283:QTI393291 RDE393283:RDE393291 RNA393283:RNA393291 RWW393283:RWW393291 SGS393283:SGS393291 SQO393283:SQO393291 TAK393283:TAK393291 TKG393283:TKG393291 TUC393283:TUC393291 UDY393283:UDY393291 UNU393283:UNU393291 UXQ393283:UXQ393291 VHM393283:VHM393291 VRI393283:VRI393291 WBE393283:WBE393291 WLA393283:WLA393291 WUW393283:WUW393291 IK458819:IK458827 SG458819:SG458827 ACC458819:ACC458827 ALY458819:ALY458827 AVU458819:AVU458827 BFQ458819:BFQ458827 BPM458819:BPM458827 BZI458819:BZI458827 CJE458819:CJE458827 CTA458819:CTA458827 DCW458819:DCW458827 DMS458819:DMS458827 DWO458819:DWO458827 EGK458819:EGK458827 EQG458819:EQG458827 FAC458819:FAC458827 FJY458819:FJY458827 FTU458819:FTU458827 GDQ458819:GDQ458827 GNM458819:GNM458827 GXI458819:GXI458827 HHE458819:HHE458827 HRA458819:HRA458827 IAW458819:IAW458827 IKS458819:IKS458827 IUO458819:IUO458827 JEK458819:JEK458827 JOG458819:JOG458827 JYC458819:JYC458827 KHY458819:KHY458827 KRU458819:KRU458827 LBQ458819:LBQ458827 LLM458819:LLM458827 LVI458819:LVI458827 MFE458819:MFE458827 MPA458819:MPA458827 MYW458819:MYW458827 NIS458819:NIS458827 NSO458819:NSO458827 OCK458819:OCK458827 OMG458819:OMG458827 OWC458819:OWC458827 PFY458819:PFY458827 PPU458819:PPU458827 PZQ458819:PZQ458827 QJM458819:QJM458827 QTI458819:QTI458827 RDE458819:RDE458827 RNA458819:RNA458827 RWW458819:RWW458827 SGS458819:SGS458827 SQO458819:SQO458827 TAK458819:TAK458827 TKG458819:TKG458827 TUC458819:TUC458827 UDY458819:UDY458827 UNU458819:UNU458827 UXQ458819:UXQ458827 VHM458819:VHM458827 VRI458819:VRI458827 WBE458819:WBE458827 WLA458819:WLA458827 WUW458819:WUW458827 IK524355:IK524363 SG524355:SG524363 ACC524355:ACC524363 ALY524355:ALY524363 AVU524355:AVU524363 BFQ524355:BFQ524363 BPM524355:BPM524363 BZI524355:BZI524363 CJE524355:CJE524363 CTA524355:CTA524363 DCW524355:DCW524363 DMS524355:DMS524363 DWO524355:DWO524363 EGK524355:EGK524363 EQG524355:EQG524363 FAC524355:FAC524363 FJY524355:FJY524363 FTU524355:FTU524363 GDQ524355:GDQ524363 GNM524355:GNM524363 GXI524355:GXI524363 HHE524355:HHE524363 HRA524355:HRA524363 IAW524355:IAW524363 IKS524355:IKS524363 IUO524355:IUO524363 JEK524355:JEK524363 JOG524355:JOG524363 JYC524355:JYC524363 KHY524355:KHY524363 KRU524355:KRU524363 LBQ524355:LBQ524363 LLM524355:LLM524363 LVI524355:LVI524363 MFE524355:MFE524363 MPA524355:MPA524363 MYW524355:MYW524363 NIS524355:NIS524363 NSO524355:NSO524363 OCK524355:OCK524363 OMG524355:OMG524363 OWC524355:OWC524363 PFY524355:PFY524363 PPU524355:PPU524363 PZQ524355:PZQ524363 QJM524355:QJM524363 QTI524355:QTI524363 RDE524355:RDE524363 RNA524355:RNA524363 RWW524355:RWW524363 SGS524355:SGS524363 SQO524355:SQO524363 TAK524355:TAK524363 TKG524355:TKG524363 TUC524355:TUC524363 UDY524355:UDY524363 UNU524355:UNU524363 UXQ524355:UXQ524363 VHM524355:VHM524363 VRI524355:VRI524363 WBE524355:WBE524363 WLA524355:WLA524363 WUW524355:WUW524363 IK589891:IK589899 SG589891:SG589899 ACC589891:ACC589899 ALY589891:ALY589899 AVU589891:AVU589899 BFQ589891:BFQ589899 BPM589891:BPM589899 BZI589891:BZI589899 CJE589891:CJE589899 CTA589891:CTA589899 DCW589891:DCW589899 DMS589891:DMS589899 DWO589891:DWO589899 EGK589891:EGK589899 EQG589891:EQG589899 FAC589891:FAC589899 FJY589891:FJY589899 FTU589891:FTU589899 GDQ589891:GDQ589899 GNM589891:GNM589899 GXI589891:GXI589899 HHE589891:HHE589899 HRA589891:HRA589899 IAW589891:IAW589899 IKS589891:IKS589899 IUO589891:IUO589899 JEK589891:JEK589899 JOG589891:JOG589899 JYC589891:JYC589899 KHY589891:KHY589899 KRU589891:KRU589899 LBQ589891:LBQ589899 LLM589891:LLM589899 LVI589891:LVI589899 MFE589891:MFE589899 MPA589891:MPA589899 MYW589891:MYW589899 NIS589891:NIS589899 NSO589891:NSO589899 OCK589891:OCK589899 OMG589891:OMG589899 OWC589891:OWC589899 PFY589891:PFY589899 PPU589891:PPU589899 PZQ589891:PZQ589899 QJM589891:QJM589899 QTI589891:QTI589899 RDE589891:RDE589899 RNA589891:RNA589899 RWW589891:RWW589899 SGS589891:SGS589899 SQO589891:SQO589899 TAK589891:TAK589899 TKG589891:TKG589899 TUC589891:TUC589899 UDY589891:UDY589899 UNU589891:UNU589899 UXQ589891:UXQ589899 VHM589891:VHM589899 VRI589891:VRI589899 WBE589891:WBE589899 WLA589891:WLA589899 WUW589891:WUW589899 IK655427:IK655435 SG655427:SG655435 ACC655427:ACC655435 ALY655427:ALY655435 AVU655427:AVU655435 BFQ655427:BFQ655435 BPM655427:BPM655435 BZI655427:BZI655435 CJE655427:CJE655435 CTA655427:CTA655435 DCW655427:DCW655435 DMS655427:DMS655435 DWO655427:DWO655435 EGK655427:EGK655435 EQG655427:EQG655435 FAC655427:FAC655435 FJY655427:FJY655435 FTU655427:FTU655435 GDQ655427:GDQ655435 GNM655427:GNM655435 GXI655427:GXI655435 HHE655427:HHE655435 HRA655427:HRA655435 IAW655427:IAW655435 IKS655427:IKS655435 IUO655427:IUO655435 JEK655427:JEK655435 JOG655427:JOG655435 JYC655427:JYC655435 KHY655427:KHY655435 KRU655427:KRU655435 LBQ655427:LBQ655435 LLM655427:LLM655435 LVI655427:LVI655435 MFE655427:MFE655435 MPA655427:MPA655435 MYW655427:MYW655435 NIS655427:NIS655435 NSO655427:NSO655435 OCK655427:OCK655435 OMG655427:OMG655435 OWC655427:OWC655435 PFY655427:PFY655435 PPU655427:PPU655435 PZQ655427:PZQ655435 QJM655427:QJM655435 QTI655427:QTI655435 RDE655427:RDE655435 RNA655427:RNA655435 RWW655427:RWW655435 SGS655427:SGS655435 SQO655427:SQO655435 TAK655427:TAK655435 TKG655427:TKG655435 TUC655427:TUC655435 UDY655427:UDY655435 UNU655427:UNU655435 UXQ655427:UXQ655435 VHM655427:VHM655435 VRI655427:VRI655435 WBE655427:WBE655435 WLA655427:WLA655435 WUW655427:WUW655435 IK720963:IK720971 SG720963:SG720971 ACC720963:ACC720971 ALY720963:ALY720971 AVU720963:AVU720971 BFQ720963:BFQ720971 BPM720963:BPM720971 BZI720963:BZI720971 CJE720963:CJE720971 CTA720963:CTA720971 DCW720963:DCW720971 DMS720963:DMS720971 DWO720963:DWO720971 EGK720963:EGK720971 EQG720963:EQG720971 FAC720963:FAC720971 FJY720963:FJY720971 FTU720963:FTU720971 GDQ720963:GDQ720971 GNM720963:GNM720971 GXI720963:GXI720971 HHE720963:HHE720971 HRA720963:HRA720971 IAW720963:IAW720971 IKS720963:IKS720971 IUO720963:IUO720971 JEK720963:JEK720971 JOG720963:JOG720971 JYC720963:JYC720971 KHY720963:KHY720971 KRU720963:KRU720971 LBQ720963:LBQ720971 LLM720963:LLM720971 LVI720963:LVI720971 MFE720963:MFE720971 MPA720963:MPA720971 MYW720963:MYW720971 NIS720963:NIS720971 NSO720963:NSO720971 OCK720963:OCK720971 OMG720963:OMG720971 OWC720963:OWC720971 PFY720963:PFY720971 PPU720963:PPU720971 PZQ720963:PZQ720971 QJM720963:QJM720971 QTI720963:QTI720971 RDE720963:RDE720971 RNA720963:RNA720971 RWW720963:RWW720971 SGS720963:SGS720971 SQO720963:SQO720971 TAK720963:TAK720971 TKG720963:TKG720971 TUC720963:TUC720971 UDY720963:UDY720971 UNU720963:UNU720971 UXQ720963:UXQ720971 VHM720963:VHM720971 VRI720963:VRI720971 WBE720963:WBE720971 WLA720963:WLA720971 WUW720963:WUW720971 IK786499:IK786507 SG786499:SG786507 ACC786499:ACC786507 ALY786499:ALY786507 AVU786499:AVU786507 BFQ786499:BFQ786507 BPM786499:BPM786507 BZI786499:BZI786507 CJE786499:CJE786507 CTA786499:CTA786507 DCW786499:DCW786507 DMS786499:DMS786507 DWO786499:DWO786507 EGK786499:EGK786507 EQG786499:EQG786507 FAC786499:FAC786507 FJY786499:FJY786507 FTU786499:FTU786507 GDQ786499:GDQ786507 GNM786499:GNM786507 GXI786499:GXI786507 HHE786499:HHE786507 HRA786499:HRA786507 IAW786499:IAW786507 IKS786499:IKS786507 IUO786499:IUO786507 JEK786499:JEK786507 JOG786499:JOG786507 JYC786499:JYC786507 KHY786499:KHY786507 KRU786499:KRU786507 LBQ786499:LBQ786507 LLM786499:LLM786507 LVI786499:LVI786507 MFE786499:MFE786507 MPA786499:MPA786507 MYW786499:MYW786507 NIS786499:NIS786507 NSO786499:NSO786507 OCK786499:OCK786507 OMG786499:OMG786507 OWC786499:OWC786507 PFY786499:PFY786507 PPU786499:PPU786507 PZQ786499:PZQ786507 QJM786499:QJM786507 QTI786499:QTI786507 RDE786499:RDE786507 RNA786499:RNA786507 RWW786499:RWW786507 SGS786499:SGS786507 SQO786499:SQO786507 TAK786499:TAK786507 TKG786499:TKG786507 TUC786499:TUC786507 UDY786499:UDY786507 UNU786499:UNU786507 UXQ786499:UXQ786507 VHM786499:VHM786507 VRI786499:VRI786507 WBE786499:WBE786507 WLA786499:WLA786507 WUW786499:WUW786507 IK852035:IK852043 SG852035:SG852043 ACC852035:ACC852043 ALY852035:ALY852043 AVU852035:AVU852043 BFQ852035:BFQ852043 BPM852035:BPM852043 BZI852035:BZI852043 CJE852035:CJE852043 CTA852035:CTA852043 DCW852035:DCW852043 DMS852035:DMS852043 DWO852035:DWO852043 EGK852035:EGK852043 EQG852035:EQG852043 FAC852035:FAC852043 FJY852035:FJY852043 FTU852035:FTU852043 GDQ852035:GDQ852043 GNM852035:GNM852043 GXI852035:GXI852043 HHE852035:HHE852043 HRA852035:HRA852043 IAW852035:IAW852043 IKS852035:IKS852043 IUO852035:IUO852043 JEK852035:JEK852043 JOG852035:JOG852043 JYC852035:JYC852043 KHY852035:KHY852043 KRU852035:KRU852043 LBQ852035:LBQ852043 LLM852035:LLM852043 LVI852035:LVI852043 MFE852035:MFE852043 MPA852035:MPA852043 MYW852035:MYW852043 NIS852035:NIS852043 NSO852035:NSO852043 OCK852035:OCK852043 OMG852035:OMG852043 OWC852035:OWC852043 PFY852035:PFY852043 PPU852035:PPU852043 PZQ852035:PZQ852043 QJM852035:QJM852043 QTI852035:QTI852043 RDE852035:RDE852043 RNA852035:RNA852043 RWW852035:RWW852043 SGS852035:SGS852043 SQO852035:SQO852043 TAK852035:TAK852043 TKG852035:TKG852043 TUC852035:TUC852043 UDY852035:UDY852043 UNU852035:UNU852043 UXQ852035:UXQ852043 VHM852035:VHM852043 VRI852035:VRI852043 WBE852035:WBE852043 WLA852035:WLA852043 WUW852035:WUW852043 IK917571:IK917579 SG917571:SG917579 ACC917571:ACC917579 ALY917571:ALY917579 AVU917571:AVU917579 BFQ917571:BFQ917579 BPM917571:BPM917579 BZI917571:BZI917579 CJE917571:CJE917579 CTA917571:CTA917579 DCW917571:DCW917579 DMS917571:DMS917579 DWO917571:DWO917579 EGK917571:EGK917579 EQG917571:EQG917579 FAC917571:FAC917579 FJY917571:FJY917579 FTU917571:FTU917579 GDQ917571:GDQ917579 GNM917571:GNM917579 GXI917571:GXI917579 HHE917571:HHE917579 HRA917571:HRA917579 IAW917571:IAW917579 IKS917571:IKS917579 IUO917571:IUO917579 JEK917571:JEK917579 JOG917571:JOG917579 JYC917571:JYC917579 KHY917571:KHY917579 KRU917571:KRU917579 LBQ917571:LBQ917579 LLM917571:LLM917579 LVI917571:LVI917579 MFE917571:MFE917579 MPA917571:MPA917579 MYW917571:MYW917579 NIS917571:NIS917579 NSO917571:NSO917579 OCK917571:OCK917579 OMG917571:OMG917579 OWC917571:OWC917579 PFY917571:PFY917579 PPU917571:PPU917579 PZQ917571:PZQ917579 QJM917571:QJM917579 QTI917571:QTI917579 RDE917571:RDE917579 RNA917571:RNA917579 RWW917571:RWW917579 SGS917571:SGS917579 SQO917571:SQO917579 TAK917571:TAK917579 TKG917571:TKG917579 TUC917571:TUC917579 UDY917571:UDY917579 UNU917571:UNU917579 UXQ917571:UXQ917579 VHM917571:VHM917579 VRI917571:VRI917579 WBE917571:WBE917579 WLA917571:WLA917579 WUW917571:WUW917579 IK983107:IK983115 SG983107:SG983115 ACC983107:ACC983115 ALY983107:ALY983115 AVU983107:AVU983115 BFQ983107:BFQ983115 BPM983107:BPM983115 BZI983107:BZI983115 CJE983107:CJE983115 CTA983107:CTA983115 DCW983107:DCW983115 DMS983107:DMS983115 DWO983107:DWO983115 EGK983107:EGK983115 EQG983107:EQG983115 FAC983107:FAC983115 FJY983107:FJY983115 FTU983107:FTU983115 GDQ983107:GDQ983115 GNM983107:GNM983115 GXI983107:GXI983115 HHE983107:HHE983115 HRA983107:HRA983115 IAW983107:IAW983115 IKS983107:IKS983115 IUO983107:IUO983115 JEK983107:JEK983115 JOG983107:JOG983115 JYC983107:JYC983115 KHY983107:KHY983115 KRU983107:KRU983115 LBQ983107:LBQ983115 LLM983107:LLM983115 LVI983107:LVI983115 MFE983107:MFE983115 MPA983107:MPA983115 MYW983107:MYW983115 NIS983107:NIS983115 NSO983107:NSO983115 OCK983107:OCK983115 OMG983107:OMG983115 OWC983107:OWC983115 PFY983107:PFY983115 PPU983107:PPU983115 PZQ983107:PZQ983115 QJM983107:QJM983115 QTI983107:QTI983115 RDE983107:RDE983115 RNA983107:RNA983115 RWW983107:RWW983115 SGS983107:SGS983115 SQO983107:SQO983115 TAK983107:TAK983115 TKG983107:TKG983115 TUC983107:TUC983115 UDY983107:UDY983115 UNU983107:UNU983115 UXQ983107:UXQ983115 VHM983107:VHM983115 VRI983107:VRI983115 WBE983107:WBE983115 WLA983107:WLA983115 WUW983107:WUW983115 E19:F31 E11:F15 WUW11:WUW55 WLA11:WLA55 WBE11:WBE55 VRI11:VRI55 VHM11:VHM55 UXQ11:UXQ55 UNU11:UNU55 UDY11:UDY55 TUC11:TUC55 TKG11:TKG55 TAK11:TAK55 SQO11:SQO55 SGS11:SGS55 RWW11:RWW55 RNA11:RNA55 RDE11:RDE55 QTI11:QTI55 QJM11:QJM55 PZQ11:PZQ55 PPU11:PPU55 PFY11:PFY55 OWC11:OWC55 OMG11:OMG55 OCK11:OCK55 NSO11:NSO55 NIS11:NIS55 MYW11:MYW55 MPA11:MPA55 MFE11:MFE55 LVI11:LVI55 LLM11:LLM55 LBQ11:LBQ55 KRU11:KRU55 KHY11:KHY55 JYC11:JYC55 JOG11:JOG55 JEK11:JEK55 IUO11:IUO55 IKS11:IKS55 IAW11:IAW55 HRA11:HRA55 HHE11:HHE55 GXI11:GXI55 GNM11:GNM55 GDQ11:GDQ55 FTU11:FTU55 FJY11:FJY55 FAC11:FAC55 EQG11:EQG55 EGK11:EGK55 DWO11:DWO55 DMS11:DMS55 DCW11:DCW55 CTA11:CTA55 CJE11:CJE55 BZI11:BZI55 BPM11:BPM55 BFQ11:BFQ55 AVU11:AVU55 ALY11:ALY55 ACC11:ACC55 SG11:SG55 IK11:IK55" xr:uid="{00000000-0002-0000-0300-000003000000}"/>
    <dataValidation allowBlank="1" showInputMessage="1" showErrorMessage="1" prompt="definir la unidad de medida con la cual se asigna el valor unitario." sqref="WUV983107:WUV983115 D65592:D65600 IJ65592:IJ65600 SF65592:SF65600 ACB65592:ACB65600 ALX65592:ALX65600 AVT65592:AVT65600 BFP65592:BFP65600 BPL65592:BPL65600 BZH65592:BZH65600 CJD65592:CJD65600 CSZ65592:CSZ65600 DCV65592:DCV65600 DMR65592:DMR65600 DWN65592:DWN65600 EGJ65592:EGJ65600 EQF65592:EQF65600 FAB65592:FAB65600 FJX65592:FJX65600 FTT65592:FTT65600 GDP65592:GDP65600 GNL65592:GNL65600 GXH65592:GXH65600 HHD65592:HHD65600 HQZ65592:HQZ65600 IAV65592:IAV65600 IKR65592:IKR65600 IUN65592:IUN65600 JEJ65592:JEJ65600 JOF65592:JOF65600 JYB65592:JYB65600 KHX65592:KHX65600 KRT65592:KRT65600 LBP65592:LBP65600 LLL65592:LLL65600 LVH65592:LVH65600 MFD65592:MFD65600 MOZ65592:MOZ65600 MYV65592:MYV65600 NIR65592:NIR65600 NSN65592:NSN65600 OCJ65592:OCJ65600 OMF65592:OMF65600 OWB65592:OWB65600 PFX65592:PFX65600 PPT65592:PPT65600 PZP65592:PZP65600 QJL65592:QJL65600 QTH65592:QTH65600 RDD65592:RDD65600 RMZ65592:RMZ65600 RWV65592:RWV65600 SGR65592:SGR65600 SQN65592:SQN65600 TAJ65592:TAJ65600 TKF65592:TKF65600 TUB65592:TUB65600 UDX65592:UDX65600 UNT65592:UNT65600 UXP65592:UXP65600 VHL65592:VHL65600 VRH65592:VRH65600 WBD65592:WBD65600 WKZ65592:WKZ65600 WUV65592:WUV65600 D131128:D131136 IJ131128:IJ131136 SF131128:SF131136 ACB131128:ACB131136 ALX131128:ALX131136 AVT131128:AVT131136 BFP131128:BFP131136 BPL131128:BPL131136 BZH131128:BZH131136 CJD131128:CJD131136 CSZ131128:CSZ131136 DCV131128:DCV131136 DMR131128:DMR131136 DWN131128:DWN131136 EGJ131128:EGJ131136 EQF131128:EQF131136 FAB131128:FAB131136 FJX131128:FJX131136 FTT131128:FTT131136 GDP131128:GDP131136 GNL131128:GNL131136 GXH131128:GXH131136 HHD131128:HHD131136 HQZ131128:HQZ131136 IAV131128:IAV131136 IKR131128:IKR131136 IUN131128:IUN131136 JEJ131128:JEJ131136 JOF131128:JOF131136 JYB131128:JYB131136 KHX131128:KHX131136 KRT131128:KRT131136 LBP131128:LBP131136 LLL131128:LLL131136 LVH131128:LVH131136 MFD131128:MFD131136 MOZ131128:MOZ131136 MYV131128:MYV131136 NIR131128:NIR131136 NSN131128:NSN131136 OCJ131128:OCJ131136 OMF131128:OMF131136 OWB131128:OWB131136 PFX131128:PFX131136 PPT131128:PPT131136 PZP131128:PZP131136 QJL131128:QJL131136 QTH131128:QTH131136 RDD131128:RDD131136 RMZ131128:RMZ131136 RWV131128:RWV131136 SGR131128:SGR131136 SQN131128:SQN131136 TAJ131128:TAJ131136 TKF131128:TKF131136 TUB131128:TUB131136 UDX131128:UDX131136 UNT131128:UNT131136 UXP131128:UXP131136 VHL131128:VHL131136 VRH131128:VRH131136 WBD131128:WBD131136 WKZ131128:WKZ131136 WUV131128:WUV131136 D196664:D196672 IJ196664:IJ196672 SF196664:SF196672 ACB196664:ACB196672 ALX196664:ALX196672 AVT196664:AVT196672 BFP196664:BFP196672 BPL196664:BPL196672 BZH196664:BZH196672 CJD196664:CJD196672 CSZ196664:CSZ196672 DCV196664:DCV196672 DMR196664:DMR196672 DWN196664:DWN196672 EGJ196664:EGJ196672 EQF196664:EQF196672 FAB196664:FAB196672 FJX196664:FJX196672 FTT196664:FTT196672 GDP196664:GDP196672 GNL196664:GNL196672 GXH196664:GXH196672 HHD196664:HHD196672 HQZ196664:HQZ196672 IAV196664:IAV196672 IKR196664:IKR196672 IUN196664:IUN196672 JEJ196664:JEJ196672 JOF196664:JOF196672 JYB196664:JYB196672 KHX196664:KHX196672 KRT196664:KRT196672 LBP196664:LBP196672 LLL196664:LLL196672 LVH196664:LVH196672 MFD196664:MFD196672 MOZ196664:MOZ196672 MYV196664:MYV196672 NIR196664:NIR196672 NSN196664:NSN196672 OCJ196664:OCJ196672 OMF196664:OMF196672 OWB196664:OWB196672 PFX196664:PFX196672 PPT196664:PPT196672 PZP196664:PZP196672 QJL196664:QJL196672 QTH196664:QTH196672 RDD196664:RDD196672 RMZ196664:RMZ196672 RWV196664:RWV196672 SGR196664:SGR196672 SQN196664:SQN196672 TAJ196664:TAJ196672 TKF196664:TKF196672 TUB196664:TUB196672 UDX196664:UDX196672 UNT196664:UNT196672 UXP196664:UXP196672 VHL196664:VHL196672 VRH196664:VRH196672 WBD196664:WBD196672 WKZ196664:WKZ196672 WUV196664:WUV196672 D262200:D262208 IJ262200:IJ262208 SF262200:SF262208 ACB262200:ACB262208 ALX262200:ALX262208 AVT262200:AVT262208 BFP262200:BFP262208 BPL262200:BPL262208 BZH262200:BZH262208 CJD262200:CJD262208 CSZ262200:CSZ262208 DCV262200:DCV262208 DMR262200:DMR262208 DWN262200:DWN262208 EGJ262200:EGJ262208 EQF262200:EQF262208 FAB262200:FAB262208 FJX262200:FJX262208 FTT262200:FTT262208 GDP262200:GDP262208 GNL262200:GNL262208 GXH262200:GXH262208 HHD262200:HHD262208 HQZ262200:HQZ262208 IAV262200:IAV262208 IKR262200:IKR262208 IUN262200:IUN262208 JEJ262200:JEJ262208 JOF262200:JOF262208 JYB262200:JYB262208 KHX262200:KHX262208 KRT262200:KRT262208 LBP262200:LBP262208 LLL262200:LLL262208 LVH262200:LVH262208 MFD262200:MFD262208 MOZ262200:MOZ262208 MYV262200:MYV262208 NIR262200:NIR262208 NSN262200:NSN262208 OCJ262200:OCJ262208 OMF262200:OMF262208 OWB262200:OWB262208 PFX262200:PFX262208 PPT262200:PPT262208 PZP262200:PZP262208 QJL262200:QJL262208 QTH262200:QTH262208 RDD262200:RDD262208 RMZ262200:RMZ262208 RWV262200:RWV262208 SGR262200:SGR262208 SQN262200:SQN262208 TAJ262200:TAJ262208 TKF262200:TKF262208 TUB262200:TUB262208 UDX262200:UDX262208 UNT262200:UNT262208 UXP262200:UXP262208 VHL262200:VHL262208 VRH262200:VRH262208 WBD262200:WBD262208 WKZ262200:WKZ262208 WUV262200:WUV262208 D327736:D327744 IJ327736:IJ327744 SF327736:SF327744 ACB327736:ACB327744 ALX327736:ALX327744 AVT327736:AVT327744 BFP327736:BFP327744 BPL327736:BPL327744 BZH327736:BZH327744 CJD327736:CJD327744 CSZ327736:CSZ327744 DCV327736:DCV327744 DMR327736:DMR327744 DWN327736:DWN327744 EGJ327736:EGJ327744 EQF327736:EQF327744 FAB327736:FAB327744 FJX327736:FJX327744 FTT327736:FTT327744 GDP327736:GDP327744 GNL327736:GNL327744 GXH327736:GXH327744 HHD327736:HHD327744 HQZ327736:HQZ327744 IAV327736:IAV327744 IKR327736:IKR327744 IUN327736:IUN327744 JEJ327736:JEJ327744 JOF327736:JOF327744 JYB327736:JYB327744 KHX327736:KHX327744 KRT327736:KRT327744 LBP327736:LBP327744 LLL327736:LLL327744 LVH327736:LVH327744 MFD327736:MFD327744 MOZ327736:MOZ327744 MYV327736:MYV327744 NIR327736:NIR327744 NSN327736:NSN327744 OCJ327736:OCJ327744 OMF327736:OMF327744 OWB327736:OWB327744 PFX327736:PFX327744 PPT327736:PPT327744 PZP327736:PZP327744 QJL327736:QJL327744 QTH327736:QTH327744 RDD327736:RDD327744 RMZ327736:RMZ327744 RWV327736:RWV327744 SGR327736:SGR327744 SQN327736:SQN327744 TAJ327736:TAJ327744 TKF327736:TKF327744 TUB327736:TUB327744 UDX327736:UDX327744 UNT327736:UNT327744 UXP327736:UXP327744 VHL327736:VHL327744 VRH327736:VRH327744 WBD327736:WBD327744 WKZ327736:WKZ327744 WUV327736:WUV327744 D393272:D393280 IJ393272:IJ393280 SF393272:SF393280 ACB393272:ACB393280 ALX393272:ALX393280 AVT393272:AVT393280 BFP393272:BFP393280 BPL393272:BPL393280 BZH393272:BZH393280 CJD393272:CJD393280 CSZ393272:CSZ393280 DCV393272:DCV393280 DMR393272:DMR393280 DWN393272:DWN393280 EGJ393272:EGJ393280 EQF393272:EQF393280 FAB393272:FAB393280 FJX393272:FJX393280 FTT393272:FTT393280 GDP393272:GDP393280 GNL393272:GNL393280 GXH393272:GXH393280 HHD393272:HHD393280 HQZ393272:HQZ393280 IAV393272:IAV393280 IKR393272:IKR393280 IUN393272:IUN393280 JEJ393272:JEJ393280 JOF393272:JOF393280 JYB393272:JYB393280 KHX393272:KHX393280 KRT393272:KRT393280 LBP393272:LBP393280 LLL393272:LLL393280 LVH393272:LVH393280 MFD393272:MFD393280 MOZ393272:MOZ393280 MYV393272:MYV393280 NIR393272:NIR393280 NSN393272:NSN393280 OCJ393272:OCJ393280 OMF393272:OMF393280 OWB393272:OWB393280 PFX393272:PFX393280 PPT393272:PPT393280 PZP393272:PZP393280 QJL393272:QJL393280 QTH393272:QTH393280 RDD393272:RDD393280 RMZ393272:RMZ393280 RWV393272:RWV393280 SGR393272:SGR393280 SQN393272:SQN393280 TAJ393272:TAJ393280 TKF393272:TKF393280 TUB393272:TUB393280 UDX393272:UDX393280 UNT393272:UNT393280 UXP393272:UXP393280 VHL393272:VHL393280 VRH393272:VRH393280 WBD393272:WBD393280 WKZ393272:WKZ393280 WUV393272:WUV393280 D458808:D458816 IJ458808:IJ458816 SF458808:SF458816 ACB458808:ACB458816 ALX458808:ALX458816 AVT458808:AVT458816 BFP458808:BFP458816 BPL458808:BPL458816 BZH458808:BZH458816 CJD458808:CJD458816 CSZ458808:CSZ458816 DCV458808:DCV458816 DMR458808:DMR458816 DWN458808:DWN458816 EGJ458808:EGJ458816 EQF458808:EQF458816 FAB458808:FAB458816 FJX458808:FJX458816 FTT458808:FTT458816 GDP458808:GDP458816 GNL458808:GNL458816 GXH458808:GXH458816 HHD458808:HHD458816 HQZ458808:HQZ458816 IAV458808:IAV458816 IKR458808:IKR458816 IUN458808:IUN458816 JEJ458808:JEJ458816 JOF458808:JOF458816 JYB458808:JYB458816 KHX458808:KHX458816 KRT458808:KRT458816 LBP458808:LBP458816 LLL458808:LLL458816 LVH458808:LVH458816 MFD458808:MFD458816 MOZ458808:MOZ458816 MYV458808:MYV458816 NIR458808:NIR458816 NSN458808:NSN458816 OCJ458808:OCJ458816 OMF458808:OMF458816 OWB458808:OWB458816 PFX458808:PFX458816 PPT458808:PPT458816 PZP458808:PZP458816 QJL458808:QJL458816 QTH458808:QTH458816 RDD458808:RDD458816 RMZ458808:RMZ458816 RWV458808:RWV458816 SGR458808:SGR458816 SQN458808:SQN458816 TAJ458808:TAJ458816 TKF458808:TKF458816 TUB458808:TUB458816 UDX458808:UDX458816 UNT458808:UNT458816 UXP458808:UXP458816 VHL458808:VHL458816 VRH458808:VRH458816 WBD458808:WBD458816 WKZ458808:WKZ458816 WUV458808:WUV458816 D524344:D524352 IJ524344:IJ524352 SF524344:SF524352 ACB524344:ACB524352 ALX524344:ALX524352 AVT524344:AVT524352 BFP524344:BFP524352 BPL524344:BPL524352 BZH524344:BZH524352 CJD524344:CJD524352 CSZ524344:CSZ524352 DCV524344:DCV524352 DMR524344:DMR524352 DWN524344:DWN524352 EGJ524344:EGJ524352 EQF524344:EQF524352 FAB524344:FAB524352 FJX524344:FJX524352 FTT524344:FTT524352 GDP524344:GDP524352 GNL524344:GNL524352 GXH524344:GXH524352 HHD524344:HHD524352 HQZ524344:HQZ524352 IAV524344:IAV524352 IKR524344:IKR524352 IUN524344:IUN524352 JEJ524344:JEJ524352 JOF524344:JOF524352 JYB524344:JYB524352 KHX524344:KHX524352 KRT524344:KRT524352 LBP524344:LBP524352 LLL524344:LLL524352 LVH524344:LVH524352 MFD524344:MFD524352 MOZ524344:MOZ524352 MYV524344:MYV524352 NIR524344:NIR524352 NSN524344:NSN524352 OCJ524344:OCJ524352 OMF524344:OMF524352 OWB524344:OWB524352 PFX524344:PFX524352 PPT524344:PPT524352 PZP524344:PZP524352 QJL524344:QJL524352 QTH524344:QTH524352 RDD524344:RDD524352 RMZ524344:RMZ524352 RWV524344:RWV524352 SGR524344:SGR524352 SQN524344:SQN524352 TAJ524344:TAJ524352 TKF524344:TKF524352 TUB524344:TUB524352 UDX524344:UDX524352 UNT524344:UNT524352 UXP524344:UXP524352 VHL524344:VHL524352 VRH524344:VRH524352 WBD524344:WBD524352 WKZ524344:WKZ524352 WUV524344:WUV524352 D589880:D589888 IJ589880:IJ589888 SF589880:SF589888 ACB589880:ACB589888 ALX589880:ALX589888 AVT589880:AVT589888 BFP589880:BFP589888 BPL589880:BPL589888 BZH589880:BZH589888 CJD589880:CJD589888 CSZ589880:CSZ589888 DCV589880:DCV589888 DMR589880:DMR589888 DWN589880:DWN589888 EGJ589880:EGJ589888 EQF589880:EQF589888 FAB589880:FAB589888 FJX589880:FJX589888 FTT589880:FTT589888 GDP589880:GDP589888 GNL589880:GNL589888 GXH589880:GXH589888 HHD589880:HHD589888 HQZ589880:HQZ589888 IAV589880:IAV589888 IKR589880:IKR589888 IUN589880:IUN589888 JEJ589880:JEJ589888 JOF589880:JOF589888 JYB589880:JYB589888 KHX589880:KHX589888 KRT589880:KRT589888 LBP589880:LBP589888 LLL589880:LLL589888 LVH589880:LVH589888 MFD589880:MFD589888 MOZ589880:MOZ589888 MYV589880:MYV589888 NIR589880:NIR589888 NSN589880:NSN589888 OCJ589880:OCJ589888 OMF589880:OMF589888 OWB589880:OWB589888 PFX589880:PFX589888 PPT589880:PPT589888 PZP589880:PZP589888 QJL589880:QJL589888 QTH589880:QTH589888 RDD589880:RDD589888 RMZ589880:RMZ589888 RWV589880:RWV589888 SGR589880:SGR589888 SQN589880:SQN589888 TAJ589880:TAJ589888 TKF589880:TKF589888 TUB589880:TUB589888 UDX589880:UDX589888 UNT589880:UNT589888 UXP589880:UXP589888 VHL589880:VHL589888 VRH589880:VRH589888 WBD589880:WBD589888 WKZ589880:WKZ589888 WUV589880:WUV589888 D655416:D655424 IJ655416:IJ655424 SF655416:SF655424 ACB655416:ACB655424 ALX655416:ALX655424 AVT655416:AVT655424 BFP655416:BFP655424 BPL655416:BPL655424 BZH655416:BZH655424 CJD655416:CJD655424 CSZ655416:CSZ655424 DCV655416:DCV655424 DMR655416:DMR655424 DWN655416:DWN655424 EGJ655416:EGJ655424 EQF655416:EQF655424 FAB655416:FAB655424 FJX655416:FJX655424 FTT655416:FTT655424 GDP655416:GDP655424 GNL655416:GNL655424 GXH655416:GXH655424 HHD655416:HHD655424 HQZ655416:HQZ655424 IAV655416:IAV655424 IKR655416:IKR655424 IUN655416:IUN655424 JEJ655416:JEJ655424 JOF655416:JOF655424 JYB655416:JYB655424 KHX655416:KHX655424 KRT655416:KRT655424 LBP655416:LBP655424 LLL655416:LLL655424 LVH655416:LVH655424 MFD655416:MFD655424 MOZ655416:MOZ655424 MYV655416:MYV655424 NIR655416:NIR655424 NSN655416:NSN655424 OCJ655416:OCJ655424 OMF655416:OMF655424 OWB655416:OWB655424 PFX655416:PFX655424 PPT655416:PPT655424 PZP655416:PZP655424 QJL655416:QJL655424 QTH655416:QTH655424 RDD655416:RDD655424 RMZ655416:RMZ655424 RWV655416:RWV655424 SGR655416:SGR655424 SQN655416:SQN655424 TAJ655416:TAJ655424 TKF655416:TKF655424 TUB655416:TUB655424 UDX655416:UDX655424 UNT655416:UNT655424 UXP655416:UXP655424 VHL655416:VHL655424 VRH655416:VRH655424 WBD655416:WBD655424 WKZ655416:WKZ655424 WUV655416:WUV655424 D720952:D720960 IJ720952:IJ720960 SF720952:SF720960 ACB720952:ACB720960 ALX720952:ALX720960 AVT720952:AVT720960 BFP720952:BFP720960 BPL720952:BPL720960 BZH720952:BZH720960 CJD720952:CJD720960 CSZ720952:CSZ720960 DCV720952:DCV720960 DMR720952:DMR720960 DWN720952:DWN720960 EGJ720952:EGJ720960 EQF720952:EQF720960 FAB720952:FAB720960 FJX720952:FJX720960 FTT720952:FTT720960 GDP720952:GDP720960 GNL720952:GNL720960 GXH720952:GXH720960 HHD720952:HHD720960 HQZ720952:HQZ720960 IAV720952:IAV720960 IKR720952:IKR720960 IUN720952:IUN720960 JEJ720952:JEJ720960 JOF720952:JOF720960 JYB720952:JYB720960 KHX720952:KHX720960 KRT720952:KRT720960 LBP720952:LBP720960 LLL720952:LLL720960 LVH720952:LVH720960 MFD720952:MFD720960 MOZ720952:MOZ720960 MYV720952:MYV720960 NIR720952:NIR720960 NSN720952:NSN720960 OCJ720952:OCJ720960 OMF720952:OMF720960 OWB720952:OWB720960 PFX720952:PFX720960 PPT720952:PPT720960 PZP720952:PZP720960 QJL720952:QJL720960 QTH720952:QTH720960 RDD720952:RDD720960 RMZ720952:RMZ720960 RWV720952:RWV720960 SGR720952:SGR720960 SQN720952:SQN720960 TAJ720952:TAJ720960 TKF720952:TKF720960 TUB720952:TUB720960 UDX720952:UDX720960 UNT720952:UNT720960 UXP720952:UXP720960 VHL720952:VHL720960 VRH720952:VRH720960 WBD720952:WBD720960 WKZ720952:WKZ720960 WUV720952:WUV720960 D786488:D786496 IJ786488:IJ786496 SF786488:SF786496 ACB786488:ACB786496 ALX786488:ALX786496 AVT786488:AVT786496 BFP786488:BFP786496 BPL786488:BPL786496 BZH786488:BZH786496 CJD786488:CJD786496 CSZ786488:CSZ786496 DCV786488:DCV786496 DMR786488:DMR786496 DWN786488:DWN786496 EGJ786488:EGJ786496 EQF786488:EQF786496 FAB786488:FAB786496 FJX786488:FJX786496 FTT786488:FTT786496 GDP786488:GDP786496 GNL786488:GNL786496 GXH786488:GXH786496 HHD786488:HHD786496 HQZ786488:HQZ786496 IAV786488:IAV786496 IKR786488:IKR786496 IUN786488:IUN786496 JEJ786488:JEJ786496 JOF786488:JOF786496 JYB786488:JYB786496 KHX786488:KHX786496 KRT786488:KRT786496 LBP786488:LBP786496 LLL786488:LLL786496 LVH786488:LVH786496 MFD786488:MFD786496 MOZ786488:MOZ786496 MYV786488:MYV786496 NIR786488:NIR786496 NSN786488:NSN786496 OCJ786488:OCJ786496 OMF786488:OMF786496 OWB786488:OWB786496 PFX786488:PFX786496 PPT786488:PPT786496 PZP786488:PZP786496 QJL786488:QJL786496 QTH786488:QTH786496 RDD786488:RDD786496 RMZ786488:RMZ786496 RWV786488:RWV786496 SGR786488:SGR786496 SQN786488:SQN786496 TAJ786488:TAJ786496 TKF786488:TKF786496 TUB786488:TUB786496 UDX786488:UDX786496 UNT786488:UNT786496 UXP786488:UXP786496 VHL786488:VHL786496 VRH786488:VRH786496 WBD786488:WBD786496 WKZ786488:WKZ786496 WUV786488:WUV786496 D852024:D852032 IJ852024:IJ852032 SF852024:SF852032 ACB852024:ACB852032 ALX852024:ALX852032 AVT852024:AVT852032 BFP852024:BFP852032 BPL852024:BPL852032 BZH852024:BZH852032 CJD852024:CJD852032 CSZ852024:CSZ852032 DCV852024:DCV852032 DMR852024:DMR852032 DWN852024:DWN852032 EGJ852024:EGJ852032 EQF852024:EQF852032 FAB852024:FAB852032 FJX852024:FJX852032 FTT852024:FTT852032 GDP852024:GDP852032 GNL852024:GNL852032 GXH852024:GXH852032 HHD852024:HHD852032 HQZ852024:HQZ852032 IAV852024:IAV852032 IKR852024:IKR852032 IUN852024:IUN852032 JEJ852024:JEJ852032 JOF852024:JOF852032 JYB852024:JYB852032 KHX852024:KHX852032 KRT852024:KRT852032 LBP852024:LBP852032 LLL852024:LLL852032 LVH852024:LVH852032 MFD852024:MFD852032 MOZ852024:MOZ852032 MYV852024:MYV852032 NIR852024:NIR852032 NSN852024:NSN852032 OCJ852024:OCJ852032 OMF852024:OMF852032 OWB852024:OWB852032 PFX852024:PFX852032 PPT852024:PPT852032 PZP852024:PZP852032 QJL852024:QJL852032 QTH852024:QTH852032 RDD852024:RDD852032 RMZ852024:RMZ852032 RWV852024:RWV852032 SGR852024:SGR852032 SQN852024:SQN852032 TAJ852024:TAJ852032 TKF852024:TKF852032 TUB852024:TUB852032 UDX852024:UDX852032 UNT852024:UNT852032 UXP852024:UXP852032 VHL852024:VHL852032 VRH852024:VRH852032 WBD852024:WBD852032 WKZ852024:WKZ852032 WUV852024:WUV852032 D917560:D917568 IJ917560:IJ917568 SF917560:SF917568 ACB917560:ACB917568 ALX917560:ALX917568 AVT917560:AVT917568 BFP917560:BFP917568 BPL917560:BPL917568 BZH917560:BZH917568 CJD917560:CJD917568 CSZ917560:CSZ917568 DCV917560:DCV917568 DMR917560:DMR917568 DWN917560:DWN917568 EGJ917560:EGJ917568 EQF917560:EQF917568 FAB917560:FAB917568 FJX917560:FJX917568 FTT917560:FTT917568 GDP917560:GDP917568 GNL917560:GNL917568 GXH917560:GXH917568 HHD917560:HHD917568 HQZ917560:HQZ917568 IAV917560:IAV917568 IKR917560:IKR917568 IUN917560:IUN917568 JEJ917560:JEJ917568 JOF917560:JOF917568 JYB917560:JYB917568 KHX917560:KHX917568 KRT917560:KRT917568 LBP917560:LBP917568 LLL917560:LLL917568 LVH917560:LVH917568 MFD917560:MFD917568 MOZ917560:MOZ917568 MYV917560:MYV917568 NIR917560:NIR917568 NSN917560:NSN917568 OCJ917560:OCJ917568 OMF917560:OMF917568 OWB917560:OWB917568 PFX917560:PFX917568 PPT917560:PPT917568 PZP917560:PZP917568 QJL917560:QJL917568 QTH917560:QTH917568 RDD917560:RDD917568 RMZ917560:RMZ917568 RWV917560:RWV917568 SGR917560:SGR917568 SQN917560:SQN917568 TAJ917560:TAJ917568 TKF917560:TKF917568 TUB917560:TUB917568 UDX917560:UDX917568 UNT917560:UNT917568 UXP917560:UXP917568 VHL917560:VHL917568 VRH917560:VRH917568 WBD917560:WBD917568 WKZ917560:WKZ917568 WUV917560:WUV917568 D983096:D983104 IJ983096:IJ983104 SF983096:SF983104 ACB983096:ACB983104 ALX983096:ALX983104 AVT983096:AVT983104 BFP983096:BFP983104 BPL983096:BPL983104 BZH983096:BZH983104 CJD983096:CJD983104 CSZ983096:CSZ983104 DCV983096:DCV983104 DMR983096:DMR983104 DWN983096:DWN983104 EGJ983096:EGJ983104 EQF983096:EQF983104 FAB983096:FAB983104 FJX983096:FJX983104 FTT983096:FTT983104 GDP983096:GDP983104 GNL983096:GNL983104 GXH983096:GXH983104 HHD983096:HHD983104 HQZ983096:HQZ983104 IAV983096:IAV983104 IKR983096:IKR983104 IUN983096:IUN983104 JEJ983096:JEJ983104 JOF983096:JOF983104 JYB983096:JYB983104 KHX983096:KHX983104 KRT983096:KRT983104 LBP983096:LBP983104 LLL983096:LLL983104 LVH983096:LVH983104 MFD983096:MFD983104 MOZ983096:MOZ983104 MYV983096:MYV983104 NIR983096:NIR983104 NSN983096:NSN983104 OCJ983096:OCJ983104 OMF983096:OMF983104 OWB983096:OWB983104 PFX983096:PFX983104 PPT983096:PPT983104 PZP983096:PZP983104 QJL983096:QJL983104 QTH983096:QTH983104 RDD983096:RDD983104 RMZ983096:RMZ983104 RWV983096:RWV983104 SGR983096:SGR983104 SQN983096:SQN983104 TAJ983096:TAJ983104 TKF983096:TKF983104 TUB983096:TUB983104 UDX983096:UDX983104 UNT983096:UNT983104 UXP983096:UXP983104 VHL983096:VHL983104 VRH983096:VRH983104 WBD983096:WBD983104 WKZ983096:WKZ983104 WUV983096:WUV983104 D58:D82 IJ58:IJ82 SF58:SF82 ACB58:ACB82 ALX58:ALX82 AVT58:AVT82 BFP58:BFP82 BPL58:BPL82 BZH58:BZH82 CJD58:CJD82 CSZ58:CSZ82 DCV58:DCV82 DMR58:DMR82 DWN58:DWN82 EGJ58:EGJ82 EQF58:EQF82 FAB58:FAB82 FJX58:FJX82 FTT58:FTT82 GDP58:GDP82 GNL58:GNL82 GXH58:GXH82 HHD58:HHD82 HQZ58:HQZ82 IAV58:IAV82 IKR58:IKR82 IUN58:IUN82 JEJ58:JEJ82 JOF58:JOF82 JYB58:JYB82 KHX58:KHX82 KRT58:KRT82 LBP58:LBP82 LLL58:LLL82 LVH58:LVH82 MFD58:MFD82 MOZ58:MOZ82 MYV58:MYV82 NIR58:NIR82 NSN58:NSN82 OCJ58:OCJ82 OMF58:OMF82 OWB58:OWB82 PFX58:PFX82 PPT58:PPT82 PZP58:PZP82 QJL58:QJL82 QTH58:QTH82 RDD58:RDD82 RMZ58:RMZ82 RWV58:RWV82 SGR58:SGR82 SQN58:SQN82 TAJ58:TAJ82 TKF58:TKF82 TUB58:TUB82 UDX58:UDX82 UNT58:UNT82 UXP58:UXP82 VHL58:VHL82 VRH58:VRH82 WBD58:WBD82 WKZ58:WKZ82 WUV58:WUV82 D65603:D65611 IJ65603:IJ65611 SF65603:SF65611 ACB65603:ACB65611 ALX65603:ALX65611 AVT65603:AVT65611 BFP65603:BFP65611 BPL65603:BPL65611 BZH65603:BZH65611 CJD65603:CJD65611 CSZ65603:CSZ65611 DCV65603:DCV65611 DMR65603:DMR65611 DWN65603:DWN65611 EGJ65603:EGJ65611 EQF65603:EQF65611 FAB65603:FAB65611 FJX65603:FJX65611 FTT65603:FTT65611 GDP65603:GDP65611 GNL65603:GNL65611 GXH65603:GXH65611 HHD65603:HHD65611 HQZ65603:HQZ65611 IAV65603:IAV65611 IKR65603:IKR65611 IUN65603:IUN65611 JEJ65603:JEJ65611 JOF65603:JOF65611 JYB65603:JYB65611 KHX65603:KHX65611 KRT65603:KRT65611 LBP65603:LBP65611 LLL65603:LLL65611 LVH65603:LVH65611 MFD65603:MFD65611 MOZ65603:MOZ65611 MYV65603:MYV65611 NIR65603:NIR65611 NSN65603:NSN65611 OCJ65603:OCJ65611 OMF65603:OMF65611 OWB65603:OWB65611 PFX65603:PFX65611 PPT65603:PPT65611 PZP65603:PZP65611 QJL65603:QJL65611 QTH65603:QTH65611 RDD65603:RDD65611 RMZ65603:RMZ65611 RWV65603:RWV65611 SGR65603:SGR65611 SQN65603:SQN65611 TAJ65603:TAJ65611 TKF65603:TKF65611 TUB65603:TUB65611 UDX65603:UDX65611 UNT65603:UNT65611 UXP65603:UXP65611 VHL65603:VHL65611 VRH65603:VRH65611 WBD65603:WBD65611 WKZ65603:WKZ65611 WUV65603:WUV65611 D131139:D131147 IJ131139:IJ131147 SF131139:SF131147 ACB131139:ACB131147 ALX131139:ALX131147 AVT131139:AVT131147 BFP131139:BFP131147 BPL131139:BPL131147 BZH131139:BZH131147 CJD131139:CJD131147 CSZ131139:CSZ131147 DCV131139:DCV131147 DMR131139:DMR131147 DWN131139:DWN131147 EGJ131139:EGJ131147 EQF131139:EQF131147 FAB131139:FAB131147 FJX131139:FJX131147 FTT131139:FTT131147 GDP131139:GDP131147 GNL131139:GNL131147 GXH131139:GXH131147 HHD131139:HHD131147 HQZ131139:HQZ131147 IAV131139:IAV131147 IKR131139:IKR131147 IUN131139:IUN131147 JEJ131139:JEJ131147 JOF131139:JOF131147 JYB131139:JYB131147 KHX131139:KHX131147 KRT131139:KRT131147 LBP131139:LBP131147 LLL131139:LLL131147 LVH131139:LVH131147 MFD131139:MFD131147 MOZ131139:MOZ131147 MYV131139:MYV131147 NIR131139:NIR131147 NSN131139:NSN131147 OCJ131139:OCJ131147 OMF131139:OMF131147 OWB131139:OWB131147 PFX131139:PFX131147 PPT131139:PPT131147 PZP131139:PZP131147 QJL131139:QJL131147 QTH131139:QTH131147 RDD131139:RDD131147 RMZ131139:RMZ131147 RWV131139:RWV131147 SGR131139:SGR131147 SQN131139:SQN131147 TAJ131139:TAJ131147 TKF131139:TKF131147 TUB131139:TUB131147 UDX131139:UDX131147 UNT131139:UNT131147 UXP131139:UXP131147 VHL131139:VHL131147 VRH131139:VRH131147 WBD131139:WBD131147 WKZ131139:WKZ131147 WUV131139:WUV131147 D196675:D196683 IJ196675:IJ196683 SF196675:SF196683 ACB196675:ACB196683 ALX196675:ALX196683 AVT196675:AVT196683 BFP196675:BFP196683 BPL196675:BPL196683 BZH196675:BZH196683 CJD196675:CJD196683 CSZ196675:CSZ196683 DCV196675:DCV196683 DMR196675:DMR196683 DWN196675:DWN196683 EGJ196675:EGJ196683 EQF196675:EQF196683 FAB196675:FAB196683 FJX196675:FJX196683 FTT196675:FTT196683 GDP196675:GDP196683 GNL196675:GNL196683 GXH196675:GXH196683 HHD196675:HHD196683 HQZ196675:HQZ196683 IAV196675:IAV196683 IKR196675:IKR196683 IUN196675:IUN196683 JEJ196675:JEJ196683 JOF196675:JOF196683 JYB196675:JYB196683 KHX196675:KHX196683 KRT196675:KRT196683 LBP196675:LBP196683 LLL196675:LLL196683 LVH196675:LVH196683 MFD196675:MFD196683 MOZ196675:MOZ196683 MYV196675:MYV196683 NIR196675:NIR196683 NSN196675:NSN196683 OCJ196675:OCJ196683 OMF196675:OMF196683 OWB196675:OWB196683 PFX196675:PFX196683 PPT196675:PPT196683 PZP196675:PZP196683 QJL196675:QJL196683 QTH196675:QTH196683 RDD196675:RDD196683 RMZ196675:RMZ196683 RWV196675:RWV196683 SGR196675:SGR196683 SQN196675:SQN196683 TAJ196675:TAJ196683 TKF196675:TKF196683 TUB196675:TUB196683 UDX196675:UDX196683 UNT196675:UNT196683 UXP196675:UXP196683 VHL196675:VHL196683 VRH196675:VRH196683 WBD196675:WBD196683 WKZ196675:WKZ196683 WUV196675:WUV196683 D262211:D262219 IJ262211:IJ262219 SF262211:SF262219 ACB262211:ACB262219 ALX262211:ALX262219 AVT262211:AVT262219 BFP262211:BFP262219 BPL262211:BPL262219 BZH262211:BZH262219 CJD262211:CJD262219 CSZ262211:CSZ262219 DCV262211:DCV262219 DMR262211:DMR262219 DWN262211:DWN262219 EGJ262211:EGJ262219 EQF262211:EQF262219 FAB262211:FAB262219 FJX262211:FJX262219 FTT262211:FTT262219 GDP262211:GDP262219 GNL262211:GNL262219 GXH262211:GXH262219 HHD262211:HHD262219 HQZ262211:HQZ262219 IAV262211:IAV262219 IKR262211:IKR262219 IUN262211:IUN262219 JEJ262211:JEJ262219 JOF262211:JOF262219 JYB262211:JYB262219 KHX262211:KHX262219 KRT262211:KRT262219 LBP262211:LBP262219 LLL262211:LLL262219 LVH262211:LVH262219 MFD262211:MFD262219 MOZ262211:MOZ262219 MYV262211:MYV262219 NIR262211:NIR262219 NSN262211:NSN262219 OCJ262211:OCJ262219 OMF262211:OMF262219 OWB262211:OWB262219 PFX262211:PFX262219 PPT262211:PPT262219 PZP262211:PZP262219 QJL262211:QJL262219 QTH262211:QTH262219 RDD262211:RDD262219 RMZ262211:RMZ262219 RWV262211:RWV262219 SGR262211:SGR262219 SQN262211:SQN262219 TAJ262211:TAJ262219 TKF262211:TKF262219 TUB262211:TUB262219 UDX262211:UDX262219 UNT262211:UNT262219 UXP262211:UXP262219 VHL262211:VHL262219 VRH262211:VRH262219 WBD262211:WBD262219 WKZ262211:WKZ262219 WUV262211:WUV262219 D327747:D327755 IJ327747:IJ327755 SF327747:SF327755 ACB327747:ACB327755 ALX327747:ALX327755 AVT327747:AVT327755 BFP327747:BFP327755 BPL327747:BPL327755 BZH327747:BZH327755 CJD327747:CJD327755 CSZ327747:CSZ327755 DCV327747:DCV327755 DMR327747:DMR327755 DWN327747:DWN327755 EGJ327747:EGJ327755 EQF327747:EQF327755 FAB327747:FAB327755 FJX327747:FJX327755 FTT327747:FTT327755 GDP327747:GDP327755 GNL327747:GNL327755 GXH327747:GXH327755 HHD327747:HHD327755 HQZ327747:HQZ327755 IAV327747:IAV327755 IKR327747:IKR327755 IUN327747:IUN327755 JEJ327747:JEJ327755 JOF327747:JOF327755 JYB327747:JYB327755 KHX327747:KHX327755 KRT327747:KRT327755 LBP327747:LBP327755 LLL327747:LLL327755 LVH327747:LVH327755 MFD327747:MFD327755 MOZ327747:MOZ327755 MYV327747:MYV327755 NIR327747:NIR327755 NSN327747:NSN327755 OCJ327747:OCJ327755 OMF327747:OMF327755 OWB327747:OWB327755 PFX327747:PFX327755 PPT327747:PPT327755 PZP327747:PZP327755 QJL327747:QJL327755 QTH327747:QTH327755 RDD327747:RDD327755 RMZ327747:RMZ327755 RWV327747:RWV327755 SGR327747:SGR327755 SQN327747:SQN327755 TAJ327747:TAJ327755 TKF327747:TKF327755 TUB327747:TUB327755 UDX327747:UDX327755 UNT327747:UNT327755 UXP327747:UXP327755 VHL327747:VHL327755 VRH327747:VRH327755 WBD327747:WBD327755 WKZ327747:WKZ327755 WUV327747:WUV327755 D393283:D393291 IJ393283:IJ393291 SF393283:SF393291 ACB393283:ACB393291 ALX393283:ALX393291 AVT393283:AVT393291 BFP393283:BFP393291 BPL393283:BPL393291 BZH393283:BZH393291 CJD393283:CJD393291 CSZ393283:CSZ393291 DCV393283:DCV393291 DMR393283:DMR393291 DWN393283:DWN393291 EGJ393283:EGJ393291 EQF393283:EQF393291 FAB393283:FAB393291 FJX393283:FJX393291 FTT393283:FTT393291 GDP393283:GDP393291 GNL393283:GNL393291 GXH393283:GXH393291 HHD393283:HHD393291 HQZ393283:HQZ393291 IAV393283:IAV393291 IKR393283:IKR393291 IUN393283:IUN393291 JEJ393283:JEJ393291 JOF393283:JOF393291 JYB393283:JYB393291 KHX393283:KHX393291 KRT393283:KRT393291 LBP393283:LBP393291 LLL393283:LLL393291 LVH393283:LVH393291 MFD393283:MFD393291 MOZ393283:MOZ393291 MYV393283:MYV393291 NIR393283:NIR393291 NSN393283:NSN393291 OCJ393283:OCJ393291 OMF393283:OMF393291 OWB393283:OWB393291 PFX393283:PFX393291 PPT393283:PPT393291 PZP393283:PZP393291 QJL393283:QJL393291 QTH393283:QTH393291 RDD393283:RDD393291 RMZ393283:RMZ393291 RWV393283:RWV393291 SGR393283:SGR393291 SQN393283:SQN393291 TAJ393283:TAJ393291 TKF393283:TKF393291 TUB393283:TUB393291 UDX393283:UDX393291 UNT393283:UNT393291 UXP393283:UXP393291 VHL393283:VHL393291 VRH393283:VRH393291 WBD393283:WBD393291 WKZ393283:WKZ393291 WUV393283:WUV393291 D458819:D458827 IJ458819:IJ458827 SF458819:SF458827 ACB458819:ACB458827 ALX458819:ALX458827 AVT458819:AVT458827 BFP458819:BFP458827 BPL458819:BPL458827 BZH458819:BZH458827 CJD458819:CJD458827 CSZ458819:CSZ458827 DCV458819:DCV458827 DMR458819:DMR458827 DWN458819:DWN458827 EGJ458819:EGJ458827 EQF458819:EQF458827 FAB458819:FAB458827 FJX458819:FJX458827 FTT458819:FTT458827 GDP458819:GDP458827 GNL458819:GNL458827 GXH458819:GXH458827 HHD458819:HHD458827 HQZ458819:HQZ458827 IAV458819:IAV458827 IKR458819:IKR458827 IUN458819:IUN458827 JEJ458819:JEJ458827 JOF458819:JOF458827 JYB458819:JYB458827 KHX458819:KHX458827 KRT458819:KRT458827 LBP458819:LBP458827 LLL458819:LLL458827 LVH458819:LVH458827 MFD458819:MFD458827 MOZ458819:MOZ458827 MYV458819:MYV458827 NIR458819:NIR458827 NSN458819:NSN458827 OCJ458819:OCJ458827 OMF458819:OMF458827 OWB458819:OWB458827 PFX458819:PFX458827 PPT458819:PPT458827 PZP458819:PZP458827 QJL458819:QJL458827 QTH458819:QTH458827 RDD458819:RDD458827 RMZ458819:RMZ458827 RWV458819:RWV458827 SGR458819:SGR458827 SQN458819:SQN458827 TAJ458819:TAJ458827 TKF458819:TKF458827 TUB458819:TUB458827 UDX458819:UDX458827 UNT458819:UNT458827 UXP458819:UXP458827 VHL458819:VHL458827 VRH458819:VRH458827 WBD458819:WBD458827 WKZ458819:WKZ458827 WUV458819:WUV458827 D524355:D524363 IJ524355:IJ524363 SF524355:SF524363 ACB524355:ACB524363 ALX524355:ALX524363 AVT524355:AVT524363 BFP524355:BFP524363 BPL524355:BPL524363 BZH524355:BZH524363 CJD524355:CJD524363 CSZ524355:CSZ524363 DCV524355:DCV524363 DMR524355:DMR524363 DWN524355:DWN524363 EGJ524355:EGJ524363 EQF524355:EQF524363 FAB524355:FAB524363 FJX524355:FJX524363 FTT524355:FTT524363 GDP524355:GDP524363 GNL524355:GNL524363 GXH524355:GXH524363 HHD524355:HHD524363 HQZ524355:HQZ524363 IAV524355:IAV524363 IKR524355:IKR524363 IUN524355:IUN524363 JEJ524355:JEJ524363 JOF524355:JOF524363 JYB524355:JYB524363 KHX524355:KHX524363 KRT524355:KRT524363 LBP524355:LBP524363 LLL524355:LLL524363 LVH524355:LVH524363 MFD524355:MFD524363 MOZ524355:MOZ524363 MYV524355:MYV524363 NIR524355:NIR524363 NSN524355:NSN524363 OCJ524355:OCJ524363 OMF524355:OMF524363 OWB524355:OWB524363 PFX524355:PFX524363 PPT524355:PPT524363 PZP524355:PZP524363 QJL524355:QJL524363 QTH524355:QTH524363 RDD524355:RDD524363 RMZ524355:RMZ524363 RWV524355:RWV524363 SGR524355:SGR524363 SQN524355:SQN524363 TAJ524355:TAJ524363 TKF524355:TKF524363 TUB524355:TUB524363 UDX524355:UDX524363 UNT524355:UNT524363 UXP524355:UXP524363 VHL524355:VHL524363 VRH524355:VRH524363 WBD524355:WBD524363 WKZ524355:WKZ524363 WUV524355:WUV524363 D589891:D589899 IJ589891:IJ589899 SF589891:SF589899 ACB589891:ACB589899 ALX589891:ALX589899 AVT589891:AVT589899 BFP589891:BFP589899 BPL589891:BPL589899 BZH589891:BZH589899 CJD589891:CJD589899 CSZ589891:CSZ589899 DCV589891:DCV589899 DMR589891:DMR589899 DWN589891:DWN589899 EGJ589891:EGJ589899 EQF589891:EQF589899 FAB589891:FAB589899 FJX589891:FJX589899 FTT589891:FTT589899 GDP589891:GDP589899 GNL589891:GNL589899 GXH589891:GXH589899 HHD589891:HHD589899 HQZ589891:HQZ589899 IAV589891:IAV589899 IKR589891:IKR589899 IUN589891:IUN589899 JEJ589891:JEJ589899 JOF589891:JOF589899 JYB589891:JYB589899 KHX589891:KHX589899 KRT589891:KRT589899 LBP589891:LBP589899 LLL589891:LLL589899 LVH589891:LVH589899 MFD589891:MFD589899 MOZ589891:MOZ589899 MYV589891:MYV589899 NIR589891:NIR589899 NSN589891:NSN589899 OCJ589891:OCJ589899 OMF589891:OMF589899 OWB589891:OWB589899 PFX589891:PFX589899 PPT589891:PPT589899 PZP589891:PZP589899 QJL589891:QJL589899 QTH589891:QTH589899 RDD589891:RDD589899 RMZ589891:RMZ589899 RWV589891:RWV589899 SGR589891:SGR589899 SQN589891:SQN589899 TAJ589891:TAJ589899 TKF589891:TKF589899 TUB589891:TUB589899 UDX589891:UDX589899 UNT589891:UNT589899 UXP589891:UXP589899 VHL589891:VHL589899 VRH589891:VRH589899 WBD589891:WBD589899 WKZ589891:WKZ589899 WUV589891:WUV589899 D655427:D655435 IJ655427:IJ655435 SF655427:SF655435 ACB655427:ACB655435 ALX655427:ALX655435 AVT655427:AVT655435 BFP655427:BFP655435 BPL655427:BPL655435 BZH655427:BZH655435 CJD655427:CJD655435 CSZ655427:CSZ655435 DCV655427:DCV655435 DMR655427:DMR655435 DWN655427:DWN655435 EGJ655427:EGJ655435 EQF655427:EQF655435 FAB655427:FAB655435 FJX655427:FJX655435 FTT655427:FTT655435 GDP655427:GDP655435 GNL655427:GNL655435 GXH655427:GXH655435 HHD655427:HHD655435 HQZ655427:HQZ655435 IAV655427:IAV655435 IKR655427:IKR655435 IUN655427:IUN655435 JEJ655427:JEJ655435 JOF655427:JOF655435 JYB655427:JYB655435 KHX655427:KHX655435 KRT655427:KRT655435 LBP655427:LBP655435 LLL655427:LLL655435 LVH655427:LVH655435 MFD655427:MFD655435 MOZ655427:MOZ655435 MYV655427:MYV655435 NIR655427:NIR655435 NSN655427:NSN655435 OCJ655427:OCJ655435 OMF655427:OMF655435 OWB655427:OWB655435 PFX655427:PFX655435 PPT655427:PPT655435 PZP655427:PZP655435 QJL655427:QJL655435 QTH655427:QTH655435 RDD655427:RDD655435 RMZ655427:RMZ655435 RWV655427:RWV655435 SGR655427:SGR655435 SQN655427:SQN655435 TAJ655427:TAJ655435 TKF655427:TKF655435 TUB655427:TUB655435 UDX655427:UDX655435 UNT655427:UNT655435 UXP655427:UXP655435 VHL655427:VHL655435 VRH655427:VRH655435 WBD655427:WBD655435 WKZ655427:WKZ655435 WUV655427:WUV655435 D720963:D720971 IJ720963:IJ720971 SF720963:SF720971 ACB720963:ACB720971 ALX720963:ALX720971 AVT720963:AVT720971 BFP720963:BFP720971 BPL720963:BPL720971 BZH720963:BZH720971 CJD720963:CJD720971 CSZ720963:CSZ720971 DCV720963:DCV720971 DMR720963:DMR720971 DWN720963:DWN720971 EGJ720963:EGJ720971 EQF720963:EQF720971 FAB720963:FAB720971 FJX720963:FJX720971 FTT720963:FTT720971 GDP720963:GDP720971 GNL720963:GNL720971 GXH720963:GXH720971 HHD720963:HHD720971 HQZ720963:HQZ720971 IAV720963:IAV720971 IKR720963:IKR720971 IUN720963:IUN720971 JEJ720963:JEJ720971 JOF720963:JOF720971 JYB720963:JYB720971 KHX720963:KHX720971 KRT720963:KRT720971 LBP720963:LBP720971 LLL720963:LLL720971 LVH720963:LVH720971 MFD720963:MFD720971 MOZ720963:MOZ720971 MYV720963:MYV720971 NIR720963:NIR720971 NSN720963:NSN720971 OCJ720963:OCJ720971 OMF720963:OMF720971 OWB720963:OWB720971 PFX720963:PFX720971 PPT720963:PPT720971 PZP720963:PZP720971 QJL720963:QJL720971 QTH720963:QTH720971 RDD720963:RDD720971 RMZ720963:RMZ720971 RWV720963:RWV720971 SGR720963:SGR720971 SQN720963:SQN720971 TAJ720963:TAJ720971 TKF720963:TKF720971 TUB720963:TUB720971 UDX720963:UDX720971 UNT720963:UNT720971 UXP720963:UXP720971 VHL720963:VHL720971 VRH720963:VRH720971 WBD720963:WBD720971 WKZ720963:WKZ720971 WUV720963:WUV720971 D786499:D786507 IJ786499:IJ786507 SF786499:SF786507 ACB786499:ACB786507 ALX786499:ALX786507 AVT786499:AVT786507 BFP786499:BFP786507 BPL786499:BPL786507 BZH786499:BZH786507 CJD786499:CJD786507 CSZ786499:CSZ786507 DCV786499:DCV786507 DMR786499:DMR786507 DWN786499:DWN786507 EGJ786499:EGJ786507 EQF786499:EQF786507 FAB786499:FAB786507 FJX786499:FJX786507 FTT786499:FTT786507 GDP786499:GDP786507 GNL786499:GNL786507 GXH786499:GXH786507 HHD786499:HHD786507 HQZ786499:HQZ786507 IAV786499:IAV786507 IKR786499:IKR786507 IUN786499:IUN786507 JEJ786499:JEJ786507 JOF786499:JOF786507 JYB786499:JYB786507 KHX786499:KHX786507 KRT786499:KRT786507 LBP786499:LBP786507 LLL786499:LLL786507 LVH786499:LVH786507 MFD786499:MFD786507 MOZ786499:MOZ786507 MYV786499:MYV786507 NIR786499:NIR786507 NSN786499:NSN786507 OCJ786499:OCJ786507 OMF786499:OMF786507 OWB786499:OWB786507 PFX786499:PFX786507 PPT786499:PPT786507 PZP786499:PZP786507 QJL786499:QJL786507 QTH786499:QTH786507 RDD786499:RDD786507 RMZ786499:RMZ786507 RWV786499:RWV786507 SGR786499:SGR786507 SQN786499:SQN786507 TAJ786499:TAJ786507 TKF786499:TKF786507 TUB786499:TUB786507 UDX786499:UDX786507 UNT786499:UNT786507 UXP786499:UXP786507 VHL786499:VHL786507 VRH786499:VRH786507 WBD786499:WBD786507 WKZ786499:WKZ786507 WUV786499:WUV786507 D852035:D852043 IJ852035:IJ852043 SF852035:SF852043 ACB852035:ACB852043 ALX852035:ALX852043 AVT852035:AVT852043 BFP852035:BFP852043 BPL852035:BPL852043 BZH852035:BZH852043 CJD852035:CJD852043 CSZ852035:CSZ852043 DCV852035:DCV852043 DMR852035:DMR852043 DWN852035:DWN852043 EGJ852035:EGJ852043 EQF852035:EQF852043 FAB852035:FAB852043 FJX852035:FJX852043 FTT852035:FTT852043 GDP852035:GDP852043 GNL852035:GNL852043 GXH852035:GXH852043 HHD852035:HHD852043 HQZ852035:HQZ852043 IAV852035:IAV852043 IKR852035:IKR852043 IUN852035:IUN852043 JEJ852035:JEJ852043 JOF852035:JOF852043 JYB852035:JYB852043 KHX852035:KHX852043 KRT852035:KRT852043 LBP852035:LBP852043 LLL852035:LLL852043 LVH852035:LVH852043 MFD852035:MFD852043 MOZ852035:MOZ852043 MYV852035:MYV852043 NIR852035:NIR852043 NSN852035:NSN852043 OCJ852035:OCJ852043 OMF852035:OMF852043 OWB852035:OWB852043 PFX852035:PFX852043 PPT852035:PPT852043 PZP852035:PZP852043 QJL852035:QJL852043 QTH852035:QTH852043 RDD852035:RDD852043 RMZ852035:RMZ852043 RWV852035:RWV852043 SGR852035:SGR852043 SQN852035:SQN852043 TAJ852035:TAJ852043 TKF852035:TKF852043 TUB852035:TUB852043 UDX852035:UDX852043 UNT852035:UNT852043 UXP852035:UXP852043 VHL852035:VHL852043 VRH852035:VRH852043 WBD852035:WBD852043 WKZ852035:WKZ852043 WUV852035:WUV852043 D917571:D917579 IJ917571:IJ917579 SF917571:SF917579 ACB917571:ACB917579 ALX917571:ALX917579 AVT917571:AVT917579 BFP917571:BFP917579 BPL917571:BPL917579 BZH917571:BZH917579 CJD917571:CJD917579 CSZ917571:CSZ917579 DCV917571:DCV917579 DMR917571:DMR917579 DWN917571:DWN917579 EGJ917571:EGJ917579 EQF917571:EQF917579 FAB917571:FAB917579 FJX917571:FJX917579 FTT917571:FTT917579 GDP917571:GDP917579 GNL917571:GNL917579 GXH917571:GXH917579 HHD917571:HHD917579 HQZ917571:HQZ917579 IAV917571:IAV917579 IKR917571:IKR917579 IUN917571:IUN917579 JEJ917571:JEJ917579 JOF917571:JOF917579 JYB917571:JYB917579 KHX917571:KHX917579 KRT917571:KRT917579 LBP917571:LBP917579 LLL917571:LLL917579 LVH917571:LVH917579 MFD917571:MFD917579 MOZ917571:MOZ917579 MYV917571:MYV917579 NIR917571:NIR917579 NSN917571:NSN917579 OCJ917571:OCJ917579 OMF917571:OMF917579 OWB917571:OWB917579 PFX917571:PFX917579 PPT917571:PPT917579 PZP917571:PZP917579 QJL917571:QJL917579 QTH917571:QTH917579 RDD917571:RDD917579 RMZ917571:RMZ917579 RWV917571:RWV917579 SGR917571:SGR917579 SQN917571:SQN917579 TAJ917571:TAJ917579 TKF917571:TKF917579 TUB917571:TUB917579 UDX917571:UDX917579 UNT917571:UNT917579 UXP917571:UXP917579 VHL917571:VHL917579 VRH917571:VRH917579 WBD917571:WBD917579 WKZ917571:WKZ917579 WUV917571:WUV917579 D983107:D983115 IJ983107:IJ983115 SF983107:SF983115 ACB983107:ACB983115 ALX983107:ALX983115 AVT983107:AVT983115 BFP983107:BFP983115 BPL983107:BPL983115 BZH983107:BZH983115 CJD983107:CJD983115 CSZ983107:CSZ983115 DCV983107:DCV983115 DMR983107:DMR983115 DWN983107:DWN983115 EGJ983107:EGJ983115 EQF983107:EQF983115 FAB983107:FAB983115 FJX983107:FJX983115 FTT983107:FTT983115 GDP983107:GDP983115 GNL983107:GNL983115 GXH983107:GXH983115 HHD983107:HHD983115 HQZ983107:HQZ983115 IAV983107:IAV983115 IKR983107:IKR983115 IUN983107:IUN983115 JEJ983107:JEJ983115 JOF983107:JOF983115 JYB983107:JYB983115 KHX983107:KHX983115 KRT983107:KRT983115 LBP983107:LBP983115 LLL983107:LLL983115 LVH983107:LVH983115 MFD983107:MFD983115 MOZ983107:MOZ983115 MYV983107:MYV983115 NIR983107:NIR983115 NSN983107:NSN983115 OCJ983107:OCJ983115 OMF983107:OMF983115 OWB983107:OWB983115 PFX983107:PFX983115 PPT983107:PPT983115 PZP983107:PZP983115 QJL983107:QJL983115 QTH983107:QTH983115 RDD983107:RDD983115 RMZ983107:RMZ983115 RWV983107:RWV983115 SGR983107:SGR983115 SQN983107:SQN983115 TAJ983107:TAJ983115 TKF983107:TKF983115 TUB983107:TUB983115 UDX983107:UDX983115 UNT983107:UNT983115 UXP983107:UXP983115 VHL983107:VHL983115 VRH983107:VRH983115 WBD983107:WBD983115 WKZ983107:WKZ983115 D19:D55 D11:D15 WUV11:WUV55 WKZ11:WKZ55 WBD11:WBD55 VRH11:VRH55 VHL11:VHL55 UXP11:UXP55 UNT11:UNT55 UDX11:UDX55 TUB11:TUB55 TKF11:TKF55 TAJ11:TAJ55 SQN11:SQN55 SGR11:SGR55 RWV11:RWV55 RMZ11:RMZ55 RDD11:RDD55 QTH11:QTH55 QJL11:QJL55 PZP11:PZP55 PPT11:PPT55 PFX11:PFX55 OWB11:OWB55 OMF11:OMF55 OCJ11:OCJ55 NSN11:NSN55 NIR11:NIR55 MYV11:MYV55 MOZ11:MOZ55 MFD11:MFD55 LVH11:LVH55 LLL11:LLL55 LBP11:LBP55 KRT11:KRT55 KHX11:KHX55 JYB11:JYB55 JOF11:JOF55 JEJ11:JEJ55 IUN11:IUN55 IKR11:IKR55 IAV11:IAV55 HQZ11:HQZ55 HHD11:HHD55 GXH11:GXH55 GNL11:GNL55 GDP11:GDP55 FTT11:FTT55 FJX11:FJX55 FAB11:FAB55 EQF11:EQF55 EGJ11:EGJ55 DWN11:DWN55 DMR11:DMR55 DCV11:DCV55 CSZ11:CSZ55 CJD11:CJD55 BZH11:BZH55 BPL11:BPL55 BFP11:BFP55 AVT11:AVT55 ALX11:ALX55 ACB11:ACB55 SF11:SF55 IJ11:IJ55" xr:uid="{00000000-0002-0000-0300-000004000000}"/>
    <dataValidation allowBlank="1" showInputMessage="1" showErrorMessage="1" prompt="diligencie la cantidad del personal requerido" sqref="WUT983107:WUT983115 B65592:B65600 IH65592:IH65600 SD65592:SD65600 ABZ65592:ABZ65600 ALV65592:ALV65600 AVR65592:AVR65600 BFN65592:BFN65600 BPJ65592:BPJ65600 BZF65592:BZF65600 CJB65592:CJB65600 CSX65592:CSX65600 DCT65592:DCT65600 DMP65592:DMP65600 DWL65592:DWL65600 EGH65592:EGH65600 EQD65592:EQD65600 EZZ65592:EZZ65600 FJV65592:FJV65600 FTR65592:FTR65600 GDN65592:GDN65600 GNJ65592:GNJ65600 GXF65592:GXF65600 HHB65592:HHB65600 HQX65592:HQX65600 IAT65592:IAT65600 IKP65592:IKP65600 IUL65592:IUL65600 JEH65592:JEH65600 JOD65592:JOD65600 JXZ65592:JXZ65600 KHV65592:KHV65600 KRR65592:KRR65600 LBN65592:LBN65600 LLJ65592:LLJ65600 LVF65592:LVF65600 MFB65592:MFB65600 MOX65592:MOX65600 MYT65592:MYT65600 NIP65592:NIP65600 NSL65592:NSL65600 OCH65592:OCH65600 OMD65592:OMD65600 OVZ65592:OVZ65600 PFV65592:PFV65600 PPR65592:PPR65600 PZN65592:PZN65600 QJJ65592:QJJ65600 QTF65592:QTF65600 RDB65592:RDB65600 RMX65592:RMX65600 RWT65592:RWT65600 SGP65592:SGP65600 SQL65592:SQL65600 TAH65592:TAH65600 TKD65592:TKD65600 TTZ65592:TTZ65600 UDV65592:UDV65600 UNR65592:UNR65600 UXN65592:UXN65600 VHJ65592:VHJ65600 VRF65592:VRF65600 WBB65592:WBB65600 WKX65592:WKX65600 WUT65592:WUT65600 B131128:B131136 IH131128:IH131136 SD131128:SD131136 ABZ131128:ABZ131136 ALV131128:ALV131136 AVR131128:AVR131136 BFN131128:BFN131136 BPJ131128:BPJ131136 BZF131128:BZF131136 CJB131128:CJB131136 CSX131128:CSX131136 DCT131128:DCT131136 DMP131128:DMP131136 DWL131128:DWL131136 EGH131128:EGH131136 EQD131128:EQD131136 EZZ131128:EZZ131136 FJV131128:FJV131136 FTR131128:FTR131136 GDN131128:GDN131136 GNJ131128:GNJ131136 GXF131128:GXF131136 HHB131128:HHB131136 HQX131128:HQX131136 IAT131128:IAT131136 IKP131128:IKP131136 IUL131128:IUL131136 JEH131128:JEH131136 JOD131128:JOD131136 JXZ131128:JXZ131136 KHV131128:KHV131136 KRR131128:KRR131136 LBN131128:LBN131136 LLJ131128:LLJ131136 LVF131128:LVF131136 MFB131128:MFB131136 MOX131128:MOX131136 MYT131128:MYT131136 NIP131128:NIP131136 NSL131128:NSL131136 OCH131128:OCH131136 OMD131128:OMD131136 OVZ131128:OVZ131136 PFV131128:PFV131136 PPR131128:PPR131136 PZN131128:PZN131136 QJJ131128:QJJ131136 QTF131128:QTF131136 RDB131128:RDB131136 RMX131128:RMX131136 RWT131128:RWT131136 SGP131128:SGP131136 SQL131128:SQL131136 TAH131128:TAH131136 TKD131128:TKD131136 TTZ131128:TTZ131136 UDV131128:UDV131136 UNR131128:UNR131136 UXN131128:UXN131136 VHJ131128:VHJ131136 VRF131128:VRF131136 WBB131128:WBB131136 WKX131128:WKX131136 WUT131128:WUT131136 B196664:B196672 IH196664:IH196672 SD196664:SD196672 ABZ196664:ABZ196672 ALV196664:ALV196672 AVR196664:AVR196672 BFN196664:BFN196672 BPJ196664:BPJ196672 BZF196664:BZF196672 CJB196664:CJB196672 CSX196664:CSX196672 DCT196664:DCT196672 DMP196664:DMP196672 DWL196664:DWL196672 EGH196664:EGH196672 EQD196664:EQD196672 EZZ196664:EZZ196672 FJV196664:FJV196672 FTR196664:FTR196672 GDN196664:GDN196672 GNJ196664:GNJ196672 GXF196664:GXF196672 HHB196664:HHB196672 HQX196664:HQX196672 IAT196664:IAT196672 IKP196664:IKP196672 IUL196664:IUL196672 JEH196664:JEH196672 JOD196664:JOD196672 JXZ196664:JXZ196672 KHV196664:KHV196672 KRR196664:KRR196672 LBN196664:LBN196672 LLJ196664:LLJ196672 LVF196664:LVF196672 MFB196664:MFB196672 MOX196664:MOX196672 MYT196664:MYT196672 NIP196664:NIP196672 NSL196664:NSL196672 OCH196664:OCH196672 OMD196664:OMD196672 OVZ196664:OVZ196672 PFV196664:PFV196672 PPR196664:PPR196672 PZN196664:PZN196672 QJJ196664:QJJ196672 QTF196664:QTF196672 RDB196664:RDB196672 RMX196664:RMX196672 RWT196664:RWT196672 SGP196664:SGP196672 SQL196664:SQL196672 TAH196664:TAH196672 TKD196664:TKD196672 TTZ196664:TTZ196672 UDV196664:UDV196672 UNR196664:UNR196672 UXN196664:UXN196672 VHJ196664:VHJ196672 VRF196664:VRF196672 WBB196664:WBB196672 WKX196664:WKX196672 WUT196664:WUT196672 B262200:B262208 IH262200:IH262208 SD262200:SD262208 ABZ262200:ABZ262208 ALV262200:ALV262208 AVR262200:AVR262208 BFN262200:BFN262208 BPJ262200:BPJ262208 BZF262200:BZF262208 CJB262200:CJB262208 CSX262200:CSX262208 DCT262200:DCT262208 DMP262200:DMP262208 DWL262200:DWL262208 EGH262200:EGH262208 EQD262200:EQD262208 EZZ262200:EZZ262208 FJV262200:FJV262208 FTR262200:FTR262208 GDN262200:GDN262208 GNJ262200:GNJ262208 GXF262200:GXF262208 HHB262200:HHB262208 HQX262200:HQX262208 IAT262200:IAT262208 IKP262200:IKP262208 IUL262200:IUL262208 JEH262200:JEH262208 JOD262200:JOD262208 JXZ262200:JXZ262208 KHV262200:KHV262208 KRR262200:KRR262208 LBN262200:LBN262208 LLJ262200:LLJ262208 LVF262200:LVF262208 MFB262200:MFB262208 MOX262200:MOX262208 MYT262200:MYT262208 NIP262200:NIP262208 NSL262200:NSL262208 OCH262200:OCH262208 OMD262200:OMD262208 OVZ262200:OVZ262208 PFV262200:PFV262208 PPR262200:PPR262208 PZN262200:PZN262208 QJJ262200:QJJ262208 QTF262200:QTF262208 RDB262200:RDB262208 RMX262200:RMX262208 RWT262200:RWT262208 SGP262200:SGP262208 SQL262200:SQL262208 TAH262200:TAH262208 TKD262200:TKD262208 TTZ262200:TTZ262208 UDV262200:UDV262208 UNR262200:UNR262208 UXN262200:UXN262208 VHJ262200:VHJ262208 VRF262200:VRF262208 WBB262200:WBB262208 WKX262200:WKX262208 WUT262200:WUT262208 B327736:B327744 IH327736:IH327744 SD327736:SD327744 ABZ327736:ABZ327744 ALV327736:ALV327744 AVR327736:AVR327744 BFN327736:BFN327744 BPJ327736:BPJ327744 BZF327736:BZF327744 CJB327736:CJB327744 CSX327736:CSX327744 DCT327736:DCT327744 DMP327736:DMP327744 DWL327736:DWL327744 EGH327736:EGH327744 EQD327736:EQD327744 EZZ327736:EZZ327744 FJV327736:FJV327744 FTR327736:FTR327744 GDN327736:GDN327744 GNJ327736:GNJ327744 GXF327736:GXF327744 HHB327736:HHB327744 HQX327736:HQX327744 IAT327736:IAT327744 IKP327736:IKP327744 IUL327736:IUL327744 JEH327736:JEH327744 JOD327736:JOD327744 JXZ327736:JXZ327744 KHV327736:KHV327744 KRR327736:KRR327744 LBN327736:LBN327744 LLJ327736:LLJ327744 LVF327736:LVF327744 MFB327736:MFB327744 MOX327736:MOX327744 MYT327736:MYT327744 NIP327736:NIP327744 NSL327736:NSL327744 OCH327736:OCH327744 OMD327736:OMD327744 OVZ327736:OVZ327744 PFV327736:PFV327744 PPR327736:PPR327744 PZN327736:PZN327744 QJJ327736:QJJ327744 QTF327736:QTF327744 RDB327736:RDB327744 RMX327736:RMX327744 RWT327736:RWT327744 SGP327736:SGP327744 SQL327736:SQL327744 TAH327736:TAH327744 TKD327736:TKD327744 TTZ327736:TTZ327744 UDV327736:UDV327744 UNR327736:UNR327744 UXN327736:UXN327744 VHJ327736:VHJ327744 VRF327736:VRF327744 WBB327736:WBB327744 WKX327736:WKX327744 WUT327736:WUT327744 B393272:B393280 IH393272:IH393280 SD393272:SD393280 ABZ393272:ABZ393280 ALV393272:ALV393280 AVR393272:AVR393280 BFN393272:BFN393280 BPJ393272:BPJ393280 BZF393272:BZF393280 CJB393272:CJB393280 CSX393272:CSX393280 DCT393272:DCT393280 DMP393272:DMP393280 DWL393272:DWL393280 EGH393272:EGH393280 EQD393272:EQD393280 EZZ393272:EZZ393280 FJV393272:FJV393280 FTR393272:FTR393280 GDN393272:GDN393280 GNJ393272:GNJ393280 GXF393272:GXF393280 HHB393272:HHB393280 HQX393272:HQX393280 IAT393272:IAT393280 IKP393272:IKP393280 IUL393272:IUL393280 JEH393272:JEH393280 JOD393272:JOD393280 JXZ393272:JXZ393280 KHV393272:KHV393280 KRR393272:KRR393280 LBN393272:LBN393280 LLJ393272:LLJ393280 LVF393272:LVF393280 MFB393272:MFB393280 MOX393272:MOX393280 MYT393272:MYT393280 NIP393272:NIP393280 NSL393272:NSL393280 OCH393272:OCH393280 OMD393272:OMD393280 OVZ393272:OVZ393280 PFV393272:PFV393280 PPR393272:PPR393280 PZN393272:PZN393280 QJJ393272:QJJ393280 QTF393272:QTF393280 RDB393272:RDB393280 RMX393272:RMX393280 RWT393272:RWT393280 SGP393272:SGP393280 SQL393272:SQL393280 TAH393272:TAH393280 TKD393272:TKD393280 TTZ393272:TTZ393280 UDV393272:UDV393280 UNR393272:UNR393280 UXN393272:UXN393280 VHJ393272:VHJ393280 VRF393272:VRF393280 WBB393272:WBB393280 WKX393272:WKX393280 WUT393272:WUT393280 B458808:B458816 IH458808:IH458816 SD458808:SD458816 ABZ458808:ABZ458816 ALV458808:ALV458816 AVR458808:AVR458816 BFN458808:BFN458816 BPJ458808:BPJ458816 BZF458808:BZF458816 CJB458808:CJB458816 CSX458808:CSX458816 DCT458808:DCT458816 DMP458808:DMP458816 DWL458808:DWL458816 EGH458808:EGH458816 EQD458808:EQD458816 EZZ458808:EZZ458816 FJV458808:FJV458816 FTR458808:FTR458816 GDN458808:GDN458816 GNJ458808:GNJ458816 GXF458808:GXF458816 HHB458808:HHB458816 HQX458808:HQX458816 IAT458808:IAT458816 IKP458808:IKP458816 IUL458808:IUL458816 JEH458808:JEH458816 JOD458808:JOD458816 JXZ458808:JXZ458816 KHV458808:KHV458816 KRR458808:KRR458816 LBN458808:LBN458816 LLJ458808:LLJ458816 LVF458808:LVF458816 MFB458808:MFB458816 MOX458808:MOX458816 MYT458808:MYT458816 NIP458808:NIP458816 NSL458808:NSL458816 OCH458808:OCH458816 OMD458808:OMD458816 OVZ458808:OVZ458816 PFV458808:PFV458816 PPR458808:PPR458816 PZN458808:PZN458816 QJJ458808:QJJ458816 QTF458808:QTF458816 RDB458808:RDB458816 RMX458808:RMX458816 RWT458808:RWT458816 SGP458808:SGP458816 SQL458808:SQL458816 TAH458808:TAH458816 TKD458808:TKD458816 TTZ458808:TTZ458816 UDV458808:UDV458816 UNR458808:UNR458816 UXN458808:UXN458816 VHJ458808:VHJ458816 VRF458808:VRF458816 WBB458808:WBB458816 WKX458808:WKX458816 WUT458808:WUT458816 B524344:B524352 IH524344:IH524352 SD524344:SD524352 ABZ524344:ABZ524352 ALV524344:ALV524352 AVR524344:AVR524352 BFN524344:BFN524352 BPJ524344:BPJ524352 BZF524344:BZF524352 CJB524344:CJB524352 CSX524344:CSX524352 DCT524344:DCT524352 DMP524344:DMP524352 DWL524344:DWL524352 EGH524344:EGH524352 EQD524344:EQD524352 EZZ524344:EZZ524352 FJV524344:FJV524352 FTR524344:FTR524352 GDN524344:GDN524352 GNJ524344:GNJ524352 GXF524344:GXF524352 HHB524344:HHB524352 HQX524344:HQX524352 IAT524344:IAT524352 IKP524344:IKP524352 IUL524344:IUL524352 JEH524344:JEH524352 JOD524344:JOD524352 JXZ524344:JXZ524352 KHV524344:KHV524352 KRR524344:KRR524352 LBN524344:LBN524352 LLJ524344:LLJ524352 LVF524344:LVF524352 MFB524344:MFB524352 MOX524344:MOX524352 MYT524344:MYT524352 NIP524344:NIP524352 NSL524344:NSL524352 OCH524344:OCH524352 OMD524344:OMD524352 OVZ524344:OVZ524352 PFV524344:PFV524352 PPR524344:PPR524352 PZN524344:PZN524352 QJJ524344:QJJ524352 QTF524344:QTF524352 RDB524344:RDB524352 RMX524344:RMX524352 RWT524344:RWT524352 SGP524344:SGP524352 SQL524344:SQL524352 TAH524344:TAH524352 TKD524344:TKD524352 TTZ524344:TTZ524352 UDV524344:UDV524352 UNR524344:UNR524352 UXN524344:UXN524352 VHJ524344:VHJ524352 VRF524344:VRF524352 WBB524344:WBB524352 WKX524344:WKX524352 WUT524344:WUT524352 B589880:B589888 IH589880:IH589888 SD589880:SD589888 ABZ589880:ABZ589888 ALV589880:ALV589888 AVR589880:AVR589888 BFN589880:BFN589888 BPJ589880:BPJ589888 BZF589880:BZF589888 CJB589880:CJB589888 CSX589880:CSX589888 DCT589880:DCT589888 DMP589880:DMP589888 DWL589880:DWL589888 EGH589880:EGH589888 EQD589880:EQD589888 EZZ589880:EZZ589888 FJV589880:FJV589888 FTR589880:FTR589888 GDN589880:GDN589888 GNJ589880:GNJ589888 GXF589880:GXF589888 HHB589880:HHB589888 HQX589880:HQX589888 IAT589880:IAT589888 IKP589880:IKP589888 IUL589880:IUL589888 JEH589880:JEH589888 JOD589880:JOD589888 JXZ589880:JXZ589888 KHV589880:KHV589888 KRR589880:KRR589888 LBN589880:LBN589888 LLJ589880:LLJ589888 LVF589880:LVF589888 MFB589880:MFB589888 MOX589880:MOX589888 MYT589880:MYT589888 NIP589880:NIP589888 NSL589880:NSL589888 OCH589880:OCH589888 OMD589880:OMD589888 OVZ589880:OVZ589888 PFV589880:PFV589888 PPR589880:PPR589888 PZN589880:PZN589888 QJJ589880:QJJ589888 QTF589880:QTF589888 RDB589880:RDB589888 RMX589880:RMX589888 RWT589880:RWT589888 SGP589880:SGP589888 SQL589880:SQL589888 TAH589880:TAH589888 TKD589880:TKD589888 TTZ589880:TTZ589888 UDV589880:UDV589888 UNR589880:UNR589888 UXN589880:UXN589888 VHJ589880:VHJ589888 VRF589880:VRF589888 WBB589880:WBB589888 WKX589880:WKX589888 WUT589880:WUT589888 B655416:B655424 IH655416:IH655424 SD655416:SD655424 ABZ655416:ABZ655424 ALV655416:ALV655424 AVR655416:AVR655424 BFN655416:BFN655424 BPJ655416:BPJ655424 BZF655416:BZF655424 CJB655416:CJB655424 CSX655416:CSX655424 DCT655416:DCT655424 DMP655416:DMP655424 DWL655416:DWL655424 EGH655416:EGH655424 EQD655416:EQD655424 EZZ655416:EZZ655424 FJV655416:FJV655424 FTR655416:FTR655424 GDN655416:GDN655424 GNJ655416:GNJ655424 GXF655416:GXF655424 HHB655416:HHB655424 HQX655416:HQX655424 IAT655416:IAT655424 IKP655416:IKP655424 IUL655416:IUL655424 JEH655416:JEH655424 JOD655416:JOD655424 JXZ655416:JXZ655424 KHV655416:KHV655424 KRR655416:KRR655424 LBN655416:LBN655424 LLJ655416:LLJ655424 LVF655416:LVF655424 MFB655416:MFB655424 MOX655416:MOX655424 MYT655416:MYT655424 NIP655416:NIP655424 NSL655416:NSL655424 OCH655416:OCH655424 OMD655416:OMD655424 OVZ655416:OVZ655424 PFV655416:PFV655424 PPR655416:PPR655424 PZN655416:PZN655424 QJJ655416:QJJ655424 QTF655416:QTF655424 RDB655416:RDB655424 RMX655416:RMX655424 RWT655416:RWT655424 SGP655416:SGP655424 SQL655416:SQL655424 TAH655416:TAH655424 TKD655416:TKD655424 TTZ655416:TTZ655424 UDV655416:UDV655424 UNR655416:UNR655424 UXN655416:UXN655424 VHJ655416:VHJ655424 VRF655416:VRF655424 WBB655416:WBB655424 WKX655416:WKX655424 WUT655416:WUT655424 B720952:B720960 IH720952:IH720960 SD720952:SD720960 ABZ720952:ABZ720960 ALV720952:ALV720960 AVR720952:AVR720960 BFN720952:BFN720960 BPJ720952:BPJ720960 BZF720952:BZF720960 CJB720952:CJB720960 CSX720952:CSX720960 DCT720952:DCT720960 DMP720952:DMP720960 DWL720952:DWL720960 EGH720952:EGH720960 EQD720952:EQD720960 EZZ720952:EZZ720960 FJV720952:FJV720960 FTR720952:FTR720960 GDN720952:GDN720960 GNJ720952:GNJ720960 GXF720952:GXF720960 HHB720952:HHB720960 HQX720952:HQX720960 IAT720952:IAT720960 IKP720952:IKP720960 IUL720952:IUL720960 JEH720952:JEH720960 JOD720952:JOD720960 JXZ720952:JXZ720960 KHV720952:KHV720960 KRR720952:KRR720960 LBN720952:LBN720960 LLJ720952:LLJ720960 LVF720952:LVF720960 MFB720952:MFB720960 MOX720952:MOX720960 MYT720952:MYT720960 NIP720952:NIP720960 NSL720952:NSL720960 OCH720952:OCH720960 OMD720952:OMD720960 OVZ720952:OVZ720960 PFV720952:PFV720960 PPR720952:PPR720960 PZN720952:PZN720960 QJJ720952:QJJ720960 QTF720952:QTF720960 RDB720952:RDB720960 RMX720952:RMX720960 RWT720952:RWT720960 SGP720952:SGP720960 SQL720952:SQL720960 TAH720952:TAH720960 TKD720952:TKD720960 TTZ720952:TTZ720960 UDV720952:UDV720960 UNR720952:UNR720960 UXN720952:UXN720960 VHJ720952:VHJ720960 VRF720952:VRF720960 WBB720952:WBB720960 WKX720952:WKX720960 WUT720952:WUT720960 B786488:B786496 IH786488:IH786496 SD786488:SD786496 ABZ786488:ABZ786496 ALV786488:ALV786496 AVR786488:AVR786496 BFN786488:BFN786496 BPJ786488:BPJ786496 BZF786488:BZF786496 CJB786488:CJB786496 CSX786488:CSX786496 DCT786488:DCT786496 DMP786488:DMP786496 DWL786488:DWL786496 EGH786488:EGH786496 EQD786488:EQD786496 EZZ786488:EZZ786496 FJV786488:FJV786496 FTR786488:FTR786496 GDN786488:GDN786496 GNJ786488:GNJ786496 GXF786488:GXF786496 HHB786488:HHB786496 HQX786488:HQX786496 IAT786488:IAT786496 IKP786488:IKP786496 IUL786488:IUL786496 JEH786488:JEH786496 JOD786488:JOD786496 JXZ786488:JXZ786496 KHV786488:KHV786496 KRR786488:KRR786496 LBN786488:LBN786496 LLJ786488:LLJ786496 LVF786488:LVF786496 MFB786488:MFB786496 MOX786488:MOX786496 MYT786488:MYT786496 NIP786488:NIP786496 NSL786488:NSL786496 OCH786488:OCH786496 OMD786488:OMD786496 OVZ786488:OVZ786496 PFV786488:PFV786496 PPR786488:PPR786496 PZN786488:PZN786496 QJJ786488:QJJ786496 QTF786488:QTF786496 RDB786488:RDB786496 RMX786488:RMX786496 RWT786488:RWT786496 SGP786488:SGP786496 SQL786488:SQL786496 TAH786488:TAH786496 TKD786488:TKD786496 TTZ786488:TTZ786496 UDV786488:UDV786496 UNR786488:UNR786496 UXN786488:UXN786496 VHJ786488:VHJ786496 VRF786488:VRF786496 WBB786488:WBB786496 WKX786488:WKX786496 WUT786488:WUT786496 B852024:B852032 IH852024:IH852032 SD852024:SD852032 ABZ852024:ABZ852032 ALV852024:ALV852032 AVR852024:AVR852032 BFN852024:BFN852032 BPJ852024:BPJ852032 BZF852024:BZF852032 CJB852024:CJB852032 CSX852024:CSX852032 DCT852024:DCT852032 DMP852024:DMP852032 DWL852024:DWL852032 EGH852024:EGH852032 EQD852024:EQD852032 EZZ852024:EZZ852032 FJV852024:FJV852032 FTR852024:FTR852032 GDN852024:GDN852032 GNJ852024:GNJ852032 GXF852024:GXF852032 HHB852024:HHB852032 HQX852024:HQX852032 IAT852024:IAT852032 IKP852024:IKP852032 IUL852024:IUL852032 JEH852024:JEH852032 JOD852024:JOD852032 JXZ852024:JXZ852032 KHV852024:KHV852032 KRR852024:KRR852032 LBN852024:LBN852032 LLJ852024:LLJ852032 LVF852024:LVF852032 MFB852024:MFB852032 MOX852024:MOX852032 MYT852024:MYT852032 NIP852024:NIP852032 NSL852024:NSL852032 OCH852024:OCH852032 OMD852024:OMD852032 OVZ852024:OVZ852032 PFV852024:PFV852032 PPR852024:PPR852032 PZN852024:PZN852032 QJJ852024:QJJ852032 QTF852024:QTF852032 RDB852024:RDB852032 RMX852024:RMX852032 RWT852024:RWT852032 SGP852024:SGP852032 SQL852024:SQL852032 TAH852024:TAH852032 TKD852024:TKD852032 TTZ852024:TTZ852032 UDV852024:UDV852032 UNR852024:UNR852032 UXN852024:UXN852032 VHJ852024:VHJ852032 VRF852024:VRF852032 WBB852024:WBB852032 WKX852024:WKX852032 WUT852024:WUT852032 B917560:B917568 IH917560:IH917568 SD917560:SD917568 ABZ917560:ABZ917568 ALV917560:ALV917568 AVR917560:AVR917568 BFN917560:BFN917568 BPJ917560:BPJ917568 BZF917560:BZF917568 CJB917560:CJB917568 CSX917560:CSX917568 DCT917560:DCT917568 DMP917560:DMP917568 DWL917560:DWL917568 EGH917560:EGH917568 EQD917560:EQD917568 EZZ917560:EZZ917568 FJV917560:FJV917568 FTR917560:FTR917568 GDN917560:GDN917568 GNJ917560:GNJ917568 GXF917560:GXF917568 HHB917560:HHB917568 HQX917560:HQX917568 IAT917560:IAT917568 IKP917560:IKP917568 IUL917560:IUL917568 JEH917560:JEH917568 JOD917560:JOD917568 JXZ917560:JXZ917568 KHV917560:KHV917568 KRR917560:KRR917568 LBN917560:LBN917568 LLJ917560:LLJ917568 LVF917560:LVF917568 MFB917560:MFB917568 MOX917560:MOX917568 MYT917560:MYT917568 NIP917560:NIP917568 NSL917560:NSL917568 OCH917560:OCH917568 OMD917560:OMD917568 OVZ917560:OVZ917568 PFV917560:PFV917568 PPR917560:PPR917568 PZN917560:PZN917568 QJJ917560:QJJ917568 QTF917560:QTF917568 RDB917560:RDB917568 RMX917560:RMX917568 RWT917560:RWT917568 SGP917560:SGP917568 SQL917560:SQL917568 TAH917560:TAH917568 TKD917560:TKD917568 TTZ917560:TTZ917568 UDV917560:UDV917568 UNR917560:UNR917568 UXN917560:UXN917568 VHJ917560:VHJ917568 VRF917560:VRF917568 WBB917560:WBB917568 WKX917560:WKX917568 WUT917560:WUT917568 B983096:B983104 IH983096:IH983104 SD983096:SD983104 ABZ983096:ABZ983104 ALV983096:ALV983104 AVR983096:AVR983104 BFN983096:BFN983104 BPJ983096:BPJ983104 BZF983096:BZF983104 CJB983096:CJB983104 CSX983096:CSX983104 DCT983096:DCT983104 DMP983096:DMP983104 DWL983096:DWL983104 EGH983096:EGH983104 EQD983096:EQD983104 EZZ983096:EZZ983104 FJV983096:FJV983104 FTR983096:FTR983104 GDN983096:GDN983104 GNJ983096:GNJ983104 GXF983096:GXF983104 HHB983096:HHB983104 HQX983096:HQX983104 IAT983096:IAT983104 IKP983096:IKP983104 IUL983096:IUL983104 JEH983096:JEH983104 JOD983096:JOD983104 JXZ983096:JXZ983104 KHV983096:KHV983104 KRR983096:KRR983104 LBN983096:LBN983104 LLJ983096:LLJ983104 LVF983096:LVF983104 MFB983096:MFB983104 MOX983096:MOX983104 MYT983096:MYT983104 NIP983096:NIP983104 NSL983096:NSL983104 OCH983096:OCH983104 OMD983096:OMD983104 OVZ983096:OVZ983104 PFV983096:PFV983104 PPR983096:PPR983104 PZN983096:PZN983104 QJJ983096:QJJ983104 QTF983096:QTF983104 RDB983096:RDB983104 RMX983096:RMX983104 RWT983096:RWT983104 SGP983096:SGP983104 SQL983096:SQL983104 TAH983096:TAH983104 TKD983096:TKD983104 TTZ983096:TTZ983104 UDV983096:UDV983104 UNR983096:UNR983104 UXN983096:UXN983104 VHJ983096:VHJ983104 VRF983096:VRF983104 WBB983096:WBB983104 WKX983096:WKX983104 WUT983096:WUT983104 B58:B82 IH58:IH82 SD58:SD82 ABZ58:ABZ82 ALV58:ALV82 AVR58:AVR82 BFN58:BFN82 BPJ58:BPJ82 BZF58:BZF82 CJB58:CJB82 CSX58:CSX82 DCT58:DCT82 DMP58:DMP82 DWL58:DWL82 EGH58:EGH82 EQD58:EQD82 EZZ58:EZZ82 FJV58:FJV82 FTR58:FTR82 GDN58:GDN82 GNJ58:GNJ82 GXF58:GXF82 HHB58:HHB82 HQX58:HQX82 IAT58:IAT82 IKP58:IKP82 IUL58:IUL82 JEH58:JEH82 JOD58:JOD82 JXZ58:JXZ82 KHV58:KHV82 KRR58:KRR82 LBN58:LBN82 LLJ58:LLJ82 LVF58:LVF82 MFB58:MFB82 MOX58:MOX82 MYT58:MYT82 NIP58:NIP82 NSL58:NSL82 OCH58:OCH82 OMD58:OMD82 OVZ58:OVZ82 PFV58:PFV82 PPR58:PPR82 PZN58:PZN82 QJJ58:QJJ82 QTF58:QTF82 RDB58:RDB82 RMX58:RMX82 RWT58:RWT82 SGP58:SGP82 SQL58:SQL82 TAH58:TAH82 TKD58:TKD82 TTZ58:TTZ82 UDV58:UDV82 UNR58:UNR82 UXN58:UXN82 VHJ58:VHJ82 VRF58:VRF82 WBB58:WBB82 WKX58:WKX82 WUT58:WUT82 B65603:B65611 IH65603:IH65611 SD65603:SD65611 ABZ65603:ABZ65611 ALV65603:ALV65611 AVR65603:AVR65611 BFN65603:BFN65611 BPJ65603:BPJ65611 BZF65603:BZF65611 CJB65603:CJB65611 CSX65603:CSX65611 DCT65603:DCT65611 DMP65603:DMP65611 DWL65603:DWL65611 EGH65603:EGH65611 EQD65603:EQD65611 EZZ65603:EZZ65611 FJV65603:FJV65611 FTR65603:FTR65611 GDN65603:GDN65611 GNJ65603:GNJ65611 GXF65603:GXF65611 HHB65603:HHB65611 HQX65603:HQX65611 IAT65603:IAT65611 IKP65603:IKP65611 IUL65603:IUL65611 JEH65603:JEH65611 JOD65603:JOD65611 JXZ65603:JXZ65611 KHV65603:KHV65611 KRR65603:KRR65611 LBN65603:LBN65611 LLJ65603:LLJ65611 LVF65603:LVF65611 MFB65603:MFB65611 MOX65603:MOX65611 MYT65603:MYT65611 NIP65603:NIP65611 NSL65603:NSL65611 OCH65603:OCH65611 OMD65603:OMD65611 OVZ65603:OVZ65611 PFV65603:PFV65611 PPR65603:PPR65611 PZN65603:PZN65611 QJJ65603:QJJ65611 QTF65603:QTF65611 RDB65603:RDB65611 RMX65603:RMX65611 RWT65603:RWT65611 SGP65603:SGP65611 SQL65603:SQL65611 TAH65603:TAH65611 TKD65603:TKD65611 TTZ65603:TTZ65611 UDV65603:UDV65611 UNR65603:UNR65611 UXN65603:UXN65611 VHJ65603:VHJ65611 VRF65603:VRF65611 WBB65603:WBB65611 WKX65603:WKX65611 WUT65603:WUT65611 B131139:B131147 IH131139:IH131147 SD131139:SD131147 ABZ131139:ABZ131147 ALV131139:ALV131147 AVR131139:AVR131147 BFN131139:BFN131147 BPJ131139:BPJ131147 BZF131139:BZF131147 CJB131139:CJB131147 CSX131139:CSX131147 DCT131139:DCT131147 DMP131139:DMP131147 DWL131139:DWL131147 EGH131139:EGH131147 EQD131139:EQD131147 EZZ131139:EZZ131147 FJV131139:FJV131147 FTR131139:FTR131147 GDN131139:GDN131147 GNJ131139:GNJ131147 GXF131139:GXF131147 HHB131139:HHB131147 HQX131139:HQX131147 IAT131139:IAT131147 IKP131139:IKP131147 IUL131139:IUL131147 JEH131139:JEH131147 JOD131139:JOD131147 JXZ131139:JXZ131147 KHV131139:KHV131147 KRR131139:KRR131147 LBN131139:LBN131147 LLJ131139:LLJ131147 LVF131139:LVF131147 MFB131139:MFB131147 MOX131139:MOX131147 MYT131139:MYT131147 NIP131139:NIP131147 NSL131139:NSL131147 OCH131139:OCH131147 OMD131139:OMD131147 OVZ131139:OVZ131147 PFV131139:PFV131147 PPR131139:PPR131147 PZN131139:PZN131147 QJJ131139:QJJ131147 QTF131139:QTF131147 RDB131139:RDB131147 RMX131139:RMX131147 RWT131139:RWT131147 SGP131139:SGP131147 SQL131139:SQL131147 TAH131139:TAH131147 TKD131139:TKD131147 TTZ131139:TTZ131147 UDV131139:UDV131147 UNR131139:UNR131147 UXN131139:UXN131147 VHJ131139:VHJ131147 VRF131139:VRF131147 WBB131139:WBB131147 WKX131139:WKX131147 WUT131139:WUT131147 B196675:B196683 IH196675:IH196683 SD196675:SD196683 ABZ196675:ABZ196683 ALV196675:ALV196683 AVR196675:AVR196683 BFN196675:BFN196683 BPJ196675:BPJ196683 BZF196675:BZF196683 CJB196675:CJB196683 CSX196675:CSX196683 DCT196675:DCT196683 DMP196675:DMP196683 DWL196675:DWL196683 EGH196675:EGH196683 EQD196675:EQD196683 EZZ196675:EZZ196683 FJV196675:FJV196683 FTR196675:FTR196683 GDN196675:GDN196683 GNJ196675:GNJ196683 GXF196675:GXF196683 HHB196675:HHB196683 HQX196675:HQX196683 IAT196675:IAT196683 IKP196675:IKP196683 IUL196675:IUL196683 JEH196675:JEH196683 JOD196675:JOD196683 JXZ196675:JXZ196683 KHV196675:KHV196683 KRR196675:KRR196683 LBN196675:LBN196683 LLJ196675:LLJ196683 LVF196675:LVF196683 MFB196675:MFB196683 MOX196675:MOX196683 MYT196675:MYT196683 NIP196675:NIP196683 NSL196675:NSL196683 OCH196675:OCH196683 OMD196675:OMD196683 OVZ196675:OVZ196683 PFV196675:PFV196683 PPR196675:PPR196683 PZN196675:PZN196683 QJJ196675:QJJ196683 QTF196675:QTF196683 RDB196675:RDB196683 RMX196675:RMX196683 RWT196675:RWT196683 SGP196675:SGP196683 SQL196675:SQL196683 TAH196675:TAH196683 TKD196675:TKD196683 TTZ196675:TTZ196683 UDV196675:UDV196683 UNR196675:UNR196683 UXN196675:UXN196683 VHJ196675:VHJ196683 VRF196675:VRF196683 WBB196675:WBB196683 WKX196675:WKX196683 WUT196675:WUT196683 B262211:B262219 IH262211:IH262219 SD262211:SD262219 ABZ262211:ABZ262219 ALV262211:ALV262219 AVR262211:AVR262219 BFN262211:BFN262219 BPJ262211:BPJ262219 BZF262211:BZF262219 CJB262211:CJB262219 CSX262211:CSX262219 DCT262211:DCT262219 DMP262211:DMP262219 DWL262211:DWL262219 EGH262211:EGH262219 EQD262211:EQD262219 EZZ262211:EZZ262219 FJV262211:FJV262219 FTR262211:FTR262219 GDN262211:GDN262219 GNJ262211:GNJ262219 GXF262211:GXF262219 HHB262211:HHB262219 HQX262211:HQX262219 IAT262211:IAT262219 IKP262211:IKP262219 IUL262211:IUL262219 JEH262211:JEH262219 JOD262211:JOD262219 JXZ262211:JXZ262219 KHV262211:KHV262219 KRR262211:KRR262219 LBN262211:LBN262219 LLJ262211:LLJ262219 LVF262211:LVF262219 MFB262211:MFB262219 MOX262211:MOX262219 MYT262211:MYT262219 NIP262211:NIP262219 NSL262211:NSL262219 OCH262211:OCH262219 OMD262211:OMD262219 OVZ262211:OVZ262219 PFV262211:PFV262219 PPR262211:PPR262219 PZN262211:PZN262219 QJJ262211:QJJ262219 QTF262211:QTF262219 RDB262211:RDB262219 RMX262211:RMX262219 RWT262211:RWT262219 SGP262211:SGP262219 SQL262211:SQL262219 TAH262211:TAH262219 TKD262211:TKD262219 TTZ262211:TTZ262219 UDV262211:UDV262219 UNR262211:UNR262219 UXN262211:UXN262219 VHJ262211:VHJ262219 VRF262211:VRF262219 WBB262211:WBB262219 WKX262211:WKX262219 WUT262211:WUT262219 B327747:B327755 IH327747:IH327755 SD327747:SD327755 ABZ327747:ABZ327755 ALV327747:ALV327755 AVR327747:AVR327755 BFN327747:BFN327755 BPJ327747:BPJ327755 BZF327747:BZF327755 CJB327747:CJB327755 CSX327747:CSX327755 DCT327747:DCT327755 DMP327747:DMP327755 DWL327747:DWL327755 EGH327747:EGH327755 EQD327747:EQD327755 EZZ327747:EZZ327755 FJV327747:FJV327755 FTR327747:FTR327755 GDN327747:GDN327755 GNJ327747:GNJ327755 GXF327747:GXF327755 HHB327747:HHB327755 HQX327747:HQX327755 IAT327747:IAT327755 IKP327747:IKP327755 IUL327747:IUL327755 JEH327747:JEH327755 JOD327747:JOD327755 JXZ327747:JXZ327755 KHV327747:KHV327755 KRR327747:KRR327755 LBN327747:LBN327755 LLJ327747:LLJ327755 LVF327747:LVF327755 MFB327747:MFB327755 MOX327747:MOX327755 MYT327747:MYT327755 NIP327747:NIP327755 NSL327747:NSL327755 OCH327747:OCH327755 OMD327747:OMD327755 OVZ327747:OVZ327755 PFV327747:PFV327755 PPR327747:PPR327755 PZN327747:PZN327755 QJJ327747:QJJ327755 QTF327747:QTF327755 RDB327747:RDB327755 RMX327747:RMX327755 RWT327747:RWT327755 SGP327747:SGP327755 SQL327747:SQL327755 TAH327747:TAH327755 TKD327747:TKD327755 TTZ327747:TTZ327755 UDV327747:UDV327755 UNR327747:UNR327755 UXN327747:UXN327755 VHJ327747:VHJ327755 VRF327747:VRF327755 WBB327747:WBB327755 WKX327747:WKX327755 WUT327747:WUT327755 B393283:B393291 IH393283:IH393291 SD393283:SD393291 ABZ393283:ABZ393291 ALV393283:ALV393291 AVR393283:AVR393291 BFN393283:BFN393291 BPJ393283:BPJ393291 BZF393283:BZF393291 CJB393283:CJB393291 CSX393283:CSX393291 DCT393283:DCT393291 DMP393283:DMP393291 DWL393283:DWL393291 EGH393283:EGH393291 EQD393283:EQD393291 EZZ393283:EZZ393291 FJV393283:FJV393291 FTR393283:FTR393291 GDN393283:GDN393291 GNJ393283:GNJ393291 GXF393283:GXF393291 HHB393283:HHB393291 HQX393283:HQX393291 IAT393283:IAT393291 IKP393283:IKP393291 IUL393283:IUL393291 JEH393283:JEH393291 JOD393283:JOD393291 JXZ393283:JXZ393291 KHV393283:KHV393291 KRR393283:KRR393291 LBN393283:LBN393291 LLJ393283:LLJ393291 LVF393283:LVF393291 MFB393283:MFB393291 MOX393283:MOX393291 MYT393283:MYT393291 NIP393283:NIP393291 NSL393283:NSL393291 OCH393283:OCH393291 OMD393283:OMD393291 OVZ393283:OVZ393291 PFV393283:PFV393291 PPR393283:PPR393291 PZN393283:PZN393291 QJJ393283:QJJ393291 QTF393283:QTF393291 RDB393283:RDB393291 RMX393283:RMX393291 RWT393283:RWT393291 SGP393283:SGP393291 SQL393283:SQL393291 TAH393283:TAH393291 TKD393283:TKD393291 TTZ393283:TTZ393291 UDV393283:UDV393291 UNR393283:UNR393291 UXN393283:UXN393291 VHJ393283:VHJ393291 VRF393283:VRF393291 WBB393283:WBB393291 WKX393283:WKX393291 WUT393283:WUT393291 B458819:B458827 IH458819:IH458827 SD458819:SD458827 ABZ458819:ABZ458827 ALV458819:ALV458827 AVR458819:AVR458827 BFN458819:BFN458827 BPJ458819:BPJ458827 BZF458819:BZF458827 CJB458819:CJB458827 CSX458819:CSX458827 DCT458819:DCT458827 DMP458819:DMP458827 DWL458819:DWL458827 EGH458819:EGH458827 EQD458819:EQD458827 EZZ458819:EZZ458827 FJV458819:FJV458827 FTR458819:FTR458827 GDN458819:GDN458827 GNJ458819:GNJ458827 GXF458819:GXF458827 HHB458819:HHB458827 HQX458819:HQX458827 IAT458819:IAT458827 IKP458819:IKP458827 IUL458819:IUL458827 JEH458819:JEH458827 JOD458819:JOD458827 JXZ458819:JXZ458827 KHV458819:KHV458827 KRR458819:KRR458827 LBN458819:LBN458827 LLJ458819:LLJ458827 LVF458819:LVF458827 MFB458819:MFB458827 MOX458819:MOX458827 MYT458819:MYT458827 NIP458819:NIP458827 NSL458819:NSL458827 OCH458819:OCH458827 OMD458819:OMD458827 OVZ458819:OVZ458827 PFV458819:PFV458827 PPR458819:PPR458827 PZN458819:PZN458827 QJJ458819:QJJ458827 QTF458819:QTF458827 RDB458819:RDB458827 RMX458819:RMX458827 RWT458819:RWT458827 SGP458819:SGP458827 SQL458819:SQL458827 TAH458819:TAH458827 TKD458819:TKD458827 TTZ458819:TTZ458827 UDV458819:UDV458827 UNR458819:UNR458827 UXN458819:UXN458827 VHJ458819:VHJ458827 VRF458819:VRF458827 WBB458819:WBB458827 WKX458819:WKX458827 WUT458819:WUT458827 B524355:B524363 IH524355:IH524363 SD524355:SD524363 ABZ524355:ABZ524363 ALV524355:ALV524363 AVR524355:AVR524363 BFN524355:BFN524363 BPJ524355:BPJ524363 BZF524355:BZF524363 CJB524355:CJB524363 CSX524355:CSX524363 DCT524355:DCT524363 DMP524355:DMP524363 DWL524355:DWL524363 EGH524355:EGH524363 EQD524355:EQD524363 EZZ524355:EZZ524363 FJV524355:FJV524363 FTR524355:FTR524363 GDN524355:GDN524363 GNJ524355:GNJ524363 GXF524355:GXF524363 HHB524355:HHB524363 HQX524355:HQX524363 IAT524355:IAT524363 IKP524355:IKP524363 IUL524355:IUL524363 JEH524355:JEH524363 JOD524355:JOD524363 JXZ524355:JXZ524363 KHV524355:KHV524363 KRR524355:KRR524363 LBN524355:LBN524363 LLJ524355:LLJ524363 LVF524355:LVF524363 MFB524355:MFB524363 MOX524355:MOX524363 MYT524355:MYT524363 NIP524355:NIP524363 NSL524355:NSL524363 OCH524355:OCH524363 OMD524355:OMD524363 OVZ524355:OVZ524363 PFV524355:PFV524363 PPR524355:PPR524363 PZN524355:PZN524363 QJJ524355:QJJ524363 QTF524355:QTF524363 RDB524355:RDB524363 RMX524355:RMX524363 RWT524355:RWT524363 SGP524355:SGP524363 SQL524355:SQL524363 TAH524355:TAH524363 TKD524355:TKD524363 TTZ524355:TTZ524363 UDV524355:UDV524363 UNR524355:UNR524363 UXN524355:UXN524363 VHJ524355:VHJ524363 VRF524355:VRF524363 WBB524355:WBB524363 WKX524355:WKX524363 WUT524355:WUT524363 B589891:B589899 IH589891:IH589899 SD589891:SD589899 ABZ589891:ABZ589899 ALV589891:ALV589899 AVR589891:AVR589899 BFN589891:BFN589899 BPJ589891:BPJ589899 BZF589891:BZF589899 CJB589891:CJB589899 CSX589891:CSX589899 DCT589891:DCT589899 DMP589891:DMP589899 DWL589891:DWL589899 EGH589891:EGH589899 EQD589891:EQD589899 EZZ589891:EZZ589899 FJV589891:FJV589899 FTR589891:FTR589899 GDN589891:GDN589899 GNJ589891:GNJ589899 GXF589891:GXF589899 HHB589891:HHB589899 HQX589891:HQX589899 IAT589891:IAT589899 IKP589891:IKP589899 IUL589891:IUL589899 JEH589891:JEH589899 JOD589891:JOD589899 JXZ589891:JXZ589899 KHV589891:KHV589899 KRR589891:KRR589899 LBN589891:LBN589899 LLJ589891:LLJ589899 LVF589891:LVF589899 MFB589891:MFB589899 MOX589891:MOX589899 MYT589891:MYT589899 NIP589891:NIP589899 NSL589891:NSL589899 OCH589891:OCH589899 OMD589891:OMD589899 OVZ589891:OVZ589899 PFV589891:PFV589899 PPR589891:PPR589899 PZN589891:PZN589899 QJJ589891:QJJ589899 QTF589891:QTF589899 RDB589891:RDB589899 RMX589891:RMX589899 RWT589891:RWT589899 SGP589891:SGP589899 SQL589891:SQL589899 TAH589891:TAH589899 TKD589891:TKD589899 TTZ589891:TTZ589899 UDV589891:UDV589899 UNR589891:UNR589899 UXN589891:UXN589899 VHJ589891:VHJ589899 VRF589891:VRF589899 WBB589891:WBB589899 WKX589891:WKX589899 WUT589891:WUT589899 B655427:B655435 IH655427:IH655435 SD655427:SD655435 ABZ655427:ABZ655435 ALV655427:ALV655435 AVR655427:AVR655435 BFN655427:BFN655435 BPJ655427:BPJ655435 BZF655427:BZF655435 CJB655427:CJB655435 CSX655427:CSX655435 DCT655427:DCT655435 DMP655427:DMP655435 DWL655427:DWL655435 EGH655427:EGH655435 EQD655427:EQD655435 EZZ655427:EZZ655435 FJV655427:FJV655435 FTR655427:FTR655435 GDN655427:GDN655435 GNJ655427:GNJ655435 GXF655427:GXF655435 HHB655427:HHB655435 HQX655427:HQX655435 IAT655427:IAT655435 IKP655427:IKP655435 IUL655427:IUL655435 JEH655427:JEH655435 JOD655427:JOD655435 JXZ655427:JXZ655435 KHV655427:KHV655435 KRR655427:KRR655435 LBN655427:LBN655435 LLJ655427:LLJ655435 LVF655427:LVF655435 MFB655427:MFB655435 MOX655427:MOX655435 MYT655427:MYT655435 NIP655427:NIP655435 NSL655427:NSL655435 OCH655427:OCH655435 OMD655427:OMD655435 OVZ655427:OVZ655435 PFV655427:PFV655435 PPR655427:PPR655435 PZN655427:PZN655435 QJJ655427:QJJ655435 QTF655427:QTF655435 RDB655427:RDB655435 RMX655427:RMX655435 RWT655427:RWT655435 SGP655427:SGP655435 SQL655427:SQL655435 TAH655427:TAH655435 TKD655427:TKD655435 TTZ655427:TTZ655435 UDV655427:UDV655435 UNR655427:UNR655435 UXN655427:UXN655435 VHJ655427:VHJ655435 VRF655427:VRF655435 WBB655427:WBB655435 WKX655427:WKX655435 WUT655427:WUT655435 B720963:B720971 IH720963:IH720971 SD720963:SD720971 ABZ720963:ABZ720971 ALV720963:ALV720971 AVR720963:AVR720971 BFN720963:BFN720971 BPJ720963:BPJ720971 BZF720963:BZF720971 CJB720963:CJB720971 CSX720963:CSX720971 DCT720963:DCT720971 DMP720963:DMP720971 DWL720963:DWL720971 EGH720963:EGH720971 EQD720963:EQD720971 EZZ720963:EZZ720971 FJV720963:FJV720971 FTR720963:FTR720971 GDN720963:GDN720971 GNJ720963:GNJ720971 GXF720963:GXF720971 HHB720963:HHB720971 HQX720963:HQX720971 IAT720963:IAT720971 IKP720963:IKP720971 IUL720963:IUL720971 JEH720963:JEH720971 JOD720963:JOD720971 JXZ720963:JXZ720971 KHV720963:KHV720971 KRR720963:KRR720971 LBN720963:LBN720971 LLJ720963:LLJ720971 LVF720963:LVF720971 MFB720963:MFB720971 MOX720963:MOX720971 MYT720963:MYT720971 NIP720963:NIP720971 NSL720963:NSL720971 OCH720963:OCH720971 OMD720963:OMD720971 OVZ720963:OVZ720971 PFV720963:PFV720971 PPR720963:PPR720971 PZN720963:PZN720971 QJJ720963:QJJ720971 QTF720963:QTF720971 RDB720963:RDB720971 RMX720963:RMX720971 RWT720963:RWT720971 SGP720963:SGP720971 SQL720963:SQL720971 TAH720963:TAH720971 TKD720963:TKD720971 TTZ720963:TTZ720971 UDV720963:UDV720971 UNR720963:UNR720971 UXN720963:UXN720971 VHJ720963:VHJ720971 VRF720963:VRF720971 WBB720963:WBB720971 WKX720963:WKX720971 WUT720963:WUT720971 B786499:B786507 IH786499:IH786507 SD786499:SD786507 ABZ786499:ABZ786507 ALV786499:ALV786507 AVR786499:AVR786507 BFN786499:BFN786507 BPJ786499:BPJ786507 BZF786499:BZF786507 CJB786499:CJB786507 CSX786499:CSX786507 DCT786499:DCT786507 DMP786499:DMP786507 DWL786499:DWL786507 EGH786499:EGH786507 EQD786499:EQD786507 EZZ786499:EZZ786507 FJV786499:FJV786507 FTR786499:FTR786507 GDN786499:GDN786507 GNJ786499:GNJ786507 GXF786499:GXF786507 HHB786499:HHB786507 HQX786499:HQX786507 IAT786499:IAT786507 IKP786499:IKP786507 IUL786499:IUL786507 JEH786499:JEH786507 JOD786499:JOD786507 JXZ786499:JXZ786507 KHV786499:KHV786507 KRR786499:KRR786507 LBN786499:LBN786507 LLJ786499:LLJ786507 LVF786499:LVF786507 MFB786499:MFB786507 MOX786499:MOX786507 MYT786499:MYT786507 NIP786499:NIP786507 NSL786499:NSL786507 OCH786499:OCH786507 OMD786499:OMD786507 OVZ786499:OVZ786507 PFV786499:PFV786507 PPR786499:PPR786507 PZN786499:PZN786507 QJJ786499:QJJ786507 QTF786499:QTF786507 RDB786499:RDB786507 RMX786499:RMX786507 RWT786499:RWT786507 SGP786499:SGP786507 SQL786499:SQL786507 TAH786499:TAH786507 TKD786499:TKD786507 TTZ786499:TTZ786507 UDV786499:UDV786507 UNR786499:UNR786507 UXN786499:UXN786507 VHJ786499:VHJ786507 VRF786499:VRF786507 WBB786499:WBB786507 WKX786499:WKX786507 WUT786499:WUT786507 B852035:B852043 IH852035:IH852043 SD852035:SD852043 ABZ852035:ABZ852043 ALV852035:ALV852043 AVR852035:AVR852043 BFN852035:BFN852043 BPJ852035:BPJ852043 BZF852035:BZF852043 CJB852035:CJB852043 CSX852035:CSX852043 DCT852035:DCT852043 DMP852035:DMP852043 DWL852035:DWL852043 EGH852035:EGH852043 EQD852035:EQD852043 EZZ852035:EZZ852043 FJV852035:FJV852043 FTR852035:FTR852043 GDN852035:GDN852043 GNJ852035:GNJ852043 GXF852035:GXF852043 HHB852035:HHB852043 HQX852035:HQX852043 IAT852035:IAT852043 IKP852035:IKP852043 IUL852035:IUL852043 JEH852035:JEH852043 JOD852035:JOD852043 JXZ852035:JXZ852043 KHV852035:KHV852043 KRR852035:KRR852043 LBN852035:LBN852043 LLJ852035:LLJ852043 LVF852035:LVF852043 MFB852035:MFB852043 MOX852035:MOX852043 MYT852035:MYT852043 NIP852035:NIP852043 NSL852035:NSL852043 OCH852035:OCH852043 OMD852035:OMD852043 OVZ852035:OVZ852043 PFV852035:PFV852043 PPR852035:PPR852043 PZN852035:PZN852043 QJJ852035:QJJ852043 QTF852035:QTF852043 RDB852035:RDB852043 RMX852035:RMX852043 RWT852035:RWT852043 SGP852035:SGP852043 SQL852035:SQL852043 TAH852035:TAH852043 TKD852035:TKD852043 TTZ852035:TTZ852043 UDV852035:UDV852043 UNR852035:UNR852043 UXN852035:UXN852043 VHJ852035:VHJ852043 VRF852035:VRF852043 WBB852035:WBB852043 WKX852035:WKX852043 WUT852035:WUT852043 B917571:B917579 IH917571:IH917579 SD917571:SD917579 ABZ917571:ABZ917579 ALV917571:ALV917579 AVR917571:AVR917579 BFN917571:BFN917579 BPJ917571:BPJ917579 BZF917571:BZF917579 CJB917571:CJB917579 CSX917571:CSX917579 DCT917571:DCT917579 DMP917571:DMP917579 DWL917571:DWL917579 EGH917571:EGH917579 EQD917571:EQD917579 EZZ917571:EZZ917579 FJV917571:FJV917579 FTR917571:FTR917579 GDN917571:GDN917579 GNJ917571:GNJ917579 GXF917571:GXF917579 HHB917571:HHB917579 HQX917571:HQX917579 IAT917571:IAT917579 IKP917571:IKP917579 IUL917571:IUL917579 JEH917571:JEH917579 JOD917571:JOD917579 JXZ917571:JXZ917579 KHV917571:KHV917579 KRR917571:KRR917579 LBN917571:LBN917579 LLJ917571:LLJ917579 LVF917571:LVF917579 MFB917571:MFB917579 MOX917571:MOX917579 MYT917571:MYT917579 NIP917571:NIP917579 NSL917571:NSL917579 OCH917571:OCH917579 OMD917571:OMD917579 OVZ917571:OVZ917579 PFV917571:PFV917579 PPR917571:PPR917579 PZN917571:PZN917579 QJJ917571:QJJ917579 QTF917571:QTF917579 RDB917571:RDB917579 RMX917571:RMX917579 RWT917571:RWT917579 SGP917571:SGP917579 SQL917571:SQL917579 TAH917571:TAH917579 TKD917571:TKD917579 TTZ917571:TTZ917579 UDV917571:UDV917579 UNR917571:UNR917579 UXN917571:UXN917579 VHJ917571:VHJ917579 VRF917571:VRF917579 WBB917571:WBB917579 WKX917571:WKX917579 WUT917571:WUT917579 B983107:B983115 IH983107:IH983115 SD983107:SD983115 ABZ983107:ABZ983115 ALV983107:ALV983115 AVR983107:AVR983115 BFN983107:BFN983115 BPJ983107:BPJ983115 BZF983107:BZF983115 CJB983107:CJB983115 CSX983107:CSX983115 DCT983107:DCT983115 DMP983107:DMP983115 DWL983107:DWL983115 EGH983107:EGH983115 EQD983107:EQD983115 EZZ983107:EZZ983115 FJV983107:FJV983115 FTR983107:FTR983115 GDN983107:GDN983115 GNJ983107:GNJ983115 GXF983107:GXF983115 HHB983107:HHB983115 HQX983107:HQX983115 IAT983107:IAT983115 IKP983107:IKP983115 IUL983107:IUL983115 JEH983107:JEH983115 JOD983107:JOD983115 JXZ983107:JXZ983115 KHV983107:KHV983115 KRR983107:KRR983115 LBN983107:LBN983115 LLJ983107:LLJ983115 LVF983107:LVF983115 MFB983107:MFB983115 MOX983107:MOX983115 MYT983107:MYT983115 NIP983107:NIP983115 NSL983107:NSL983115 OCH983107:OCH983115 OMD983107:OMD983115 OVZ983107:OVZ983115 PFV983107:PFV983115 PPR983107:PPR983115 PZN983107:PZN983115 QJJ983107:QJJ983115 QTF983107:QTF983115 RDB983107:RDB983115 RMX983107:RMX983115 RWT983107:RWT983115 SGP983107:SGP983115 SQL983107:SQL983115 TAH983107:TAH983115 TKD983107:TKD983115 TTZ983107:TTZ983115 UDV983107:UDV983115 UNR983107:UNR983115 UXN983107:UXN983115 VHJ983107:VHJ983115 VRF983107:VRF983115 WBB983107:WBB983115 WKX983107:WKX983115 B19:B55 B11:B15 WUT11:WUT55 WKX11:WKX55 WBB11:WBB55 VRF11:VRF55 VHJ11:VHJ55 UXN11:UXN55 UNR11:UNR55 UDV11:UDV55 TTZ11:TTZ55 TKD11:TKD55 TAH11:TAH55 SQL11:SQL55 SGP11:SGP55 RWT11:RWT55 RMX11:RMX55 RDB11:RDB55 QTF11:QTF55 QJJ11:QJJ55 PZN11:PZN55 PPR11:PPR55 PFV11:PFV55 OVZ11:OVZ55 OMD11:OMD55 OCH11:OCH55 NSL11:NSL55 NIP11:NIP55 MYT11:MYT55 MOX11:MOX55 MFB11:MFB55 LVF11:LVF55 LLJ11:LLJ55 LBN11:LBN55 KRR11:KRR55 KHV11:KHV55 JXZ11:JXZ55 JOD11:JOD55 JEH11:JEH55 IUL11:IUL55 IKP11:IKP55 IAT11:IAT55 HQX11:HQX55 HHB11:HHB55 GXF11:GXF55 GNJ11:GNJ55 GDN11:GDN55 FTR11:FTR55 FJV11:FJV55 EZZ11:EZZ55 EQD11:EQD55 EGH11:EGH55 DWL11:DWL55 DMP11:DMP55 DCT11:DCT55 CSX11:CSX55 CJB11:CJB55 BZF11:BZF55 BPJ11:BPJ55 BFN11:BFN55 AVR11:AVR55 ALV11:ALV55 ABZ11:ABZ55 SD11:SD55 IH11:IH55" xr:uid="{00000000-0002-0000-0300-000005000000}"/>
    <dataValidation type="list" allowBlank="1" showInputMessage="1" showErrorMessage="1" sqref="G110:H129" xr:uid="{00000000-0002-0000-0300-000006000000}">
      <formula1>"Si,No"</formula1>
    </dataValidation>
  </dataValidations>
  <hyperlinks>
    <hyperlink ref="P1" location="ins" display="Instructivo" xr:uid="{00000000-0004-0000-0300-000000000000}"/>
    <hyperlink ref="M96" location="IVA" display="Info IVA" xr:uid="{00000000-0004-0000-0300-000001000000}"/>
    <hyperlink ref="M94" location="gtosadm" display="Gastos de administración" xr:uid="{00000000-0004-0000-0300-000002000000}"/>
  </hyperlinks>
  <printOptions horizontalCentered="1"/>
  <pageMargins left="0" right="0" top="0" bottom="0" header="0" footer="0"/>
  <pageSetup scale="38" fitToHeight="0" orientation="landscape" horizontalDpi="1200" verticalDpi="1200" r:id="rId1"/>
  <headerFooter>
    <oddFooter>&amp;R&amp;"Arial,Normal"&amp;K01+000Página &amp;P de &amp;N</oddFooter>
  </headerFooter>
  <drawing r:id="rId2"/>
  <legacyDrawing r:id="rId3"/>
  <extLst>
    <ext xmlns:x14="http://schemas.microsoft.com/office/spreadsheetml/2009/9/main" uri="{CCE6A557-97BC-4b89-ADB6-D9C93CAAB3DF}">
      <x14:dataValidations xmlns:xm="http://schemas.microsoft.com/office/excel/2006/main" xWindow="1035" yWindow="520" count="1">
        <x14:dataValidation type="list" allowBlank="1" showInputMessage="1" showErrorMessage="1" xr:uid="{00000000-0002-0000-0300-000007000000}">
          <x14:formula1>
            <xm:f>Honorarios!$A$9:$A$15</xm:f>
          </x14:formula1>
          <xm:sqref>A18:A38 A11:A15</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22">
    <tabColor theme="5" tint="0.39997558519241921"/>
    <pageSetUpPr fitToPage="1"/>
  </sheetPr>
  <dimension ref="A1:J13"/>
  <sheetViews>
    <sheetView showGridLines="0" zoomScaleNormal="100" zoomScaleSheetLayoutView="100" zoomScalePageLayoutView="90" workbookViewId="0">
      <selection activeCell="D27" sqref="D27"/>
    </sheetView>
  </sheetViews>
  <sheetFormatPr baseColWidth="10" defaultColWidth="15.1640625" defaultRowHeight="20.100000000000001" customHeight="1" x14ac:dyDescent="0.2"/>
  <cols>
    <col min="1" max="1" width="31" style="37" customWidth="1"/>
    <col min="2" max="2" width="20.33203125" style="37" customWidth="1"/>
    <col min="3" max="3" width="17.1640625" style="37" customWidth="1"/>
    <col min="4" max="4" width="18.33203125" style="37" customWidth="1"/>
    <col min="5" max="5" width="15.1640625" style="37" customWidth="1"/>
    <col min="6" max="6" width="22" style="37" customWidth="1"/>
    <col min="7" max="7" width="12.1640625" style="37" customWidth="1"/>
    <col min="8" max="230" width="15.1640625" style="37"/>
    <col min="231" max="231" width="2.83203125" style="37" customWidth="1"/>
    <col min="232" max="232" width="26.33203125" style="37" customWidth="1"/>
    <col min="233" max="233" width="11.83203125" style="37" customWidth="1"/>
    <col min="234" max="234" width="17.6640625" style="37" customWidth="1"/>
    <col min="235" max="236" width="12.83203125" style="37" bestFit="1" customWidth="1"/>
    <col min="237" max="237" width="15.1640625" style="37"/>
    <col min="238" max="238" width="17.6640625" style="37" customWidth="1"/>
    <col min="239" max="239" width="15.33203125" style="37" customWidth="1"/>
    <col min="240" max="486" width="15.1640625" style="37"/>
    <col min="487" max="487" width="2.83203125" style="37" customWidth="1"/>
    <col min="488" max="488" width="26.33203125" style="37" customWidth="1"/>
    <col min="489" max="489" width="11.83203125" style="37" customWidth="1"/>
    <col min="490" max="490" width="17.6640625" style="37" customWidth="1"/>
    <col min="491" max="492" width="12.83203125" style="37" bestFit="1" customWidth="1"/>
    <col min="493" max="493" width="15.1640625" style="37"/>
    <col min="494" max="494" width="17.6640625" style="37" customWidth="1"/>
    <col min="495" max="495" width="15.33203125" style="37" customWidth="1"/>
    <col min="496" max="742" width="15.1640625" style="37"/>
    <col min="743" max="743" width="2.83203125" style="37" customWidth="1"/>
    <col min="744" max="744" width="26.33203125" style="37" customWidth="1"/>
    <col min="745" max="745" width="11.83203125" style="37" customWidth="1"/>
    <col min="746" max="746" width="17.6640625" style="37" customWidth="1"/>
    <col min="747" max="748" width="12.83203125" style="37" bestFit="1" customWidth="1"/>
    <col min="749" max="749" width="15.1640625" style="37"/>
    <col min="750" max="750" width="17.6640625" style="37" customWidth="1"/>
    <col min="751" max="751" width="15.33203125" style="37" customWidth="1"/>
    <col min="752" max="998" width="15.1640625" style="37"/>
    <col min="999" max="999" width="2.83203125" style="37" customWidth="1"/>
    <col min="1000" max="1000" width="26.33203125" style="37" customWidth="1"/>
    <col min="1001" max="1001" width="11.83203125" style="37" customWidth="1"/>
    <col min="1002" max="1002" width="17.6640625" style="37" customWidth="1"/>
    <col min="1003" max="1004" width="12.83203125" style="37" bestFit="1" customWidth="1"/>
    <col min="1005" max="1005" width="15.1640625" style="37"/>
    <col min="1006" max="1006" width="17.6640625" style="37" customWidth="1"/>
    <col min="1007" max="1007" width="15.33203125" style="37" customWidth="1"/>
    <col min="1008" max="1254" width="15.1640625" style="37"/>
    <col min="1255" max="1255" width="2.83203125" style="37" customWidth="1"/>
    <col min="1256" max="1256" width="26.33203125" style="37" customWidth="1"/>
    <col min="1257" max="1257" width="11.83203125" style="37" customWidth="1"/>
    <col min="1258" max="1258" width="17.6640625" style="37" customWidth="1"/>
    <col min="1259" max="1260" width="12.83203125" style="37" bestFit="1" customWidth="1"/>
    <col min="1261" max="1261" width="15.1640625" style="37"/>
    <col min="1262" max="1262" width="17.6640625" style="37" customWidth="1"/>
    <col min="1263" max="1263" width="15.33203125" style="37" customWidth="1"/>
    <col min="1264" max="1510" width="15.1640625" style="37"/>
    <col min="1511" max="1511" width="2.83203125" style="37" customWidth="1"/>
    <col min="1512" max="1512" width="26.33203125" style="37" customWidth="1"/>
    <col min="1513" max="1513" width="11.83203125" style="37" customWidth="1"/>
    <col min="1514" max="1514" width="17.6640625" style="37" customWidth="1"/>
    <col min="1515" max="1516" width="12.83203125" style="37" bestFit="1" customWidth="1"/>
    <col min="1517" max="1517" width="15.1640625" style="37"/>
    <col min="1518" max="1518" width="17.6640625" style="37" customWidth="1"/>
    <col min="1519" max="1519" width="15.33203125" style="37" customWidth="1"/>
    <col min="1520" max="1766" width="15.1640625" style="37"/>
    <col min="1767" max="1767" width="2.83203125" style="37" customWidth="1"/>
    <col min="1768" max="1768" width="26.33203125" style="37" customWidth="1"/>
    <col min="1769" max="1769" width="11.83203125" style="37" customWidth="1"/>
    <col min="1770" max="1770" width="17.6640625" style="37" customWidth="1"/>
    <col min="1771" max="1772" width="12.83203125" style="37" bestFit="1" customWidth="1"/>
    <col min="1773" max="1773" width="15.1640625" style="37"/>
    <col min="1774" max="1774" width="17.6640625" style="37" customWidth="1"/>
    <col min="1775" max="1775" width="15.33203125" style="37" customWidth="1"/>
    <col min="1776" max="2022" width="15.1640625" style="37"/>
    <col min="2023" max="2023" width="2.83203125" style="37" customWidth="1"/>
    <col min="2024" max="2024" width="26.33203125" style="37" customWidth="1"/>
    <col min="2025" max="2025" width="11.83203125" style="37" customWidth="1"/>
    <col min="2026" max="2026" width="17.6640625" style="37" customWidth="1"/>
    <col min="2027" max="2028" width="12.83203125" style="37" bestFit="1" customWidth="1"/>
    <col min="2029" max="2029" width="15.1640625" style="37"/>
    <col min="2030" max="2030" width="17.6640625" style="37" customWidth="1"/>
    <col min="2031" max="2031" width="15.33203125" style="37" customWidth="1"/>
    <col min="2032" max="2278" width="15.1640625" style="37"/>
    <col min="2279" max="2279" width="2.83203125" style="37" customWidth="1"/>
    <col min="2280" max="2280" width="26.33203125" style="37" customWidth="1"/>
    <col min="2281" max="2281" width="11.83203125" style="37" customWidth="1"/>
    <col min="2282" max="2282" width="17.6640625" style="37" customWidth="1"/>
    <col min="2283" max="2284" width="12.83203125" style="37" bestFit="1" customWidth="1"/>
    <col min="2285" max="2285" width="15.1640625" style="37"/>
    <col min="2286" max="2286" width="17.6640625" style="37" customWidth="1"/>
    <col min="2287" max="2287" width="15.33203125" style="37" customWidth="1"/>
    <col min="2288" max="2534" width="15.1640625" style="37"/>
    <col min="2535" max="2535" width="2.83203125" style="37" customWidth="1"/>
    <col min="2536" max="2536" width="26.33203125" style="37" customWidth="1"/>
    <col min="2537" max="2537" width="11.83203125" style="37" customWidth="1"/>
    <col min="2538" max="2538" width="17.6640625" style="37" customWidth="1"/>
    <col min="2539" max="2540" width="12.83203125" style="37" bestFit="1" customWidth="1"/>
    <col min="2541" max="2541" width="15.1640625" style="37"/>
    <col min="2542" max="2542" width="17.6640625" style="37" customWidth="1"/>
    <col min="2543" max="2543" width="15.33203125" style="37" customWidth="1"/>
    <col min="2544" max="2790" width="15.1640625" style="37"/>
    <col min="2791" max="2791" width="2.83203125" style="37" customWidth="1"/>
    <col min="2792" max="2792" width="26.33203125" style="37" customWidth="1"/>
    <col min="2793" max="2793" width="11.83203125" style="37" customWidth="1"/>
    <col min="2794" max="2794" width="17.6640625" style="37" customWidth="1"/>
    <col min="2795" max="2796" width="12.83203125" style="37" bestFit="1" customWidth="1"/>
    <col min="2797" max="2797" width="15.1640625" style="37"/>
    <col min="2798" max="2798" width="17.6640625" style="37" customWidth="1"/>
    <col min="2799" max="2799" width="15.33203125" style="37" customWidth="1"/>
    <col min="2800" max="3046" width="15.1640625" style="37"/>
    <col min="3047" max="3047" width="2.83203125" style="37" customWidth="1"/>
    <col min="3048" max="3048" width="26.33203125" style="37" customWidth="1"/>
    <col min="3049" max="3049" width="11.83203125" style="37" customWidth="1"/>
    <col min="3050" max="3050" width="17.6640625" style="37" customWidth="1"/>
    <col min="3051" max="3052" width="12.83203125" style="37" bestFit="1" customWidth="1"/>
    <col min="3053" max="3053" width="15.1640625" style="37"/>
    <col min="3054" max="3054" width="17.6640625" style="37" customWidth="1"/>
    <col min="3055" max="3055" width="15.33203125" style="37" customWidth="1"/>
    <col min="3056" max="3302" width="15.1640625" style="37"/>
    <col min="3303" max="3303" width="2.83203125" style="37" customWidth="1"/>
    <col min="3304" max="3304" width="26.33203125" style="37" customWidth="1"/>
    <col min="3305" max="3305" width="11.83203125" style="37" customWidth="1"/>
    <col min="3306" max="3306" width="17.6640625" style="37" customWidth="1"/>
    <col min="3307" max="3308" width="12.83203125" style="37" bestFit="1" customWidth="1"/>
    <col min="3309" max="3309" width="15.1640625" style="37"/>
    <col min="3310" max="3310" width="17.6640625" style="37" customWidth="1"/>
    <col min="3311" max="3311" width="15.33203125" style="37" customWidth="1"/>
    <col min="3312" max="3558" width="15.1640625" style="37"/>
    <col min="3559" max="3559" width="2.83203125" style="37" customWidth="1"/>
    <col min="3560" max="3560" width="26.33203125" style="37" customWidth="1"/>
    <col min="3561" max="3561" width="11.83203125" style="37" customWidth="1"/>
    <col min="3562" max="3562" width="17.6640625" style="37" customWidth="1"/>
    <col min="3563" max="3564" width="12.83203125" style="37" bestFit="1" customWidth="1"/>
    <col min="3565" max="3565" width="15.1640625" style="37"/>
    <col min="3566" max="3566" width="17.6640625" style="37" customWidth="1"/>
    <col min="3567" max="3567" width="15.33203125" style="37" customWidth="1"/>
    <col min="3568" max="3814" width="15.1640625" style="37"/>
    <col min="3815" max="3815" width="2.83203125" style="37" customWidth="1"/>
    <col min="3816" max="3816" width="26.33203125" style="37" customWidth="1"/>
    <col min="3817" max="3817" width="11.83203125" style="37" customWidth="1"/>
    <col min="3818" max="3818" width="17.6640625" style="37" customWidth="1"/>
    <col min="3819" max="3820" width="12.83203125" style="37" bestFit="1" customWidth="1"/>
    <col min="3821" max="3821" width="15.1640625" style="37"/>
    <col min="3822" max="3822" width="17.6640625" style="37" customWidth="1"/>
    <col min="3823" max="3823" width="15.33203125" style="37" customWidth="1"/>
    <col min="3824" max="4070" width="15.1640625" style="37"/>
    <col min="4071" max="4071" width="2.83203125" style="37" customWidth="1"/>
    <col min="4072" max="4072" width="26.33203125" style="37" customWidth="1"/>
    <col min="4073" max="4073" width="11.83203125" style="37" customWidth="1"/>
    <col min="4074" max="4074" width="17.6640625" style="37" customWidth="1"/>
    <col min="4075" max="4076" width="12.83203125" style="37" bestFit="1" customWidth="1"/>
    <col min="4077" max="4077" width="15.1640625" style="37"/>
    <col min="4078" max="4078" width="17.6640625" style="37" customWidth="1"/>
    <col min="4079" max="4079" width="15.33203125" style="37" customWidth="1"/>
    <col min="4080" max="4326" width="15.1640625" style="37"/>
    <col min="4327" max="4327" width="2.83203125" style="37" customWidth="1"/>
    <col min="4328" max="4328" width="26.33203125" style="37" customWidth="1"/>
    <col min="4329" max="4329" width="11.83203125" style="37" customWidth="1"/>
    <col min="4330" max="4330" width="17.6640625" style="37" customWidth="1"/>
    <col min="4331" max="4332" width="12.83203125" style="37" bestFit="1" customWidth="1"/>
    <col min="4333" max="4333" width="15.1640625" style="37"/>
    <col min="4334" max="4334" width="17.6640625" style="37" customWidth="1"/>
    <col min="4335" max="4335" width="15.33203125" style="37" customWidth="1"/>
    <col min="4336" max="4582" width="15.1640625" style="37"/>
    <col min="4583" max="4583" width="2.83203125" style="37" customWidth="1"/>
    <col min="4584" max="4584" width="26.33203125" style="37" customWidth="1"/>
    <col min="4585" max="4585" width="11.83203125" style="37" customWidth="1"/>
    <col min="4586" max="4586" width="17.6640625" style="37" customWidth="1"/>
    <col min="4587" max="4588" width="12.83203125" style="37" bestFit="1" customWidth="1"/>
    <col min="4589" max="4589" width="15.1640625" style="37"/>
    <col min="4590" max="4590" width="17.6640625" style="37" customWidth="1"/>
    <col min="4591" max="4591" width="15.33203125" style="37" customWidth="1"/>
    <col min="4592" max="4838" width="15.1640625" style="37"/>
    <col min="4839" max="4839" width="2.83203125" style="37" customWidth="1"/>
    <col min="4840" max="4840" width="26.33203125" style="37" customWidth="1"/>
    <col min="4841" max="4841" width="11.83203125" style="37" customWidth="1"/>
    <col min="4842" max="4842" width="17.6640625" style="37" customWidth="1"/>
    <col min="4843" max="4844" width="12.83203125" style="37" bestFit="1" customWidth="1"/>
    <col min="4845" max="4845" width="15.1640625" style="37"/>
    <col min="4846" max="4846" width="17.6640625" style="37" customWidth="1"/>
    <col min="4847" max="4847" width="15.33203125" style="37" customWidth="1"/>
    <col min="4848" max="5094" width="15.1640625" style="37"/>
    <col min="5095" max="5095" width="2.83203125" style="37" customWidth="1"/>
    <col min="5096" max="5096" width="26.33203125" style="37" customWidth="1"/>
    <col min="5097" max="5097" width="11.83203125" style="37" customWidth="1"/>
    <col min="5098" max="5098" width="17.6640625" style="37" customWidth="1"/>
    <col min="5099" max="5100" width="12.83203125" style="37" bestFit="1" customWidth="1"/>
    <col min="5101" max="5101" width="15.1640625" style="37"/>
    <col min="5102" max="5102" width="17.6640625" style="37" customWidth="1"/>
    <col min="5103" max="5103" width="15.33203125" style="37" customWidth="1"/>
    <col min="5104" max="5350" width="15.1640625" style="37"/>
    <col min="5351" max="5351" width="2.83203125" style="37" customWidth="1"/>
    <col min="5352" max="5352" width="26.33203125" style="37" customWidth="1"/>
    <col min="5353" max="5353" width="11.83203125" style="37" customWidth="1"/>
    <col min="5354" max="5354" width="17.6640625" style="37" customWidth="1"/>
    <col min="5355" max="5356" width="12.83203125" style="37" bestFit="1" customWidth="1"/>
    <col min="5357" max="5357" width="15.1640625" style="37"/>
    <col min="5358" max="5358" width="17.6640625" style="37" customWidth="1"/>
    <col min="5359" max="5359" width="15.33203125" style="37" customWidth="1"/>
    <col min="5360" max="5606" width="15.1640625" style="37"/>
    <col min="5607" max="5607" width="2.83203125" style="37" customWidth="1"/>
    <col min="5608" max="5608" width="26.33203125" style="37" customWidth="1"/>
    <col min="5609" max="5609" width="11.83203125" style="37" customWidth="1"/>
    <col min="5610" max="5610" width="17.6640625" style="37" customWidth="1"/>
    <col min="5611" max="5612" width="12.83203125" style="37" bestFit="1" customWidth="1"/>
    <col min="5613" max="5613" width="15.1640625" style="37"/>
    <col min="5614" max="5614" width="17.6640625" style="37" customWidth="1"/>
    <col min="5615" max="5615" width="15.33203125" style="37" customWidth="1"/>
    <col min="5616" max="5862" width="15.1640625" style="37"/>
    <col min="5863" max="5863" width="2.83203125" style="37" customWidth="1"/>
    <col min="5864" max="5864" width="26.33203125" style="37" customWidth="1"/>
    <col min="5865" max="5865" width="11.83203125" style="37" customWidth="1"/>
    <col min="5866" max="5866" width="17.6640625" style="37" customWidth="1"/>
    <col min="5867" max="5868" width="12.83203125" style="37" bestFit="1" customWidth="1"/>
    <col min="5869" max="5869" width="15.1640625" style="37"/>
    <col min="5870" max="5870" width="17.6640625" style="37" customWidth="1"/>
    <col min="5871" max="5871" width="15.33203125" style="37" customWidth="1"/>
    <col min="5872" max="6118" width="15.1640625" style="37"/>
    <col min="6119" max="6119" width="2.83203125" style="37" customWidth="1"/>
    <col min="6120" max="6120" width="26.33203125" style="37" customWidth="1"/>
    <col min="6121" max="6121" width="11.83203125" style="37" customWidth="1"/>
    <col min="6122" max="6122" width="17.6640625" style="37" customWidth="1"/>
    <col min="6123" max="6124" width="12.83203125" style="37" bestFit="1" customWidth="1"/>
    <col min="6125" max="6125" width="15.1640625" style="37"/>
    <col min="6126" max="6126" width="17.6640625" style="37" customWidth="1"/>
    <col min="6127" max="6127" width="15.33203125" style="37" customWidth="1"/>
    <col min="6128" max="6374" width="15.1640625" style="37"/>
    <col min="6375" max="6375" width="2.83203125" style="37" customWidth="1"/>
    <col min="6376" max="6376" width="26.33203125" style="37" customWidth="1"/>
    <col min="6377" max="6377" width="11.83203125" style="37" customWidth="1"/>
    <col min="6378" max="6378" width="17.6640625" style="37" customWidth="1"/>
    <col min="6379" max="6380" width="12.83203125" style="37" bestFit="1" customWidth="1"/>
    <col min="6381" max="6381" width="15.1640625" style="37"/>
    <col min="6382" max="6382" width="17.6640625" style="37" customWidth="1"/>
    <col min="6383" max="6383" width="15.33203125" style="37" customWidth="1"/>
    <col min="6384" max="6630" width="15.1640625" style="37"/>
    <col min="6631" max="6631" width="2.83203125" style="37" customWidth="1"/>
    <col min="6632" max="6632" width="26.33203125" style="37" customWidth="1"/>
    <col min="6633" max="6633" width="11.83203125" style="37" customWidth="1"/>
    <col min="6634" max="6634" width="17.6640625" style="37" customWidth="1"/>
    <col min="6635" max="6636" width="12.83203125" style="37" bestFit="1" customWidth="1"/>
    <col min="6637" max="6637" width="15.1640625" style="37"/>
    <col min="6638" max="6638" width="17.6640625" style="37" customWidth="1"/>
    <col min="6639" max="6639" width="15.33203125" style="37" customWidth="1"/>
    <col min="6640" max="6886" width="15.1640625" style="37"/>
    <col min="6887" max="6887" width="2.83203125" style="37" customWidth="1"/>
    <col min="6888" max="6888" width="26.33203125" style="37" customWidth="1"/>
    <col min="6889" max="6889" width="11.83203125" style="37" customWidth="1"/>
    <col min="6890" max="6890" width="17.6640625" style="37" customWidth="1"/>
    <col min="6891" max="6892" width="12.83203125" style="37" bestFit="1" customWidth="1"/>
    <col min="6893" max="6893" width="15.1640625" style="37"/>
    <col min="6894" max="6894" width="17.6640625" style="37" customWidth="1"/>
    <col min="6895" max="6895" width="15.33203125" style="37" customWidth="1"/>
    <col min="6896" max="7142" width="15.1640625" style="37"/>
    <col min="7143" max="7143" width="2.83203125" style="37" customWidth="1"/>
    <col min="7144" max="7144" width="26.33203125" style="37" customWidth="1"/>
    <col min="7145" max="7145" width="11.83203125" style="37" customWidth="1"/>
    <col min="7146" max="7146" width="17.6640625" style="37" customWidth="1"/>
    <col min="7147" max="7148" width="12.83203125" style="37" bestFit="1" customWidth="1"/>
    <col min="7149" max="7149" width="15.1640625" style="37"/>
    <col min="7150" max="7150" width="17.6640625" style="37" customWidth="1"/>
    <col min="7151" max="7151" width="15.33203125" style="37" customWidth="1"/>
    <col min="7152" max="7398" width="15.1640625" style="37"/>
    <col min="7399" max="7399" width="2.83203125" style="37" customWidth="1"/>
    <col min="7400" max="7400" width="26.33203125" style="37" customWidth="1"/>
    <col min="7401" max="7401" width="11.83203125" style="37" customWidth="1"/>
    <col min="7402" max="7402" width="17.6640625" style="37" customWidth="1"/>
    <col min="7403" max="7404" width="12.83203125" style="37" bestFit="1" customWidth="1"/>
    <col min="7405" max="7405" width="15.1640625" style="37"/>
    <col min="7406" max="7406" width="17.6640625" style="37" customWidth="1"/>
    <col min="7407" max="7407" width="15.33203125" style="37" customWidth="1"/>
    <col min="7408" max="7654" width="15.1640625" style="37"/>
    <col min="7655" max="7655" width="2.83203125" style="37" customWidth="1"/>
    <col min="7656" max="7656" width="26.33203125" style="37" customWidth="1"/>
    <col min="7657" max="7657" width="11.83203125" style="37" customWidth="1"/>
    <col min="7658" max="7658" width="17.6640625" style="37" customWidth="1"/>
    <col min="7659" max="7660" width="12.83203125" style="37" bestFit="1" customWidth="1"/>
    <col min="7661" max="7661" width="15.1640625" style="37"/>
    <col min="7662" max="7662" width="17.6640625" style="37" customWidth="1"/>
    <col min="7663" max="7663" width="15.33203125" style="37" customWidth="1"/>
    <col min="7664" max="7910" width="15.1640625" style="37"/>
    <col min="7911" max="7911" width="2.83203125" style="37" customWidth="1"/>
    <col min="7912" max="7912" width="26.33203125" style="37" customWidth="1"/>
    <col min="7913" max="7913" width="11.83203125" style="37" customWidth="1"/>
    <col min="7914" max="7914" width="17.6640625" style="37" customWidth="1"/>
    <col min="7915" max="7916" width="12.83203125" style="37" bestFit="1" customWidth="1"/>
    <col min="7917" max="7917" width="15.1640625" style="37"/>
    <col min="7918" max="7918" width="17.6640625" style="37" customWidth="1"/>
    <col min="7919" max="7919" width="15.33203125" style="37" customWidth="1"/>
    <col min="7920" max="8166" width="15.1640625" style="37"/>
    <col min="8167" max="8167" width="2.83203125" style="37" customWidth="1"/>
    <col min="8168" max="8168" width="26.33203125" style="37" customWidth="1"/>
    <col min="8169" max="8169" width="11.83203125" style="37" customWidth="1"/>
    <col min="8170" max="8170" width="17.6640625" style="37" customWidth="1"/>
    <col min="8171" max="8172" width="12.83203125" style="37" bestFit="1" customWidth="1"/>
    <col min="8173" max="8173" width="15.1640625" style="37"/>
    <col min="8174" max="8174" width="17.6640625" style="37" customWidth="1"/>
    <col min="8175" max="8175" width="15.33203125" style="37" customWidth="1"/>
    <col min="8176" max="8422" width="15.1640625" style="37"/>
    <col min="8423" max="8423" width="2.83203125" style="37" customWidth="1"/>
    <col min="8424" max="8424" width="26.33203125" style="37" customWidth="1"/>
    <col min="8425" max="8425" width="11.83203125" style="37" customWidth="1"/>
    <col min="8426" max="8426" width="17.6640625" style="37" customWidth="1"/>
    <col min="8427" max="8428" width="12.83203125" style="37" bestFit="1" customWidth="1"/>
    <col min="8429" max="8429" width="15.1640625" style="37"/>
    <col min="8430" max="8430" width="17.6640625" style="37" customWidth="1"/>
    <col min="8431" max="8431" width="15.33203125" style="37" customWidth="1"/>
    <col min="8432" max="8678" width="15.1640625" style="37"/>
    <col min="8679" max="8679" width="2.83203125" style="37" customWidth="1"/>
    <col min="8680" max="8680" width="26.33203125" style="37" customWidth="1"/>
    <col min="8681" max="8681" width="11.83203125" style="37" customWidth="1"/>
    <col min="8682" max="8682" width="17.6640625" style="37" customWidth="1"/>
    <col min="8683" max="8684" width="12.83203125" style="37" bestFit="1" customWidth="1"/>
    <col min="8685" max="8685" width="15.1640625" style="37"/>
    <col min="8686" max="8686" width="17.6640625" style="37" customWidth="1"/>
    <col min="8687" max="8687" width="15.33203125" style="37" customWidth="1"/>
    <col min="8688" max="8934" width="15.1640625" style="37"/>
    <col min="8935" max="8935" width="2.83203125" style="37" customWidth="1"/>
    <col min="8936" max="8936" width="26.33203125" style="37" customWidth="1"/>
    <col min="8937" max="8937" width="11.83203125" style="37" customWidth="1"/>
    <col min="8938" max="8938" width="17.6640625" style="37" customWidth="1"/>
    <col min="8939" max="8940" width="12.83203125" style="37" bestFit="1" customWidth="1"/>
    <col min="8941" max="8941" width="15.1640625" style="37"/>
    <col min="8942" max="8942" width="17.6640625" style="37" customWidth="1"/>
    <col min="8943" max="8943" width="15.33203125" style="37" customWidth="1"/>
    <col min="8944" max="9190" width="15.1640625" style="37"/>
    <col min="9191" max="9191" width="2.83203125" style="37" customWidth="1"/>
    <col min="9192" max="9192" width="26.33203125" style="37" customWidth="1"/>
    <col min="9193" max="9193" width="11.83203125" style="37" customWidth="1"/>
    <col min="9194" max="9194" width="17.6640625" style="37" customWidth="1"/>
    <col min="9195" max="9196" width="12.83203125" style="37" bestFit="1" customWidth="1"/>
    <col min="9197" max="9197" width="15.1640625" style="37"/>
    <col min="9198" max="9198" width="17.6640625" style="37" customWidth="1"/>
    <col min="9199" max="9199" width="15.33203125" style="37" customWidth="1"/>
    <col min="9200" max="9446" width="15.1640625" style="37"/>
    <col min="9447" max="9447" width="2.83203125" style="37" customWidth="1"/>
    <col min="9448" max="9448" width="26.33203125" style="37" customWidth="1"/>
    <col min="9449" max="9449" width="11.83203125" style="37" customWidth="1"/>
    <col min="9450" max="9450" width="17.6640625" style="37" customWidth="1"/>
    <col min="9451" max="9452" width="12.83203125" style="37" bestFit="1" customWidth="1"/>
    <col min="9453" max="9453" width="15.1640625" style="37"/>
    <col min="9454" max="9454" width="17.6640625" style="37" customWidth="1"/>
    <col min="9455" max="9455" width="15.33203125" style="37" customWidth="1"/>
    <col min="9456" max="9702" width="15.1640625" style="37"/>
    <col min="9703" max="9703" width="2.83203125" style="37" customWidth="1"/>
    <col min="9704" max="9704" width="26.33203125" style="37" customWidth="1"/>
    <col min="9705" max="9705" width="11.83203125" style="37" customWidth="1"/>
    <col min="9706" max="9706" width="17.6640625" style="37" customWidth="1"/>
    <col min="9707" max="9708" width="12.83203125" style="37" bestFit="1" customWidth="1"/>
    <col min="9709" max="9709" width="15.1640625" style="37"/>
    <col min="9710" max="9710" width="17.6640625" style="37" customWidth="1"/>
    <col min="9711" max="9711" width="15.33203125" style="37" customWidth="1"/>
    <col min="9712" max="9958" width="15.1640625" style="37"/>
    <col min="9959" max="9959" width="2.83203125" style="37" customWidth="1"/>
    <col min="9960" max="9960" width="26.33203125" style="37" customWidth="1"/>
    <col min="9961" max="9961" width="11.83203125" style="37" customWidth="1"/>
    <col min="9962" max="9962" width="17.6640625" style="37" customWidth="1"/>
    <col min="9963" max="9964" width="12.83203125" style="37" bestFit="1" customWidth="1"/>
    <col min="9965" max="9965" width="15.1640625" style="37"/>
    <col min="9966" max="9966" width="17.6640625" style="37" customWidth="1"/>
    <col min="9967" max="9967" width="15.33203125" style="37" customWidth="1"/>
    <col min="9968" max="10214" width="15.1640625" style="37"/>
    <col min="10215" max="10215" width="2.83203125" style="37" customWidth="1"/>
    <col min="10216" max="10216" width="26.33203125" style="37" customWidth="1"/>
    <col min="10217" max="10217" width="11.83203125" style="37" customWidth="1"/>
    <col min="10218" max="10218" width="17.6640625" style="37" customWidth="1"/>
    <col min="10219" max="10220" width="12.83203125" style="37" bestFit="1" customWidth="1"/>
    <col min="10221" max="10221" width="15.1640625" style="37"/>
    <col min="10222" max="10222" width="17.6640625" style="37" customWidth="1"/>
    <col min="10223" max="10223" width="15.33203125" style="37" customWidth="1"/>
    <col min="10224" max="10470" width="15.1640625" style="37"/>
    <col min="10471" max="10471" width="2.83203125" style="37" customWidth="1"/>
    <col min="10472" max="10472" width="26.33203125" style="37" customWidth="1"/>
    <col min="10473" max="10473" width="11.83203125" style="37" customWidth="1"/>
    <col min="10474" max="10474" width="17.6640625" style="37" customWidth="1"/>
    <col min="10475" max="10476" width="12.83203125" style="37" bestFit="1" customWidth="1"/>
    <col min="10477" max="10477" width="15.1640625" style="37"/>
    <col min="10478" max="10478" width="17.6640625" style="37" customWidth="1"/>
    <col min="10479" max="10479" width="15.33203125" style="37" customWidth="1"/>
    <col min="10480" max="10726" width="15.1640625" style="37"/>
    <col min="10727" max="10727" width="2.83203125" style="37" customWidth="1"/>
    <col min="10728" max="10728" width="26.33203125" style="37" customWidth="1"/>
    <col min="10729" max="10729" width="11.83203125" style="37" customWidth="1"/>
    <col min="10730" max="10730" width="17.6640625" style="37" customWidth="1"/>
    <col min="10731" max="10732" width="12.83203125" style="37" bestFit="1" customWidth="1"/>
    <col min="10733" max="10733" width="15.1640625" style="37"/>
    <col min="10734" max="10734" width="17.6640625" style="37" customWidth="1"/>
    <col min="10735" max="10735" width="15.33203125" style="37" customWidth="1"/>
    <col min="10736" max="10982" width="15.1640625" style="37"/>
    <col min="10983" max="10983" width="2.83203125" style="37" customWidth="1"/>
    <col min="10984" max="10984" width="26.33203125" style="37" customWidth="1"/>
    <col min="10985" max="10985" width="11.83203125" style="37" customWidth="1"/>
    <col min="10986" max="10986" width="17.6640625" style="37" customWidth="1"/>
    <col min="10987" max="10988" width="12.83203125" style="37" bestFit="1" customWidth="1"/>
    <col min="10989" max="10989" width="15.1640625" style="37"/>
    <col min="10990" max="10990" width="17.6640625" style="37" customWidth="1"/>
    <col min="10991" max="10991" width="15.33203125" style="37" customWidth="1"/>
    <col min="10992" max="11238" width="15.1640625" style="37"/>
    <col min="11239" max="11239" width="2.83203125" style="37" customWidth="1"/>
    <col min="11240" max="11240" width="26.33203125" style="37" customWidth="1"/>
    <col min="11241" max="11241" width="11.83203125" style="37" customWidth="1"/>
    <col min="11242" max="11242" width="17.6640625" style="37" customWidth="1"/>
    <col min="11243" max="11244" width="12.83203125" style="37" bestFit="1" customWidth="1"/>
    <col min="11245" max="11245" width="15.1640625" style="37"/>
    <col min="11246" max="11246" width="17.6640625" style="37" customWidth="1"/>
    <col min="11247" max="11247" width="15.33203125" style="37" customWidth="1"/>
    <col min="11248" max="11494" width="15.1640625" style="37"/>
    <col min="11495" max="11495" width="2.83203125" style="37" customWidth="1"/>
    <col min="11496" max="11496" width="26.33203125" style="37" customWidth="1"/>
    <col min="11497" max="11497" width="11.83203125" style="37" customWidth="1"/>
    <col min="11498" max="11498" width="17.6640625" style="37" customWidth="1"/>
    <col min="11499" max="11500" width="12.83203125" style="37" bestFit="1" customWidth="1"/>
    <col min="11501" max="11501" width="15.1640625" style="37"/>
    <col min="11502" max="11502" width="17.6640625" style="37" customWidth="1"/>
    <col min="11503" max="11503" width="15.33203125" style="37" customWidth="1"/>
    <col min="11504" max="11750" width="15.1640625" style="37"/>
    <col min="11751" max="11751" width="2.83203125" style="37" customWidth="1"/>
    <col min="11752" max="11752" width="26.33203125" style="37" customWidth="1"/>
    <col min="11753" max="11753" width="11.83203125" style="37" customWidth="1"/>
    <col min="11754" max="11754" width="17.6640625" style="37" customWidth="1"/>
    <col min="11755" max="11756" width="12.83203125" style="37" bestFit="1" customWidth="1"/>
    <col min="11757" max="11757" width="15.1640625" style="37"/>
    <col min="11758" max="11758" width="17.6640625" style="37" customWidth="1"/>
    <col min="11759" max="11759" width="15.33203125" style="37" customWidth="1"/>
    <col min="11760" max="12006" width="15.1640625" style="37"/>
    <col min="12007" max="12007" width="2.83203125" style="37" customWidth="1"/>
    <col min="12008" max="12008" width="26.33203125" style="37" customWidth="1"/>
    <col min="12009" max="12009" width="11.83203125" style="37" customWidth="1"/>
    <col min="12010" max="12010" width="17.6640625" style="37" customWidth="1"/>
    <col min="12011" max="12012" width="12.83203125" style="37" bestFit="1" customWidth="1"/>
    <col min="12013" max="12013" width="15.1640625" style="37"/>
    <col min="12014" max="12014" width="17.6640625" style="37" customWidth="1"/>
    <col min="12015" max="12015" width="15.33203125" style="37" customWidth="1"/>
    <col min="12016" max="12262" width="15.1640625" style="37"/>
    <col min="12263" max="12263" width="2.83203125" style="37" customWidth="1"/>
    <col min="12264" max="12264" width="26.33203125" style="37" customWidth="1"/>
    <col min="12265" max="12265" width="11.83203125" style="37" customWidth="1"/>
    <col min="12266" max="12266" width="17.6640625" style="37" customWidth="1"/>
    <col min="12267" max="12268" width="12.83203125" style="37" bestFit="1" customWidth="1"/>
    <col min="12269" max="12269" width="15.1640625" style="37"/>
    <col min="12270" max="12270" width="17.6640625" style="37" customWidth="1"/>
    <col min="12271" max="12271" width="15.33203125" style="37" customWidth="1"/>
    <col min="12272" max="12518" width="15.1640625" style="37"/>
    <col min="12519" max="12519" width="2.83203125" style="37" customWidth="1"/>
    <col min="12520" max="12520" width="26.33203125" style="37" customWidth="1"/>
    <col min="12521" max="12521" width="11.83203125" style="37" customWidth="1"/>
    <col min="12522" max="12522" width="17.6640625" style="37" customWidth="1"/>
    <col min="12523" max="12524" width="12.83203125" style="37" bestFit="1" customWidth="1"/>
    <col min="12525" max="12525" width="15.1640625" style="37"/>
    <col min="12526" max="12526" width="17.6640625" style="37" customWidth="1"/>
    <col min="12527" max="12527" width="15.33203125" style="37" customWidth="1"/>
    <col min="12528" max="12774" width="15.1640625" style="37"/>
    <col min="12775" max="12775" width="2.83203125" style="37" customWidth="1"/>
    <col min="12776" max="12776" width="26.33203125" style="37" customWidth="1"/>
    <col min="12777" max="12777" width="11.83203125" style="37" customWidth="1"/>
    <col min="12778" max="12778" width="17.6640625" style="37" customWidth="1"/>
    <col min="12779" max="12780" width="12.83203125" style="37" bestFit="1" customWidth="1"/>
    <col min="12781" max="12781" width="15.1640625" style="37"/>
    <col min="12782" max="12782" width="17.6640625" style="37" customWidth="1"/>
    <col min="12783" max="12783" width="15.33203125" style="37" customWidth="1"/>
    <col min="12784" max="13030" width="15.1640625" style="37"/>
    <col min="13031" max="13031" width="2.83203125" style="37" customWidth="1"/>
    <col min="13032" max="13032" width="26.33203125" style="37" customWidth="1"/>
    <col min="13033" max="13033" width="11.83203125" style="37" customWidth="1"/>
    <col min="13034" max="13034" width="17.6640625" style="37" customWidth="1"/>
    <col min="13035" max="13036" width="12.83203125" style="37" bestFit="1" customWidth="1"/>
    <col min="13037" max="13037" width="15.1640625" style="37"/>
    <col min="13038" max="13038" width="17.6640625" style="37" customWidth="1"/>
    <col min="13039" max="13039" width="15.33203125" style="37" customWidth="1"/>
    <col min="13040" max="13286" width="15.1640625" style="37"/>
    <col min="13287" max="13287" width="2.83203125" style="37" customWidth="1"/>
    <col min="13288" max="13288" width="26.33203125" style="37" customWidth="1"/>
    <col min="13289" max="13289" width="11.83203125" style="37" customWidth="1"/>
    <col min="13290" max="13290" width="17.6640625" style="37" customWidth="1"/>
    <col min="13291" max="13292" width="12.83203125" style="37" bestFit="1" customWidth="1"/>
    <col min="13293" max="13293" width="15.1640625" style="37"/>
    <col min="13294" max="13294" width="17.6640625" style="37" customWidth="1"/>
    <col min="13295" max="13295" width="15.33203125" style="37" customWidth="1"/>
    <col min="13296" max="13542" width="15.1640625" style="37"/>
    <col min="13543" max="13543" width="2.83203125" style="37" customWidth="1"/>
    <col min="13544" max="13544" width="26.33203125" style="37" customWidth="1"/>
    <col min="13545" max="13545" width="11.83203125" style="37" customWidth="1"/>
    <col min="13546" max="13546" width="17.6640625" style="37" customWidth="1"/>
    <col min="13547" max="13548" width="12.83203125" style="37" bestFit="1" customWidth="1"/>
    <col min="13549" max="13549" width="15.1640625" style="37"/>
    <col min="13550" max="13550" width="17.6640625" style="37" customWidth="1"/>
    <col min="13551" max="13551" width="15.33203125" style="37" customWidth="1"/>
    <col min="13552" max="13798" width="15.1640625" style="37"/>
    <col min="13799" max="13799" width="2.83203125" style="37" customWidth="1"/>
    <col min="13800" max="13800" width="26.33203125" style="37" customWidth="1"/>
    <col min="13801" max="13801" width="11.83203125" style="37" customWidth="1"/>
    <col min="13802" max="13802" width="17.6640625" style="37" customWidth="1"/>
    <col min="13803" max="13804" width="12.83203125" style="37" bestFit="1" customWidth="1"/>
    <col min="13805" max="13805" width="15.1640625" style="37"/>
    <col min="13806" max="13806" width="17.6640625" style="37" customWidth="1"/>
    <col min="13807" max="13807" width="15.33203125" style="37" customWidth="1"/>
    <col min="13808" max="14054" width="15.1640625" style="37"/>
    <col min="14055" max="14055" width="2.83203125" style="37" customWidth="1"/>
    <col min="14056" max="14056" width="26.33203125" style="37" customWidth="1"/>
    <col min="14057" max="14057" width="11.83203125" style="37" customWidth="1"/>
    <col min="14058" max="14058" width="17.6640625" style="37" customWidth="1"/>
    <col min="14059" max="14060" width="12.83203125" style="37" bestFit="1" customWidth="1"/>
    <col min="14061" max="14061" width="15.1640625" style="37"/>
    <col min="14062" max="14062" width="17.6640625" style="37" customWidth="1"/>
    <col min="14063" max="14063" width="15.33203125" style="37" customWidth="1"/>
    <col min="14064" max="14310" width="15.1640625" style="37"/>
    <col min="14311" max="14311" width="2.83203125" style="37" customWidth="1"/>
    <col min="14312" max="14312" width="26.33203125" style="37" customWidth="1"/>
    <col min="14313" max="14313" width="11.83203125" style="37" customWidth="1"/>
    <col min="14314" max="14314" width="17.6640625" style="37" customWidth="1"/>
    <col min="14315" max="14316" width="12.83203125" style="37" bestFit="1" customWidth="1"/>
    <col min="14317" max="14317" width="15.1640625" style="37"/>
    <col min="14318" max="14318" width="17.6640625" style="37" customWidth="1"/>
    <col min="14319" max="14319" width="15.33203125" style="37" customWidth="1"/>
    <col min="14320" max="14566" width="15.1640625" style="37"/>
    <col min="14567" max="14567" width="2.83203125" style="37" customWidth="1"/>
    <col min="14568" max="14568" width="26.33203125" style="37" customWidth="1"/>
    <col min="14569" max="14569" width="11.83203125" style="37" customWidth="1"/>
    <col min="14570" max="14570" width="17.6640625" style="37" customWidth="1"/>
    <col min="14571" max="14572" width="12.83203125" style="37" bestFit="1" customWidth="1"/>
    <col min="14573" max="14573" width="15.1640625" style="37"/>
    <col min="14574" max="14574" width="17.6640625" style="37" customWidth="1"/>
    <col min="14575" max="14575" width="15.33203125" style="37" customWidth="1"/>
    <col min="14576" max="14822" width="15.1640625" style="37"/>
    <col min="14823" max="14823" width="2.83203125" style="37" customWidth="1"/>
    <col min="14824" max="14824" width="26.33203125" style="37" customWidth="1"/>
    <col min="14825" max="14825" width="11.83203125" style="37" customWidth="1"/>
    <col min="14826" max="14826" width="17.6640625" style="37" customWidth="1"/>
    <col min="14827" max="14828" width="12.83203125" style="37" bestFit="1" customWidth="1"/>
    <col min="14829" max="14829" width="15.1640625" style="37"/>
    <col min="14830" max="14830" width="17.6640625" style="37" customWidth="1"/>
    <col min="14831" max="14831" width="15.33203125" style="37" customWidth="1"/>
    <col min="14832" max="15078" width="15.1640625" style="37"/>
    <col min="15079" max="15079" width="2.83203125" style="37" customWidth="1"/>
    <col min="15080" max="15080" width="26.33203125" style="37" customWidth="1"/>
    <col min="15081" max="15081" width="11.83203125" style="37" customWidth="1"/>
    <col min="15082" max="15082" width="17.6640625" style="37" customWidth="1"/>
    <col min="15083" max="15084" width="12.83203125" style="37" bestFit="1" customWidth="1"/>
    <col min="15085" max="15085" width="15.1640625" style="37"/>
    <col min="15086" max="15086" width="17.6640625" style="37" customWidth="1"/>
    <col min="15087" max="15087" width="15.33203125" style="37" customWidth="1"/>
    <col min="15088" max="15334" width="15.1640625" style="37"/>
    <col min="15335" max="15335" width="2.83203125" style="37" customWidth="1"/>
    <col min="15336" max="15336" width="26.33203125" style="37" customWidth="1"/>
    <col min="15337" max="15337" width="11.83203125" style="37" customWidth="1"/>
    <col min="15338" max="15338" width="17.6640625" style="37" customWidth="1"/>
    <col min="15339" max="15340" width="12.83203125" style="37" bestFit="1" customWidth="1"/>
    <col min="15341" max="15341" width="15.1640625" style="37"/>
    <col min="15342" max="15342" width="17.6640625" style="37" customWidth="1"/>
    <col min="15343" max="15343" width="15.33203125" style="37" customWidth="1"/>
    <col min="15344" max="15590" width="15.1640625" style="37"/>
    <col min="15591" max="15591" width="2.83203125" style="37" customWidth="1"/>
    <col min="15592" max="15592" width="26.33203125" style="37" customWidth="1"/>
    <col min="15593" max="15593" width="11.83203125" style="37" customWidth="1"/>
    <col min="15594" max="15594" width="17.6640625" style="37" customWidth="1"/>
    <col min="15595" max="15596" width="12.83203125" style="37" bestFit="1" customWidth="1"/>
    <col min="15597" max="15597" width="15.1640625" style="37"/>
    <col min="15598" max="15598" width="17.6640625" style="37" customWidth="1"/>
    <col min="15599" max="15599" width="15.33203125" style="37" customWidth="1"/>
    <col min="15600" max="15846" width="15.1640625" style="37"/>
    <col min="15847" max="15847" width="2.83203125" style="37" customWidth="1"/>
    <col min="15848" max="15848" width="26.33203125" style="37" customWidth="1"/>
    <col min="15849" max="15849" width="11.83203125" style="37" customWidth="1"/>
    <col min="15850" max="15850" width="17.6640625" style="37" customWidth="1"/>
    <col min="15851" max="15852" width="12.83203125" style="37" bestFit="1" customWidth="1"/>
    <col min="15853" max="15853" width="15.1640625" style="37"/>
    <col min="15854" max="15854" width="17.6640625" style="37" customWidth="1"/>
    <col min="15855" max="15855" width="15.33203125" style="37" customWidth="1"/>
    <col min="15856" max="16102" width="15.1640625" style="37"/>
    <col min="16103" max="16103" width="2.83203125" style="37" customWidth="1"/>
    <col min="16104" max="16104" width="26.33203125" style="37" customWidth="1"/>
    <col min="16105" max="16105" width="11.83203125" style="37" customWidth="1"/>
    <col min="16106" max="16106" width="17.6640625" style="37" customWidth="1"/>
    <col min="16107" max="16108" width="12.83203125" style="37" bestFit="1" customWidth="1"/>
    <col min="16109" max="16109" width="15.1640625" style="37"/>
    <col min="16110" max="16110" width="17.6640625" style="37" customWidth="1"/>
    <col min="16111" max="16111" width="15.33203125" style="37" customWidth="1"/>
    <col min="16112" max="16384" width="15.1640625" style="37"/>
  </cols>
  <sheetData>
    <row r="1" spans="1:10" ht="20.100000000000001" customHeight="1" x14ac:dyDescent="0.2">
      <c r="A1" s="1154"/>
      <c r="B1" s="1187" t="s">
        <v>0</v>
      </c>
      <c r="C1" s="1188"/>
      <c r="D1" s="1188"/>
      <c r="E1" s="1188"/>
      <c r="F1" s="1189"/>
      <c r="G1" s="478" t="s">
        <v>104</v>
      </c>
      <c r="H1" s="38"/>
    </row>
    <row r="2" spans="1:10" ht="20.100000000000001" customHeight="1" x14ac:dyDescent="0.2">
      <c r="A2" s="1156"/>
      <c r="B2" s="1190" t="s">
        <v>413</v>
      </c>
      <c r="C2" s="1191"/>
      <c r="D2" s="1191"/>
      <c r="E2" s="1191"/>
      <c r="F2" s="1192"/>
      <c r="G2" s="478" t="s">
        <v>414</v>
      </c>
    </row>
    <row r="3" spans="1:10" ht="20.100000000000001" customHeight="1" thickBot="1" x14ac:dyDescent="0.25">
      <c r="A3" s="1158"/>
      <c r="B3" s="1165" t="s">
        <v>2</v>
      </c>
      <c r="C3" s="1166"/>
      <c r="D3" s="1193"/>
      <c r="E3" s="1165" t="str">
        <f>Instructivo!G3</f>
        <v>VERSIÓN: 04</v>
      </c>
      <c r="F3" s="1167"/>
    </row>
    <row r="4" spans="1:10" ht="20.100000000000001" customHeight="1" thickBot="1" x14ac:dyDescent="0.25">
      <c r="A4" s="1168"/>
      <c r="B4" s="1168"/>
      <c r="C4" s="1168"/>
      <c r="D4" s="1168"/>
      <c r="E4" s="1168"/>
      <c r="F4" s="1168"/>
    </row>
    <row r="5" spans="1:10" ht="29.25" customHeight="1" thickBot="1" x14ac:dyDescent="0.25">
      <c r="A5" s="328" t="s">
        <v>106</v>
      </c>
      <c r="B5" s="1174">
        <f>'PE PSP'!R5</f>
        <v>0</v>
      </c>
      <c r="C5" s="1174"/>
      <c r="D5" s="1174"/>
      <c r="E5" s="1174"/>
      <c r="F5" s="1175"/>
      <c r="G5" s="404"/>
    </row>
    <row r="6" spans="1:10" ht="51.75" customHeight="1" thickBot="1" x14ac:dyDescent="0.25">
      <c r="A6" s="328" t="s">
        <v>108</v>
      </c>
      <c r="B6" s="1174">
        <f>'PE PSP'!R6</f>
        <v>0</v>
      </c>
      <c r="C6" s="1174"/>
      <c r="D6" s="1174"/>
      <c r="E6" s="1174"/>
      <c r="F6" s="1175"/>
      <c r="G6" s="404"/>
    </row>
    <row r="7" spans="1:10" ht="20.100000000000001" customHeight="1" thickBot="1" x14ac:dyDescent="0.25">
      <c r="B7" s="43"/>
      <c r="C7" s="43"/>
      <c r="D7" s="43"/>
      <c r="E7" s="43"/>
      <c r="F7" s="43"/>
    </row>
    <row r="8" spans="1:10" ht="27.75" customHeight="1" x14ac:dyDescent="0.2">
      <c r="A8" s="325" t="s">
        <v>375</v>
      </c>
      <c r="B8" s="326" t="s">
        <v>117</v>
      </c>
      <c r="C8" s="326" t="s">
        <v>378</v>
      </c>
      <c r="D8" s="326" t="s">
        <v>379</v>
      </c>
      <c r="E8" s="326" t="s">
        <v>415</v>
      </c>
      <c r="F8" s="327" t="s">
        <v>380</v>
      </c>
    </row>
    <row r="9" spans="1:10" ht="20.100000000000001" customHeight="1" x14ac:dyDescent="0.2">
      <c r="A9" s="431"/>
      <c r="B9" s="432" t="s">
        <v>416</v>
      </c>
      <c r="C9" s="433"/>
      <c r="D9" s="10" t="str">
        <f>IFERROR(VLOOKUP(A9,Honorarios!$A$9:$C$15,2,FALSE),"")</f>
        <v/>
      </c>
      <c r="E9" s="421" t="str">
        <f>IFERROR(VLOOKUP(A9,Honorarios!$A$9:$C$15,3,FALSE),"")</f>
        <v/>
      </c>
      <c r="F9" s="434">
        <f>IFERROR(C9*D9*E9,0)</f>
        <v>0</v>
      </c>
      <c r="G9" s="479" t="s">
        <v>417</v>
      </c>
    </row>
    <row r="10" spans="1:10" ht="20.100000000000001" customHeight="1" x14ac:dyDescent="0.2">
      <c r="A10" s="431"/>
      <c r="B10" s="432"/>
      <c r="C10" s="433"/>
      <c r="D10" s="10"/>
      <c r="E10" s="421"/>
      <c r="F10" s="434"/>
      <c r="G10" s="479"/>
    </row>
    <row r="11" spans="1:10" ht="20.100000000000001" customHeight="1" x14ac:dyDescent="0.2">
      <c r="A11" s="1185" t="s">
        <v>418</v>
      </c>
      <c r="B11" s="1186"/>
      <c r="C11" s="1186"/>
      <c r="D11" s="1186"/>
      <c r="E11" s="1186"/>
      <c r="F11" s="342">
        <f>F9+F10</f>
        <v>0</v>
      </c>
      <c r="G11" s="98"/>
    </row>
    <row r="12" spans="1:10" ht="20.100000000000001" customHeight="1" x14ac:dyDescent="0.2">
      <c r="A12" s="1185" t="s">
        <v>398</v>
      </c>
      <c r="B12" s="1186"/>
      <c r="C12" s="1186"/>
      <c r="D12" s="1186"/>
      <c r="E12" s="1186"/>
      <c r="F12" s="342">
        <v>0</v>
      </c>
      <c r="G12" s="390" t="s">
        <v>419</v>
      </c>
      <c r="H12" s="391"/>
      <c r="I12" s="391"/>
      <c r="J12" s="391"/>
    </row>
    <row r="13" spans="1:10" ht="20.100000000000001" customHeight="1" thickBot="1" x14ac:dyDescent="0.25">
      <c r="A13" s="1183" t="s">
        <v>410</v>
      </c>
      <c r="B13" s="1184"/>
      <c r="C13" s="1184"/>
      <c r="D13" s="1184"/>
      <c r="E13" s="1184"/>
      <c r="F13" s="324">
        <f>F11+F12</f>
        <v>0</v>
      </c>
    </row>
  </sheetData>
  <sheetProtection algorithmName="SHA-512" hashValue="G/PCdeCNd5bRwn8BKgcTdsOuOvj510Ywg6BUSdqGw933sV8KbLzzG2v6O3lajDvd5EXUsv4+8aTURm7/frrZHw==" saltValue="z2PNw0BtTVvUYzyBQQGXsg==" spinCount="100000" sheet="1" formatCells="0" formatColumns="0" formatRows="0" insertRows="0" autoFilter="0" pivotTables="0"/>
  <mergeCells count="11">
    <mergeCell ref="A13:E13"/>
    <mergeCell ref="A11:E11"/>
    <mergeCell ref="B5:F5"/>
    <mergeCell ref="B6:F6"/>
    <mergeCell ref="A1:A3"/>
    <mergeCell ref="A4:F4"/>
    <mergeCell ref="B1:F1"/>
    <mergeCell ref="B2:F2"/>
    <mergeCell ref="B3:D3"/>
    <mergeCell ref="E3:F3"/>
    <mergeCell ref="A12:E12"/>
  </mergeCells>
  <dataValidations count="6">
    <dataValidation allowBlank="1" showInputMessage="1" showErrorMessage="1" prompt="diligencie la cantidad del personal requerido" sqref="WUK982973:WUK982981 HY65458:HY65466 RU65458:RU65466 ABQ65458:ABQ65466 ALM65458:ALM65466 AVI65458:AVI65466 BFE65458:BFE65466 BPA65458:BPA65466 BYW65458:BYW65466 CIS65458:CIS65466 CSO65458:CSO65466 DCK65458:DCK65466 DMG65458:DMG65466 DWC65458:DWC65466 EFY65458:EFY65466 EPU65458:EPU65466 EZQ65458:EZQ65466 FJM65458:FJM65466 FTI65458:FTI65466 GDE65458:GDE65466 GNA65458:GNA65466 GWW65458:GWW65466 HGS65458:HGS65466 HQO65458:HQO65466 IAK65458:IAK65466 IKG65458:IKG65466 IUC65458:IUC65466 JDY65458:JDY65466 JNU65458:JNU65466 JXQ65458:JXQ65466 KHM65458:KHM65466 KRI65458:KRI65466 LBE65458:LBE65466 LLA65458:LLA65466 LUW65458:LUW65466 MES65458:MES65466 MOO65458:MOO65466 MYK65458:MYK65466 NIG65458:NIG65466 NSC65458:NSC65466 OBY65458:OBY65466 OLU65458:OLU65466 OVQ65458:OVQ65466 PFM65458:PFM65466 PPI65458:PPI65466 PZE65458:PZE65466 QJA65458:QJA65466 QSW65458:QSW65466 RCS65458:RCS65466 RMO65458:RMO65466 RWK65458:RWK65466 SGG65458:SGG65466 SQC65458:SQC65466 SZY65458:SZY65466 TJU65458:TJU65466 TTQ65458:TTQ65466 UDM65458:UDM65466 UNI65458:UNI65466 UXE65458:UXE65466 VHA65458:VHA65466 VQW65458:VQW65466 WAS65458:WAS65466 WKO65458:WKO65466 WUK65458:WUK65466 HY130994:HY131002 RU130994:RU131002 ABQ130994:ABQ131002 ALM130994:ALM131002 AVI130994:AVI131002 BFE130994:BFE131002 BPA130994:BPA131002 BYW130994:BYW131002 CIS130994:CIS131002 CSO130994:CSO131002 DCK130994:DCK131002 DMG130994:DMG131002 DWC130994:DWC131002 EFY130994:EFY131002 EPU130994:EPU131002 EZQ130994:EZQ131002 FJM130994:FJM131002 FTI130994:FTI131002 GDE130994:GDE131002 GNA130994:GNA131002 GWW130994:GWW131002 HGS130994:HGS131002 HQO130994:HQO131002 IAK130994:IAK131002 IKG130994:IKG131002 IUC130994:IUC131002 JDY130994:JDY131002 JNU130994:JNU131002 JXQ130994:JXQ131002 KHM130994:KHM131002 KRI130994:KRI131002 LBE130994:LBE131002 LLA130994:LLA131002 LUW130994:LUW131002 MES130994:MES131002 MOO130994:MOO131002 MYK130994:MYK131002 NIG130994:NIG131002 NSC130994:NSC131002 OBY130994:OBY131002 OLU130994:OLU131002 OVQ130994:OVQ131002 PFM130994:PFM131002 PPI130994:PPI131002 PZE130994:PZE131002 QJA130994:QJA131002 QSW130994:QSW131002 RCS130994:RCS131002 RMO130994:RMO131002 RWK130994:RWK131002 SGG130994:SGG131002 SQC130994:SQC131002 SZY130994:SZY131002 TJU130994:TJU131002 TTQ130994:TTQ131002 UDM130994:UDM131002 UNI130994:UNI131002 UXE130994:UXE131002 VHA130994:VHA131002 VQW130994:VQW131002 WAS130994:WAS131002 WKO130994:WKO131002 WUK130994:WUK131002 HY196530:HY196538 RU196530:RU196538 ABQ196530:ABQ196538 ALM196530:ALM196538 AVI196530:AVI196538 BFE196530:BFE196538 BPA196530:BPA196538 BYW196530:BYW196538 CIS196530:CIS196538 CSO196530:CSO196538 DCK196530:DCK196538 DMG196530:DMG196538 DWC196530:DWC196538 EFY196530:EFY196538 EPU196530:EPU196538 EZQ196530:EZQ196538 FJM196530:FJM196538 FTI196530:FTI196538 GDE196530:GDE196538 GNA196530:GNA196538 GWW196530:GWW196538 HGS196530:HGS196538 HQO196530:HQO196538 IAK196530:IAK196538 IKG196530:IKG196538 IUC196530:IUC196538 JDY196530:JDY196538 JNU196530:JNU196538 JXQ196530:JXQ196538 KHM196530:KHM196538 KRI196530:KRI196538 LBE196530:LBE196538 LLA196530:LLA196538 LUW196530:LUW196538 MES196530:MES196538 MOO196530:MOO196538 MYK196530:MYK196538 NIG196530:NIG196538 NSC196530:NSC196538 OBY196530:OBY196538 OLU196530:OLU196538 OVQ196530:OVQ196538 PFM196530:PFM196538 PPI196530:PPI196538 PZE196530:PZE196538 QJA196530:QJA196538 QSW196530:QSW196538 RCS196530:RCS196538 RMO196530:RMO196538 RWK196530:RWK196538 SGG196530:SGG196538 SQC196530:SQC196538 SZY196530:SZY196538 TJU196530:TJU196538 TTQ196530:TTQ196538 UDM196530:UDM196538 UNI196530:UNI196538 UXE196530:UXE196538 VHA196530:VHA196538 VQW196530:VQW196538 WAS196530:WAS196538 WKO196530:WKO196538 WUK196530:WUK196538 HY262066:HY262074 RU262066:RU262074 ABQ262066:ABQ262074 ALM262066:ALM262074 AVI262066:AVI262074 BFE262066:BFE262074 BPA262066:BPA262074 BYW262066:BYW262074 CIS262066:CIS262074 CSO262066:CSO262074 DCK262066:DCK262074 DMG262066:DMG262074 DWC262066:DWC262074 EFY262066:EFY262074 EPU262066:EPU262074 EZQ262066:EZQ262074 FJM262066:FJM262074 FTI262066:FTI262074 GDE262066:GDE262074 GNA262066:GNA262074 GWW262066:GWW262074 HGS262066:HGS262074 HQO262066:HQO262074 IAK262066:IAK262074 IKG262066:IKG262074 IUC262066:IUC262074 JDY262066:JDY262074 JNU262066:JNU262074 JXQ262066:JXQ262074 KHM262066:KHM262074 KRI262066:KRI262074 LBE262066:LBE262074 LLA262066:LLA262074 LUW262066:LUW262074 MES262066:MES262074 MOO262066:MOO262074 MYK262066:MYK262074 NIG262066:NIG262074 NSC262066:NSC262074 OBY262066:OBY262074 OLU262066:OLU262074 OVQ262066:OVQ262074 PFM262066:PFM262074 PPI262066:PPI262074 PZE262066:PZE262074 QJA262066:QJA262074 QSW262066:QSW262074 RCS262066:RCS262074 RMO262066:RMO262074 RWK262066:RWK262074 SGG262066:SGG262074 SQC262066:SQC262074 SZY262066:SZY262074 TJU262066:TJU262074 TTQ262066:TTQ262074 UDM262066:UDM262074 UNI262066:UNI262074 UXE262066:UXE262074 VHA262066:VHA262074 VQW262066:VQW262074 WAS262066:WAS262074 WKO262066:WKO262074 WUK262066:WUK262074 HY327602:HY327610 RU327602:RU327610 ABQ327602:ABQ327610 ALM327602:ALM327610 AVI327602:AVI327610 BFE327602:BFE327610 BPA327602:BPA327610 BYW327602:BYW327610 CIS327602:CIS327610 CSO327602:CSO327610 DCK327602:DCK327610 DMG327602:DMG327610 DWC327602:DWC327610 EFY327602:EFY327610 EPU327602:EPU327610 EZQ327602:EZQ327610 FJM327602:FJM327610 FTI327602:FTI327610 GDE327602:GDE327610 GNA327602:GNA327610 GWW327602:GWW327610 HGS327602:HGS327610 HQO327602:HQO327610 IAK327602:IAK327610 IKG327602:IKG327610 IUC327602:IUC327610 JDY327602:JDY327610 JNU327602:JNU327610 JXQ327602:JXQ327610 KHM327602:KHM327610 KRI327602:KRI327610 LBE327602:LBE327610 LLA327602:LLA327610 LUW327602:LUW327610 MES327602:MES327610 MOO327602:MOO327610 MYK327602:MYK327610 NIG327602:NIG327610 NSC327602:NSC327610 OBY327602:OBY327610 OLU327602:OLU327610 OVQ327602:OVQ327610 PFM327602:PFM327610 PPI327602:PPI327610 PZE327602:PZE327610 QJA327602:QJA327610 QSW327602:QSW327610 RCS327602:RCS327610 RMO327602:RMO327610 RWK327602:RWK327610 SGG327602:SGG327610 SQC327602:SQC327610 SZY327602:SZY327610 TJU327602:TJU327610 TTQ327602:TTQ327610 UDM327602:UDM327610 UNI327602:UNI327610 UXE327602:UXE327610 VHA327602:VHA327610 VQW327602:VQW327610 WAS327602:WAS327610 WKO327602:WKO327610 WUK327602:WUK327610 HY393138:HY393146 RU393138:RU393146 ABQ393138:ABQ393146 ALM393138:ALM393146 AVI393138:AVI393146 BFE393138:BFE393146 BPA393138:BPA393146 BYW393138:BYW393146 CIS393138:CIS393146 CSO393138:CSO393146 DCK393138:DCK393146 DMG393138:DMG393146 DWC393138:DWC393146 EFY393138:EFY393146 EPU393138:EPU393146 EZQ393138:EZQ393146 FJM393138:FJM393146 FTI393138:FTI393146 GDE393138:GDE393146 GNA393138:GNA393146 GWW393138:GWW393146 HGS393138:HGS393146 HQO393138:HQO393146 IAK393138:IAK393146 IKG393138:IKG393146 IUC393138:IUC393146 JDY393138:JDY393146 JNU393138:JNU393146 JXQ393138:JXQ393146 KHM393138:KHM393146 KRI393138:KRI393146 LBE393138:LBE393146 LLA393138:LLA393146 LUW393138:LUW393146 MES393138:MES393146 MOO393138:MOO393146 MYK393138:MYK393146 NIG393138:NIG393146 NSC393138:NSC393146 OBY393138:OBY393146 OLU393138:OLU393146 OVQ393138:OVQ393146 PFM393138:PFM393146 PPI393138:PPI393146 PZE393138:PZE393146 QJA393138:QJA393146 QSW393138:QSW393146 RCS393138:RCS393146 RMO393138:RMO393146 RWK393138:RWK393146 SGG393138:SGG393146 SQC393138:SQC393146 SZY393138:SZY393146 TJU393138:TJU393146 TTQ393138:TTQ393146 UDM393138:UDM393146 UNI393138:UNI393146 UXE393138:UXE393146 VHA393138:VHA393146 VQW393138:VQW393146 WAS393138:WAS393146 WKO393138:WKO393146 WUK393138:WUK393146 HY458674:HY458682 RU458674:RU458682 ABQ458674:ABQ458682 ALM458674:ALM458682 AVI458674:AVI458682 BFE458674:BFE458682 BPA458674:BPA458682 BYW458674:BYW458682 CIS458674:CIS458682 CSO458674:CSO458682 DCK458674:DCK458682 DMG458674:DMG458682 DWC458674:DWC458682 EFY458674:EFY458682 EPU458674:EPU458682 EZQ458674:EZQ458682 FJM458674:FJM458682 FTI458674:FTI458682 GDE458674:GDE458682 GNA458674:GNA458682 GWW458674:GWW458682 HGS458674:HGS458682 HQO458674:HQO458682 IAK458674:IAK458682 IKG458674:IKG458682 IUC458674:IUC458682 JDY458674:JDY458682 JNU458674:JNU458682 JXQ458674:JXQ458682 KHM458674:KHM458682 KRI458674:KRI458682 LBE458674:LBE458682 LLA458674:LLA458682 LUW458674:LUW458682 MES458674:MES458682 MOO458674:MOO458682 MYK458674:MYK458682 NIG458674:NIG458682 NSC458674:NSC458682 OBY458674:OBY458682 OLU458674:OLU458682 OVQ458674:OVQ458682 PFM458674:PFM458682 PPI458674:PPI458682 PZE458674:PZE458682 QJA458674:QJA458682 QSW458674:QSW458682 RCS458674:RCS458682 RMO458674:RMO458682 RWK458674:RWK458682 SGG458674:SGG458682 SQC458674:SQC458682 SZY458674:SZY458682 TJU458674:TJU458682 TTQ458674:TTQ458682 UDM458674:UDM458682 UNI458674:UNI458682 UXE458674:UXE458682 VHA458674:VHA458682 VQW458674:VQW458682 WAS458674:WAS458682 WKO458674:WKO458682 WUK458674:WUK458682 HY524210:HY524218 RU524210:RU524218 ABQ524210:ABQ524218 ALM524210:ALM524218 AVI524210:AVI524218 BFE524210:BFE524218 BPA524210:BPA524218 BYW524210:BYW524218 CIS524210:CIS524218 CSO524210:CSO524218 DCK524210:DCK524218 DMG524210:DMG524218 DWC524210:DWC524218 EFY524210:EFY524218 EPU524210:EPU524218 EZQ524210:EZQ524218 FJM524210:FJM524218 FTI524210:FTI524218 GDE524210:GDE524218 GNA524210:GNA524218 GWW524210:GWW524218 HGS524210:HGS524218 HQO524210:HQO524218 IAK524210:IAK524218 IKG524210:IKG524218 IUC524210:IUC524218 JDY524210:JDY524218 JNU524210:JNU524218 JXQ524210:JXQ524218 KHM524210:KHM524218 KRI524210:KRI524218 LBE524210:LBE524218 LLA524210:LLA524218 LUW524210:LUW524218 MES524210:MES524218 MOO524210:MOO524218 MYK524210:MYK524218 NIG524210:NIG524218 NSC524210:NSC524218 OBY524210:OBY524218 OLU524210:OLU524218 OVQ524210:OVQ524218 PFM524210:PFM524218 PPI524210:PPI524218 PZE524210:PZE524218 QJA524210:QJA524218 QSW524210:QSW524218 RCS524210:RCS524218 RMO524210:RMO524218 RWK524210:RWK524218 SGG524210:SGG524218 SQC524210:SQC524218 SZY524210:SZY524218 TJU524210:TJU524218 TTQ524210:TTQ524218 UDM524210:UDM524218 UNI524210:UNI524218 UXE524210:UXE524218 VHA524210:VHA524218 VQW524210:VQW524218 WAS524210:WAS524218 WKO524210:WKO524218 WUK524210:WUK524218 HY589746:HY589754 RU589746:RU589754 ABQ589746:ABQ589754 ALM589746:ALM589754 AVI589746:AVI589754 BFE589746:BFE589754 BPA589746:BPA589754 BYW589746:BYW589754 CIS589746:CIS589754 CSO589746:CSO589754 DCK589746:DCK589754 DMG589746:DMG589754 DWC589746:DWC589754 EFY589746:EFY589754 EPU589746:EPU589754 EZQ589746:EZQ589754 FJM589746:FJM589754 FTI589746:FTI589754 GDE589746:GDE589754 GNA589746:GNA589754 GWW589746:GWW589754 HGS589746:HGS589754 HQO589746:HQO589754 IAK589746:IAK589754 IKG589746:IKG589754 IUC589746:IUC589754 JDY589746:JDY589754 JNU589746:JNU589754 JXQ589746:JXQ589754 KHM589746:KHM589754 KRI589746:KRI589754 LBE589746:LBE589754 LLA589746:LLA589754 LUW589746:LUW589754 MES589746:MES589754 MOO589746:MOO589754 MYK589746:MYK589754 NIG589746:NIG589754 NSC589746:NSC589754 OBY589746:OBY589754 OLU589746:OLU589754 OVQ589746:OVQ589754 PFM589746:PFM589754 PPI589746:PPI589754 PZE589746:PZE589754 QJA589746:QJA589754 QSW589746:QSW589754 RCS589746:RCS589754 RMO589746:RMO589754 RWK589746:RWK589754 SGG589746:SGG589754 SQC589746:SQC589754 SZY589746:SZY589754 TJU589746:TJU589754 TTQ589746:TTQ589754 UDM589746:UDM589754 UNI589746:UNI589754 UXE589746:UXE589754 VHA589746:VHA589754 VQW589746:VQW589754 WAS589746:WAS589754 WKO589746:WKO589754 WUK589746:WUK589754 HY655282:HY655290 RU655282:RU655290 ABQ655282:ABQ655290 ALM655282:ALM655290 AVI655282:AVI655290 BFE655282:BFE655290 BPA655282:BPA655290 BYW655282:BYW655290 CIS655282:CIS655290 CSO655282:CSO655290 DCK655282:DCK655290 DMG655282:DMG655290 DWC655282:DWC655290 EFY655282:EFY655290 EPU655282:EPU655290 EZQ655282:EZQ655290 FJM655282:FJM655290 FTI655282:FTI655290 GDE655282:GDE655290 GNA655282:GNA655290 GWW655282:GWW655290 HGS655282:HGS655290 HQO655282:HQO655290 IAK655282:IAK655290 IKG655282:IKG655290 IUC655282:IUC655290 JDY655282:JDY655290 JNU655282:JNU655290 JXQ655282:JXQ655290 KHM655282:KHM655290 KRI655282:KRI655290 LBE655282:LBE655290 LLA655282:LLA655290 LUW655282:LUW655290 MES655282:MES655290 MOO655282:MOO655290 MYK655282:MYK655290 NIG655282:NIG655290 NSC655282:NSC655290 OBY655282:OBY655290 OLU655282:OLU655290 OVQ655282:OVQ655290 PFM655282:PFM655290 PPI655282:PPI655290 PZE655282:PZE655290 QJA655282:QJA655290 QSW655282:QSW655290 RCS655282:RCS655290 RMO655282:RMO655290 RWK655282:RWK655290 SGG655282:SGG655290 SQC655282:SQC655290 SZY655282:SZY655290 TJU655282:TJU655290 TTQ655282:TTQ655290 UDM655282:UDM655290 UNI655282:UNI655290 UXE655282:UXE655290 VHA655282:VHA655290 VQW655282:VQW655290 WAS655282:WAS655290 WKO655282:WKO655290 WUK655282:WUK655290 HY720818:HY720826 RU720818:RU720826 ABQ720818:ABQ720826 ALM720818:ALM720826 AVI720818:AVI720826 BFE720818:BFE720826 BPA720818:BPA720826 BYW720818:BYW720826 CIS720818:CIS720826 CSO720818:CSO720826 DCK720818:DCK720826 DMG720818:DMG720826 DWC720818:DWC720826 EFY720818:EFY720826 EPU720818:EPU720826 EZQ720818:EZQ720826 FJM720818:FJM720826 FTI720818:FTI720826 GDE720818:GDE720826 GNA720818:GNA720826 GWW720818:GWW720826 HGS720818:HGS720826 HQO720818:HQO720826 IAK720818:IAK720826 IKG720818:IKG720826 IUC720818:IUC720826 JDY720818:JDY720826 JNU720818:JNU720826 JXQ720818:JXQ720826 KHM720818:KHM720826 KRI720818:KRI720826 LBE720818:LBE720826 LLA720818:LLA720826 LUW720818:LUW720826 MES720818:MES720826 MOO720818:MOO720826 MYK720818:MYK720826 NIG720818:NIG720826 NSC720818:NSC720826 OBY720818:OBY720826 OLU720818:OLU720826 OVQ720818:OVQ720826 PFM720818:PFM720826 PPI720818:PPI720826 PZE720818:PZE720826 QJA720818:QJA720826 QSW720818:QSW720826 RCS720818:RCS720826 RMO720818:RMO720826 RWK720818:RWK720826 SGG720818:SGG720826 SQC720818:SQC720826 SZY720818:SZY720826 TJU720818:TJU720826 TTQ720818:TTQ720826 UDM720818:UDM720826 UNI720818:UNI720826 UXE720818:UXE720826 VHA720818:VHA720826 VQW720818:VQW720826 WAS720818:WAS720826 WKO720818:WKO720826 WUK720818:WUK720826 HY786354:HY786362 RU786354:RU786362 ABQ786354:ABQ786362 ALM786354:ALM786362 AVI786354:AVI786362 BFE786354:BFE786362 BPA786354:BPA786362 BYW786354:BYW786362 CIS786354:CIS786362 CSO786354:CSO786362 DCK786354:DCK786362 DMG786354:DMG786362 DWC786354:DWC786362 EFY786354:EFY786362 EPU786354:EPU786362 EZQ786354:EZQ786362 FJM786354:FJM786362 FTI786354:FTI786362 GDE786354:GDE786362 GNA786354:GNA786362 GWW786354:GWW786362 HGS786354:HGS786362 HQO786354:HQO786362 IAK786354:IAK786362 IKG786354:IKG786362 IUC786354:IUC786362 JDY786354:JDY786362 JNU786354:JNU786362 JXQ786354:JXQ786362 KHM786354:KHM786362 KRI786354:KRI786362 LBE786354:LBE786362 LLA786354:LLA786362 LUW786354:LUW786362 MES786354:MES786362 MOO786354:MOO786362 MYK786354:MYK786362 NIG786354:NIG786362 NSC786354:NSC786362 OBY786354:OBY786362 OLU786354:OLU786362 OVQ786354:OVQ786362 PFM786354:PFM786362 PPI786354:PPI786362 PZE786354:PZE786362 QJA786354:QJA786362 QSW786354:QSW786362 RCS786354:RCS786362 RMO786354:RMO786362 RWK786354:RWK786362 SGG786354:SGG786362 SQC786354:SQC786362 SZY786354:SZY786362 TJU786354:TJU786362 TTQ786354:TTQ786362 UDM786354:UDM786362 UNI786354:UNI786362 UXE786354:UXE786362 VHA786354:VHA786362 VQW786354:VQW786362 WAS786354:WAS786362 WKO786354:WKO786362 WUK786354:WUK786362 HY851890:HY851898 RU851890:RU851898 ABQ851890:ABQ851898 ALM851890:ALM851898 AVI851890:AVI851898 BFE851890:BFE851898 BPA851890:BPA851898 BYW851890:BYW851898 CIS851890:CIS851898 CSO851890:CSO851898 DCK851890:DCK851898 DMG851890:DMG851898 DWC851890:DWC851898 EFY851890:EFY851898 EPU851890:EPU851898 EZQ851890:EZQ851898 FJM851890:FJM851898 FTI851890:FTI851898 GDE851890:GDE851898 GNA851890:GNA851898 GWW851890:GWW851898 HGS851890:HGS851898 HQO851890:HQO851898 IAK851890:IAK851898 IKG851890:IKG851898 IUC851890:IUC851898 JDY851890:JDY851898 JNU851890:JNU851898 JXQ851890:JXQ851898 KHM851890:KHM851898 KRI851890:KRI851898 LBE851890:LBE851898 LLA851890:LLA851898 LUW851890:LUW851898 MES851890:MES851898 MOO851890:MOO851898 MYK851890:MYK851898 NIG851890:NIG851898 NSC851890:NSC851898 OBY851890:OBY851898 OLU851890:OLU851898 OVQ851890:OVQ851898 PFM851890:PFM851898 PPI851890:PPI851898 PZE851890:PZE851898 QJA851890:QJA851898 QSW851890:QSW851898 RCS851890:RCS851898 RMO851890:RMO851898 RWK851890:RWK851898 SGG851890:SGG851898 SQC851890:SQC851898 SZY851890:SZY851898 TJU851890:TJU851898 TTQ851890:TTQ851898 UDM851890:UDM851898 UNI851890:UNI851898 UXE851890:UXE851898 VHA851890:VHA851898 VQW851890:VQW851898 WAS851890:WAS851898 WKO851890:WKO851898 WUK851890:WUK851898 HY917426:HY917434 RU917426:RU917434 ABQ917426:ABQ917434 ALM917426:ALM917434 AVI917426:AVI917434 BFE917426:BFE917434 BPA917426:BPA917434 BYW917426:BYW917434 CIS917426:CIS917434 CSO917426:CSO917434 DCK917426:DCK917434 DMG917426:DMG917434 DWC917426:DWC917434 EFY917426:EFY917434 EPU917426:EPU917434 EZQ917426:EZQ917434 FJM917426:FJM917434 FTI917426:FTI917434 GDE917426:GDE917434 GNA917426:GNA917434 GWW917426:GWW917434 HGS917426:HGS917434 HQO917426:HQO917434 IAK917426:IAK917434 IKG917426:IKG917434 IUC917426:IUC917434 JDY917426:JDY917434 JNU917426:JNU917434 JXQ917426:JXQ917434 KHM917426:KHM917434 KRI917426:KRI917434 LBE917426:LBE917434 LLA917426:LLA917434 LUW917426:LUW917434 MES917426:MES917434 MOO917426:MOO917434 MYK917426:MYK917434 NIG917426:NIG917434 NSC917426:NSC917434 OBY917426:OBY917434 OLU917426:OLU917434 OVQ917426:OVQ917434 PFM917426:PFM917434 PPI917426:PPI917434 PZE917426:PZE917434 QJA917426:QJA917434 QSW917426:QSW917434 RCS917426:RCS917434 RMO917426:RMO917434 RWK917426:RWK917434 SGG917426:SGG917434 SQC917426:SQC917434 SZY917426:SZY917434 TJU917426:TJU917434 TTQ917426:TTQ917434 UDM917426:UDM917434 UNI917426:UNI917434 UXE917426:UXE917434 VHA917426:VHA917434 VQW917426:VQW917434 WAS917426:WAS917434 WKO917426:WKO917434 WUK917426:WUK917434 HY982962:HY982970 RU982962:RU982970 ABQ982962:ABQ982970 ALM982962:ALM982970 AVI982962:AVI982970 BFE982962:BFE982970 BPA982962:BPA982970 BYW982962:BYW982970 CIS982962:CIS982970 CSO982962:CSO982970 DCK982962:DCK982970 DMG982962:DMG982970 DWC982962:DWC982970 EFY982962:EFY982970 EPU982962:EPU982970 EZQ982962:EZQ982970 FJM982962:FJM982970 FTI982962:FTI982970 GDE982962:GDE982970 GNA982962:GNA982970 GWW982962:GWW982970 HGS982962:HGS982970 HQO982962:HQO982970 IAK982962:IAK982970 IKG982962:IKG982970 IUC982962:IUC982970 JDY982962:JDY982970 JNU982962:JNU982970 JXQ982962:JXQ982970 KHM982962:KHM982970 KRI982962:KRI982970 LBE982962:LBE982970 LLA982962:LLA982970 LUW982962:LUW982970 MES982962:MES982970 MOO982962:MOO982970 MYK982962:MYK982970 NIG982962:NIG982970 NSC982962:NSC982970 OBY982962:OBY982970 OLU982962:OLU982970 OVQ982962:OVQ982970 PFM982962:PFM982970 PPI982962:PPI982970 PZE982962:PZE982970 QJA982962:QJA982970 QSW982962:QSW982970 RCS982962:RCS982970 RMO982962:RMO982970 RWK982962:RWK982970 SGG982962:SGG982970 SQC982962:SQC982970 SZY982962:SZY982970 TJU982962:TJU982970 TTQ982962:TTQ982970 UDM982962:UDM982970 UNI982962:UNI982970 UXE982962:UXE982970 VHA982962:VHA982970 VQW982962:VQW982970 WAS982962:WAS982970 WKO982962:WKO982970 WUK982962:WUK982970 HY65469:HY65477 RU65469:RU65477 ABQ65469:ABQ65477 ALM65469:ALM65477 AVI65469:AVI65477 BFE65469:BFE65477 BPA65469:BPA65477 BYW65469:BYW65477 CIS65469:CIS65477 CSO65469:CSO65477 DCK65469:DCK65477 DMG65469:DMG65477 DWC65469:DWC65477 EFY65469:EFY65477 EPU65469:EPU65477 EZQ65469:EZQ65477 FJM65469:FJM65477 FTI65469:FTI65477 GDE65469:GDE65477 GNA65469:GNA65477 GWW65469:GWW65477 HGS65469:HGS65477 HQO65469:HQO65477 IAK65469:IAK65477 IKG65469:IKG65477 IUC65469:IUC65477 JDY65469:JDY65477 JNU65469:JNU65477 JXQ65469:JXQ65477 KHM65469:KHM65477 KRI65469:KRI65477 LBE65469:LBE65477 LLA65469:LLA65477 LUW65469:LUW65477 MES65469:MES65477 MOO65469:MOO65477 MYK65469:MYK65477 NIG65469:NIG65477 NSC65469:NSC65477 OBY65469:OBY65477 OLU65469:OLU65477 OVQ65469:OVQ65477 PFM65469:PFM65477 PPI65469:PPI65477 PZE65469:PZE65477 QJA65469:QJA65477 QSW65469:QSW65477 RCS65469:RCS65477 RMO65469:RMO65477 RWK65469:RWK65477 SGG65469:SGG65477 SQC65469:SQC65477 SZY65469:SZY65477 TJU65469:TJU65477 TTQ65469:TTQ65477 UDM65469:UDM65477 UNI65469:UNI65477 UXE65469:UXE65477 VHA65469:VHA65477 VQW65469:VQW65477 WAS65469:WAS65477 WKO65469:WKO65477 WUK65469:WUK65477 HY131005:HY131013 RU131005:RU131013 ABQ131005:ABQ131013 ALM131005:ALM131013 AVI131005:AVI131013 BFE131005:BFE131013 BPA131005:BPA131013 BYW131005:BYW131013 CIS131005:CIS131013 CSO131005:CSO131013 DCK131005:DCK131013 DMG131005:DMG131013 DWC131005:DWC131013 EFY131005:EFY131013 EPU131005:EPU131013 EZQ131005:EZQ131013 FJM131005:FJM131013 FTI131005:FTI131013 GDE131005:GDE131013 GNA131005:GNA131013 GWW131005:GWW131013 HGS131005:HGS131013 HQO131005:HQO131013 IAK131005:IAK131013 IKG131005:IKG131013 IUC131005:IUC131013 JDY131005:JDY131013 JNU131005:JNU131013 JXQ131005:JXQ131013 KHM131005:KHM131013 KRI131005:KRI131013 LBE131005:LBE131013 LLA131005:LLA131013 LUW131005:LUW131013 MES131005:MES131013 MOO131005:MOO131013 MYK131005:MYK131013 NIG131005:NIG131013 NSC131005:NSC131013 OBY131005:OBY131013 OLU131005:OLU131013 OVQ131005:OVQ131013 PFM131005:PFM131013 PPI131005:PPI131013 PZE131005:PZE131013 QJA131005:QJA131013 QSW131005:QSW131013 RCS131005:RCS131013 RMO131005:RMO131013 RWK131005:RWK131013 SGG131005:SGG131013 SQC131005:SQC131013 SZY131005:SZY131013 TJU131005:TJU131013 TTQ131005:TTQ131013 UDM131005:UDM131013 UNI131005:UNI131013 UXE131005:UXE131013 VHA131005:VHA131013 VQW131005:VQW131013 WAS131005:WAS131013 WKO131005:WKO131013 WUK131005:WUK131013 HY196541:HY196549 RU196541:RU196549 ABQ196541:ABQ196549 ALM196541:ALM196549 AVI196541:AVI196549 BFE196541:BFE196549 BPA196541:BPA196549 BYW196541:BYW196549 CIS196541:CIS196549 CSO196541:CSO196549 DCK196541:DCK196549 DMG196541:DMG196549 DWC196541:DWC196549 EFY196541:EFY196549 EPU196541:EPU196549 EZQ196541:EZQ196549 FJM196541:FJM196549 FTI196541:FTI196549 GDE196541:GDE196549 GNA196541:GNA196549 GWW196541:GWW196549 HGS196541:HGS196549 HQO196541:HQO196549 IAK196541:IAK196549 IKG196541:IKG196549 IUC196541:IUC196549 JDY196541:JDY196549 JNU196541:JNU196549 JXQ196541:JXQ196549 KHM196541:KHM196549 KRI196541:KRI196549 LBE196541:LBE196549 LLA196541:LLA196549 LUW196541:LUW196549 MES196541:MES196549 MOO196541:MOO196549 MYK196541:MYK196549 NIG196541:NIG196549 NSC196541:NSC196549 OBY196541:OBY196549 OLU196541:OLU196549 OVQ196541:OVQ196549 PFM196541:PFM196549 PPI196541:PPI196549 PZE196541:PZE196549 QJA196541:QJA196549 QSW196541:QSW196549 RCS196541:RCS196549 RMO196541:RMO196549 RWK196541:RWK196549 SGG196541:SGG196549 SQC196541:SQC196549 SZY196541:SZY196549 TJU196541:TJU196549 TTQ196541:TTQ196549 UDM196541:UDM196549 UNI196541:UNI196549 UXE196541:UXE196549 VHA196541:VHA196549 VQW196541:VQW196549 WAS196541:WAS196549 WKO196541:WKO196549 WUK196541:WUK196549 HY262077:HY262085 RU262077:RU262085 ABQ262077:ABQ262085 ALM262077:ALM262085 AVI262077:AVI262085 BFE262077:BFE262085 BPA262077:BPA262085 BYW262077:BYW262085 CIS262077:CIS262085 CSO262077:CSO262085 DCK262077:DCK262085 DMG262077:DMG262085 DWC262077:DWC262085 EFY262077:EFY262085 EPU262077:EPU262085 EZQ262077:EZQ262085 FJM262077:FJM262085 FTI262077:FTI262085 GDE262077:GDE262085 GNA262077:GNA262085 GWW262077:GWW262085 HGS262077:HGS262085 HQO262077:HQO262085 IAK262077:IAK262085 IKG262077:IKG262085 IUC262077:IUC262085 JDY262077:JDY262085 JNU262077:JNU262085 JXQ262077:JXQ262085 KHM262077:KHM262085 KRI262077:KRI262085 LBE262077:LBE262085 LLA262077:LLA262085 LUW262077:LUW262085 MES262077:MES262085 MOO262077:MOO262085 MYK262077:MYK262085 NIG262077:NIG262085 NSC262077:NSC262085 OBY262077:OBY262085 OLU262077:OLU262085 OVQ262077:OVQ262085 PFM262077:PFM262085 PPI262077:PPI262085 PZE262077:PZE262085 QJA262077:QJA262085 QSW262077:QSW262085 RCS262077:RCS262085 RMO262077:RMO262085 RWK262077:RWK262085 SGG262077:SGG262085 SQC262077:SQC262085 SZY262077:SZY262085 TJU262077:TJU262085 TTQ262077:TTQ262085 UDM262077:UDM262085 UNI262077:UNI262085 UXE262077:UXE262085 VHA262077:VHA262085 VQW262077:VQW262085 WAS262077:WAS262085 WKO262077:WKO262085 WUK262077:WUK262085 HY327613:HY327621 RU327613:RU327621 ABQ327613:ABQ327621 ALM327613:ALM327621 AVI327613:AVI327621 BFE327613:BFE327621 BPA327613:BPA327621 BYW327613:BYW327621 CIS327613:CIS327621 CSO327613:CSO327621 DCK327613:DCK327621 DMG327613:DMG327621 DWC327613:DWC327621 EFY327613:EFY327621 EPU327613:EPU327621 EZQ327613:EZQ327621 FJM327613:FJM327621 FTI327613:FTI327621 GDE327613:GDE327621 GNA327613:GNA327621 GWW327613:GWW327621 HGS327613:HGS327621 HQO327613:HQO327621 IAK327613:IAK327621 IKG327613:IKG327621 IUC327613:IUC327621 JDY327613:JDY327621 JNU327613:JNU327621 JXQ327613:JXQ327621 KHM327613:KHM327621 KRI327613:KRI327621 LBE327613:LBE327621 LLA327613:LLA327621 LUW327613:LUW327621 MES327613:MES327621 MOO327613:MOO327621 MYK327613:MYK327621 NIG327613:NIG327621 NSC327613:NSC327621 OBY327613:OBY327621 OLU327613:OLU327621 OVQ327613:OVQ327621 PFM327613:PFM327621 PPI327613:PPI327621 PZE327613:PZE327621 QJA327613:QJA327621 QSW327613:QSW327621 RCS327613:RCS327621 RMO327613:RMO327621 RWK327613:RWK327621 SGG327613:SGG327621 SQC327613:SQC327621 SZY327613:SZY327621 TJU327613:TJU327621 TTQ327613:TTQ327621 UDM327613:UDM327621 UNI327613:UNI327621 UXE327613:UXE327621 VHA327613:VHA327621 VQW327613:VQW327621 WAS327613:WAS327621 WKO327613:WKO327621 WUK327613:WUK327621 HY393149:HY393157 RU393149:RU393157 ABQ393149:ABQ393157 ALM393149:ALM393157 AVI393149:AVI393157 BFE393149:BFE393157 BPA393149:BPA393157 BYW393149:BYW393157 CIS393149:CIS393157 CSO393149:CSO393157 DCK393149:DCK393157 DMG393149:DMG393157 DWC393149:DWC393157 EFY393149:EFY393157 EPU393149:EPU393157 EZQ393149:EZQ393157 FJM393149:FJM393157 FTI393149:FTI393157 GDE393149:GDE393157 GNA393149:GNA393157 GWW393149:GWW393157 HGS393149:HGS393157 HQO393149:HQO393157 IAK393149:IAK393157 IKG393149:IKG393157 IUC393149:IUC393157 JDY393149:JDY393157 JNU393149:JNU393157 JXQ393149:JXQ393157 KHM393149:KHM393157 KRI393149:KRI393157 LBE393149:LBE393157 LLA393149:LLA393157 LUW393149:LUW393157 MES393149:MES393157 MOO393149:MOO393157 MYK393149:MYK393157 NIG393149:NIG393157 NSC393149:NSC393157 OBY393149:OBY393157 OLU393149:OLU393157 OVQ393149:OVQ393157 PFM393149:PFM393157 PPI393149:PPI393157 PZE393149:PZE393157 QJA393149:QJA393157 QSW393149:QSW393157 RCS393149:RCS393157 RMO393149:RMO393157 RWK393149:RWK393157 SGG393149:SGG393157 SQC393149:SQC393157 SZY393149:SZY393157 TJU393149:TJU393157 TTQ393149:TTQ393157 UDM393149:UDM393157 UNI393149:UNI393157 UXE393149:UXE393157 VHA393149:VHA393157 VQW393149:VQW393157 WAS393149:WAS393157 WKO393149:WKO393157 WUK393149:WUK393157 HY458685:HY458693 RU458685:RU458693 ABQ458685:ABQ458693 ALM458685:ALM458693 AVI458685:AVI458693 BFE458685:BFE458693 BPA458685:BPA458693 BYW458685:BYW458693 CIS458685:CIS458693 CSO458685:CSO458693 DCK458685:DCK458693 DMG458685:DMG458693 DWC458685:DWC458693 EFY458685:EFY458693 EPU458685:EPU458693 EZQ458685:EZQ458693 FJM458685:FJM458693 FTI458685:FTI458693 GDE458685:GDE458693 GNA458685:GNA458693 GWW458685:GWW458693 HGS458685:HGS458693 HQO458685:HQO458693 IAK458685:IAK458693 IKG458685:IKG458693 IUC458685:IUC458693 JDY458685:JDY458693 JNU458685:JNU458693 JXQ458685:JXQ458693 KHM458685:KHM458693 KRI458685:KRI458693 LBE458685:LBE458693 LLA458685:LLA458693 LUW458685:LUW458693 MES458685:MES458693 MOO458685:MOO458693 MYK458685:MYK458693 NIG458685:NIG458693 NSC458685:NSC458693 OBY458685:OBY458693 OLU458685:OLU458693 OVQ458685:OVQ458693 PFM458685:PFM458693 PPI458685:PPI458693 PZE458685:PZE458693 QJA458685:QJA458693 QSW458685:QSW458693 RCS458685:RCS458693 RMO458685:RMO458693 RWK458685:RWK458693 SGG458685:SGG458693 SQC458685:SQC458693 SZY458685:SZY458693 TJU458685:TJU458693 TTQ458685:TTQ458693 UDM458685:UDM458693 UNI458685:UNI458693 UXE458685:UXE458693 VHA458685:VHA458693 VQW458685:VQW458693 WAS458685:WAS458693 WKO458685:WKO458693 WUK458685:WUK458693 HY524221:HY524229 RU524221:RU524229 ABQ524221:ABQ524229 ALM524221:ALM524229 AVI524221:AVI524229 BFE524221:BFE524229 BPA524221:BPA524229 BYW524221:BYW524229 CIS524221:CIS524229 CSO524221:CSO524229 DCK524221:DCK524229 DMG524221:DMG524229 DWC524221:DWC524229 EFY524221:EFY524229 EPU524221:EPU524229 EZQ524221:EZQ524229 FJM524221:FJM524229 FTI524221:FTI524229 GDE524221:GDE524229 GNA524221:GNA524229 GWW524221:GWW524229 HGS524221:HGS524229 HQO524221:HQO524229 IAK524221:IAK524229 IKG524221:IKG524229 IUC524221:IUC524229 JDY524221:JDY524229 JNU524221:JNU524229 JXQ524221:JXQ524229 KHM524221:KHM524229 KRI524221:KRI524229 LBE524221:LBE524229 LLA524221:LLA524229 LUW524221:LUW524229 MES524221:MES524229 MOO524221:MOO524229 MYK524221:MYK524229 NIG524221:NIG524229 NSC524221:NSC524229 OBY524221:OBY524229 OLU524221:OLU524229 OVQ524221:OVQ524229 PFM524221:PFM524229 PPI524221:PPI524229 PZE524221:PZE524229 QJA524221:QJA524229 QSW524221:QSW524229 RCS524221:RCS524229 RMO524221:RMO524229 RWK524221:RWK524229 SGG524221:SGG524229 SQC524221:SQC524229 SZY524221:SZY524229 TJU524221:TJU524229 TTQ524221:TTQ524229 UDM524221:UDM524229 UNI524221:UNI524229 UXE524221:UXE524229 VHA524221:VHA524229 VQW524221:VQW524229 WAS524221:WAS524229 WKO524221:WKO524229 WUK524221:WUK524229 HY589757:HY589765 RU589757:RU589765 ABQ589757:ABQ589765 ALM589757:ALM589765 AVI589757:AVI589765 BFE589757:BFE589765 BPA589757:BPA589765 BYW589757:BYW589765 CIS589757:CIS589765 CSO589757:CSO589765 DCK589757:DCK589765 DMG589757:DMG589765 DWC589757:DWC589765 EFY589757:EFY589765 EPU589757:EPU589765 EZQ589757:EZQ589765 FJM589757:FJM589765 FTI589757:FTI589765 GDE589757:GDE589765 GNA589757:GNA589765 GWW589757:GWW589765 HGS589757:HGS589765 HQO589757:HQO589765 IAK589757:IAK589765 IKG589757:IKG589765 IUC589757:IUC589765 JDY589757:JDY589765 JNU589757:JNU589765 JXQ589757:JXQ589765 KHM589757:KHM589765 KRI589757:KRI589765 LBE589757:LBE589765 LLA589757:LLA589765 LUW589757:LUW589765 MES589757:MES589765 MOO589757:MOO589765 MYK589757:MYK589765 NIG589757:NIG589765 NSC589757:NSC589765 OBY589757:OBY589765 OLU589757:OLU589765 OVQ589757:OVQ589765 PFM589757:PFM589765 PPI589757:PPI589765 PZE589757:PZE589765 QJA589757:QJA589765 QSW589757:QSW589765 RCS589757:RCS589765 RMO589757:RMO589765 RWK589757:RWK589765 SGG589757:SGG589765 SQC589757:SQC589765 SZY589757:SZY589765 TJU589757:TJU589765 TTQ589757:TTQ589765 UDM589757:UDM589765 UNI589757:UNI589765 UXE589757:UXE589765 VHA589757:VHA589765 VQW589757:VQW589765 WAS589757:WAS589765 WKO589757:WKO589765 WUK589757:WUK589765 HY655293:HY655301 RU655293:RU655301 ABQ655293:ABQ655301 ALM655293:ALM655301 AVI655293:AVI655301 BFE655293:BFE655301 BPA655293:BPA655301 BYW655293:BYW655301 CIS655293:CIS655301 CSO655293:CSO655301 DCK655293:DCK655301 DMG655293:DMG655301 DWC655293:DWC655301 EFY655293:EFY655301 EPU655293:EPU655301 EZQ655293:EZQ655301 FJM655293:FJM655301 FTI655293:FTI655301 GDE655293:GDE655301 GNA655293:GNA655301 GWW655293:GWW655301 HGS655293:HGS655301 HQO655293:HQO655301 IAK655293:IAK655301 IKG655293:IKG655301 IUC655293:IUC655301 JDY655293:JDY655301 JNU655293:JNU655301 JXQ655293:JXQ655301 KHM655293:KHM655301 KRI655293:KRI655301 LBE655293:LBE655301 LLA655293:LLA655301 LUW655293:LUW655301 MES655293:MES655301 MOO655293:MOO655301 MYK655293:MYK655301 NIG655293:NIG655301 NSC655293:NSC655301 OBY655293:OBY655301 OLU655293:OLU655301 OVQ655293:OVQ655301 PFM655293:PFM655301 PPI655293:PPI655301 PZE655293:PZE655301 QJA655293:QJA655301 QSW655293:QSW655301 RCS655293:RCS655301 RMO655293:RMO655301 RWK655293:RWK655301 SGG655293:SGG655301 SQC655293:SQC655301 SZY655293:SZY655301 TJU655293:TJU655301 TTQ655293:TTQ655301 UDM655293:UDM655301 UNI655293:UNI655301 UXE655293:UXE655301 VHA655293:VHA655301 VQW655293:VQW655301 WAS655293:WAS655301 WKO655293:WKO655301 WUK655293:WUK655301 HY720829:HY720837 RU720829:RU720837 ABQ720829:ABQ720837 ALM720829:ALM720837 AVI720829:AVI720837 BFE720829:BFE720837 BPA720829:BPA720837 BYW720829:BYW720837 CIS720829:CIS720837 CSO720829:CSO720837 DCK720829:DCK720837 DMG720829:DMG720837 DWC720829:DWC720837 EFY720829:EFY720837 EPU720829:EPU720837 EZQ720829:EZQ720837 FJM720829:FJM720837 FTI720829:FTI720837 GDE720829:GDE720837 GNA720829:GNA720837 GWW720829:GWW720837 HGS720829:HGS720837 HQO720829:HQO720837 IAK720829:IAK720837 IKG720829:IKG720837 IUC720829:IUC720837 JDY720829:JDY720837 JNU720829:JNU720837 JXQ720829:JXQ720837 KHM720829:KHM720837 KRI720829:KRI720837 LBE720829:LBE720837 LLA720829:LLA720837 LUW720829:LUW720837 MES720829:MES720837 MOO720829:MOO720837 MYK720829:MYK720837 NIG720829:NIG720837 NSC720829:NSC720837 OBY720829:OBY720837 OLU720829:OLU720837 OVQ720829:OVQ720837 PFM720829:PFM720837 PPI720829:PPI720837 PZE720829:PZE720837 QJA720829:QJA720837 QSW720829:QSW720837 RCS720829:RCS720837 RMO720829:RMO720837 RWK720829:RWK720837 SGG720829:SGG720837 SQC720829:SQC720837 SZY720829:SZY720837 TJU720829:TJU720837 TTQ720829:TTQ720837 UDM720829:UDM720837 UNI720829:UNI720837 UXE720829:UXE720837 VHA720829:VHA720837 VQW720829:VQW720837 WAS720829:WAS720837 WKO720829:WKO720837 WUK720829:WUK720837 HY786365:HY786373 RU786365:RU786373 ABQ786365:ABQ786373 ALM786365:ALM786373 AVI786365:AVI786373 BFE786365:BFE786373 BPA786365:BPA786373 BYW786365:BYW786373 CIS786365:CIS786373 CSO786365:CSO786373 DCK786365:DCK786373 DMG786365:DMG786373 DWC786365:DWC786373 EFY786365:EFY786373 EPU786365:EPU786373 EZQ786365:EZQ786373 FJM786365:FJM786373 FTI786365:FTI786373 GDE786365:GDE786373 GNA786365:GNA786373 GWW786365:GWW786373 HGS786365:HGS786373 HQO786365:HQO786373 IAK786365:IAK786373 IKG786365:IKG786373 IUC786365:IUC786373 JDY786365:JDY786373 JNU786365:JNU786373 JXQ786365:JXQ786373 KHM786365:KHM786373 KRI786365:KRI786373 LBE786365:LBE786373 LLA786365:LLA786373 LUW786365:LUW786373 MES786365:MES786373 MOO786365:MOO786373 MYK786365:MYK786373 NIG786365:NIG786373 NSC786365:NSC786373 OBY786365:OBY786373 OLU786365:OLU786373 OVQ786365:OVQ786373 PFM786365:PFM786373 PPI786365:PPI786373 PZE786365:PZE786373 QJA786365:QJA786373 QSW786365:QSW786373 RCS786365:RCS786373 RMO786365:RMO786373 RWK786365:RWK786373 SGG786365:SGG786373 SQC786365:SQC786373 SZY786365:SZY786373 TJU786365:TJU786373 TTQ786365:TTQ786373 UDM786365:UDM786373 UNI786365:UNI786373 UXE786365:UXE786373 VHA786365:VHA786373 VQW786365:VQW786373 WAS786365:WAS786373 WKO786365:WKO786373 WUK786365:WUK786373 HY851901:HY851909 RU851901:RU851909 ABQ851901:ABQ851909 ALM851901:ALM851909 AVI851901:AVI851909 BFE851901:BFE851909 BPA851901:BPA851909 BYW851901:BYW851909 CIS851901:CIS851909 CSO851901:CSO851909 DCK851901:DCK851909 DMG851901:DMG851909 DWC851901:DWC851909 EFY851901:EFY851909 EPU851901:EPU851909 EZQ851901:EZQ851909 FJM851901:FJM851909 FTI851901:FTI851909 GDE851901:GDE851909 GNA851901:GNA851909 GWW851901:GWW851909 HGS851901:HGS851909 HQO851901:HQO851909 IAK851901:IAK851909 IKG851901:IKG851909 IUC851901:IUC851909 JDY851901:JDY851909 JNU851901:JNU851909 JXQ851901:JXQ851909 KHM851901:KHM851909 KRI851901:KRI851909 LBE851901:LBE851909 LLA851901:LLA851909 LUW851901:LUW851909 MES851901:MES851909 MOO851901:MOO851909 MYK851901:MYK851909 NIG851901:NIG851909 NSC851901:NSC851909 OBY851901:OBY851909 OLU851901:OLU851909 OVQ851901:OVQ851909 PFM851901:PFM851909 PPI851901:PPI851909 PZE851901:PZE851909 QJA851901:QJA851909 QSW851901:QSW851909 RCS851901:RCS851909 RMO851901:RMO851909 RWK851901:RWK851909 SGG851901:SGG851909 SQC851901:SQC851909 SZY851901:SZY851909 TJU851901:TJU851909 TTQ851901:TTQ851909 UDM851901:UDM851909 UNI851901:UNI851909 UXE851901:UXE851909 VHA851901:VHA851909 VQW851901:VQW851909 WAS851901:WAS851909 WKO851901:WKO851909 WUK851901:WUK851909 HY917437:HY917445 RU917437:RU917445 ABQ917437:ABQ917445 ALM917437:ALM917445 AVI917437:AVI917445 BFE917437:BFE917445 BPA917437:BPA917445 BYW917437:BYW917445 CIS917437:CIS917445 CSO917437:CSO917445 DCK917437:DCK917445 DMG917437:DMG917445 DWC917437:DWC917445 EFY917437:EFY917445 EPU917437:EPU917445 EZQ917437:EZQ917445 FJM917437:FJM917445 FTI917437:FTI917445 GDE917437:GDE917445 GNA917437:GNA917445 GWW917437:GWW917445 HGS917437:HGS917445 HQO917437:HQO917445 IAK917437:IAK917445 IKG917437:IKG917445 IUC917437:IUC917445 JDY917437:JDY917445 JNU917437:JNU917445 JXQ917437:JXQ917445 KHM917437:KHM917445 KRI917437:KRI917445 LBE917437:LBE917445 LLA917437:LLA917445 LUW917437:LUW917445 MES917437:MES917445 MOO917437:MOO917445 MYK917437:MYK917445 NIG917437:NIG917445 NSC917437:NSC917445 OBY917437:OBY917445 OLU917437:OLU917445 OVQ917437:OVQ917445 PFM917437:PFM917445 PPI917437:PPI917445 PZE917437:PZE917445 QJA917437:QJA917445 QSW917437:QSW917445 RCS917437:RCS917445 RMO917437:RMO917445 RWK917437:RWK917445 SGG917437:SGG917445 SQC917437:SQC917445 SZY917437:SZY917445 TJU917437:TJU917445 TTQ917437:TTQ917445 UDM917437:UDM917445 UNI917437:UNI917445 UXE917437:UXE917445 VHA917437:VHA917445 VQW917437:VQW917445 WAS917437:WAS917445 WKO917437:WKO917445 WUK917437:WUK917445 HY982973:HY982981 RU982973:RU982981 ABQ982973:ABQ982981 ALM982973:ALM982981 AVI982973:AVI982981 BFE982973:BFE982981 BPA982973:BPA982981 BYW982973:BYW982981 CIS982973:CIS982981 CSO982973:CSO982981 DCK982973:DCK982981 DMG982973:DMG982981 DWC982973:DWC982981 EFY982973:EFY982981 EPU982973:EPU982981 EZQ982973:EZQ982981 FJM982973:FJM982981 FTI982973:FTI982981 GDE982973:GDE982981 GNA982973:GNA982981 GWW982973:GWW982981 HGS982973:HGS982981 HQO982973:HQO982981 IAK982973:IAK982981 IKG982973:IKG982981 IUC982973:IUC982981 JDY982973:JDY982981 JNU982973:JNU982981 JXQ982973:JXQ982981 KHM982973:KHM982981 KRI982973:KRI982981 LBE982973:LBE982981 LLA982973:LLA982981 LUW982973:LUW982981 MES982973:MES982981 MOO982973:MOO982981 MYK982973:MYK982981 NIG982973:NIG982981 NSC982973:NSC982981 OBY982973:OBY982981 OLU982973:OLU982981 OVQ982973:OVQ982981 PFM982973:PFM982981 PPI982973:PPI982981 PZE982973:PZE982981 QJA982973:QJA982981 QSW982973:QSW982981 RCS982973:RCS982981 RMO982973:RMO982981 RWK982973:RWK982981 SGG982973:SGG982981 SQC982973:SQC982981 SZY982973:SZY982981 TJU982973:TJU982981 TTQ982973:TTQ982981 UDM982973:UDM982981 UNI982973:UNI982981 UXE982973:UXE982981 VHA982973:VHA982981 VQW982973:VQW982981 WAS982973:WAS982981 WKO982973:WKO982981 WUK9:WUK10 WKO9:WKO10 WAS9:WAS10 VQW9:VQW10 VHA9:VHA10 UXE9:UXE10 UNI9:UNI10 UDM9:UDM10 TTQ9:TTQ10 TJU9:TJU10 SZY9:SZY10 SQC9:SQC10 SGG9:SGG10 RWK9:RWK10 RMO9:RMO10 RCS9:RCS10 QSW9:QSW10 QJA9:QJA10 PZE9:PZE10 PPI9:PPI10 PFM9:PFM10 OVQ9:OVQ10 OLU9:OLU10 OBY9:OBY10 NSC9:NSC10 NIG9:NIG10 MYK9:MYK10 MOO9:MOO10 MES9:MES10 LUW9:LUW10 LLA9:LLA10 LBE9:LBE10 KRI9:KRI10 KHM9:KHM10 JXQ9:JXQ10 JNU9:JNU10 JDY9:JDY10 IUC9:IUC10 IKG9:IKG10 IAK9:IAK10 HQO9:HQO10 HGS9:HGS10 GWW9:GWW10 GNA9:GNA10 GDE9:GDE10 FTI9:FTI10 FJM9:FJM10 EZQ9:EZQ10 EPU9:EPU10 EFY9:EFY10 DWC9:DWC10 DMG9:DMG10 DCK9:DCK10 CSO9:CSO10 CIS9:CIS10 BYW9:BYW10 BPA9:BPA10 BFE9:BFE10 AVI9:AVI10 ALM9:ALM10 ABQ9:ABQ10 RU9:RU10 HY9:HY10" xr:uid="{00000000-0002-0000-0400-000000000000}"/>
    <dataValidation allowBlank="1" showInputMessage="1" showErrorMessage="1" prompt="definir la unidad de medida con la cual se asigna el valor unitario." sqref="WUM982973:WUM982981 B65458:B65466 IA65458:IA65466 RW65458:RW65466 ABS65458:ABS65466 ALO65458:ALO65466 AVK65458:AVK65466 BFG65458:BFG65466 BPC65458:BPC65466 BYY65458:BYY65466 CIU65458:CIU65466 CSQ65458:CSQ65466 DCM65458:DCM65466 DMI65458:DMI65466 DWE65458:DWE65466 EGA65458:EGA65466 EPW65458:EPW65466 EZS65458:EZS65466 FJO65458:FJO65466 FTK65458:FTK65466 GDG65458:GDG65466 GNC65458:GNC65466 GWY65458:GWY65466 HGU65458:HGU65466 HQQ65458:HQQ65466 IAM65458:IAM65466 IKI65458:IKI65466 IUE65458:IUE65466 JEA65458:JEA65466 JNW65458:JNW65466 JXS65458:JXS65466 KHO65458:KHO65466 KRK65458:KRK65466 LBG65458:LBG65466 LLC65458:LLC65466 LUY65458:LUY65466 MEU65458:MEU65466 MOQ65458:MOQ65466 MYM65458:MYM65466 NII65458:NII65466 NSE65458:NSE65466 OCA65458:OCA65466 OLW65458:OLW65466 OVS65458:OVS65466 PFO65458:PFO65466 PPK65458:PPK65466 PZG65458:PZG65466 QJC65458:QJC65466 QSY65458:QSY65466 RCU65458:RCU65466 RMQ65458:RMQ65466 RWM65458:RWM65466 SGI65458:SGI65466 SQE65458:SQE65466 TAA65458:TAA65466 TJW65458:TJW65466 TTS65458:TTS65466 UDO65458:UDO65466 UNK65458:UNK65466 UXG65458:UXG65466 VHC65458:VHC65466 VQY65458:VQY65466 WAU65458:WAU65466 WKQ65458:WKQ65466 WUM65458:WUM65466 B130994:B131002 IA130994:IA131002 RW130994:RW131002 ABS130994:ABS131002 ALO130994:ALO131002 AVK130994:AVK131002 BFG130994:BFG131002 BPC130994:BPC131002 BYY130994:BYY131002 CIU130994:CIU131002 CSQ130994:CSQ131002 DCM130994:DCM131002 DMI130994:DMI131002 DWE130994:DWE131002 EGA130994:EGA131002 EPW130994:EPW131002 EZS130994:EZS131002 FJO130994:FJO131002 FTK130994:FTK131002 GDG130994:GDG131002 GNC130994:GNC131002 GWY130994:GWY131002 HGU130994:HGU131002 HQQ130994:HQQ131002 IAM130994:IAM131002 IKI130994:IKI131002 IUE130994:IUE131002 JEA130994:JEA131002 JNW130994:JNW131002 JXS130994:JXS131002 KHO130994:KHO131002 KRK130994:KRK131002 LBG130994:LBG131002 LLC130994:LLC131002 LUY130994:LUY131002 MEU130994:MEU131002 MOQ130994:MOQ131002 MYM130994:MYM131002 NII130994:NII131002 NSE130994:NSE131002 OCA130994:OCA131002 OLW130994:OLW131002 OVS130994:OVS131002 PFO130994:PFO131002 PPK130994:PPK131002 PZG130994:PZG131002 QJC130994:QJC131002 QSY130994:QSY131002 RCU130994:RCU131002 RMQ130994:RMQ131002 RWM130994:RWM131002 SGI130994:SGI131002 SQE130994:SQE131002 TAA130994:TAA131002 TJW130994:TJW131002 TTS130994:TTS131002 UDO130994:UDO131002 UNK130994:UNK131002 UXG130994:UXG131002 VHC130994:VHC131002 VQY130994:VQY131002 WAU130994:WAU131002 WKQ130994:WKQ131002 WUM130994:WUM131002 B196530:B196538 IA196530:IA196538 RW196530:RW196538 ABS196530:ABS196538 ALO196530:ALO196538 AVK196530:AVK196538 BFG196530:BFG196538 BPC196530:BPC196538 BYY196530:BYY196538 CIU196530:CIU196538 CSQ196530:CSQ196538 DCM196530:DCM196538 DMI196530:DMI196538 DWE196530:DWE196538 EGA196530:EGA196538 EPW196530:EPW196538 EZS196530:EZS196538 FJO196530:FJO196538 FTK196530:FTK196538 GDG196530:GDG196538 GNC196530:GNC196538 GWY196530:GWY196538 HGU196530:HGU196538 HQQ196530:HQQ196538 IAM196530:IAM196538 IKI196530:IKI196538 IUE196530:IUE196538 JEA196530:JEA196538 JNW196530:JNW196538 JXS196530:JXS196538 KHO196530:KHO196538 KRK196530:KRK196538 LBG196530:LBG196538 LLC196530:LLC196538 LUY196530:LUY196538 MEU196530:MEU196538 MOQ196530:MOQ196538 MYM196530:MYM196538 NII196530:NII196538 NSE196530:NSE196538 OCA196530:OCA196538 OLW196530:OLW196538 OVS196530:OVS196538 PFO196530:PFO196538 PPK196530:PPK196538 PZG196530:PZG196538 QJC196530:QJC196538 QSY196530:QSY196538 RCU196530:RCU196538 RMQ196530:RMQ196538 RWM196530:RWM196538 SGI196530:SGI196538 SQE196530:SQE196538 TAA196530:TAA196538 TJW196530:TJW196538 TTS196530:TTS196538 UDO196530:UDO196538 UNK196530:UNK196538 UXG196530:UXG196538 VHC196530:VHC196538 VQY196530:VQY196538 WAU196530:WAU196538 WKQ196530:WKQ196538 WUM196530:WUM196538 B262066:B262074 IA262066:IA262074 RW262066:RW262074 ABS262066:ABS262074 ALO262066:ALO262074 AVK262066:AVK262074 BFG262066:BFG262074 BPC262066:BPC262074 BYY262066:BYY262074 CIU262066:CIU262074 CSQ262066:CSQ262074 DCM262066:DCM262074 DMI262066:DMI262074 DWE262066:DWE262074 EGA262066:EGA262074 EPW262066:EPW262074 EZS262066:EZS262074 FJO262066:FJO262074 FTK262066:FTK262074 GDG262066:GDG262074 GNC262066:GNC262074 GWY262066:GWY262074 HGU262066:HGU262074 HQQ262066:HQQ262074 IAM262066:IAM262074 IKI262066:IKI262074 IUE262066:IUE262074 JEA262066:JEA262074 JNW262066:JNW262074 JXS262066:JXS262074 KHO262066:KHO262074 KRK262066:KRK262074 LBG262066:LBG262074 LLC262066:LLC262074 LUY262066:LUY262074 MEU262066:MEU262074 MOQ262066:MOQ262074 MYM262066:MYM262074 NII262066:NII262074 NSE262066:NSE262074 OCA262066:OCA262074 OLW262066:OLW262074 OVS262066:OVS262074 PFO262066:PFO262074 PPK262066:PPK262074 PZG262066:PZG262074 QJC262066:QJC262074 QSY262066:QSY262074 RCU262066:RCU262074 RMQ262066:RMQ262074 RWM262066:RWM262074 SGI262066:SGI262074 SQE262066:SQE262074 TAA262066:TAA262074 TJW262066:TJW262074 TTS262066:TTS262074 UDO262066:UDO262074 UNK262066:UNK262074 UXG262066:UXG262074 VHC262066:VHC262074 VQY262066:VQY262074 WAU262066:WAU262074 WKQ262066:WKQ262074 WUM262066:WUM262074 B327602:B327610 IA327602:IA327610 RW327602:RW327610 ABS327602:ABS327610 ALO327602:ALO327610 AVK327602:AVK327610 BFG327602:BFG327610 BPC327602:BPC327610 BYY327602:BYY327610 CIU327602:CIU327610 CSQ327602:CSQ327610 DCM327602:DCM327610 DMI327602:DMI327610 DWE327602:DWE327610 EGA327602:EGA327610 EPW327602:EPW327610 EZS327602:EZS327610 FJO327602:FJO327610 FTK327602:FTK327610 GDG327602:GDG327610 GNC327602:GNC327610 GWY327602:GWY327610 HGU327602:HGU327610 HQQ327602:HQQ327610 IAM327602:IAM327610 IKI327602:IKI327610 IUE327602:IUE327610 JEA327602:JEA327610 JNW327602:JNW327610 JXS327602:JXS327610 KHO327602:KHO327610 KRK327602:KRK327610 LBG327602:LBG327610 LLC327602:LLC327610 LUY327602:LUY327610 MEU327602:MEU327610 MOQ327602:MOQ327610 MYM327602:MYM327610 NII327602:NII327610 NSE327602:NSE327610 OCA327602:OCA327610 OLW327602:OLW327610 OVS327602:OVS327610 PFO327602:PFO327610 PPK327602:PPK327610 PZG327602:PZG327610 QJC327602:QJC327610 QSY327602:QSY327610 RCU327602:RCU327610 RMQ327602:RMQ327610 RWM327602:RWM327610 SGI327602:SGI327610 SQE327602:SQE327610 TAA327602:TAA327610 TJW327602:TJW327610 TTS327602:TTS327610 UDO327602:UDO327610 UNK327602:UNK327610 UXG327602:UXG327610 VHC327602:VHC327610 VQY327602:VQY327610 WAU327602:WAU327610 WKQ327602:WKQ327610 WUM327602:WUM327610 B393138:B393146 IA393138:IA393146 RW393138:RW393146 ABS393138:ABS393146 ALO393138:ALO393146 AVK393138:AVK393146 BFG393138:BFG393146 BPC393138:BPC393146 BYY393138:BYY393146 CIU393138:CIU393146 CSQ393138:CSQ393146 DCM393138:DCM393146 DMI393138:DMI393146 DWE393138:DWE393146 EGA393138:EGA393146 EPW393138:EPW393146 EZS393138:EZS393146 FJO393138:FJO393146 FTK393138:FTK393146 GDG393138:GDG393146 GNC393138:GNC393146 GWY393138:GWY393146 HGU393138:HGU393146 HQQ393138:HQQ393146 IAM393138:IAM393146 IKI393138:IKI393146 IUE393138:IUE393146 JEA393138:JEA393146 JNW393138:JNW393146 JXS393138:JXS393146 KHO393138:KHO393146 KRK393138:KRK393146 LBG393138:LBG393146 LLC393138:LLC393146 LUY393138:LUY393146 MEU393138:MEU393146 MOQ393138:MOQ393146 MYM393138:MYM393146 NII393138:NII393146 NSE393138:NSE393146 OCA393138:OCA393146 OLW393138:OLW393146 OVS393138:OVS393146 PFO393138:PFO393146 PPK393138:PPK393146 PZG393138:PZG393146 QJC393138:QJC393146 QSY393138:QSY393146 RCU393138:RCU393146 RMQ393138:RMQ393146 RWM393138:RWM393146 SGI393138:SGI393146 SQE393138:SQE393146 TAA393138:TAA393146 TJW393138:TJW393146 TTS393138:TTS393146 UDO393138:UDO393146 UNK393138:UNK393146 UXG393138:UXG393146 VHC393138:VHC393146 VQY393138:VQY393146 WAU393138:WAU393146 WKQ393138:WKQ393146 WUM393138:WUM393146 B458674:B458682 IA458674:IA458682 RW458674:RW458682 ABS458674:ABS458682 ALO458674:ALO458682 AVK458674:AVK458682 BFG458674:BFG458682 BPC458674:BPC458682 BYY458674:BYY458682 CIU458674:CIU458682 CSQ458674:CSQ458682 DCM458674:DCM458682 DMI458674:DMI458682 DWE458674:DWE458682 EGA458674:EGA458682 EPW458674:EPW458682 EZS458674:EZS458682 FJO458674:FJO458682 FTK458674:FTK458682 GDG458674:GDG458682 GNC458674:GNC458682 GWY458674:GWY458682 HGU458674:HGU458682 HQQ458674:HQQ458682 IAM458674:IAM458682 IKI458674:IKI458682 IUE458674:IUE458682 JEA458674:JEA458682 JNW458674:JNW458682 JXS458674:JXS458682 KHO458674:KHO458682 KRK458674:KRK458682 LBG458674:LBG458682 LLC458674:LLC458682 LUY458674:LUY458682 MEU458674:MEU458682 MOQ458674:MOQ458682 MYM458674:MYM458682 NII458674:NII458682 NSE458674:NSE458682 OCA458674:OCA458682 OLW458674:OLW458682 OVS458674:OVS458682 PFO458674:PFO458682 PPK458674:PPK458682 PZG458674:PZG458682 QJC458674:QJC458682 QSY458674:QSY458682 RCU458674:RCU458682 RMQ458674:RMQ458682 RWM458674:RWM458682 SGI458674:SGI458682 SQE458674:SQE458682 TAA458674:TAA458682 TJW458674:TJW458682 TTS458674:TTS458682 UDO458674:UDO458682 UNK458674:UNK458682 UXG458674:UXG458682 VHC458674:VHC458682 VQY458674:VQY458682 WAU458674:WAU458682 WKQ458674:WKQ458682 WUM458674:WUM458682 B524210:B524218 IA524210:IA524218 RW524210:RW524218 ABS524210:ABS524218 ALO524210:ALO524218 AVK524210:AVK524218 BFG524210:BFG524218 BPC524210:BPC524218 BYY524210:BYY524218 CIU524210:CIU524218 CSQ524210:CSQ524218 DCM524210:DCM524218 DMI524210:DMI524218 DWE524210:DWE524218 EGA524210:EGA524218 EPW524210:EPW524218 EZS524210:EZS524218 FJO524210:FJO524218 FTK524210:FTK524218 GDG524210:GDG524218 GNC524210:GNC524218 GWY524210:GWY524218 HGU524210:HGU524218 HQQ524210:HQQ524218 IAM524210:IAM524218 IKI524210:IKI524218 IUE524210:IUE524218 JEA524210:JEA524218 JNW524210:JNW524218 JXS524210:JXS524218 KHO524210:KHO524218 KRK524210:KRK524218 LBG524210:LBG524218 LLC524210:LLC524218 LUY524210:LUY524218 MEU524210:MEU524218 MOQ524210:MOQ524218 MYM524210:MYM524218 NII524210:NII524218 NSE524210:NSE524218 OCA524210:OCA524218 OLW524210:OLW524218 OVS524210:OVS524218 PFO524210:PFO524218 PPK524210:PPK524218 PZG524210:PZG524218 QJC524210:QJC524218 QSY524210:QSY524218 RCU524210:RCU524218 RMQ524210:RMQ524218 RWM524210:RWM524218 SGI524210:SGI524218 SQE524210:SQE524218 TAA524210:TAA524218 TJW524210:TJW524218 TTS524210:TTS524218 UDO524210:UDO524218 UNK524210:UNK524218 UXG524210:UXG524218 VHC524210:VHC524218 VQY524210:VQY524218 WAU524210:WAU524218 WKQ524210:WKQ524218 WUM524210:WUM524218 B589746:B589754 IA589746:IA589754 RW589746:RW589754 ABS589746:ABS589754 ALO589746:ALO589754 AVK589746:AVK589754 BFG589746:BFG589754 BPC589746:BPC589754 BYY589746:BYY589754 CIU589746:CIU589754 CSQ589746:CSQ589754 DCM589746:DCM589754 DMI589746:DMI589754 DWE589746:DWE589754 EGA589746:EGA589754 EPW589746:EPW589754 EZS589746:EZS589754 FJO589746:FJO589754 FTK589746:FTK589754 GDG589746:GDG589754 GNC589746:GNC589754 GWY589746:GWY589754 HGU589746:HGU589754 HQQ589746:HQQ589754 IAM589746:IAM589754 IKI589746:IKI589754 IUE589746:IUE589754 JEA589746:JEA589754 JNW589746:JNW589754 JXS589746:JXS589754 KHO589746:KHO589754 KRK589746:KRK589754 LBG589746:LBG589754 LLC589746:LLC589754 LUY589746:LUY589754 MEU589746:MEU589754 MOQ589746:MOQ589754 MYM589746:MYM589754 NII589746:NII589754 NSE589746:NSE589754 OCA589746:OCA589754 OLW589746:OLW589754 OVS589746:OVS589754 PFO589746:PFO589754 PPK589746:PPK589754 PZG589746:PZG589754 QJC589746:QJC589754 QSY589746:QSY589754 RCU589746:RCU589754 RMQ589746:RMQ589754 RWM589746:RWM589754 SGI589746:SGI589754 SQE589746:SQE589754 TAA589746:TAA589754 TJW589746:TJW589754 TTS589746:TTS589754 UDO589746:UDO589754 UNK589746:UNK589754 UXG589746:UXG589754 VHC589746:VHC589754 VQY589746:VQY589754 WAU589746:WAU589754 WKQ589746:WKQ589754 WUM589746:WUM589754 B655282:B655290 IA655282:IA655290 RW655282:RW655290 ABS655282:ABS655290 ALO655282:ALO655290 AVK655282:AVK655290 BFG655282:BFG655290 BPC655282:BPC655290 BYY655282:BYY655290 CIU655282:CIU655290 CSQ655282:CSQ655290 DCM655282:DCM655290 DMI655282:DMI655290 DWE655282:DWE655290 EGA655282:EGA655290 EPW655282:EPW655290 EZS655282:EZS655290 FJO655282:FJO655290 FTK655282:FTK655290 GDG655282:GDG655290 GNC655282:GNC655290 GWY655282:GWY655290 HGU655282:HGU655290 HQQ655282:HQQ655290 IAM655282:IAM655290 IKI655282:IKI655290 IUE655282:IUE655290 JEA655282:JEA655290 JNW655282:JNW655290 JXS655282:JXS655290 KHO655282:KHO655290 KRK655282:KRK655290 LBG655282:LBG655290 LLC655282:LLC655290 LUY655282:LUY655290 MEU655282:MEU655290 MOQ655282:MOQ655290 MYM655282:MYM655290 NII655282:NII655290 NSE655282:NSE655290 OCA655282:OCA655290 OLW655282:OLW655290 OVS655282:OVS655290 PFO655282:PFO655290 PPK655282:PPK655290 PZG655282:PZG655290 QJC655282:QJC655290 QSY655282:QSY655290 RCU655282:RCU655290 RMQ655282:RMQ655290 RWM655282:RWM655290 SGI655282:SGI655290 SQE655282:SQE655290 TAA655282:TAA655290 TJW655282:TJW655290 TTS655282:TTS655290 UDO655282:UDO655290 UNK655282:UNK655290 UXG655282:UXG655290 VHC655282:VHC655290 VQY655282:VQY655290 WAU655282:WAU655290 WKQ655282:WKQ655290 WUM655282:WUM655290 B720818:B720826 IA720818:IA720826 RW720818:RW720826 ABS720818:ABS720826 ALO720818:ALO720826 AVK720818:AVK720826 BFG720818:BFG720826 BPC720818:BPC720826 BYY720818:BYY720826 CIU720818:CIU720826 CSQ720818:CSQ720826 DCM720818:DCM720826 DMI720818:DMI720826 DWE720818:DWE720826 EGA720818:EGA720826 EPW720818:EPW720826 EZS720818:EZS720826 FJO720818:FJO720826 FTK720818:FTK720826 GDG720818:GDG720826 GNC720818:GNC720826 GWY720818:GWY720826 HGU720818:HGU720826 HQQ720818:HQQ720826 IAM720818:IAM720826 IKI720818:IKI720826 IUE720818:IUE720826 JEA720818:JEA720826 JNW720818:JNW720826 JXS720818:JXS720826 KHO720818:KHO720826 KRK720818:KRK720826 LBG720818:LBG720826 LLC720818:LLC720826 LUY720818:LUY720826 MEU720818:MEU720826 MOQ720818:MOQ720826 MYM720818:MYM720826 NII720818:NII720826 NSE720818:NSE720826 OCA720818:OCA720826 OLW720818:OLW720826 OVS720818:OVS720826 PFO720818:PFO720826 PPK720818:PPK720826 PZG720818:PZG720826 QJC720818:QJC720826 QSY720818:QSY720826 RCU720818:RCU720826 RMQ720818:RMQ720826 RWM720818:RWM720826 SGI720818:SGI720826 SQE720818:SQE720826 TAA720818:TAA720826 TJW720818:TJW720826 TTS720818:TTS720826 UDO720818:UDO720826 UNK720818:UNK720826 UXG720818:UXG720826 VHC720818:VHC720826 VQY720818:VQY720826 WAU720818:WAU720826 WKQ720818:WKQ720826 WUM720818:WUM720826 B786354:B786362 IA786354:IA786362 RW786354:RW786362 ABS786354:ABS786362 ALO786354:ALO786362 AVK786354:AVK786362 BFG786354:BFG786362 BPC786354:BPC786362 BYY786354:BYY786362 CIU786354:CIU786362 CSQ786354:CSQ786362 DCM786354:DCM786362 DMI786354:DMI786362 DWE786354:DWE786362 EGA786354:EGA786362 EPW786354:EPW786362 EZS786354:EZS786362 FJO786354:FJO786362 FTK786354:FTK786362 GDG786354:GDG786362 GNC786354:GNC786362 GWY786354:GWY786362 HGU786354:HGU786362 HQQ786354:HQQ786362 IAM786354:IAM786362 IKI786354:IKI786362 IUE786354:IUE786362 JEA786354:JEA786362 JNW786354:JNW786362 JXS786354:JXS786362 KHO786354:KHO786362 KRK786354:KRK786362 LBG786354:LBG786362 LLC786354:LLC786362 LUY786354:LUY786362 MEU786354:MEU786362 MOQ786354:MOQ786362 MYM786354:MYM786362 NII786354:NII786362 NSE786354:NSE786362 OCA786354:OCA786362 OLW786354:OLW786362 OVS786354:OVS786362 PFO786354:PFO786362 PPK786354:PPK786362 PZG786354:PZG786362 QJC786354:QJC786362 QSY786354:QSY786362 RCU786354:RCU786362 RMQ786354:RMQ786362 RWM786354:RWM786362 SGI786354:SGI786362 SQE786354:SQE786362 TAA786354:TAA786362 TJW786354:TJW786362 TTS786354:TTS786362 UDO786354:UDO786362 UNK786354:UNK786362 UXG786354:UXG786362 VHC786354:VHC786362 VQY786354:VQY786362 WAU786354:WAU786362 WKQ786354:WKQ786362 WUM786354:WUM786362 B851890:B851898 IA851890:IA851898 RW851890:RW851898 ABS851890:ABS851898 ALO851890:ALO851898 AVK851890:AVK851898 BFG851890:BFG851898 BPC851890:BPC851898 BYY851890:BYY851898 CIU851890:CIU851898 CSQ851890:CSQ851898 DCM851890:DCM851898 DMI851890:DMI851898 DWE851890:DWE851898 EGA851890:EGA851898 EPW851890:EPW851898 EZS851890:EZS851898 FJO851890:FJO851898 FTK851890:FTK851898 GDG851890:GDG851898 GNC851890:GNC851898 GWY851890:GWY851898 HGU851890:HGU851898 HQQ851890:HQQ851898 IAM851890:IAM851898 IKI851890:IKI851898 IUE851890:IUE851898 JEA851890:JEA851898 JNW851890:JNW851898 JXS851890:JXS851898 KHO851890:KHO851898 KRK851890:KRK851898 LBG851890:LBG851898 LLC851890:LLC851898 LUY851890:LUY851898 MEU851890:MEU851898 MOQ851890:MOQ851898 MYM851890:MYM851898 NII851890:NII851898 NSE851890:NSE851898 OCA851890:OCA851898 OLW851890:OLW851898 OVS851890:OVS851898 PFO851890:PFO851898 PPK851890:PPK851898 PZG851890:PZG851898 QJC851890:QJC851898 QSY851890:QSY851898 RCU851890:RCU851898 RMQ851890:RMQ851898 RWM851890:RWM851898 SGI851890:SGI851898 SQE851890:SQE851898 TAA851890:TAA851898 TJW851890:TJW851898 TTS851890:TTS851898 UDO851890:UDO851898 UNK851890:UNK851898 UXG851890:UXG851898 VHC851890:VHC851898 VQY851890:VQY851898 WAU851890:WAU851898 WKQ851890:WKQ851898 WUM851890:WUM851898 B917426:B917434 IA917426:IA917434 RW917426:RW917434 ABS917426:ABS917434 ALO917426:ALO917434 AVK917426:AVK917434 BFG917426:BFG917434 BPC917426:BPC917434 BYY917426:BYY917434 CIU917426:CIU917434 CSQ917426:CSQ917434 DCM917426:DCM917434 DMI917426:DMI917434 DWE917426:DWE917434 EGA917426:EGA917434 EPW917426:EPW917434 EZS917426:EZS917434 FJO917426:FJO917434 FTK917426:FTK917434 GDG917426:GDG917434 GNC917426:GNC917434 GWY917426:GWY917434 HGU917426:HGU917434 HQQ917426:HQQ917434 IAM917426:IAM917434 IKI917426:IKI917434 IUE917426:IUE917434 JEA917426:JEA917434 JNW917426:JNW917434 JXS917426:JXS917434 KHO917426:KHO917434 KRK917426:KRK917434 LBG917426:LBG917434 LLC917426:LLC917434 LUY917426:LUY917434 MEU917426:MEU917434 MOQ917426:MOQ917434 MYM917426:MYM917434 NII917426:NII917434 NSE917426:NSE917434 OCA917426:OCA917434 OLW917426:OLW917434 OVS917426:OVS917434 PFO917426:PFO917434 PPK917426:PPK917434 PZG917426:PZG917434 QJC917426:QJC917434 QSY917426:QSY917434 RCU917426:RCU917434 RMQ917426:RMQ917434 RWM917426:RWM917434 SGI917426:SGI917434 SQE917426:SQE917434 TAA917426:TAA917434 TJW917426:TJW917434 TTS917426:TTS917434 UDO917426:UDO917434 UNK917426:UNK917434 UXG917426:UXG917434 VHC917426:VHC917434 VQY917426:VQY917434 WAU917426:WAU917434 WKQ917426:WKQ917434 WUM917426:WUM917434 B982962:B982970 IA982962:IA982970 RW982962:RW982970 ABS982962:ABS982970 ALO982962:ALO982970 AVK982962:AVK982970 BFG982962:BFG982970 BPC982962:BPC982970 BYY982962:BYY982970 CIU982962:CIU982970 CSQ982962:CSQ982970 DCM982962:DCM982970 DMI982962:DMI982970 DWE982962:DWE982970 EGA982962:EGA982970 EPW982962:EPW982970 EZS982962:EZS982970 FJO982962:FJO982970 FTK982962:FTK982970 GDG982962:GDG982970 GNC982962:GNC982970 GWY982962:GWY982970 HGU982962:HGU982970 HQQ982962:HQQ982970 IAM982962:IAM982970 IKI982962:IKI982970 IUE982962:IUE982970 JEA982962:JEA982970 JNW982962:JNW982970 JXS982962:JXS982970 KHO982962:KHO982970 KRK982962:KRK982970 LBG982962:LBG982970 LLC982962:LLC982970 LUY982962:LUY982970 MEU982962:MEU982970 MOQ982962:MOQ982970 MYM982962:MYM982970 NII982962:NII982970 NSE982962:NSE982970 OCA982962:OCA982970 OLW982962:OLW982970 OVS982962:OVS982970 PFO982962:PFO982970 PPK982962:PPK982970 PZG982962:PZG982970 QJC982962:QJC982970 QSY982962:QSY982970 RCU982962:RCU982970 RMQ982962:RMQ982970 RWM982962:RWM982970 SGI982962:SGI982970 SQE982962:SQE982970 TAA982962:TAA982970 TJW982962:TJW982970 TTS982962:TTS982970 UDO982962:UDO982970 UNK982962:UNK982970 UXG982962:UXG982970 VHC982962:VHC982970 VQY982962:VQY982970 WAU982962:WAU982970 WKQ982962:WKQ982970 WUM982962:WUM982970 B65469:B65477 IA65469:IA65477 RW65469:RW65477 ABS65469:ABS65477 ALO65469:ALO65477 AVK65469:AVK65477 BFG65469:BFG65477 BPC65469:BPC65477 BYY65469:BYY65477 CIU65469:CIU65477 CSQ65469:CSQ65477 DCM65469:DCM65477 DMI65469:DMI65477 DWE65469:DWE65477 EGA65469:EGA65477 EPW65469:EPW65477 EZS65469:EZS65477 FJO65469:FJO65477 FTK65469:FTK65477 GDG65469:GDG65477 GNC65469:GNC65477 GWY65469:GWY65477 HGU65469:HGU65477 HQQ65469:HQQ65477 IAM65469:IAM65477 IKI65469:IKI65477 IUE65469:IUE65477 JEA65469:JEA65477 JNW65469:JNW65477 JXS65469:JXS65477 KHO65469:KHO65477 KRK65469:KRK65477 LBG65469:LBG65477 LLC65469:LLC65477 LUY65469:LUY65477 MEU65469:MEU65477 MOQ65469:MOQ65477 MYM65469:MYM65477 NII65469:NII65477 NSE65469:NSE65477 OCA65469:OCA65477 OLW65469:OLW65477 OVS65469:OVS65477 PFO65469:PFO65477 PPK65469:PPK65477 PZG65469:PZG65477 QJC65469:QJC65477 QSY65469:QSY65477 RCU65469:RCU65477 RMQ65469:RMQ65477 RWM65469:RWM65477 SGI65469:SGI65477 SQE65469:SQE65477 TAA65469:TAA65477 TJW65469:TJW65477 TTS65469:TTS65477 UDO65469:UDO65477 UNK65469:UNK65477 UXG65469:UXG65477 VHC65469:VHC65477 VQY65469:VQY65477 WAU65469:WAU65477 WKQ65469:WKQ65477 WUM65469:WUM65477 B131005:B131013 IA131005:IA131013 RW131005:RW131013 ABS131005:ABS131013 ALO131005:ALO131013 AVK131005:AVK131013 BFG131005:BFG131013 BPC131005:BPC131013 BYY131005:BYY131013 CIU131005:CIU131013 CSQ131005:CSQ131013 DCM131005:DCM131013 DMI131005:DMI131013 DWE131005:DWE131013 EGA131005:EGA131013 EPW131005:EPW131013 EZS131005:EZS131013 FJO131005:FJO131013 FTK131005:FTK131013 GDG131005:GDG131013 GNC131005:GNC131013 GWY131005:GWY131013 HGU131005:HGU131013 HQQ131005:HQQ131013 IAM131005:IAM131013 IKI131005:IKI131013 IUE131005:IUE131013 JEA131005:JEA131013 JNW131005:JNW131013 JXS131005:JXS131013 KHO131005:KHO131013 KRK131005:KRK131013 LBG131005:LBG131013 LLC131005:LLC131013 LUY131005:LUY131013 MEU131005:MEU131013 MOQ131005:MOQ131013 MYM131005:MYM131013 NII131005:NII131013 NSE131005:NSE131013 OCA131005:OCA131013 OLW131005:OLW131013 OVS131005:OVS131013 PFO131005:PFO131013 PPK131005:PPK131013 PZG131005:PZG131013 QJC131005:QJC131013 QSY131005:QSY131013 RCU131005:RCU131013 RMQ131005:RMQ131013 RWM131005:RWM131013 SGI131005:SGI131013 SQE131005:SQE131013 TAA131005:TAA131013 TJW131005:TJW131013 TTS131005:TTS131013 UDO131005:UDO131013 UNK131005:UNK131013 UXG131005:UXG131013 VHC131005:VHC131013 VQY131005:VQY131013 WAU131005:WAU131013 WKQ131005:WKQ131013 WUM131005:WUM131013 B196541:B196549 IA196541:IA196549 RW196541:RW196549 ABS196541:ABS196549 ALO196541:ALO196549 AVK196541:AVK196549 BFG196541:BFG196549 BPC196541:BPC196549 BYY196541:BYY196549 CIU196541:CIU196549 CSQ196541:CSQ196549 DCM196541:DCM196549 DMI196541:DMI196549 DWE196541:DWE196549 EGA196541:EGA196549 EPW196541:EPW196549 EZS196541:EZS196549 FJO196541:FJO196549 FTK196541:FTK196549 GDG196541:GDG196549 GNC196541:GNC196549 GWY196541:GWY196549 HGU196541:HGU196549 HQQ196541:HQQ196549 IAM196541:IAM196549 IKI196541:IKI196549 IUE196541:IUE196549 JEA196541:JEA196549 JNW196541:JNW196549 JXS196541:JXS196549 KHO196541:KHO196549 KRK196541:KRK196549 LBG196541:LBG196549 LLC196541:LLC196549 LUY196541:LUY196549 MEU196541:MEU196549 MOQ196541:MOQ196549 MYM196541:MYM196549 NII196541:NII196549 NSE196541:NSE196549 OCA196541:OCA196549 OLW196541:OLW196549 OVS196541:OVS196549 PFO196541:PFO196549 PPK196541:PPK196549 PZG196541:PZG196549 QJC196541:QJC196549 QSY196541:QSY196549 RCU196541:RCU196549 RMQ196541:RMQ196549 RWM196541:RWM196549 SGI196541:SGI196549 SQE196541:SQE196549 TAA196541:TAA196549 TJW196541:TJW196549 TTS196541:TTS196549 UDO196541:UDO196549 UNK196541:UNK196549 UXG196541:UXG196549 VHC196541:VHC196549 VQY196541:VQY196549 WAU196541:WAU196549 WKQ196541:WKQ196549 WUM196541:WUM196549 B262077:B262085 IA262077:IA262085 RW262077:RW262085 ABS262077:ABS262085 ALO262077:ALO262085 AVK262077:AVK262085 BFG262077:BFG262085 BPC262077:BPC262085 BYY262077:BYY262085 CIU262077:CIU262085 CSQ262077:CSQ262085 DCM262077:DCM262085 DMI262077:DMI262085 DWE262077:DWE262085 EGA262077:EGA262085 EPW262077:EPW262085 EZS262077:EZS262085 FJO262077:FJO262085 FTK262077:FTK262085 GDG262077:GDG262085 GNC262077:GNC262085 GWY262077:GWY262085 HGU262077:HGU262085 HQQ262077:HQQ262085 IAM262077:IAM262085 IKI262077:IKI262085 IUE262077:IUE262085 JEA262077:JEA262085 JNW262077:JNW262085 JXS262077:JXS262085 KHO262077:KHO262085 KRK262077:KRK262085 LBG262077:LBG262085 LLC262077:LLC262085 LUY262077:LUY262085 MEU262077:MEU262085 MOQ262077:MOQ262085 MYM262077:MYM262085 NII262077:NII262085 NSE262077:NSE262085 OCA262077:OCA262085 OLW262077:OLW262085 OVS262077:OVS262085 PFO262077:PFO262085 PPK262077:PPK262085 PZG262077:PZG262085 QJC262077:QJC262085 QSY262077:QSY262085 RCU262077:RCU262085 RMQ262077:RMQ262085 RWM262077:RWM262085 SGI262077:SGI262085 SQE262077:SQE262085 TAA262077:TAA262085 TJW262077:TJW262085 TTS262077:TTS262085 UDO262077:UDO262085 UNK262077:UNK262085 UXG262077:UXG262085 VHC262077:VHC262085 VQY262077:VQY262085 WAU262077:WAU262085 WKQ262077:WKQ262085 WUM262077:WUM262085 B327613:B327621 IA327613:IA327621 RW327613:RW327621 ABS327613:ABS327621 ALO327613:ALO327621 AVK327613:AVK327621 BFG327613:BFG327621 BPC327613:BPC327621 BYY327613:BYY327621 CIU327613:CIU327621 CSQ327613:CSQ327621 DCM327613:DCM327621 DMI327613:DMI327621 DWE327613:DWE327621 EGA327613:EGA327621 EPW327613:EPW327621 EZS327613:EZS327621 FJO327613:FJO327621 FTK327613:FTK327621 GDG327613:GDG327621 GNC327613:GNC327621 GWY327613:GWY327621 HGU327613:HGU327621 HQQ327613:HQQ327621 IAM327613:IAM327621 IKI327613:IKI327621 IUE327613:IUE327621 JEA327613:JEA327621 JNW327613:JNW327621 JXS327613:JXS327621 KHO327613:KHO327621 KRK327613:KRK327621 LBG327613:LBG327621 LLC327613:LLC327621 LUY327613:LUY327621 MEU327613:MEU327621 MOQ327613:MOQ327621 MYM327613:MYM327621 NII327613:NII327621 NSE327613:NSE327621 OCA327613:OCA327621 OLW327613:OLW327621 OVS327613:OVS327621 PFO327613:PFO327621 PPK327613:PPK327621 PZG327613:PZG327621 QJC327613:QJC327621 QSY327613:QSY327621 RCU327613:RCU327621 RMQ327613:RMQ327621 RWM327613:RWM327621 SGI327613:SGI327621 SQE327613:SQE327621 TAA327613:TAA327621 TJW327613:TJW327621 TTS327613:TTS327621 UDO327613:UDO327621 UNK327613:UNK327621 UXG327613:UXG327621 VHC327613:VHC327621 VQY327613:VQY327621 WAU327613:WAU327621 WKQ327613:WKQ327621 WUM327613:WUM327621 B393149:B393157 IA393149:IA393157 RW393149:RW393157 ABS393149:ABS393157 ALO393149:ALO393157 AVK393149:AVK393157 BFG393149:BFG393157 BPC393149:BPC393157 BYY393149:BYY393157 CIU393149:CIU393157 CSQ393149:CSQ393157 DCM393149:DCM393157 DMI393149:DMI393157 DWE393149:DWE393157 EGA393149:EGA393157 EPW393149:EPW393157 EZS393149:EZS393157 FJO393149:FJO393157 FTK393149:FTK393157 GDG393149:GDG393157 GNC393149:GNC393157 GWY393149:GWY393157 HGU393149:HGU393157 HQQ393149:HQQ393157 IAM393149:IAM393157 IKI393149:IKI393157 IUE393149:IUE393157 JEA393149:JEA393157 JNW393149:JNW393157 JXS393149:JXS393157 KHO393149:KHO393157 KRK393149:KRK393157 LBG393149:LBG393157 LLC393149:LLC393157 LUY393149:LUY393157 MEU393149:MEU393157 MOQ393149:MOQ393157 MYM393149:MYM393157 NII393149:NII393157 NSE393149:NSE393157 OCA393149:OCA393157 OLW393149:OLW393157 OVS393149:OVS393157 PFO393149:PFO393157 PPK393149:PPK393157 PZG393149:PZG393157 QJC393149:QJC393157 QSY393149:QSY393157 RCU393149:RCU393157 RMQ393149:RMQ393157 RWM393149:RWM393157 SGI393149:SGI393157 SQE393149:SQE393157 TAA393149:TAA393157 TJW393149:TJW393157 TTS393149:TTS393157 UDO393149:UDO393157 UNK393149:UNK393157 UXG393149:UXG393157 VHC393149:VHC393157 VQY393149:VQY393157 WAU393149:WAU393157 WKQ393149:WKQ393157 WUM393149:WUM393157 B458685:B458693 IA458685:IA458693 RW458685:RW458693 ABS458685:ABS458693 ALO458685:ALO458693 AVK458685:AVK458693 BFG458685:BFG458693 BPC458685:BPC458693 BYY458685:BYY458693 CIU458685:CIU458693 CSQ458685:CSQ458693 DCM458685:DCM458693 DMI458685:DMI458693 DWE458685:DWE458693 EGA458685:EGA458693 EPW458685:EPW458693 EZS458685:EZS458693 FJO458685:FJO458693 FTK458685:FTK458693 GDG458685:GDG458693 GNC458685:GNC458693 GWY458685:GWY458693 HGU458685:HGU458693 HQQ458685:HQQ458693 IAM458685:IAM458693 IKI458685:IKI458693 IUE458685:IUE458693 JEA458685:JEA458693 JNW458685:JNW458693 JXS458685:JXS458693 KHO458685:KHO458693 KRK458685:KRK458693 LBG458685:LBG458693 LLC458685:LLC458693 LUY458685:LUY458693 MEU458685:MEU458693 MOQ458685:MOQ458693 MYM458685:MYM458693 NII458685:NII458693 NSE458685:NSE458693 OCA458685:OCA458693 OLW458685:OLW458693 OVS458685:OVS458693 PFO458685:PFO458693 PPK458685:PPK458693 PZG458685:PZG458693 QJC458685:QJC458693 QSY458685:QSY458693 RCU458685:RCU458693 RMQ458685:RMQ458693 RWM458685:RWM458693 SGI458685:SGI458693 SQE458685:SQE458693 TAA458685:TAA458693 TJW458685:TJW458693 TTS458685:TTS458693 UDO458685:UDO458693 UNK458685:UNK458693 UXG458685:UXG458693 VHC458685:VHC458693 VQY458685:VQY458693 WAU458685:WAU458693 WKQ458685:WKQ458693 WUM458685:WUM458693 B524221:B524229 IA524221:IA524229 RW524221:RW524229 ABS524221:ABS524229 ALO524221:ALO524229 AVK524221:AVK524229 BFG524221:BFG524229 BPC524221:BPC524229 BYY524221:BYY524229 CIU524221:CIU524229 CSQ524221:CSQ524229 DCM524221:DCM524229 DMI524221:DMI524229 DWE524221:DWE524229 EGA524221:EGA524229 EPW524221:EPW524229 EZS524221:EZS524229 FJO524221:FJO524229 FTK524221:FTK524229 GDG524221:GDG524229 GNC524221:GNC524229 GWY524221:GWY524229 HGU524221:HGU524229 HQQ524221:HQQ524229 IAM524221:IAM524229 IKI524221:IKI524229 IUE524221:IUE524229 JEA524221:JEA524229 JNW524221:JNW524229 JXS524221:JXS524229 KHO524221:KHO524229 KRK524221:KRK524229 LBG524221:LBG524229 LLC524221:LLC524229 LUY524221:LUY524229 MEU524221:MEU524229 MOQ524221:MOQ524229 MYM524221:MYM524229 NII524221:NII524229 NSE524221:NSE524229 OCA524221:OCA524229 OLW524221:OLW524229 OVS524221:OVS524229 PFO524221:PFO524229 PPK524221:PPK524229 PZG524221:PZG524229 QJC524221:QJC524229 QSY524221:QSY524229 RCU524221:RCU524229 RMQ524221:RMQ524229 RWM524221:RWM524229 SGI524221:SGI524229 SQE524221:SQE524229 TAA524221:TAA524229 TJW524221:TJW524229 TTS524221:TTS524229 UDO524221:UDO524229 UNK524221:UNK524229 UXG524221:UXG524229 VHC524221:VHC524229 VQY524221:VQY524229 WAU524221:WAU524229 WKQ524221:WKQ524229 WUM524221:WUM524229 B589757:B589765 IA589757:IA589765 RW589757:RW589765 ABS589757:ABS589765 ALO589757:ALO589765 AVK589757:AVK589765 BFG589757:BFG589765 BPC589757:BPC589765 BYY589757:BYY589765 CIU589757:CIU589765 CSQ589757:CSQ589765 DCM589757:DCM589765 DMI589757:DMI589765 DWE589757:DWE589765 EGA589757:EGA589765 EPW589757:EPW589765 EZS589757:EZS589765 FJO589757:FJO589765 FTK589757:FTK589765 GDG589757:GDG589765 GNC589757:GNC589765 GWY589757:GWY589765 HGU589757:HGU589765 HQQ589757:HQQ589765 IAM589757:IAM589765 IKI589757:IKI589765 IUE589757:IUE589765 JEA589757:JEA589765 JNW589757:JNW589765 JXS589757:JXS589765 KHO589757:KHO589765 KRK589757:KRK589765 LBG589757:LBG589765 LLC589757:LLC589765 LUY589757:LUY589765 MEU589757:MEU589765 MOQ589757:MOQ589765 MYM589757:MYM589765 NII589757:NII589765 NSE589757:NSE589765 OCA589757:OCA589765 OLW589757:OLW589765 OVS589757:OVS589765 PFO589757:PFO589765 PPK589757:PPK589765 PZG589757:PZG589765 QJC589757:QJC589765 QSY589757:QSY589765 RCU589757:RCU589765 RMQ589757:RMQ589765 RWM589757:RWM589765 SGI589757:SGI589765 SQE589757:SQE589765 TAA589757:TAA589765 TJW589757:TJW589765 TTS589757:TTS589765 UDO589757:UDO589765 UNK589757:UNK589765 UXG589757:UXG589765 VHC589757:VHC589765 VQY589757:VQY589765 WAU589757:WAU589765 WKQ589757:WKQ589765 WUM589757:WUM589765 B655293:B655301 IA655293:IA655301 RW655293:RW655301 ABS655293:ABS655301 ALO655293:ALO655301 AVK655293:AVK655301 BFG655293:BFG655301 BPC655293:BPC655301 BYY655293:BYY655301 CIU655293:CIU655301 CSQ655293:CSQ655301 DCM655293:DCM655301 DMI655293:DMI655301 DWE655293:DWE655301 EGA655293:EGA655301 EPW655293:EPW655301 EZS655293:EZS655301 FJO655293:FJO655301 FTK655293:FTK655301 GDG655293:GDG655301 GNC655293:GNC655301 GWY655293:GWY655301 HGU655293:HGU655301 HQQ655293:HQQ655301 IAM655293:IAM655301 IKI655293:IKI655301 IUE655293:IUE655301 JEA655293:JEA655301 JNW655293:JNW655301 JXS655293:JXS655301 KHO655293:KHO655301 KRK655293:KRK655301 LBG655293:LBG655301 LLC655293:LLC655301 LUY655293:LUY655301 MEU655293:MEU655301 MOQ655293:MOQ655301 MYM655293:MYM655301 NII655293:NII655301 NSE655293:NSE655301 OCA655293:OCA655301 OLW655293:OLW655301 OVS655293:OVS655301 PFO655293:PFO655301 PPK655293:PPK655301 PZG655293:PZG655301 QJC655293:QJC655301 QSY655293:QSY655301 RCU655293:RCU655301 RMQ655293:RMQ655301 RWM655293:RWM655301 SGI655293:SGI655301 SQE655293:SQE655301 TAA655293:TAA655301 TJW655293:TJW655301 TTS655293:TTS655301 UDO655293:UDO655301 UNK655293:UNK655301 UXG655293:UXG655301 VHC655293:VHC655301 VQY655293:VQY655301 WAU655293:WAU655301 WKQ655293:WKQ655301 WUM655293:WUM655301 B720829:B720837 IA720829:IA720837 RW720829:RW720837 ABS720829:ABS720837 ALO720829:ALO720837 AVK720829:AVK720837 BFG720829:BFG720837 BPC720829:BPC720837 BYY720829:BYY720837 CIU720829:CIU720837 CSQ720829:CSQ720837 DCM720829:DCM720837 DMI720829:DMI720837 DWE720829:DWE720837 EGA720829:EGA720837 EPW720829:EPW720837 EZS720829:EZS720837 FJO720829:FJO720837 FTK720829:FTK720837 GDG720829:GDG720837 GNC720829:GNC720837 GWY720829:GWY720837 HGU720829:HGU720837 HQQ720829:HQQ720837 IAM720829:IAM720837 IKI720829:IKI720837 IUE720829:IUE720837 JEA720829:JEA720837 JNW720829:JNW720837 JXS720829:JXS720837 KHO720829:KHO720837 KRK720829:KRK720837 LBG720829:LBG720837 LLC720829:LLC720837 LUY720829:LUY720837 MEU720829:MEU720837 MOQ720829:MOQ720837 MYM720829:MYM720837 NII720829:NII720837 NSE720829:NSE720837 OCA720829:OCA720837 OLW720829:OLW720837 OVS720829:OVS720837 PFO720829:PFO720837 PPK720829:PPK720837 PZG720829:PZG720837 QJC720829:QJC720837 QSY720829:QSY720837 RCU720829:RCU720837 RMQ720829:RMQ720837 RWM720829:RWM720837 SGI720829:SGI720837 SQE720829:SQE720837 TAA720829:TAA720837 TJW720829:TJW720837 TTS720829:TTS720837 UDO720829:UDO720837 UNK720829:UNK720837 UXG720829:UXG720837 VHC720829:VHC720837 VQY720829:VQY720837 WAU720829:WAU720837 WKQ720829:WKQ720837 WUM720829:WUM720837 B786365:B786373 IA786365:IA786373 RW786365:RW786373 ABS786365:ABS786373 ALO786365:ALO786373 AVK786365:AVK786373 BFG786365:BFG786373 BPC786365:BPC786373 BYY786365:BYY786373 CIU786365:CIU786373 CSQ786365:CSQ786373 DCM786365:DCM786373 DMI786365:DMI786373 DWE786365:DWE786373 EGA786365:EGA786373 EPW786365:EPW786373 EZS786365:EZS786373 FJO786365:FJO786373 FTK786365:FTK786373 GDG786365:GDG786373 GNC786365:GNC786373 GWY786365:GWY786373 HGU786365:HGU786373 HQQ786365:HQQ786373 IAM786365:IAM786373 IKI786365:IKI786373 IUE786365:IUE786373 JEA786365:JEA786373 JNW786365:JNW786373 JXS786365:JXS786373 KHO786365:KHO786373 KRK786365:KRK786373 LBG786365:LBG786373 LLC786365:LLC786373 LUY786365:LUY786373 MEU786365:MEU786373 MOQ786365:MOQ786373 MYM786365:MYM786373 NII786365:NII786373 NSE786365:NSE786373 OCA786365:OCA786373 OLW786365:OLW786373 OVS786365:OVS786373 PFO786365:PFO786373 PPK786365:PPK786373 PZG786365:PZG786373 QJC786365:QJC786373 QSY786365:QSY786373 RCU786365:RCU786373 RMQ786365:RMQ786373 RWM786365:RWM786373 SGI786365:SGI786373 SQE786365:SQE786373 TAA786365:TAA786373 TJW786365:TJW786373 TTS786365:TTS786373 UDO786365:UDO786373 UNK786365:UNK786373 UXG786365:UXG786373 VHC786365:VHC786373 VQY786365:VQY786373 WAU786365:WAU786373 WKQ786365:WKQ786373 WUM786365:WUM786373 B851901:B851909 IA851901:IA851909 RW851901:RW851909 ABS851901:ABS851909 ALO851901:ALO851909 AVK851901:AVK851909 BFG851901:BFG851909 BPC851901:BPC851909 BYY851901:BYY851909 CIU851901:CIU851909 CSQ851901:CSQ851909 DCM851901:DCM851909 DMI851901:DMI851909 DWE851901:DWE851909 EGA851901:EGA851909 EPW851901:EPW851909 EZS851901:EZS851909 FJO851901:FJO851909 FTK851901:FTK851909 GDG851901:GDG851909 GNC851901:GNC851909 GWY851901:GWY851909 HGU851901:HGU851909 HQQ851901:HQQ851909 IAM851901:IAM851909 IKI851901:IKI851909 IUE851901:IUE851909 JEA851901:JEA851909 JNW851901:JNW851909 JXS851901:JXS851909 KHO851901:KHO851909 KRK851901:KRK851909 LBG851901:LBG851909 LLC851901:LLC851909 LUY851901:LUY851909 MEU851901:MEU851909 MOQ851901:MOQ851909 MYM851901:MYM851909 NII851901:NII851909 NSE851901:NSE851909 OCA851901:OCA851909 OLW851901:OLW851909 OVS851901:OVS851909 PFO851901:PFO851909 PPK851901:PPK851909 PZG851901:PZG851909 QJC851901:QJC851909 QSY851901:QSY851909 RCU851901:RCU851909 RMQ851901:RMQ851909 RWM851901:RWM851909 SGI851901:SGI851909 SQE851901:SQE851909 TAA851901:TAA851909 TJW851901:TJW851909 TTS851901:TTS851909 UDO851901:UDO851909 UNK851901:UNK851909 UXG851901:UXG851909 VHC851901:VHC851909 VQY851901:VQY851909 WAU851901:WAU851909 WKQ851901:WKQ851909 WUM851901:WUM851909 B917437:B917445 IA917437:IA917445 RW917437:RW917445 ABS917437:ABS917445 ALO917437:ALO917445 AVK917437:AVK917445 BFG917437:BFG917445 BPC917437:BPC917445 BYY917437:BYY917445 CIU917437:CIU917445 CSQ917437:CSQ917445 DCM917437:DCM917445 DMI917437:DMI917445 DWE917437:DWE917445 EGA917437:EGA917445 EPW917437:EPW917445 EZS917437:EZS917445 FJO917437:FJO917445 FTK917437:FTK917445 GDG917437:GDG917445 GNC917437:GNC917445 GWY917437:GWY917445 HGU917437:HGU917445 HQQ917437:HQQ917445 IAM917437:IAM917445 IKI917437:IKI917445 IUE917437:IUE917445 JEA917437:JEA917445 JNW917437:JNW917445 JXS917437:JXS917445 KHO917437:KHO917445 KRK917437:KRK917445 LBG917437:LBG917445 LLC917437:LLC917445 LUY917437:LUY917445 MEU917437:MEU917445 MOQ917437:MOQ917445 MYM917437:MYM917445 NII917437:NII917445 NSE917437:NSE917445 OCA917437:OCA917445 OLW917437:OLW917445 OVS917437:OVS917445 PFO917437:PFO917445 PPK917437:PPK917445 PZG917437:PZG917445 QJC917437:QJC917445 QSY917437:QSY917445 RCU917437:RCU917445 RMQ917437:RMQ917445 RWM917437:RWM917445 SGI917437:SGI917445 SQE917437:SQE917445 TAA917437:TAA917445 TJW917437:TJW917445 TTS917437:TTS917445 UDO917437:UDO917445 UNK917437:UNK917445 UXG917437:UXG917445 VHC917437:VHC917445 VQY917437:VQY917445 WAU917437:WAU917445 WKQ917437:WKQ917445 WUM917437:WUM917445 B982973:B982981 IA982973:IA982981 RW982973:RW982981 ABS982973:ABS982981 ALO982973:ALO982981 AVK982973:AVK982981 BFG982973:BFG982981 BPC982973:BPC982981 BYY982973:BYY982981 CIU982973:CIU982981 CSQ982973:CSQ982981 DCM982973:DCM982981 DMI982973:DMI982981 DWE982973:DWE982981 EGA982973:EGA982981 EPW982973:EPW982981 EZS982973:EZS982981 FJO982973:FJO982981 FTK982973:FTK982981 GDG982973:GDG982981 GNC982973:GNC982981 GWY982973:GWY982981 HGU982973:HGU982981 HQQ982973:HQQ982981 IAM982973:IAM982981 IKI982973:IKI982981 IUE982973:IUE982981 JEA982973:JEA982981 JNW982973:JNW982981 JXS982973:JXS982981 KHO982973:KHO982981 KRK982973:KRK982981 LBG982973:LBG982981 LLC982973:LLC982981 LUY982973:LUY982981 MEU982973:MEU982981 MOQ982973:MOQ982981 MYM982973:MYM982981 NII982973:NII982981 NSE982973:NSE982981 OCA982973:OCA982981 OLW982973:OLW982981 OVS982973:OVS982981 PFO982973:PFO982981 PPK982973:PPK982981 PZG982973:PZG982981 QJC982973:QJC982981 QSY982973:QSY982981 RCU982973:RCU982981 RMQ982973:RMQ982981 RWM982973:RWM982981 SGI982973:SGI982981 SQE982973:SQE982981 TAA982973:TAA982981 TJW982973:TJW982981 TTS982973:TTS982981 UDO982973:UDO982981 UNK982973:UNK982981 UXG982973:UXG982981 VHC982973:VHC982981 VQY982973:VQY982981 WAU982973:WAU982981 WKQ982973:WKQ982981 B9:B10 WUM9:WUM10 WKQ9:WKQ10 WAU9:WAU10 VQY9:VQY10 VHC9:VHC10 UXG9:UXG10 UNK9:UNK10 UDO9:UDO10 TTS9:TTS10 TJW9:TJW10 TAA9:TAA10 SQE9:SQE10 SGI9:SGI10 RWM9:RWM10 RMQ9:RMQ10 RCU9:RCU10 QSY9:QSY10 QJC9:QJC10 PZG9:PZG10 PPK9:PPK10 PFO9:PFO10 OVS9:OVS10 OLW9:OLW10 OCA9:OCA10 NSE9:NSE10 NII9:NII10 MYM9:MYM10 MOQ9:MOQ10 MEU9:MEU10 LUY9:LUY10 LLC9:LLC10 LBG9:LBG10 KRK9:KRK10 KHO9:KHO10 JXS9:JXS10 JNW9:JNW10 JEA9:JEA10 IUE9:IUE10 IKI9:IKI10 IAM9:IAM10 HQQ9:HQQ10 HGU9:HGU10 GWY9:GWY10 GNC9:GNC10 GDG9:GDG10 FTK9:FTK10 FJO9:FJO10 EZS9:EZS10 EPW9:EPW10 EGA9:EGA10 DWE9:DWE10 DMI9:DMI10 DCM9:DCM10 CSQ9:CSQ10 CIU9:CIU10 BYY9:BYY10 BPC9:BPC10 BFG9:BFG10 AVK9:AVK10 ALO9:ALO10 ABS9:ABS10 RW9:RW10 IA9:IA10" xr:uid="{00000000-0002-0000-0400-000001000000}"/>
    <dataValidation allowBlank="1" showInputMessage="1" showErrorMessage="1" prompt="diligencie la cantidad de unidad de medida del valor unitario" sqref="IB65458:IB65466 RX65458:RX65466 ABT65458:ABT65466 ALP65458:ALP65466 AVL65458:AVL65466 BFH65458:BFH65466 BPD65458:BPD65466 BYZ65458:BYZ65466 CIV65458:CIV65466 CSR65458:CSR65466 DCN65458:DCN65466 DMJ65458:DMJ65466 DWF65458:DWF65466 EGB65458:EGB65466 EPX65458:EPX65466 EZT65458:EZT65466 FJP65458:FJP65466 FTL65458:FTL65466 GDH65458:GDH65466 GND65458:GND65466 GWZ65458:GWZ65466 HGV65458:HGV65466 HQR65458:HQR65466 IAN65458:IAN65466 IKJ65458:IKJ65466 IUF65458:IUF65466 JEB65458:JEB65466 JNX65458:JNX65466 JXT65458:JXT65466 KHP65458:KHP65466 KRL65458:KRL65466 LBH65458:LBH65466 LLD65458:LLD65466 LUZ65458:LUZ65466 MEV65458:MEV65466 MOR65458:MOR65466 MYN65458:MYN65466 NIJ65458:NIJ65466 NSF65458:NSF65466 OCB65458:OCB65466 OLX65458:OLX65466 OVT65458:OVT65466 PFP65458:PFP65466 PPL65458:PPL65466 PZH65458:PZH65466 QJD65458:QJD65466 QSZ65458:QSZ65466 RCV65458:RCV65466 RMR65458:RMR65466 RWN65458:RWN65466 SGJ65458:SGJ65466 SQF65458:SQF65466 TAB65458:TAB65466 TJX65458:TJX65466 TTT65458:TTT65466 UDP65458:UDP65466 UNL65458:UNL65466 UXH65458:UXH65466 VHD65458:VHD65466 VQZ65458:VQZ65466 WAV65458:WAV65466 WKR65458:WKR65466 WUN65458:WUN65466 IB130994:IB131002 RX130994:RX131002 ABT130994:ABT131002 ALP130994:ALP131002 AVL130994:AVL131002 BFH130994:BFH131002 BPD130994:BPD131002 BYZ130994:BYZ131002 CIV130994:CIV131002 CSR130994:CSR131002 DCN130994:DCN131002 DMJ130994:DMJ131002 DWF130994:DWF131002 EGB130994:EGB131002 EPX130994:EPX131002 EZT130994:EZT131002 FJP130994:FJP131002 FTL130994:FTL131002 GDH130994:GDH131002 GND130994:GND131002 GWZ130994:GWZ131002 HGV130994:HGV131002 HQR130994:HQR131002 IAN130994:IAN131002 IKJ130994:IKJ131002 IUF130994:IUF131002 JEB130994:JEB131002 JNX130994:JNX131002 JXT130994:JXT131002 KHP130994:KHP131002 KRL130994:KRL131002 LBH130994:LBH131002 LLD130994:LLD131002 LUZ130994:LUZ131002 MEV130994:MEV131002 MOR130994:MOR131002 MYN130994:MYN131002 NIJ130994:NIJ131002 NSF130994:NSF131002 OCB130994:OCB131002 OLX130994:OLX131002 OVT130994:OVT131002 PFP130994:PFP131002 PPL130994:PPL131002 PZH130994:PZH131002 QJD130994:QJD131002 QSZ130994:QSZ131002 RCV130994:RCV131002 RMR130994:RMR131002 RWN130994:RWN131002 SGJ130994:SGJ131002 SQF130994:SQF131002 TAB130994:TAB131002 TJX130994:TJX131002 TTT130994:TTT131002 UDP130994:UDP131002 UNL130994:UNL131002 UXH130994:UXH131002 VHD130994:VHD131002 VQZ130994:VQZ131002 WAV130994:WAV131002 WKR130994:WKR131002 WUN130994:WUN131002 IB196530:IB196538 RX196530:RX196538 ABT196530:ABT196538 ALP196530:ALP196538 AVL196530:AVL196538 BFH196530:BFH196538 BPD196530:BPD196538 BYZ196530:BYZ196538 CIV196530:CIV196538 CSR196530:CSR196538 DCN196530:DCN196538 DMJ196530:DMJ196538 DWF196530:DWF196538 EGB196530:EGB196538 EPX196530:EPX196538 EZT196530:EZT196538 FJP196530:FJP196538 FTL196530:FTL196538 GDH196530:GDH196538 GND196530:GND196538 GWZ196530:GWZ196538 HGV196530:HGV196538 HQR196530:HQR196538 IAN196530:IAN196538 IKJ196530:IKJ196538 IUF196530:IUF196538 JEB196530:JEB196538 JNX196530:JNX196538 JXT196530:JXT196538 KHP196530:KHP196538 KRL196530:KRL196538 LBH196530:LBH196538 LLD196530:LLD196538 LUZ196530:LUZ196538 MEV196530:MEV196538 MOR196530:MOR196538 MYN196530:MYN196538 NIJ196530:NIJ196538 NSF196530:NSF196538 OCB196530:OCB196538 OLX196530:OLX196538 OVT196530:OVT196538 PFP196530:PFP196538 PPL196530:PPL196538 PZH196530:PZH196538 QJD196530:QJD196538 QSZ196530:QSZ196538 RCV196530:RCV196538 RMR196530:RMR196538 RWN196530:RWN196538 SGJ196530:SGJ196538 SQF196530:SQF196538 TAB196530:TAB196538 TJX196530:TJX196538 TTT196530:TTT196538 UDP196530:UDP196538 UNL196530:UNL196538 UXH196530:UXH196538 VHD196530:VHD196538 VQZ196530:VQZ196538 WAV196530:WAV196538 WKR196530:WKR196538 WUN196530:WUN196538 IB262066:IB262074 RX262066:RX262074 ABT262066:ABT262074 ALP262066:ALP262074 AVL262066:AVL262074 BFH262066:BFH262074 BPD262066:BPD262074 BYZ262066:BYZ262074 CIV262066:CIV262074 CSR262066:CSR262074 DCN262066:DCN262074 DMJ262066:DMJ262074 DWF262066:DWF262074 EGB262066:EGB262074 EPX262066:EPX262074 EZT262066:EZT262074 FJP262066:FJP262074 FTL262066:FTL262074 GDH262066:GDH262074 GND262066:GND262074 GWZ262066:GWZ262074 HGV262066:HGV262074 HQR262066:HQR262074 IAN262066:IAN262074 IKJ262066:IKJ262074 IUF262066:IUF262074 JEB262066:JEB262074 JNX262066:JNX262074 JXT262066:JXT262074 KHP262066:KHP262074 KRL262066:KRL262074 LBH262066:LBH262074 LLD262066:LLD262074 LUZ262066:LUZ262074 MEV262066:MEV262074 MOR262066:MOR262074 MYN262066:MYN262074 NIJ262066:NIJ262074 NSF262066:NSF262074 OCB262066:OCB262074 OLX262066:OLX262074 OVT262066:OVT262074 PFP262066:PFP262074 PPL262066:PPL262074 PZH262066:PZH262074 QJD262066:QJD262074 QSZ262066:QSZ262074 RCV262066:RCV262074 RMR262066:RMR262074 RWN262066:RWN262074 SGJ262066:SGJ262074 SQF262066:SQF262074 TAB262066:TAB262074 TJX262066:TJX262074 TTT262066:TTT262074 UDP262066:UDP262074 UNL262066:UNL262074 UXH262066:UXH262074 VHD262066:VHD262074 VQZ262066:VQZ262074 WAV262066:WAV262074 WKR262066:WKR262074 WUN262066:WUN262074 IB327602:IB327610 RX327602:RX327610 ABT327602:ABT327610 ALP327602:ALP327610 AVL327602:AVL327610 BFH327602:BFH327610 BPD327602:BPD327610 BYZ327602:BYZ327610 CIV327602:CIV327610 CSR327602:CSR327610 DCN327602:DCN327610 DMJ327602:DMJ327610 DWF327602:DWF327610 EGB327602:EGB327610 EPX327602:EPX327610 EZT327602:EZT327610 FJP327602:FJP327610 FTL327602:FTL327610 GDH327602:GDH327610 GND327602:GND327610 GWZ327602:GWZ327610 HGV327602:HGV327610 HQR327602:HQR327610 IAN327602:IAN327610 IKJ327602:IKJ327610 IUF327602:IUF327610 JEB327602:JEB327610 JNX327602:JNX327610 JXT327602:JXT327610 KHP327602:KHP327610 KRL327602:KRL327610 LBH327602:LBH327610 LLD327602:LLD327610 LUZ327602:LUZ327610 MEV327602:MEV327610 MOR327602:MOR327610 MYN327602:MYN327610 NIJ327602:NIJ327610 NSF327602:NSF327610 OCB327602:OCB327610 OLX327602:OLX327610 OVT327602:OVT327610 PFP327602:PFP327610 PPL327602:PPL327610 PZH327602:PZH327610 QJD327602:QJD327610 QSZ327602:QSZ327610 RCV327602:RCV327610 RMR327602:RMR327610 RWN327602:RWN327610 SGJ327602:SGJ327610 SQF327602:SQF327610 TAB327602:TAB327610 TJX327602:TJX327610 TTT327602:TTT327610 UDP327602:UDP327610 UNL327602:UNL327610 UXH327602:UXH327610 VHD327602:VHD327610 VQZ327602:VQZ327610 WAV327602:WAV327610 WKR327602:WKR327610 WUN327602:WUN327610 IB393138:IB393146 RX393138:RX393146 ABT393138:ABT393146 ALP393138:ALP393146 AVL393138:AVL393146 BFH393138:BFH393146 BPD393138:BPD393146 BYZ393138:BYZ393146 CIV393138:CIV393146 CSR393138:CSR393146 DCN393138:DCN393146 DMJ393138:DMJ393146 DWF393138:DWF393146 EGB393138:EGB393146 EPX393138:EPX393146 EZT393138:EZT393146 FJP393138:FJP393146 FTL393138:FTL393146 GDH393138:GDH393146 GND393138:GND393146 GWZ393138:GWZ393146 HGV393138:HGV393146 HQR393138:HQR393146 IAN393138:IAN393146 IKJ393138:IKJ393146 IUF393138:IUF393146 JEB393138:JEB393146 JNX393138:JNX393146 JXT393138:JXT393146 KHP393138:KHP393146 KRL393138:KRL393146 LBH393138:LBH393146 LLD393138:LLD393146 LUZ393138:LUZ393146 MEV393138:MEV393146 MOR393138:MOR393146 MYN393138:MYN393146 NIJ393138:NIJ393146 NSF393138:NSF393146 OCB393138:OCB393146 OLX393138:OLX393146 OVT393138:OVT393146 PFP393138:PFP393146 PPL393138:PPL393146 PZH393138:PZH393146 QJD393138:QJD393146 QSZ393138:QSZ393146 RCV393138:RCV393146 RMR393138:RMR393146 RWN393138:RWN393146 SGJ393138:SGJ393146 SQF393138:SQF393146 TAB393138:TAB393146 TJX393138:TJX393146 TTT393138:TTT393146 UDP393138:UDP393146 UNL393138:UNL393146 UXH393138:UXH393146 VHD393138:VHD393146 VQZ393138:VQZ393146 WAV393138:WAV393146 WKR393138:WKR393146 WUN393138:WUN393146 IB458674:IB458682 RX458674:RX458682 ABT458674:ABT458682 ALP458674:ALP458682 AVL458674:AVL458682 BFH458674:BFH458682 BPD458674:BPD458682 BYZ458674:BYZ458682 CIV458674:CIV458682 CSR458674:CSR458682 DCN458674:DCN458682 DMJ458674:DMJ458682 DWF458674:DWF458682 EGB458674:EGB458682 EPX458674:EPX458682 EZT458674:EZT458682 FJP458674:FJP458682 FTL458674:FTL458682 GDH458674:GDH458682 GND458674:GND458682 GWZ458674:GWZ458682 HGV458674:HGV458682 HQR458674:HQR458682 IAN458674:IAN458682 IKJ458674:IKJ458682 IUF458674:IUF458682 JEB458674:JEB458682 JNX458674:JNX458682 JXT458674:JXT458682 KHP458674:KHP458682 KRL458674:KRL458682 LBH458674:LBH458682 LLD458674:LLD458682 LUZ458674:LUZ458682 MEV458674:MEV458682 MOR458674:MOR458682 MYN458674:MYN458682 NIJ458674:NIJ458682 NSF458674:NSF458682 OCB458674:OCB458682 OLX458674:OLX458682 OVT458674:OVT458682 PFP458674:PFP458682 PPL458674:PPL458682 PZH458674:PZH458682 QJD458674:QJD458682 QSZ458674:QSZ458682 RCV458674:RCV458682 RMR458674:RMR458682 RWN458674:RWN458682 SGJ458674:SGJ458682 SQF458674:SQF458682 TAB458674:TAB458682 TJX458674:TJX458682 TTT458674:TTT458682 UDP458674:UDP458682 UNL458674:UNL458682 UXH458674:UXH458682 VHD458674:VHD458682 VQZ458674:VQZ458682 WAV458674:WAV458682 WKR458674:WKR458682 WUN458674:WUN458682 IB524210:IB524218 RX524210:RX524218 ABT524210:ABT524218 ALP524210:ALP524218 AVL524210:AVL524218 BFH524210:BFH524218 BPD524210:BPD524218 BYZ524210:BYZ524218 CIV524210:CIV524218 CSR524210:CSR524218 DCN524210:DCN524218 DMJ524210:DMJ524218 DWF524210:DWF524218 EGB524210:EGB524218 EPX524210:EPX524218 EZT524210:EZT524218 FJP524210:FJP524218 FTL524210:FTL524218 GDH524210:GDH524218 GND524210:GND524218 GWZ524210:GWZ524218 HGV524210:HGV524218 HQR524210:HQR524218 IAN524210:IAN524218 IKJ524210:IKJ524218 IUF524210:IUF524218 JEB524210:JEB524218 JNX524210:JNX524218 JXT524210:JXT524218 KHP524210:KHP524218 KRL524210:KRL524218 LBH524210:LBH524218 LLD524210:LLD524218 LUZ524210:LUZ524218 MEV524210:MEV524218 MOR524210:MOR524218 MYN524210:MYN524218 NIJ524210:NIJ524218 NSF524210:NSF524218 OCB524210:OCB524218 OLX524210:OLX524218 OVT524210:OVT524218 PFP524210:PFP524218 PPL524210:PPL524218 PZH524210:PZH524218 QJD524210:QJD524218 QSZ524210:QSZ524218 RCV524210:RCV524218 RMR524210:RMR524218 RWN524210:RWN524218 SGJ524210:SGJ524218 SQF524210:SQF524218 TAB524210:TAB524218 TJX524210:TJX524218 TTT524210:TTT524218 UDP524210:UDP524218 UNL524210:UNL524218 UXH524210:UXH524218 VHD524210:VHD524218 VQZ524210:VQZ524218 WAV524210:WAV524218 WKR524210:WKR524218 WUN524210:WUN524218 IB589746:IB589754 RX589746:RX589754 ABT589746:ABT589754 ALP589746:ALP589754 AVL589746:AVL589754 BFH589746:BFH589754 BPD589746:BPD589754 BYZ589746:BYZ589754 CIV589746:CIV589754 CSR589746:CSR589754 DCN589746:DCN589754 DMJ589746:DMJ589754 DWF589746:DWF589754 EGB589746:EGB589754 EPX589746:EPX589754 EZT589746:EZT589754 FJP589746:FJP589754 FTL589746:FTL589754 GDH589746:GDH589754 GND589746:GND589754 GWZ589746:GWZ589754 HGV589746:HGV589754 HQR589746:HQR589754 IAN589746:IAN589754 IKJ589746:IKJ589754 IUF589746:IUF589754 JEB589746:JEB589754 JNX589746:JNX589754 JXT589746:JXT589754 KHP589746:KHP589754 KRL589746:KRL589754 LBH589746:LBH589754 LLD589746:LLD589754 LUZ589746:LUZ589754 MEV589746:MEV589754 MOR589746:MOR589754 MYN589746:MYN589754 NIJ589746:NIJ589754 NSF589746:NSF589754 OCB589746:OCB589754 OLX589746:OLX589754 OVT589746:OVT589754 PFP589746:PFP589754 PPL589746:PPL589754 PZH589746:PZH589754 QJD589746:QJD589754 QSZ589746:QSZ589754 RCV589746:RCV589754 RMR589746:RMR589754 RWN589746:RWN589754 SGJ589746:SGJ589754 SQF589746:SQF589754 TAB589746:TAB589754 TJX589746:TJX589754 TTT589746:TTT589754 UDP589746:UDP589754 UNL589746:UNL589754 UXH589746:UXH589754 VHD589746:VHD589754 VQZ589746:VQZ589754 WAV589746:WAV589754 WKR589746:WKR589754 WUN589746:WUN589754 IB655282:IB655290 RX655282:RX655290 ABT655282:ABT655290 ALP655282:ALP655290 AVL655282:AVL655290 BFH655282:BFH655290 BPD655282:BPD655290 BYZ655282:BYZ655290 CIV655282:CIV655290 CSR655282:CSR655290 DCN655282:DCN655290 DMJ655282:DMJ655290 DWF655282:DWF655290 EGB655282:EGB655290 EPX655282:EPX655290 EZT655282:EZT655290 FJP655282:FJP655290 FTL655282:FTL655290 GDH655282:GDH655290 GND655282:GND655290 GWZ655282:GWZ655290 HGV655282:HGV655290 HQR655282:HQR655290 IAN655282:IAN655290 IKJ655282:IKJ655290 IUF655282:IUF655290 JEB655282:JEB655290 JNX655282:JNX655290 JXT655282:JXT655290 KHP655282:KHP655290 KRL655282:KRL655290 LBH655282:LBH655290 LLD655282:LLD655290 LUZ655282:LUZ655290 MEV655282:MEV655290 MOR655282:MOR655290 MYN655282:MYN655290 NIJ655282:NIJ655290 NSF655282:NSF655290 OCB655282:OCB655290 OLX655282:OLX655290 OVT655282:OVT655290 PFP655282:PFP655290 PPL655282:PPL655290 PZH655282:PZH655290 QJD655282:QJD655290 QSZ655282:QSZ655290 RCV655282:RCV655290 RMR655282:RMR655290 RWN655282:RWN655290 SGJ655282:SGJ655290 SQF655282:SQF655290 TAB655282:TAB655290 TJX655282:TJX655290 TTT655282:TTT655290 UDP655282:UDP655290 UNL655282:UNL655290 UXH655282:UXH655290 VHD655282:VHD655290 VQZ655282:VQZ655290 WAV655282:WAV655290 WKR655282:WKR655290 WUN655282:WUN655290 IB720818:IB720826 RX720818:RX720826 ABT720818:ABT720826 ALP720818:ALP720826 AVL720818:AVL720826 BFH720818:BFH720826 BPD720818:BPD720826 BYZ720818:BYZ720826 CIV720818:CIV720826 CSR720818:CSR720826 DCN720818:DCN720826 DMJ720818:DMJ720826 DWF720818:DWF720826 EGB720818:EGB720826 EPX720818:EPX720826 EZT720818:EZT720826 FJP720818:FJP720826 FTL720818:FTL720826 GDH720818:GDH720826 GND720818:GND720826 GWZ720818:GWZ720826 HGV720818:HGV720826 HQR720818:HQR720826 IAN720818:IAN720826 IKJ720818:IKJ720826 IUF720818:IUF720826 JEB720818:JEB720826 JNX720818:JNX720826 JXT720818:JXT720826 KHP720818:KHP720826 KRL720818:KRL720826 LBH720818:LBH720826 LLD720818:LLD720826 LUZ720818:LUZ720826 MEV720818:MEV720826 MOR720818:MOR720826 MYN720818:MYN720826 NIJ720818:NIJ720826 NSF720818:NSF720826 OCB720818:OCB720826 OLX720818:OLX720826 OVT720818:OVT720826 PFP720818:PFP720826 PPL720818:PPL720826 PZH720818:PZH720826 QJD720818:QJD720826 QSZ720818:QSZ720826 RCV720818:RCV720826 RMR720818:RMR720826 RWN720818:RWN720826 SGJ720818:SGJ720826 SQF720818:SQF720826 TAB720818:TAB720826 TJX720818:TJX720826 TTT720818:TTT720826 UDP720818:UDP720826 UNL720818:UNL720826 UXH720818:UXH720826 VHD720818:VHD720826 VQZ720818:VQZ720826 WAV720818:WAV720826 WKR720818:WKR720826 WUN720818:WUN720826 IB786354:IB786362 RX786354:RX786362 ABT786354:ABT786362 ALP786354:ALP786362 AVL786354:AVL786362 BFH786354:BFH786362 BPD786354:BPD786362 BYZ786354:BYZ786362 CIV786354:CIV786362 CSR786354:CSR786362 DCN786354:DCN786362 DMJ786354:DMJ786362 DWF786354:DWF786362 EGB786354:EGB786362 EPX786354:EPX786362 EZT786354:EZT786362 FJP786354:FJP786362 FTL786354:FTL786362 GDH786354:GDH786362 GND786354:GND786362 GWZ786354:GWZ786362 HGV786354:HGV786362 HQR786354:HQR786362 IAN786354:IAN786362 IKJ786354:IKJ786362 IUF786354:IUF786362 JEB786354:JEB786362 JNX786354:JNX786362 JXT786354:JXT786362 KHP786354:KHP786362 KRL786354:KRL786362 LBH786354:LBH786362 LLD786354:LLD786362 LUZ786354:LUZ786362 MEV786354:MEV786362 MOR786354:MOR786362 MYN786354:MYN786362 NIJ786354:NIJ786362 NSF786354:NSF786362 OCB786354:OCB786362 OLX786354:OLX786362 OVT786354:OVT786362 PFP786354:PFP786362 PPL786354:PPL786362 PZH786354:PZH786362 QJD786354:QJD786362 QSZ786354:QSZ786362 RCV786354:RCV786362 RMR786354:RMR786362 RWN786354:RWN786362 SGJ786354:SGJ786362 SQF786354:SQF786362 TAB786354:TAB786362 TJX786354:TJX786362 TTT786354:TTT786362 UDP786354:UDP786362 UNL786354:UNL786362 UXH786354:UXH786362 VHD786354:VHD786362 VQZ786354:VQZ786362 WAV786354:WAV786362 WKR786354:WKR786362 WUN786354:WUN786362 IB851890:IB851898 RX851890:RX851898 ABT851890:ABT851898 ALP851890:ALP851898 AVL851890:AVL851898 BFH851890:BFH851898 BPD851890:BPD851898 BYZ851890:BYZ851898 CIV851890:CIV851898 CSR851890:CSR851898 DCN851890:DCN851898 DMJ851890:DMJ851898 DWF851890:DWF851898 EGB851890:EGB851898 EPX851890:EPX851898 EZT851890:EZT851898 FJP851890:FJP851898 FTL851890:FTL851898 GDH851890:GDH851898 GND851890:GND851898 GWZ851890:GWZ851898 HGV851890:HGV851898 HQR851890:HQR851898 IAN851890:IAN851898 IKJ851890:IKJ851898 IUF851890:IUF851898 JEB851890:JEB851898 JNX851890:JNX851898 JXT851890:JXT851898 KHP851890:KHP851898 KRL851890:KRL851898 LBH851890:LBH851898 LLD851890:LLD851898 LUZ851890:LUZ851898 MEV851890:MEV851898 MOR851890:MOR851898 MYN851890:MYN851898 NIJ851890:NIJ851898 NSF851890:NSF851898 OCB851890:OCB851898 OLX851890:OLX851898 OVT851890:OVT851898 PFP851890:PFP851898 PPL851890:PPL851898 PZH851890:PZH851898 QJD851890:QJD851898 QSZ851890:QSZ851898 RCV851890:RCV851898 RMR851890:RMR851898 RWN851890:RWN851898 SGJ851890:SGJ851898 SQF851890:SQF851898 TAB851890:TAB851898 TJX851890:TJX851898 TTT851890:TTT851898 UDP851890:UDP851898 UNL851890:UNL851898 UXH851890:UXH851898 VHD851890:VHD851898 VQZ851890:VQZ851898 WAV851890:WAV851898 WKR851890:WKR851898 WUN851890:WUN851898 IB917426:IB917434 RX917426:RX917434 ABT917426:ABT917434 ALP917426:ALP917434 AVL917426:AVL917434 BFH917426:BFH917434 BPD917426:BPD917434 BYZ917426:BYZ917434 CIV917426:CIV917434 CSR917426:CSR917434 DCN917426:DCN917434 DMJ917426:DMJ917434 DWF917426:DWF917434 EGB917426:EGB917434 EPX917426:EPX917434 EZT917426:EZT917434 FJP917426:FJP917434 FTL917426:FTL917434 GDH917426:GDH917434 GND917426:GND917434 GWZ917426:GWZ917434 HGV917426:HGV917434 HQR917426:HQR917434 IAN917426:IAN917434 IKJ917426:IKJ917434 IUF917426:IUF917434 JEB917426:JEB917434 JNX917426:JNX917434 JXT917426:JXT917434 KHP917426:KHP917434 KRL917426:KRL917434 LBH917426:LBH917434 LLD917426:LLD917434 LUZ917426:LUZ917434 MEV917426:MEV917434 MOR917426:MOR917434 MYN917426:MYN917434 NIJ917426:NIJ917434 NSF917426:NSF917434 OCB917426:OCB917434 OLX917426:OLX917434 OVT917426:OVT917434 PFP917426:PFP917434 PPL917426:PPL917434 PZH917426:PZH917434 QJD917426:QJD917434 QSZ917426:QSZ917434 RCV917426:RCV917434 RMR917426:RMR917434 RWN917426:RWN917434 SGJ917426:SGJ917434 SQF917426:SQF917434 TAB917426:TAB917434 TJX917426:TJX917434 TTT917426:TTT917434 UDP917426:UDP917434 UNL917426:UNL917434 UXH917426:UXH917434 VHD917426:VHD917434 VQZ917426:VQZ917434 WAV917426:WAV917434 WKR917426:WKR917434 WUN917426:WUN917434 IB982962:IB982970 RX982962:RX982970 ABT982962:ABT982970 ALP982962:ALP982970 AVL982962:AVL982970 BFH982962:BFH982970 BPD982962:BPD982970 BYZ982962:BYZ982970 CIV982962:CIV982970 CSR982962:CSR982970 DCN982962:DCN982970 DMJ982962:DMJ982970 DWF982962:DWF982970 EGB982962:EGB982970 EPX982962:EPX982970 EZT982962:EZT982970 FJP982962:FJP982970 FTL982962:FTL982970 GDH982962:GDH982970 GND982962:GND982970 GWZ982962:GWZ982970 HGV982962:HGV982970 HQR982962:HQR982970 IAN982962:IAN982970 IKJ982962:IKJ982970 IUF982962:IUF982970 JEB982962:JEB982970 JNX982962:JNX982970 JXT982962:JXT982970 KHP982962:KHP982970 KRL982962:KRL982970 LBH982962:LBH982970 LLD982962:LLD982970 LUZ982962:LUZ982970 MEV982962:MEV982970 MOR982962:MOR982970 MYN982962:MYN982970 NIJ982962:NIJ982970 NSF982962:NSF982970 OCB982962:OCB982970 OLX982962:OLX982970 OVT982962:OVT982970 PFP982962:PFP982970 PPL982962:PPL982970 PZH982962:PZH982970 QJD982962:QJD982970 QSZ982962:QSZ982970 RCV982962:RCV982970 RMR982962:RMR982970 RWN982962:RWN982970 SGJ982962:SGJ982970 SQF982962:SQF982970 TAB982962:TAB982970 TJX982962:TJX982970 TTT982962:TTT982970 UDP982962:UDP982970 UNL982962:UNL982970 UXH982962:UXH982970 VHD982962:VHD982970 VQZ982962:VQZ982970 WAV982962:WAV982970 WKR982962:WKR982970 WUN982962:WUN982970 IB65469:IB65477 RX65469:RX65477 ABT65469:ABT65477 ALP65469:ALP65477 AVL65469:AVL65477 BFH65469:BFH65477 BPD65469:BPD65477 BYZ65469:BYZ65477 CIV65469:CIV65477 CSR65469:CSR65477 DCN65469:DCN65477 DMJ65469:DMJ65477 DWF65469:DWF65477 EGB65469:EGB65477 EPX65469:EPX65477 EZT65469:EZT65477 FJP65469:FJP65477 FTL65469:FTL65477 GDH65469:GDH65477 GND65469:GND65477 GWZ65469:GWZ65477 HGV65469:HGV65477 HQR65469:HQR65477 IAN65469:IAN65477 IKJ65469:IKJ65477 IUF65469:IUF65477 JEB65469:JEB65477 JNX65469:JNX65477 JXT65469:JXT65477 KHP65469:KHP65477 KRL65469:KRL65477 LBH65469:LBH65477 LLD65469:LLD65477 LUZ65469:LUZ65477 MEV65469:MEV65477 MOR65469:MOR65477 MYN65469:MYN65477 NIJ65469:NIJ65477 NSF65469:NSF65477 OCB65469:OCB65477 OLX65469:OLX65477 OVT65469:OVT65477 PFP65469:PFP65477 PPL65469:PPL65477 PZH65469:PZH65477 QJD65469:QJD65477 QSZ65469:QSZ65477 RCV65469:RCV65477 RMR65469:RMR65477 RWN65469:RWN65477 SGJ65469:SGJ65477 SQF65469:SQF65477 TAB65469:TAB65477 TJX65469:TJX65477 TTT65469:TTT65477 UDP65469:UDP65477 UNL65469:UNL65477 UXH65469:UXH65477 VHD65469:VHD65477 VQZ65469:VQZ65477 WAV65469:WAV65477 WKR65469:WKR65477 WUN65469:WUN65477 IB131005:IB131013 RX131005:RX131013 ABT131005:ABT131013 ALP131005:ALP131013 AVL131005:AVL131013 BFH131005:BFH131013 BPD131005:BPD131013 BYZ131005:BYZ131013 CIV131005:CIV131013 CSR131005:CSR131013 DCN131005:DCN131013 DMJ131005:DMJ131013 DWF131005:DWF131013 EGB131005:EGB131013 EPX131005:EPX131013 EZT131005:EZT131013 FJP131005:FJP131013 FTL131005:FTL131013 GDH131005:GDH131013 GND131005:GND131013 GWZ131005:GWZ131013 HGV131005:HGV131013 HQR131005:HQR131013 IAN131005:IAN131013 IKJ131005:IKJ131013 IUF131005:IUF131013 JEB131005:JEB131013 JNX131005:JNX131013 JXT131005:JXT131013 KHP131005:KHP131013 KRL131005:KRL131013 LBH131005:LBH131013 LLD131005:LLD131013 LUZ131005:LUZ131013 MEV131005:MEV131013 MOR131005:MOR131013 MYN131005:MYN131013 NIJ131005:NIJ131013 NSF131005:NSF131013 OCB131005:OCB131013 OLX131005:OLX131013 OVT131005:OVT131013 PFP131005:PFP131013 PPL131005:PPL131013 PZH131005:PZH131013 QJD131005:QJD131013 QSZ131005:QSZ131013 RCV131005:RCV131013 RMR131005:RMR131013 RWN131005:RWN131013 SGJ131005:SGJ131013 SQF131005:SQF131013 TAB131005:TAB131013 TJX131005:TJX131013 TTT131005:TTT131013 UDP131005:UDP131013 UNL131005:UNL131013 UXH131005:UXH131013 VHD131005:VHD131013 VQZ131005:VQZ131013 WAV131005:WAV131013 WKR131005:WKR131013 WUN131005:WUN131013 IB196541:IB196549 RX196541:RX196549 ABT196541:ABT196549 ALP196541:ALP196549 AVL196541:AVL196549 BFH196541:BFH196549 BPD196541:BPD196549 BYZ196541:BYZ196549 CIV196541:CIV196549 CSR196541:CSR196549 DCN196541:DCN196549 DMJ196541:DMJ196549 DWF196541:DWF196549 EGB196541:EGB196549 EPX196541:EPX196549 EZT196541:EZT196549 FJP196541:FJP196549 FTL196541:FTL196549 GDH196541:GDH196549 GND196541:GND196549 GWZ196541:GWZ196549 HGV196541:HGV196549 HQR196541:HQR196549 IAN196541:IAN196549 IKJ196541:IKJ196549 IUF196541:IUF196549 JEB196541:JEB196549 JNX196541:JNX196549 JXT196541:JXT196549 KHP196541:KHP196549 KRL196541:KRL196549 LBH196541:LBH196549 LLD196541:LLD196549 LUZ196541:LUZ196549 MEV196541:MEV196549 MOR196541:MOR196549 MYN196541:MYN196549 NIJ196541:NIJ196549 NSF196541:NSF196549 OCB196541:OCB196549 OLX196541:OLX196549 OVT196541:OVT196549 PFP196541:PFP196549 PPL196541:PPL196549 PZH196541:PZH196549 QJD196541:QJD196549 QSZ196541:QSZ196549 RCV196541:RCV196549 RMR196541:RMR196549 RWN196541:RWN196549 SGJ196541:SGJ196549 SQF196541:SQF196549 TAB196541:TAB196549 TJX196541:TJX196549 TTT196541:TTT196549 UDP196541:UDP196549 UNL196541:UNL196549 UXH196541:UXH196549 VHD196541:VHD196549 VQZ196541:VQZ196549 WAV196541:WAV196549 WKR196541:WKR196549 WUN196541:WUN196549 IB262077:IB262085 RX262077:RX262085 ABT262077:ABT262085 ALP262077:ALP262085 AVL262077:AVL262085 BFH262077:BFH262085 BPD262077:BPD262085 BYZ262077:BYZ262085 CIV262077:CIV262085 CSR262077:CSR262085 DCN262077:DCN262085 DMJ262077:DMJ262085 DWF262077:DWF262085 EGB262077:EGB262085 EPX262077:EPX262085 EZT262077:EZT262085 FJP262077:FJP262085 FTL262077:FTL262085 GDH262077:GDH262085 GND262077:GND262085 GWZ262077:GWZ262085 HGV262077:HGV262085 HQR262077:HQR262085 IAN262077:IAN262085 IKJ262077:IKJ262085 IUF262077:IUF262085 JEB262077:JEB262085 JNX262077:JNX262085 JXT262077:JXT262085 KHP262077:KHP262085 KRL262077:KRL262085 LBH262077:LBH262085 LLD262077:LLD262085 LUZ262077:LUZ262085 MEV262077:MEV262085 MOR262077:MOR262085 MYN262077:MYN262085 NIJ262077:NIJ262085 NSF262077:NSF262085 OCB262077:OCB262085 OLX262077:OLX262085 OVT262077:OVT262085 PFP262077:PFP262085 PPL262077:PPL262085 PZH262077:PZH262085 QJD262077:QJD262085 QSZ262077:QSZ262085 RCV262077:RCV262085 RMR262077:RMR262085 RWN262077:RWN262085 SGJ262077:SGJ262085 SQF262077:SQF262085 TAB262077:TAB262085 TJX262077:TJX262085 TTT262077:TTT262085 UDP262077:UDP262085 UNL262077:UNL262085 UXH262077:UXH262085 VHD262077:VHD262085 VQZ262077:VQZ262085 WAV262077:WAV262085 WKR262077:WKR262085 WUN262077:WUN262085 IB327613:IB327621 RX327613:RX327621 ABT327613:ABT327621 ALP327613:ALP327621 AVL327613:AVL327621 BFH327613:BFH327621 BPD327613:BPD327621 BYZ327613:BYZ327621 CIV327613:CIV327621 CSR327613:CSR327621 DCN327613:DCN327621 DMJ327613:DMJ327621 DWF327613:DWF327621 EGB327613:EGB327621 EPX327613:EPX327621 EZT327613:EZT327621 FJP327613:FJP327621 FTL327613:FTL327621 GDH327613:GDH327621 GND327613:GND327621 GWZ327613:GWZ327621 HGV327613:HGV327621 HQR327613:HQR327621 IAN327613:IAN327621 IKJ327613:IKJ327621 IUF327613:IUF327621 JEB327613:JEB327621 JNX327613:JNX327621 JXT327613:JXT327621 KHP327613:KHP327621 KRL327613:KRL327621 LBH327613:LBH327621 LLD327613:LLD327621 LUZ327613:LUZ327621 MEV327613:MEV327621 MOR327613:MOR327621 MYN327613:MYN327621 NIJ327613:NIJ327621 NSF327613:NSF327621 OCB327613:OCB327621 OLX327613:OLX327621 OVT327613:OVT327621 PFP327613:PFP327621 PPL327613:PPL327621 PZH327613:PZH327621 QJD327613:QJD327621 QSZ327613:QSZ327621 RCV327613:RCV327621 RMR327613:RMR327621 RWN327613:RWN327621 SGJ327613:SGJ327621 SQF327613:SQF327621 TAB327613:TAB327621 TJX327613:TJX327621 TTT327613:TTT327621 UDP327613:UDP327621 UNL327613:UNL327621 UXH327613:UXH327621 VHD327613:VHD327621 VQZ327613:VQZ327621 WAV327613:WAV327621 WKR327613:WKR327621 WUN327613:WUN327621 IB393149:IB393157 RX393149:RX393157 ABT393149:ABT393157 ALP393149:ALP393157 AVL393149:AVL393157 BFH393149:BFH393157 BPD393149:BPD393157 BYZ393149:BYZ393157 CIV393149:CIV393157 CSR393149:CSR393157 DCN393149:DCN393157 DMJ393149:DMJ393157 DWF393149:DWF393157 EGB393149:EGB393157 EPX393149:EPX393157 EZT393149:EZT393157 FJP393149:FJP393157 FTL393149:FTL393157 GDH393149:GDH393157 GND393149:GND393157 GWZ393149:GWZ393157 HGV393149:HGV393157 HQR393149:HQR393157 IAN393149:IAN393157 IKJ393149:IKJ393157 IUF393149:IUF393157 JEB393149:JEB393157 JNX393149:JNX393157 JXT393149:JXT393157 KHP393149:KHP393157 KRL393149:KRL393157 LBH393149:LBH393157 LLD393149:LLD393157 LUZ393149:LUZ393157 MEV393149:MEV393157 MOR393149:MOR393157 MYN393149:MYN393157 NIJ393149:NIJ393157 NSF393149:NSF393157 OCB393149:OCB393157 OLX393149:OLX393157 OVT393149:OVT393157 PFP393149:PFP393157 PPL393149:PPL393157 PZH393149:PZH393157 QJD393149:QJD393157 QSZ393149:QSZ393157 RCV393149:RCV393157 RMR393149:RMR393157 RWN393149:RWN393157 SGJ393149:SGJ393157 SQF393149:SQF393157 TAB393149:TAB393157 TJX393149:TJX393157 TTT393149:TTT393157 UDP393149:UDP393157 UNL393149:UNL393157 UXH393149:UXH393157 VHD393149:VHD393157 VQZ393149:VQZ393157 WAV393149:WAV393157 WKR393149:WKR393157 WUN393149:WUN393157 IB458685:IB458693 RX458685:RX458693 ABT458685:ABT458693 ALP458685:ALP458693 AVL458685:AVL458693 BFH458685:BFH458693 BPD458685:BPD458693 BYZ458685:BYZ458693 CIV458685:CIV458693 CSR458685:CSR458693 DCN458685:DCN458693 DMJ458685:DMJ458693 DWF458685:DWF458693 EGB458685:EGB458693 EPX458685:EPX458693 EZT458685:EZT458693 FJP458685:FJP458693 FTL458685:FTL458693 GDH458685:GDH458693 GND458685:GND458693 GWZ458685:GWZ458693 HGV458685:HGV458693 HQR458685:HQR458693 IAN458685:IAN458693 IKJ458685:IKJ458693 IUF458685:IUF458693 JEB458685:JEB458693 JNX458685:JNX458693 JXT458685:JXT458693 KHP458685:KHP458693 KRL458685:KRL458693 LBH458685:LBH458693 LLD458685:LLD458693 LUZ458685:LUZ458693 MEV458685:MEV458693 MOR458685:MOR458693 MYN458685:MYN458693 NIJ458685:NIJ458693 NSF458685:NSF458693 OCB458685:OCB458693 OLX458685:OLX458693 OVT458685:OVT458693 PFP458685:PFP458693 PPL458685:PPL458693 PZH458685:PZH458693 QJD458685:QJD458693 QSZ458685:QSZ458693 RCV458685:RCV458693 RMR458685:RMR458693 RWN458685:RWN458693 SGJ458685:SGJ458693 SQF458685:SQF458693 TAB458685:TAB458693 TJX458685:TJX458693 TTT458685:TTT458693 UDP458685:UDP458693 UNL458685:UNL458693 UXH458685:UXH458693 VHD458685:VHD458693 VQZ458685:VQZ458693 WAV458685:WAV458693 WKR458685:WKR458693 WUN458685:WUN458693 IB524221:IB524229 RX524221:RX524229 ABT524221:ABT524229 ALP524221:ALP524229 AVL524221:AVL524229 BFH524221:BFH524229 BPD524221:BPD524229 BYZ524221:BYZ524229 CIV524221:CIV524229 CSR524221:CSR524229 DCN524221:DCN524229 DMJ524221:DMJ524229 DWF524221:DWF524229 EGB524221:EGB524229 EPX524221:EPX524229 EZT524221:EZT524229 FJP524221:FJP524229 FTL524221:FTL524229 GDH524221:GDH524229 GND524221:GND524229 GWZ524221:GWZ524229 HGV524221:HGV524229 HQR524221:HQR524229 IAN524221:IAN524229 IKJ524221:IKJ524229 IUF524221:IUF524229 JEB524221:JEB524229 JNX524221:JNX524229 JXT524221:JXT524229 KHP524221:KHP524229 KRL524221:KRL524229 LBH524221:LBH524229 LLD524221:LLD524229 LUZ524221:LUZ524229 MEV524221:MEV524229 MOR524221:MOR524229 MYN524221:MYN524229 NIJ524221:NIJ524229 NSF524221:NSF524229 OCB524221:OCB524229 OLX524221:OLX524229 OVT524221:OVT524229 PFP524221:PFP524229 PPL524221:PPL524229 PZH524221:PZH524229 QJD524221:QJD524229 QSZ524221:QSZ524229 RCV524221:RCV524229 RMR524221:RMR524229 RWN524221:RWN524229 SGJ524221:SGJ524229 SQF524221:SQF524229 TAB524221:TAB524229 TJX524221:TJX524229 TTT524221:TTT524229 UDP524221:UDP524229 UNL524221:UNL524229 UXH524221:UXH524229 VHD524221:VHD524229 VQZ524221:VQZ524229 WAV524221:WAV524229 WKR524221:WKR524229 WUN524221:WUN524229 IB589757:IB589765 RX589757:RX589765 ABT589757:ABT589765 ALP589757:ALP589765 AVL589757:AVL589765 BFH589757:BFH589765 BPD589757:BPD589765 BYZ589757:BYZ589765 CIV589757:CIV589765 CSR589757:CSR589765 DCN589757:DCN589765 DMJ589757:DMJ589765 DWF589757:DWF589765 EGB589757:EGB589765 EPX589757:EPX589765 EZT589757:EZT589765 FJP589757:FJP589765 FTL589757:FTL589765 GDH589757:GDH589765 GND589757:GND589765 GWZ589757:GWZ589765 HGV589757:HGV589765 HQR589757:HQR589765 IAN589757:IAN589765 IKJ589757:IKJ589765 IUF589757:IUF589765 JEB589757:JEB589765 JNX589757:JNX589765 JXT589757:JXT589765 KHP589757:KHP589765 KRL589757:KRL589765 LBH589757:LBH589765 LLD589757:LLD589765 LUZ589757:LUZ589765 MEV589757:MEV589765 MOR589757:MOR589765 MYN589757:MYN589765 NIJ589757:NIJ589765 NSF589757:NSF589765 OCB589757:OCB589765 OLX589757:OLX589765 OVT589757:OVT589765 PFP589757:PFP589765 PPL589757:PPL589765 PZH589757:PZH589765 QJD589757:QJD589765 QSZ589757:QSZ589765 RCV589757:RCV589765 RMR589757:RMR589765 RWN589757:RWN589765 SGJ589757:SGJ589765 SQF589757:SQF589765 TAB589757:TAB589765 TJX589757:TJX589765 TTT589757:TTT589765 UDP589757:UDP589765 UNL589757:UNL589765 UXH589757:UXH589765 VHD589757:VHD589765 VQZ589757:VQZ589765 WAV589757:WAV589765 WKR589757:WKR589765 WUN589757:WUN589765 IB655293:IB655301 RX655293:RX655301 ABT655293:ABT655301 ALP655293:ALP655301 AVL655293:AVL655301 BFH655293:BFH655301 BPD655293:BPD655301 BYZ655293:BYZ655301 CIV655293:CIV655301 CSR655293:CSR655301 DCN655293:DCN655301 DMJ655293:DMJ655301 DWF655293:DWF655301 EGB655293:EGB655301 EPX655293:EPX655301 EZT655293:EZT655301 FJP655293:FJP655301 FTL655293:FTL655301 GDH655293:GDH655301 GND655293:GND655301 GWZ655293:GWZ655301 HGV655293:HGV655301 HQR655293:HQR655301 IAN655293:IAN655301 IKJ655293:IKJ655301 IUF655293:IUF655301 JEB655293:JEB655301 JNX655293:JNX655301 JXT655293:JXT655301 KHP655293:KHP655301 KRL655293:KRL655301 LBH655293:LBH655301 LLD655293:LLD655301 LUZ655293:LUZ655301 MEV655293:MEV655301 MOR655293:MOR655301 MYN655293:MYN655301 NIJ655293:NIJ655301 NSF655293:NSF655301 OCB655293:OCB655301 OLX655293:OLX655301 OVT655293:OVT655301 PFP655293:PFP655301 PPL655293:PPL655301 PZH655293:PZH655301 QJD655293:QJD655301 QSZ655293:QSZ655301 RCV655293:RCV655301 RMR655293:RMR655301 RWN655293:RWN655301 SGJ655293:SGJ655301 SQF655293:SQF655301 TAB655293:TAB655301 TJX655293:TJX655301 TTT655293:TTT655301 UDP655293:UDP655301 UNL655293:UNL655301 UXH655293:UXH655301 VHD655293:VHD655301 VQZ655293:VQZ655301 WAV655293:WAV655301 WKR655293:WKR655301 WUN655293:WUN655301 IB720829:IB720837 RX720829:RX720837 ABT720829:ABT720837 ALP720829:ALP720837 AVL720829:AVL720837 BFH720829:BFH720837 BPD720829:BPD720837 BYZ720829:BYZ720837 CIV720829:CIV720837 CSR720829:CSR720837 DCN720829:DCN720837 DMJ720829:DMJ720837 DWF720829:DWF720837 EGB720829:EGB720837 EPX720829:EPX720837 EZT720829:EZT720837 FJP720829:FJP720837 FTL720829:FTL720837 GDH720829:GDH720837 GND720829:GND720837 GWZ720829:GWZ720837 HGV720829:HGV720837 HQR720829:HQR720837 IAN720829:IAN720837 IKJ720829:IKJ720837 IUF720829:IUF720837 JEB720829:JEB720837 JNX720829:JNX720837 JXT720829:JXT720837 KHP720829:KHP720837 KRL720829:KRL720837 LBH720829:LBH720837 LLD720829:LLD720837 LUZ720829:LUZ720837 MEV720829:MEV720837 MOR720829:MOR720837 MYN720829:MYN720837 NIJ720829:NIJ720837 NSF720829:NSF720837 OCB720829:OCB720837 OLX720829:OLX720837 OVT720829:OVT720837 PFP720829:PFP720837 PPL720829:PPL720837 PZH720829:PZH720837 QJD720829:QJD720837 QSZ720829:QSZ720837 RCV720829:RCV720837 RMR720829:RMR720837 RWN720829:RWN720837 SGJ720829:SGJ720837 SQF720829:SQF720837 TAB720829:TAB720837 TJX720829:TJX720837 TTT720829:TTT720837 UDP720829:UDP720837 UNL720829:UNL720837 UXH720829:UXH720837 VHD720829:VHD720837 VQZ720829:VQZ720837 WAV720829:WAV720837 WKR720829:WKR720837 WUN720829:WUN720837 IB786365:IB786373 RX786365:RX786373 ABT786365:ABT786373 ALP786365:ALP786373 AVL786365:AVL786373 BFH786365:BFH786373 BPD786365:BPD786373 BYZ786365:BYZ786373 CIV786365:CIV786373 CSR786365:CSR786373 DCN786365:DCN786373 DMJ786365:DMJ786373 DWF786365:DWF786373 EGB786365:EGB786373 EPX786365:EPX786373 EZT786365:EZT786373 FJP786365:FJP786373 FTL786365:FTL786373 GDH786365:GDH786373 GND786365:GND786373 GWZ786365:GWZ786373 HGV786365:HGV786373 HQR786365:HQR786373 IAN786365:IAN786373 IKJ786365:IKJ786373 IUF786365:IUF786373 JEB786365:JEB786373 JNX786365:JNX786373 JXT786365:JXT786373 KHP786365:KHP786373 KRL786365:KRL786373 LBH786365:LBH786373 LLD786365:LLD786373 LUZ786365:LUZ786373 MEV786365:MEV786373 MOR786365:MOR786373 MYN786365:MYN786373 NIJ786365:NIJ786373 NSF786365:NSF786373 OCB786365:OCB786373 OLX786365:OLX786373 OVT786365:OVT786373 PFP786365:PFP786373 PPL786365:PPL786373 PZH786365:PZH786373 QJD786365:QJD786373 QSZ786365:QSZ786373 RCV786365:RCV786373 RMR786365:RMR786373 RWN786365:RWN786373 SGJ786365:SGJ786373 SQF786365:SQF786373 TAB786365:TAB786373 TJX786365:TJX786373 TTT786365:TTT786373 UDP786365:UDP786373 UNL786365:UNL786373 UXH786365:UXH786373 VHD786365:VHD786373 VQZ786365:VQZ786373 WAV786365:WAV786373 WKR786365:WKR786373 WUN786365:WUN786373 IB851901:IB851909 RX851901:RX851909 ABT851901:ABT851909 ALP851901:ALP851909 AVL851901:AVL851909 BFH851901:BFH851909 BPD851901:BPD851909 BYZ851901:BYZ851909 CIV851901:CIV851909 CSR851901:CSR851909 DCN851901:DCN851909 DMJ851901:DMJ851909 DWF851901:DWF851909 EGB851901:EGB851909 EPX851901:EPX851909 EZT851901:EZT851909 FJP851901:FJP851909 FTL851901:FTL851909 GDH851901:GDH851909 GND851901:GND851909 GWZ851901:GWZ851909 HGV851901:HGV851909 HQR851901:HQR851909 IAN851901:IAN851909 IKJ851901:IKJ851909 IUF851901:IUF851909 JEB851901:JEB851909 JNX851901:JNX851909 JXT851901:JXT851909 KHP851901:KHP851909 KRL851901:KRL851909 LBH851901:LBH851909 LLD851901:LLD851909 LUZ851901:LUZ851909 MEV851901:MEV851909 MOR851901:MOR851909 MYN851901:MYN851909 NIJ851901:NIJ851909 NSF851901:NSF851909 OCB851901:OCB851909 OLX851901:OLX851909 OVT851901:OVT851909 PFP851901:PFP851909 PPL851901:PPL851909 PZH851901:PZH851909 QJD851901:QJD851909 QSZ851901:QSZ851909 RCV851901:RCV851909 RMR851901:RMR851909 RWN851901:RWN851909 SGJ851901:SGJ851909 SQF851901:SQF851909 TAB851901:TAB851909 TJX851901:TJX851909 TTT851901:TTT851909 UDP851901:UDP851909 UNL851901:UNL851909 UXH851901:UXH851909 VHD851901:VHD851909 VQZ851901:VQZ851909 WAV851901:WAV851909 WKR851901:WKR851909 WUN851901:WUN851909 IB917437:IB917445 RX917437:RX917445 ABT917437:ABT917445 ALP917437:ALP917445 AVL917437:AVL917445 BFH917437:BFH917445 BPD917437:BPD917445 BYZ917437:BYZ917445 CIV917437:CIV917445 CSR917437:CSR917445 DCN917437:DCN917445 DMJ917437:DMJ917445 DWF917437:DWF917445 EGB917437:EGB917445 EPX917437:EPX917445 EZT917437:EZT917445 FJP917437:FJP917445 FTL917437:FTL917445 GDH917437:GDH917445 GND917437:GND917445 GWZ917437:GWZ917445 HGV917437:HGV917445 HQR917437:HQR917445 IAN917437:IAN917445 IKJ917437:IKJ917445 IUF917437:IUF917445 JEB917437:JEB917445 JNX917437:JNX917445 JXT917437:JXT917445 KHP917437:KHP917445 KRL917437:KRL917445 LBH917437:LBH917445 LLD917437:LLD917445 LUZ917437:LUZ917445 MEV917437:MEV917445 MOR917437:MOR917445 MYN917437:MYN917445 NIJ917437:NIJ917445 NSF917437:NSF917445 OCB917437:OCB917445 OLX917437:OLX917445 OVT917437:OVT917445 PFP917437:PFP917445 PPL917437:PPL917445 PZH917437:PZH917445 QJD917437:QJD917445 QSZ917437:QSZ917445 RCV917437:RCV917445 RMR917437:RMR917445 RWN917437:RWN917445 SGJ917437:SGJ917445 SQF917437:SQF917445 TAB917437:TAB917445 TJX917437:TJX917445 TTT917437:TTT917445 UDP917437:UDP917445 UNL917437:UNL917445 UXH917437:UXH917445 VHD917437:VHD917445 VQZ917437:VQZ917445 WAV917437:WAV917445 WKR917437:WKR917445 WUN917437:WUN917445 IB982973:IB982981 RX982973:RX982981 ABT982973:ABT982981 ALP982973:ALP982981 AVL982973:AVL982981 BFH982973:BFH982981 BPD982973:BPD982981 BYZ982973:BYZ982981 CIV982973:CIV982981 CSR982973:CSR982981 DCN982973:DCN982981 DMJ982973:DMJ982981 DWF982973:DWF982981 EGB982973:EGB982981 EPX982973:EPX982981 EZT982973:EZT982981 FJP982973:FJP982981 FTL982973:FTL982981 GDH982973:GDH982981 GND982973:GND982981 GWZ982973:GWZ982981 HGV982973:HGV982981 HQR982973:HQR982981 IAN982973:IAN982981 IKJ982973:IKJ982981 IUF982973:IUF982981 JEB982973:JEB982981 JNX982973:JNX982981 JXT982973:JXT982981 KHP982973:KHP982981 KRL982973:KRL982981 LBH982973:LBH982981 LLD982973:LLD982981 LUZ982973:LUZ982981 MEV982973:MEV982981 MOR982973:MOR982981 MYN982973:MYN982981 NIJ982973:NIJ982981 NSF982973:NSF982981 OCB982973:OCB982981 OLX982973:OLX982981 OVT982973:OVT982981 PFP982973:PFP982981 PPL982973:PPL982981 PZH982973:PZH982981 QJD982973:QJD982981 QSZ982973:QSZ982981 RCV982973:RCV982981 RMR982973:RMR982981 RWN982973:RWN982981 SGJ982973:SGJ982981 SQF982973:SQF982981 TAB982973:TAB982981 TJX982973:TJX982981 TTT982973:TTT982981 UDP982973:UDP982981 UNL982973:UNL982981 UXH982973:UXH982981 VHD982973:VHD982981 VQZ982973:VQZ982981 WAV982973:WAV982981 WKR982973:WKR982981 WUN982973:WUN982981 C9:C10 WUN9:WUN10 WKR9:WKR10 WAV9:WAV10 VQZ9:VQZ10 VHD9:VHD10 UXH9:UXH10 UNL9:UNL10 UDP9:UDP10 TTT9:TTT10 TJX9:TJX10 TAB9:TAB10 SQF9:SQF10 SGJ9:SGJ10 RWN9:RWN10 RMR9:RMR10 RCV9:RCV10 QSZ9:QSZ10 QJD9:QJD10 PZH9:PZH10 PPL9:PPL10 PFP9:PFP10 OVT9:OVT10 OLX9:OLX10 OCB9:OCB10 NSF9:NSF10 NIJ9:NIJ10 MYN9:MYN10 MOR9:MOR10 MEV9:MEV10 LUZ9:LUZ10 LLD9:LLD10 LBH9:LBH10 KRL9:KRL10 KHP9:KHP10 JXT9:JXT10 JNX9:JNX10 JEB9:JEB10 IUF9:IUF10 IKJ9:IKJ10 IAN9:IAN10 HQR9:HQR10 HGV9:HGV10 GWZ9:GWZ10 GND9:GND10 GDH9:GDH10 FTL9:FTL10 FJP9:FJP10 EZT9:EZT10 EPX9:EPX10 EGB9:EGB10 DWF9:DWF10 DMJ9:DMJ10 DCN9:DCN10 CSR9:CSR10 CIV9:CIV10 BYZ9:BYZ10 BPD9:BPD10 BFH9:BFH10 AVL9:AVL10 ALP9:ALP10 ABT9:ABT10 RX9:RX10 IB9:IB10" xr:uid="{00000000-0002-0000-0400-000002000000}"/>
    <dataValidation allowBlank="1" showInputMessage="1" showErrorMessage="1" prompt="traer el valor definido en la hoja &quot;honorarios Corporativos&quot;" sqref="WUO982973:WUO982981 C65458:C65466 IC65458:IC65466 RY65458:RY65466 ABU65458:ABU65466 ALQ65458:ALQ65466 AVM65458:AVM65466 BFI65458:BFI65466 BPE65458:BPE65466 BZA65458:BZA65466 CIW65458:CIW65466 CSS65458:CSS65466 DCO65458:DCO65466 DMK65458:DMK65466 DWG65458:DWG65466 EGC65458:EGC65466 EPY65458:EPY65466 EZU65458:EZU65466 FJQ65458:FJQ65466 FTM65458:FTM65466 GDI65458:GDI65466 GNE65458:GNE65466 GXA65458:GXA65466 HGW65458:HGW65466 HQS65458:HQS65466 IAO65458:IAO65466 IKK65458:IKK65466 IUG65458:IUG65466 JEC65458:JEC65466 JNY65458:JNY65466 JXU65458:JXU65466 KHQ65458:KHQ65466 KRM65458:KRM65466 LBI65458:LBI65466 LLE65458:LLE65466 LVA65458:LVA65466 MEW65458:MEW65466 MOS65458:MOS65466 MYO65458:MYO65466 NIK65458:NIK65466 NSG65458:NSG65466 OCC65458:OCC65466 OLY65458:OLY65466 OVU65458:OVU65466 PFQ65458:PFQ65466 PPM65458:PPM65466 PZI65458:PZI65466 QJE65458:QJE65466 QTA65458:QTA65466 RCW65458:RCW65466 RMS65458:RMS65466 RWO65458:RWO65466 SGK65458:SGK65466 SQG65458:SQG65466 TAC65458:TAC65466 TJY65458:TJY65466 TTU65458:TTU65466 UDQ65458:UDQ65466 UNM65458:UNM65466 UXI65458:UXI65466 VHE65458:VHE65466 VRA65458:VRA65466 WAW65458:WAW65466 WKS65458:WKS65466 WUO65458:WUO65466 C130994:C131002 IC130994:IC131002 RY130994:RY131002 ABU130994:ABU131002 ALQ130994:ALQ131002 AVM130994:AVM131002 BFI130994:BFI131002 BPE130994:BPE131002 BZA130994:BZA131002 CIW130994:CIW131002 CSS130994:CSS131002 DCO130994:DCO131002 DMK130994:DMK131002 DWG130994:DWG131002 EGC130994:EGC131002 EPY130994:EPY131002 EZU130994:EZU131002 FJQ130994:FJQ131002 FTM130994:FTM131002 GDI130994:GDI131002 GNE130994:GNE131002 GXA130994:GXA131002 HGW130994:HGW131002 HQS130994:HQS131002 IAO130994:IAO131002 IKK130994:IKK131002 IUG130994:IUG131002 JEC130994:JEC131002 JNY130994:JNY131002 JXU130994:JXU131002 KHQ130994:KHQ131002 KRM130994:KRM131002 LBI130994:LBI131002 LLE130994:LLE131002 LVA130994:LVA131002 MEW130994:MEW131002 MOS130994:MOS131002 MYO130994:MYO131002 NIK130994:NIK131002 NSG130994:NSG131002 OCC130994:OCC131002 OLY130994:OLY131002 OVU130994:OVU131002 PFQ130994:PFQ131002 PPM130994:PPM131002 PZI130994:PZI131002 QJE130994:QJE131002 QTA130994:QTA131002 RCW130994:RCW131002 RMS130994:RMS131002 RWO130994:RWO131002 SGK130994:SGK131002 SQG130994:SQG131002 TAC130994:TAC131002 TJY130994:TJY131002 TTU130994:TTU131002 UDQ130994:UDQ131002 UNM130994:UNM131002 UXI130994:UXI131002 VHE130994:VHE131002 VRA130994:VRA131002 WAW130994:WAW131002 WKS130994:WKS131002 WUO130994:WUO131002 C196530:C196538 IC196530:IC196538 RY196530:RY196538 ABU196530:ABU196538 ALQ196530:ALQ196538 AVM196530:AVM196538 BFI196530:BFI196538 BPE196530:BPE196538 BZA196530:BZA196538 CIW196530:CIW196538 CSS196530:CSS196538 DCO196530:DCO196538 DMK196530:DMK196538 DWG196530:DWG196538 EGC196530:EGC196538 EPY196530:EPY196538 EZU196530:EZU196538 FJQ196530:FJQ196538 FTM196530:FTM196538 GDI196530:GDI196538 GNE196530:GNE196538 GXA196530:GXA196538 HGW196530:HGW196538 HQS196530:HQS196538 IAO196530:IAO196538 IKK196530:IKK196538 IUG196530:IUG196538 JEC196530:JEC196538 JNY196530:JNY196538 JXU196530:JXU196538 KHQ196530:KHQ196538 KRM196530:KRM196538 LBI196530:LBI196538 LLE196530:LLE196538 LVA196530:LVA196538 MEW196530:MEW196538 MOS196530:MOS196538 MYO196530:MYO196538 NIK196530:NIK196538 NSG196530:NSG196538 OCC196530:OCC196538 OLY196530:OLY196538 OVU196530:OVU196538 PFQ196530:PFQ196538 PPM196530:PPM196538 PZI196530:PZI196538 QJE196530:QJE196538 QTA196530:QTA196538 RCW196530:RCW196538 RMS196530:RMS196538 RWO196530:RWO196538 SGK196530:SGK196538 SQG196530:SQG196538 TAC196530:TAC196538 TJY196530:TJY196538 TTU196530:TTU196538 UDQ196530:UDQ196538 UNM196530:UNM196538 UXI196530:UXI196538 VHE196530:VHE196538 VRA196530:VRA196538 WAW196530:WAW196538 WKS196530:WKS196538 WUO196530:WUO196538 C262066:C262074 IC262066:IC262074 RY262066:RY262074 ABU262066:ABU262074 ALQ262066:ALQ262074 AVM262066:AVM262074 BFI262066:BFI262074 BPE262066:BPE262074 BZA262066:BZA262074 CIW262066:CIW262074 CSS262066:CSS262074 DCO262066:DCO262074 DMK262066:DMK262074 DWG262066:DWG262074 EGC262066:EGC262074 EPY262066:EPY262074 EZU262066:EZU262074 FJQ262066:FJQ262074 FTM262066:FTM262074 GDI262066:GDI262074 GNE262066:GNE262074 GXA262066:GXA262074 HGW262066:HGW262074 HQS262066:HQS262074 IAO262066:IAO262074 IKK262066:IKK262074 IUG262066:IUG262074 JEC262066:JEC262074 JNY262066:JNY262074 JXU262066:JXU262074 KHQ262066:KHQ262074 KRM262066:KRM262074 LBI262066:LBI262074 LLE262066:LLE262074 LVA262066:LVA262074 MEW262066:MEW262074 MOS262066:MOS262074 MYO262066:MYO262074 NIK262066:NIK262074 NSG262066:NSG262074 OCC262066:OCC262074 OLY262066:OLY262074 OVU262066:OVU262074 PFQ262066:PFQ262074 PPM262066:PPM262074 PZI262066:PZI262074 QJE262066:QJE262074 QTA262066:QTA262074 RCW262066:RCW262074 RMS262066:RMS262074 RWO262066:RWO262074 SGK262066:SGK262074 SQG262066:SQG262074 TAC262066:TAC262074 TJY262066:TJY262074 TTU262066:TTU262074 UDQ262066:UDQ262074 UNM262066:UNM262074 UXI262066:UXI262074 VHE262066:VHE262074 VRA262066:VRA262074 WAW262066:WAW262074 WKS262066:WKS262074 WUO262066:WUO262074 C327602:C327610 IC327602:IC327610 RY327602:RY327610 ABU327602:ABU327610 ALQ327602:ALQ327610 AVM327602:AVM327610 BFI327602:BFI327610 BPE327602:BPE327610 BZA327602:BZA327610 CIW327602:CIW327610 CSS327602:CSS327610 DCO327602:DCO327610 DMK327602:DMK327610 DWG327602:DWG327610 EGC327602:EGC327610 EPY327602:EPY327610 EZU327602:EZU327610 FJQ327602:FJQ327610 FTM327602:FTM327610 GDI327602:GDI327610 GNE327602:GNE327610 GXA327602:GXA327610 HGW327602:HGW327610 HQS327602:HQS327610 IAO327602:IAO327610 IKK327602:IKK327610 IUG327602:IUG327610 JEC327602:JEC327610 JNY327602:JNY327610 JXU327602:JXU327610 KHQ327602:KHQ327610 KRM327602:KRM327610 LBI327602:LBI327610 LLE327602:LLE327610 LVA327602:LVA327610 MEW327602:MEW327610 MOS327602:MOS327610 MYO327602:MYO327610 NIK327602:NIK327610 NSG327602:NSG327610 OCC327602:OCC327610 OLY327602:OLY327610 OVU327602:OVU327610 PFQ327602:PFQ327610 PPM327602:PPM327610 PZI327602:PZI327610 QJE327602:QJE327610 QTA327602:QTA327610 RCW327602:RCW327610 RMS327602:RMS327610 RWO327602:RWO327610 SGK327602:SGK327610 SQG327602:SQG327610 TAC327602:TAC327610 TJY327602:TJY327610 TTU327602:TTU327610 UDQ327602:UDQ327610 UNM327602:UNM327610 UXI327602:UXI327610 VHE327602:VHE327610 VRA327602:VRA327610 WAW327602:WAW327610 WKS327602:WKS327610 WUO327602:WUO327610 C393138:C393146 IC393138:IC393146 RY393138:RY393146 ABU393138:ABU393146 ALQ393138:ALQ393146 AVM393138:AVM393146 BFI393138:BFI393146 BPE393138:BPE393146 BZA393138:BZA393146 CIW393138:CIW393146 CSS393138:CSS393146 DCO393138:DCO393146 DMK393138:DMK393146 DWG393138:DWG393146 EGC393138:EGC393146 EPY393138:EPY393146 EZU393138:EZU393146 FJQ393138:FJQ393146 FTM393138:FTM393146 GDI393138:GDI393146 GNE393138:GNE393146 GXA393138:GXA393146 HGW393138:HGW393146 HQS393138:HQS393146 IAO393138:IAO393146 IKK393138:IKK393146 IUG393138:IUG393146 JEC393138:JEC393146 JNY393138:JNY393146 JXU393138:JXU393146 KHQ393138:KHQ393146 KRM393138:KRM393146 LBI393138:LBI393146 LLE393138:LLE393146 LVA393138:LVA393146 MEW393138:MEW393146 MOS393138:MOS393146 MYO393138:MYO393146 NIK393138:NIK393146 NSG393138:NSG393146 OCC393138:OCC393146 OLY393138:OLY393146 OVU393138:OVU393146 PFQ393138:PFQ393146 PPM393138:PPM393146 PZI393138:PZI393146 QJE393138:QJE393146 QTA393138:QTA393146 RCW393138:RCW393146 RMS393138:RMS393146 RWO393138:RWO393146 SGK393138:SGK393146 SQG393138:SQG393146 TAC393138:TAC393146 TJY393138:TJY393146 TTU393138:TTU393146 UDQ393138:UDQ393146 UNM393138:UNM393146 UXI393138:UXI393146 VHE393138:VHE393146 VRA393138:VRA393146 WAW393138:WAW393146 WKS393138:WKS393146 WUO393138:WUO393146 C458674:C458682 IC458674:IC458682 RY458674:RY458682 ABU458674:ABU458682 ALQ458674:ALQ458682 AVM458674:AVM458682 BFI458674:BFI458682 BPE458674:BPE458682 BZA458674:BZA458682 CIW458674:CIW458682 CSS458674:CSS458682 DCO458674:DCO458682 DMK458674:DMK458682 DWG458674:DWG458682 EGC458674:EGC458682 EPY458674:EPY458682 EZU458674:EZU458682 FJQ458674:FJQ458682 FTM458674:FTM458682 GDI458674:GDI458682 GNE458674:GNE458682 GXA458674:GXA458682 HGW458674:HGW458682 HQS458674:HQS458682 IAO458674:IAO458682 IKK458674:IKK458682 IUG458674:IUG458682 JEC458674:JEC458682 JNY458674:JNY458682 JXU458674:JXU458682 KHQ458674:KHQ458682 KRM458674:KRM458682 LBI458674:LBI458682 LLE458674:LLE458682 LVA458674:LVA458682 MEW458674:MEW458682 MOS458674:MOS458682 MYO458674:MYO458682 NIK458674:NIK458682 NSG458674:NSG458682 OCC458674:OCC458682 OLY458674:OLY458682 OVU458674:OVU458682 PFQ458674:PFQ458682 PPM458674:PPM458682 PZI458674:PZI458682 QJE458674:QJE458682 QTA458674:QTA458682 RCW458674:RCW458682 RMS458674:RMS458682 RWO458674:RWO458682 SGK458674:SGK458682 SQG458674:SQG458682 TAC458674:TAC458682 TJY458674:TJY458682 TTU458674:TTU458682 UDQ458674:UDQ458682 UNM458674:UNM458682 UXI458674:UXI458682 VHE458674:VHE458682 VRA458674:VRA458682 WAW458674:WAW458682 WKS458674:WKS458682 WUO458674:WUO458682 C524210:C524218 IC524210:IC524218 RY524210:RY524218 ABU524210:ABU524218 ALQ524210:ALQ524218 AVM524210:AVM524218 BFI524210:BFI524218 BPE524210:BPE524218 BZA524210:BZA524218 CIW524210:CIW524218 CSS524210:CSS524218 DCO524210:DCO524218 DMK524210:DMK524218 DWG524210:DWG524218 EGC524210:EGC524218 EPY524210:EPY524218 EZU524210:EZU524218 FJQ524210:FJQ524218 FTM524210:FTM524218 GDI524210:GDI524218 GNE524210:GNE524218 GXA524210:GXA524218 HGW524210:HGW524218 HQS524210:HQS524218 IAO524210:IAO524218 IKK524210:IKK524218 IUG524210:IUG524218 JEC524210:JEC524218 JNY524210:JNY524218 JXU524210:JXU524218 KHQ524210:KHQ524218 KRM524210:KRM524218 LBI524210:LBI524218 LLE524210:LLE524218 LVA524210:LVA524218 MEW524210:MEW524218 MOS524210:MOS524218 MYO524210:MYO524218 NIK524210:NIK524218 NSG524210:NSG524218 OCC524210:OCC524218 OLY524210:OLY524218 OVU524210:OVU524218 PFQ524210:PFQ524218 PPM524210:PPM524218 PZI524210:PZI524218 QJE524210:QJE524218 QTA524210:QTA524218 RCW524210:RCW524218 RMS524210:RMS524218 RWO524210:RWO524218 SGK524210:SGK524218 SQG524210:SQG524218 TAC524210:TAC524218 TJY524210:TJY524218 TTU524210:TTU524218 UDQ524210:UDQ524218 UNM524210:UNM524218 UXI524210:UXI524218 VHE524210:VHE524218 VRA524210:VRA524218 WAW524210:WAW524218 WKS524210:WKS524218 WUO524210:WUO524218 C589746:C589754 IC589746:IC589754 RY589746:RY589754 ABU589746:ABU589754 ALQ589746:ALQ589754 AVM589746:AVM589754 BFI589746:BFI589754 BPE589746:BPE589754 BZA589746:BZA589754 CIW589746:CIW589754 CSS589746:CSS589754 DCO589746:DCO589754 DMK589746:DMK589754 DWG589746:DWG589754 EGC589746:EGC589754 EPY589746:EPY589754 EZU589746:EZU589754 FJQ589746:FJQ589754 FTM589746:FTM589754 GDI589746:GDI589754 GNE589746:GNE589754 GXA589746:GXA589754 HGW589746:HGW589754 HQS589746:HQS589754 IAO589746:IAO589754 IKK589746:IKK589754 IUG589746:IUG589754 JEC589746:JEC589754 JNY589746:JNY589754 JXU589746:JXU589754 KHQ589746:KHQ589754 KRM589746:KRM589754 LBI589746:LBI589754 LLE589746:LLE589754 LVA589746:LVA589754 MEW589746:MEW589754 MOS589746:MOS589754 MYO589746:MYO589754 NIK589746:NIK589754 NSG589746:NSG589754 OCC589746:OCC589754 OLY589746:OLY589754 OVU589746:OVU589754 PFQ589746:PFQ589754 PPM589746:PPM589754 PZI589746:PZI589754 QJE589746:QJE589754 QTA589746:QTA589754 RCW589746:RCW589754 RMS589746:RMS589754 RWO589746:RWO589754 SGK589746:SGK589754 SQG589746:SQG589754 TAC589746:TAC589754 TJY589746:TJY589754 TTU589746:TTU589754 UDQ589746:UDQ589754 UNM589746:UNM589754 UXI589746:UXI589754 VHE589746:VHE589754 VRA589746:VRA589754 WAW589746:WAW589754 WKS589746:WKS589754 WUO589746:WUO589754 C655282:C655290 IC655282:IC655290 RY655282:RY655290 ABU655282:ABU655290 ALQ655282:ALQ655290 AVM655282:AVM655290 BFI655282:BFI655290 BPE655282:BPE655290 BZA655282:BZA655290 CIW655282:CIW655290 CSS655282:CSS655290 DCO655282:DCO655290 DMK655282:DMK655290 DWG655282:DWG655290 EGC655282:EGC655290 EPY655282:EPY655290 EZU655282:EZU655290 FJQ655282:FJQ655290 FTM655282:FTM655290 GDI655282:GDI655290 GNE655282:GNE655290 GXA655282:GXA655290 HGW655282:HGW655290 HQS655282:HQS655290 IAO655282:IAO655290 IKK655282:IKK655290 IUG655282:IUG655290 JEC655282:JEC655290 JNY655282:JNY655290 JXU655282:JXU655290 KHQ655282:KHQ655290 KRM655282:KRM655290 LBI655282:LBI655290 LLE655282:LLE655290 LVA655282:LVA655290 MEW655282:MEW655290 MOS655282:MOS655290 MYO655282:MYO655290 NIK655282:NIK655290 NSG655282:NSG655290 OCC655282:OCC655290 OLY655282:OLY655290 OVU655282:OVU655290 PFQ655282:PFQ655290 PPM655282:PPM655290 PZI655282:PZI655290 QJE655282:QJE655290 QTA655282:QTA655290 RCW655282:RCW655290 RMS655282:RMS655290 RWO655282:RWO655290 SGK655282:SGK655290 SQG655282:SQG655290 TAC655282:TAC655290 TJY655282:TJY655290 TTU655282:TTU655290 UDQ655282:UDQ655290 UNM655282:UNM655290 UXI655282:UXI655290 VHE655282:VHE655290 VRA655282:VRA655290 WAW655282:WAW655290 WKS655282:WKS655290 WUO655282:WUO655290 C720818:C720826 IC720818:IC720826 RY720818:RY720826 ABU720818:ABU720826 ALQ720818:ALQ720826 AVM720818:AVM720826 BFI720818:BFI720826 BPE720818:BPE720826 BZA720818:BZA720826 CIW720818:CIW720826 CSS720818:CSS720826 DCO720818:DCO720826 DMK720818:DMK720826 DWG720818:DWG720826 EGC720818:EGC720826 EPY720818:EPY720826 EZU720818:EZU720826 FJQ720818:FJQ720826 FTM720818:FTM720826 GDI720818:GDI720826 GNE720818:GNE720826 GXA720818:GXA720826 HGW720818:HGW720826 HQS720818:HQS720826 IAO720818:IAO720826 IKK720818:IKK720826 IUG720818:IUG720826 JEC720818:JEC720826 JNY720818:JNY720826 JXU720818:JXU720826 KHQ720818:KHQ720826 KRM720818:KRM720826 LBI720818:LBI720826 LLE720818:LLE720826 LVA720818:LVA720826 MEW720818:MEW720826 MOS720818:MOS720826 MYO720818:MYO720826 NIK720818:NIK720826 NSG720818:NSG720826 OCC720818:OCC720826 OLY720818:OLY720826 OVU720818:OVU720826 PFQ720818:PFQ720826 PPM720818:PPM720826 PZI720818:PZI720826 QJE720818:QJE720826 QTA720818:QTA720826 RCW720818:RCW720826 RMS720818:RMS720826 RWO720818:RWO720826 SGK720818:SGK720826 SQG720818:SQG720826 TAC720818:TAC720826 TJY720818:TJY720826 TTU720818:TTU720826 UDQ720818:UDQ720826 UNM720818:UNM720826 UXI720818:UXI720826 VHE720818:VHE720826 VRA720818:VRA720826 WAW720818:WAW720826 WKS720818:WKS720826 WUO720818:WUO720826 C786354:C786362 IC786354:IC786362 RY786354:RY786362 ABU786354:ABU786362 ALQ786354:ALQ786362 AVM786354:AVM786362 BFI786354:BFI786362 BPE786354:BPE786362 BZA786354:BZA786362 CIW786354:CIW786362 CSS786354:CSS786362 DCO786354:DCO786362 DMK786354:DMK786362 DWG786354:DWG786362 EGC786354:EGC786362 EPY786354:EPY786362 EZU786354:EZU786362 FJQ786354:FJQ786362 FTM786354:FTM786362 GDI786354:GDI786362 GNE786354:GNE786362 GXA786354:GXA786362 HGW786354:HGW786362 HQS786354:HQS786362 IAO786354:IAO786362 IKK786354:IKK786362 IUG786354:IUG786362 JEC786354:JEC786362 JNY786354:JNY786362 JXU786354:JXU786362 KHQ786354:KHQ786362 KRM786354:KRM786362 LBI786354:LBI786362 LLE786354:LLE786362 LVA786354:LVA786362 MEW786354:MEW786362 MOS786354:MOS786362 MYO786354:MYO786362 NIK786354:NIK786362 NSG786354:NSG786362 OCC786354:OCC786362 OLY786354:OLY786362 OVU786354:OVU786362 PFQ786354:PFQ786362 PPM786354:PPM786362 PZI786354:PZI786362 QJE786354:QJE786362 QTA786354:QTA786362 RCW786354:RCW786362 RMS786354:RMS786362 RWO786354:RWO786362 SGK786354:SGK786362 SQG786354:SQG786362 TAC786354:TAC786362 TJY786354:TJY786362 TTU786354:TTU786362 UDQ786354:UDQ786362 UNM786354:UNM786362 UXI786354:UXI786362 VHE786354:VHE786362 VRA786354:VRA786362 WAW786354:WAW786362 WKS786354:WKS786362 WUO786354:WUO786362 C851890:C851898 IC851890:IC851898 RY851890:RY851898 ABU851890:ABU851898 ALQ851890:ALQ851898 AVM851890:AVM851898 BFI851890:BFI851898 BPE851890:BPE851898 BZA851890:BZA851898 CIW851890:CIW851898 CSS851890:CSS851898 DCO851890:DCO851898 DMK851890:DMK851898 DWG851890:DWG851898 EGC851890:EGC851898 EPY851890:EPY851898 EZU851890:EZU851898 FJQ851890:FJQ851898 FTM851890:FTM851898 GDI851890:GDI851898 GNE851890:GNE851898 GXA851890:GXA851898 HGW851890:HGW851898 HQS851890:HQS851898 IAO851890:IAO851898 IKK851890:IKK851898 IUG851890:IUG851898 JEC851890:JEC851898 JNY851890:JNY851898 JXU851890:JXU851898 KHQ851890:KHQ851898 KRM851890:KRM851898 LBI851890:LBI851898 LLE851890:LLE851898 LVA851890:LVA851898 MEW851890:MEW851898 MOS851890:MOS851898 MYO851890:MYO851898 NIK851890:NIK851898 NSG851890:NSG851898 OCC851890:OCC851898 OLY851890:OLY851898 OVU851890:OVU851898 PFQ851890:PFQ851898 PPM851890:PPM851898 PZI851890:PZI851898 QJE851890:QJE851898 QTA851890:QTA851898 RCW851890:RCW851898 RMS851890:RMS851898 RWO851890:RWO851898 SGK851890:SGK851898 SQG851890:SQG851898 TAC851890:TAC851898 TJY851890:TJY851898 TTU851890:TTU851898 UDQ851890:UDQ851898 UNM851890:UNM851898 UXI851890:UXI851898 VHE851890:VHE851898 VRA851890:VRA851898 WAW851890:WAW851898 WKS851890:WKS851898 WUO851890:WUO851898 C917426:C917434 IC917426:IC917434 RY917426:RY917434 ABU917426:ABU917434 ALQ917426:ALQ917434 AVM917426:AVM917434 BFI917426:BFI917434 BPE917426:BPE917434 BZA917426:BZA917434 CIW917426:CIW917434 CSS917426:CSS917434 DCO917426:DCO917434 DMK917426:DMK917434 DWG917426:DWG917434 EGC917426:EGC917434 EPY917426:EPY917434 EZU917426:EZU917434 FJQ917426:FJQ917434 FTM917426:FTM917434 GDI917426:GDI917434 GNE917426:GNE917434 GXA917426:GXA917434 HGW917426:HGW917434 HQS917426:HQS917434 IAO917426:IAO917434 IKK917426:IKK917434 IUG917426:IUG917434 JEC917426:JEC917434 JNY917426:JNY917434 JXU917426:JXU917434 KHQ917426:KHQ917434 KRM917426:KRM917434 LBI917426:LBI917434 LLE917426:LLE917434 LVA917426:LVA917434 MEW917426:MEW917434 MOS917426:MOS917434 MYO917426:MYO917434 NIK917426:NIK917434 NSG917426:NSG917434 OCC917426:OCC917434 OLY917426:OLY917434 OVU917426:OVU917434 PFQ917426:PFQ917434 PPM917426:PPM917434 PZI917426:PZI917434 QJE917426:QJE917434 QTA917426:QTA917434 RCW917426:RCW917434 RMS917426:RMS917434 RWO917426:RWO917434 SGK917426:SGK917434 SQG917426:SQG917434 TAC917426:TAC917434 TJY917426:TJY917434 TTU917426:TTU917434 UDQ917426:UDQ917434 UNM917426:UNM917434 UXI917426:UXI917434 VHE917426:VHE917434 VRA917426:VRA917434 WAW917426:WAW917434 WKS917426:WKS917434 WUO917426:WUO917434 C982962:C982970 IC982962:IC982970 RY982962:RY982970 ABU982962:ABU982970 ALQ982962:ALQ982970 AVM982962:AVM982970 BFI982962:BFI982970 BPE982962:BPE982970 BZA982962:BZA982970 CIW982962:CIW982970 CSS982962:CSS982970 DCO982962:DCO982970 DMK982962:DMK982970 DWG982962:DWG982970 EGC982962:EGC982970 EPY982962:EPY982970 EZU982962:EZU982970 FJQ982962:FJQ982970 FTM982962:FTM982970 GDI982962:GDI982970 GNE982962:GNE982970 GXA982962:GXA982970 HGW982962:HGW982970 HQS982962:HQS982970 IAO982962:IAO982970 IKK982962:IKK982970 IUG982962:IUG982970 JEC982962:JEC982970 JNY982962:JNY982970 JXU982962:JXU982970 KHQ982962:KHQ982970 KRM982962:KRM982970 LBI982962:LBI982970 LLE982962:LLE982970 LVA982962:LVA982970 MEW982962:MEW982970 MOS982962:MOS982970 MYO982962:MYO982970 NIK982962:NIK982970 NSG982962:NSG982970 OCC982962:OCC982970 OLY982962:OLY982970 OVU982962:OVU982970 PFQ982962:PFQ982970 PPM982962:PPM982970 PZI982962:PZI982970 QJE982962:QJE982970 QTA982962:QTA982970 RCW982962:RCW982970 RMS982962:RMS982970 RWO982962:RWO982970 SGK982962:SGK982970 SQG982962:SQG982970 TAC982962:TAC982970 TJY982962:TJY982970 TTU982962:TTU982970 UDQ982962:UDQ982970 UNM982962:UNM982970 UXI982962:UXI982970 VHE982962:VHE982970 VRA982962:VRA982970 WAW982962:WAW982970 WKS982962:WKS982970 WUO982962:WUO982970 C65469:C65477 IC65469:IC65477 RY65469:RY65477 ABU65469:ABU65477 ALQ65469:ALQ65477 AVM65469:AVM65477 BFI65469:BFI65477 BPE65469:BPE65477 BZA65469:BZA65477 CIW65469:CIW65477 CSS65469:CSS65477 DCO65469:DCO65477 DMK65469:DMK65477 DWG65469:DWG65477 EGC65469:EGC65477 EPY65469:EPY65477 EZU65469:EZU65477 FJQ65469:FJQ65477 FTM65469:FTM65477 GDI65469:GDI65477 GNE65469:GNE65477 GXA65469:GXA65477 HGW65469:HGW65477 HQS65469:HQS65477 IAO65469:IAO65477 IKK65469:IKK65477 IUG65469:IUG65477 JEC65469:JEC65477 JNY65469:JNY65477 JXU65469:JXU65477 KHQ65469:KHQ65477 KRM65469:KRM65477 LBI65469:LBI65477 LLE65469:LLE65477 LVA65469:LVA65477 MEW65469:MEW65477 MOS65469:MOS65477 MYO65469:MYO65477 NIK65469:NIK65477 NSG65469:NSG65477 OCC65469:OCC65477 OLY65469:OLY65477 OVU65469:OVU65477 PFQ65469:PFQ65477 PPM65469:PPM65477 PZI65469:PZI65477 QJE65469:QJE65477 QTA65469:QTA65477 RCW65469:RCW65477 RMS65469:RMS65477 RWO65469:RWO65477 SGK65469:SGK65477 SQG65469:SQG65477 TAC65469:TAC65477 TJY65469:TJY65477 TTU65469:TTU65477 UDQ65469:UDQ65477 UNM65469:UNM65477 UXI65469:UXI65477 VHE65469:VHE65477 VRA65469:VRA65477 WAW65469:WAW65477 WKS65469:WKS65477 WUO65469:WUO65477 C131005:C131013 IC131005:IC131013 RY131005:RY131013 ABU131005:ABU131013 ALQ131005:ALQ131013 AVM131005:AVM131013 BFI131005:BFI131013 BPE131005:BPE131013 BZA131005:BZA131013 CIW131005:CIW131013 CSS131005:CSS131013 DCO131005:DCO131013 DMK131005:DMK131013 DWG131005:DWG131013 EGC131005:EGC131013 EPY131005:EPY131013 EZU131005:EZU131013 FJQ131005:FJQ131013 FTM131005:FTM131013 GDI131005:GDI131013 GNE131005:GNE131013 GXA131005:GXA131013 HGW131005:HGW131013 HQS131005:HQS131013 IAO131005:IAO131013 IKK131005:IKK131013 IUG131005:IUG131013 JEC131005:JEC131013 JNY131005:JNY131013 JXU131005:JXU131013 KHQ131005:KHQ131013 KRM131005:KRM131013 LBI131005:LBI131013 LLE131005:LLE131013 LVA131005:LVA131013 MEW131005:MEW131013 MOS131005:MOS131013 MYO131005:MYO131013 NIK131005:NIK131013 NSG131005:NSG131013 OCC131005:OCC131013 OLY131005:OLY131013 OVU131005:OVU131013 PFQ131005:PFQ131013 PPM131005:PPM131013 PZI131005:PZI131013 QJE131005:QJE131013 QTA131005:QTA131013 RCW131005:RCW131013 RMS131005:RMS131013 RWO131005:RWO131013 SGK131005:SGK131013 SQG131005:SQG131013 TAC131005:TAC131013 TJY131005:TJY131013 TTU131005:TTU131013 UDQ131005:UDQ131013 UNM131005:UNM131013 UXI131005:UXI131013 VHE131005:VHE131013 VRA131005:VRA131013 WAW131005:WAW131013 WKS131005:WKS131013 WUO131005:WUO131013 C196541:C196549 IC196541:IC196549 RY196541:RY196549 ABU196541:ABU196549 ALQ196541:ALQ196549 AVM196541:AVM196549 BFI196541:BFI196549 BPE196541:BPE196549 BZA196541:BZA196549 CIW196541:CIW196549 CSS196541:CSS196549 DCO196541:DCO196549 DMK196541:DMK196549 DWG196541:DWG196549 EGC196541:EGC196549 EPY196541:EPY196549 EZU196541:EZU196549 FJQ196541:FJQ196549 FTM196541:FTM196549 GDI196541:GDI196549 GNE196541:GNE196549 GXA196541:GXA196549 HGW196541:HGW196549 HQS196541:HQS196549 IAO196541:IAO196549 IKK196541:IKK196549 IUG196541:IUG196549 JEC196541:JEC196549 JNY196541:JNY196549 JXU196541:JXU196549 KHQ196541:KHQ196549 KRM196541:KRM196549 LBI196541:LBI196549 LLE196541:LLE196549 LVA196541:LVA196549 MEW196541:MEW196549 MOS196541:MOS196549 MYO196541:MYO196549 NIK196541:NIK196549 NSG196541:NSG196549 OCC196541:OCC196549 OLY196541:OLY196549 OVU196541:OVU196549 PFQ196541:PFQ196549 PPM196541:PPM196549 PZI196541:PZI196549 QJE196541:QJE196549 QTA196541:QTA196549 RCW196541:RCW196549 RMS196541:RMS196549 RWO196541:RWO196549 SGK196541:SGK196549 SQG196541:SQG196549 TAC196541:TAC196549 TJY196541:TJY196549 TTU196541:TTU196549 UDQ196541:UDQ196549 UNM196541:UNM196549 UXI196541:UXI196549 VHE196541:VHE196549 VRA196541:VRA196549 WAW196541:WAW196549 WKS196541:WKS196549 WUO196541:WUO196549 C262077:C262085 IC262077:IC262085 RY262077:RY262085 ABU262077:ABU262085 ALQ262077:ALQ262085 AVM262077:AVM262085 BFI262077:BFI262085 BPE262077:BPE262085 BZA262077:BZA262085 CIW262077:CIW262085 CSS262077:CSS262085 DCO262077:DCO262085 DMK262077:DMK262085 DWG262077:DWG262085 EGC262077:EGC262085 EPY262077:EPY262085 EZU262077:EZU262085 FJQ262077:FJQ262085 FTM262077:FTM262085 GDI262077:GDI262085 GNE262077:GNE262085 GXA262077:GXA262085 HGW262077:HGW262085 HQS262077:HQS262085 IAO262077:IAO262085 IKK262077:IKK262085 IUG262077:IUG262085 JEC262077:JEC262085 JNY262077:JNY262085 JXU262077:JXU262085 KHQ262077:KHQ262085 KRM262077:KRM262085 LBI262077:LBI262085 LLE262077:LLE262085 LVA262077:LVA262085 MEW262077:MEW262085 MOS262077:MOS262085 MYO262077:MYO262085 NIK262077:NIK262085 NSG262077:NSG262085 OCC262077:OCC262085 OLY262077:OLY262085 OVU262077:OVU262085 PFQ262077:PFQ262085 PPM262077:PPM262085 PZI262077:PZI262085 QJE262077:QJE262085 QTA262077:QTA262085 RCW262077:RCW262085 RMS262077:RMS262085 RWO262077:RWO262085 SGK262077:SGK262085 SQG262077:SQG262085 TAC262077:TAC262085 TJY262077:TJY262085 TTU262077:TTU262085 UDQ262077:UDQ262085 UNM262077:UNM262085 UXI262077:UXI262085 VHE262077:VHE262085 VRA262077:VRA262085 WAW262077:WAW262085 WKS262077:WKS262085 WUO262077:WUO262085 C327613:C327621 IC327613:IC327621 RY327613:RY327621 ABU327613:ABU327621 ALQ327613:ALQ327621 AVM327613:AVM327621 BFI327613:BFI327621 BPE327613:BPE327621 BZA327613:BZA327621 CIW327613:CIW327621 CSS327613:CSS327621 DCO327613:DCO327621 DMK327613:DMK327621 DWG327613:DWG327621 EGC327613:EGC327621 EPY327613:EPY327621 EZU327613:EZU327621 FJQ327613:FJQ327621 FTM327613:FTM327621 GDI327613:GDI327621 GNE327613:GNE327621 GXA327613:GXA327621 HGW327613:HGW327621 HQS327613:HQS327621 IAO327613:IAO327621 IKK327613:IKK327621 IUG327613:IUG327621 JEC327613:JEC327621 JNY327613:JNY327621 JXU327613:JXU327621 KHQ327613:KHQ327621 KRM327613:KRM327621 LBI327613:LBI327621 LLE327613:LLE327621 LVA327613:LVA327621 MEW327613:MEW327621 MOS327613:MOS327621 MYO327613:MYO327621 NIK327613:NIK327621 NSG327613:NSG327621 OCC327613:OCC327621 OLY327613:OLY327621 OVU327613:OVU327621 PFQ327613:PFQ327621 PPM327613:PPM327621 PZI327613:PZI327621 QJE327613:QJE327621 QTA327613:QTA327621 RCW327613:RCW327621 RMS327613:RMS327621 RWO327613:RWO327621 SGK327613:SGK327621 SQG327613:SQG327621 TAC327613:TAC327621 TJY327613:TJY327621 TTU327613:TTU327621 UDQ327613:UDQ327621 UNM327613:UNM327621 UXI327613:UXI327621 VHE327613:VHE327621 VRA327613:VRA327621 WAW327613:WAW327621 WKS327613:WKS327621 WUO327613:WUO327621 C393149:C393157 IC393149:IC393157 RY393149:RY393157 ABU393149:ABU393157 ALQ393149:ALQ393157 AVM393149:AVM393157 BFI393149:BFI393157 BPE393149:BPE393157 BZA393149:BZA393157 CIW393149:CIW393157 CSS393149:CSS393157 DCO393149:DCO393157 DMK393149:DMK393157 DWG393149:DWG393157 EGC393149:EGC393157 EPY393149:EPY393157 EZU393149:EZU393157 FJQ393149:FJQ393157 FTM393149:FTM393157 GDI393149:GDI393157 GNE393149:GNE393157 GXA393149:GXA393157 HGW393149:HGW393157 HQS393149:HQS393157 IAO393149:IAO393157 IKK393149:IKK393157 IUG393149:IUG393157 JEC393149:JEC393157 JNY393149:JNY393157 JXU393149:JXU393157 KHQ393149:KHQ393157 KRM393149:KRM393157 LBI393149:LBI393157 LLE393149:LLE393157 LVA393149:LVA393157 MEW393149:MEW393157 MOS393149:MOS393157 MYO393149:MYO393157 NIK393149:NIK393157 NSG393149:NSG393157 OCC393149:OCC393157 OLY393149:OLY393157 OVU393149:OVU393157 PFQ393149:PFQ393157 PPM393149:PPM393157 PZI393149:PZI393157 QJE393149:QJE393157 QTA393149:QTA393157 RCW393149:RCW393157 RMS393149:RMS393157 RWO393149:RWO393157 SGK393149:SGK393157 SQG393149:SQG393157 TAC393149:TAC393157 TJY393149:TJY393157 TTU393149:TTU393157 UDQ393149:UDQ393157 UNM393149:UNM393157 UXI393149:UXI393157 VHE393149:VHE393157 VRA393149:VRA393157 WAW393149:WAW393157 WKS393149:WKS393157 WUO393149:WUO393157 C458685:C458693 IC458685:IC458693 RY458685:RY458693 ABU458685:ABU458693 ALQ458685:ALQ458693 AVM458685:AVM458693 BFI458685:BFI458693 BPE458685:BPE458693 BZA458685:BZA458693 CIW458685:CIW458693 CSS458685:CSS458693 DCO458685:DCO458693 DMK458685:DMK458693 DWG458685:DWG458693 EGC458685:EGC458693 EPY458685:EPY458693 EZU458685:EZU458693 FJQ458685:FJQ458693 FTM458685:FTM458693 GDI458685:GDI458693 GNE458685:GNE458693 GXA458685:GXA458693 HGW458685:HGW458693 HQS458685:HQS458693 IAO458685:IAO458693 IKK458685:IKK458693 IUG458685:IUG458693 JEC458685:JEC458693 JNY458685:JNY458693 JXU458685:JXU458693 KHQ458685:KHQ458693 KRM458685:KRM458693 LBI458685:LBI458693 LLE458685:LLE458693 LVA458685:LVA458693 MEW458685:MEW458693 MOS458685:MOS458693 MYO458685:MYO458693 NIK458685:NIK458693 NSG458685:NSG458693 OCC458685:OCC458693 OLY458685:OLY458693 OVU458685:OVU458693 PFQ458685:PFQ458693 PPM458685:PPM458693 PZI458685:PZI458693 QJE458685:QJE458693 QTA458685:QTA458693 RCW458685:RCW458693 RMS458685:RMS458693 RWO458685:RWO458693 SGK458685:SGK458693 SQG458685:SQG458693 TAC458685:TAC458693 TJY458685:TJY458693 TTU458685:TTU458693 UDQ458685:UDQ458693 UNM458685:UNM458693 UXI458685:UXI458693 VHE458685:VHE458693 VRA458685:VRA458693 WAW458685:WAW458693 WKS458685:WKS458693 WUO458685:WUO458693 C524221:C524229 IC524221:IC524229 RY524221:RY524229 ABU524221:ABU524229 ALQ524221:ALQ524229 AVM524221:AVM524229 BFI524221:BFI524229 BPE524221:BPE524229 BZA524221:BZA524229 CIW524221:CIW524229 CSS524221:CSS524229 DCO524221:DCO524229 DMK524221:DMK524229 DWG524221:DWG524229 EGC524221:EGC524229 EPY524221:EPY524229 EZU524221:EZU524229 FJQ524221:FJQ524229 FTM524221:FTM524229 GDI524221:GDI524229 GNE524221:GNE524229 GXA524221:GXA524229 HGW524221:HGW524229 HQS524221:HQS524229 IAO524221:IAO524229 IKK524221:IKK524229 IUG524221:IUG524229 JEC524221:JEC524229 JNY524221:JNY524229 JXU524221:JXU524229 KHQ524221:KHQ524229 KRM524221:KRM524229 LBI524221:LBI524229 LLE524221:LLE524229 LVA524221:LVA524229 MEW524221:MEW524229 MOS524221:MOS524229 MYO524221:MYO524229 NIK524221:NIK524229 NSG524221:NSG524229 OCC524221:OCC524229 OLY524221:OLY524229 OVU524221:OVU524229 PFQ524221:PFQ524229 PPM524221:PPM524229 PZI524221:PZI524229 QJE524221:QJE524229 QTA524221:QTA524229 RCW524221:RCW524229 RMS524221:RMS524229 RWO524221:RWO524229 SGK524221:SGK524229 SQG524221:SQG524229 TAC524221:TAC524229 TJY524221:TJY524229 TTU524221:TTU524229 UDQ524221:UDQ524229 UNM524221:UNM524229 UXI524221:UXI524229 VHE524221:VHE524229 VRA524221:VRA524229 WAW524221:WAW524229 WKS524221:WKS524229 WUO524221:WUO524229 C589757:C589765 IC589757:IC589765 RY589757:RY589765 ABU589757:ABU589765 ALQ589757:ALQ589765 AVM589757:AVM589765 BFI589757:BFI589765 BPE589757:BPE589765 BZA589757:BZA589765 CIW589757:CIW589765 CSS589757:CSS589765 DCO589757:DCO589765 DMK589757:DMK589765 DWG589757:DWG589765 EGC589757:EGC589765 EPY589757:EPY589765 EZU589757:EZU589765 FJQ589757:FJQ589765 FTM589757:FTM589765 GDI589757:GDI589765 GNE589757:GNE589765 GXA589757:GXA589765 HGW589757:HGW589765 HQS589757:HQS589765 IAO589757:IAO589765 IKK589757:IKK589765 IUG589757:IUG589765 JEC589757:JEC589765 JNY589757:JNY589765 JXU589757:JXU589765 KHQ589757:KHQ589765 KRM589757:KRM589765 LBI589757:LBI589765 LLE589757:LLE589765 LVA589757:LVA589765 MEW589757:MEW589765 MOS589757:MOS589765 MYO589757:MYO589765 NIK589757:NIK589765 NSG589757:NSG589765 OCC589757:OCC589765 OLY589757:OLY589765 OVU589757:OVU589765 PFQ589757:PFQ589765 PPM589757:PPM589765 PZI589757:PZI589765 QJE589757:QJE589765 QTA589757:QTA589765 RCW589757:RCW589765 RMS589757:RMS589765 RWO589757:RWO589765 SGK589757:SGK589765 SQG589757:SQG589765 TAC589757:TAC589765 TJY589757:TJY589765 TTU589757:TTU589765 UDQ589757:UDQ589765 UNM589757:UNM589765 UXI589757:UXI589765 VHE589757:VHE589765 VRA589757:VRA589765 WAW589757:WAW589765 WKS589757:WKS589765 WUO589757:WUO589765 C655293:C655301 IC655293:IC655301 RY655293:RY655301 ABU655293:ABU655301 ALQ655293:ALQ655301 AVM655293:AVM655301 BFI655293:BFI655301 BPE655293:BPE655301 BZA655293:BZA655301 CIW655293:CIW655301 CSS655293:CSS655301 DCO655293:DCO655301 DMK655293:DMK655301 DWG655293:DWG655301 EGC655293:EGC655301 EPY655293:EPY655301 EZU655293:EZU655301 FJQ655293:FJQ655301 FTM655293:FTM655301 GDI655293:GDI655301 GNE655293:GNE655301 GXA655293:GXA655301 HGW655293:HGW655301 HQS655293:HQS655301 IAO655293:IAO655301 IKK655293:IKK655301 IUG655293:IUG655301 JEC655293:JEC655301 JNY655293:JNY655301 JXU655293:JXU655301 KHQ655293:KHQ655301 KRM655293:KRM655301 LBI655293:LBI655301 LLE655293:LLE655301 LVA655293:LVA655301 MEW655293:MEW655301 MOS655293:MOS655301 MYO655293:MYO655301 NIK655293:NIK655301 NSG655293:NSG655301 OCC655293:OCC655301 OLY655293:OLY655301 OVU655293:OVU655301 PFQ655293:PFQ655301 PPM655293:PPM655301 PZI655293:PZI655301 QJE655293:QJE655301 QTA655293:QTA655301 RCW655293:RCW655301 RMS655293:RMS655301 RWO655293:RWO655301 SGK655293:SGK655301 SQG655293:SQG655301 TAC655293:TAC655301 TJY655293:TJY655301 TTU655293:TTU655301 UDQ655293:UDQ655301 UNM655293:UNM655301 UXI655293:UXI655301 VHE655293:VHE655301 VRA655293:VRA655301 WAW655293:WAW655301 WKS655293:WKS655301 WUO655293:WUO655301 C720829:C720837 IC720829:IC720837 RY720829:RY720837 ABU720829:ABU720837 ALQ720829:ALQ720837 AVM720829:AVM720837 BFI720829:BFI720837 BPE720829:BPE720837 BZA720829:BZA720837 CIW720829:CIW720837 CSS720829:CSS720837 DCO720829:DCO720837 DMK720829:DMK720837 DWG720829:DWG720837 EGC720829:EGC720837 EPY720829:EPY720837 EZU720829:EZU720837 FJQ720829:FJQ720837 FTM720829:FTM720837 GDI720829:GDI720837 GNE720829:GNE720837 GXA720829:GXA720837 HGW720829:HGW720837 HQS720829:HQS720837 IAO720829:IAO720837 IKK720829:IKK720837 IUG720829:IUG720837 JEC720829:JEC720837 JNY720829:JNY720837 JXU720829:JXU720837 KHQ720829:KHQ720837 KRM720829:KRM720837 LBI720829:LBI720837 LLE720829:LLE720837 LVA720829:LVA720837 MEW720829:MEW720837 MOS720829:MOS720837 MYO720829:MYO720837 NIK720829:NIK720837 NSG720829:NSG720837 OCC720829:OCC720837 OLY720829:OLY720837 OVU720829:OVU720837 PFQ720829:PFQ720837 PPM720829:PPM720837 PZI720829:PZI720837 QJE720829:QJE720837 QTA720829:QTA720837 RCW720829:RCW720837 RMS720829:RMS720837 RWO720829:RWO720837 SGK720829:SGK720837 SQG720829:SQG720837 TAC720829:TAC720837 TJY720829:TJY720837 TTU720829:TTU720837 UDQ720829:UDQ720837 UNM720829:UNM720837 UXI720829:UXI720837 VHE720829:VHE720837 VRA720829:VRA720837 WAW720829:WAW720837 WKS720829:WKS720837 WUO720829:WUO720837 C786365:C786373 IC786365:IC786373 RY786365:RY786373 ABU786365:ABU786373 ALQ786365:ALQ786373 AVM786365:AVM786373 BFI786365:BFI786373 BPE786365:BPE786373 BZA786365:BZA786373 CIW786365:CIW786373 CSS786365:CSS786373 DCO786365:DCO786373 DMK786365:DMK786373 DWG786365:DWG786373 EGC786365:EGC786373 EPY786365:EPY786373 EZU786365:EZU786373 FJQ786365:FJQ786373 FTM786365:FTM786373 GDI786365:GDI786373 GNE786365:GNE786373 GXA786365:GXA786373 HGW786365:HGW786373 HQS786365:HQS786373 IAO786365:IAO786373 IKK786365:IKK786373 IUG786365:IUG786373 JEC786365:JEC786373 JNY786365:JNY786373 JXU786365:JXU786373 KHQ786365:KHQ786373 KRM786365:KRM786373 LBI786365:LBI786373 LLE786365:LLE786373 LVA786365:LVA786373 MEW786365:MEW786373 MOS786365:MOS786373 MYO786365:MYO786373 NIK786365:NIK786373 NSG786365:NSG786373 OCC786365:OCC786373 OLY786365:OLY786373 OVU786365:OVU786373 PFQ786365:PFQ786373 PPM786365:PPM786373 PZI786365:PZI786373 QJE786365:QJE786373 QTA786365:QTA786373 RCW786365:RCW786373 RMS786365:RMS786373 RWO786365:RWO786373 SGK786365:SGK786373 SQG786365:SQG786373 TAC786365:TAC786373 TJY786365:TJY786373 TTU786365:TTU786373 UDQ786365:UDQ786373 UNM786365:UNM786373 UXI786365:UXI786373 VHE786365:VHE786373 VRA786365:VRA786373 WAW786365:WAW786373 WKS786365:WKS786373 WUO786365:WUO786373 C851901:C851909 IC851901:IC851909 RY851901:RY851909 ABU851901:ABU851909 ALQ851901:ALQ851909 AVM851901:AVM851909 BFI851901:BFI851909 BPE851901:BPE851909 BZA851901:BZA851909 CIW851901:CIW851909 CSS851901:CSS851909 DCO851901:DCO851909 DMK851901:DMK851909 DWG851901:DWG851909 EGC851901:EGC851909 EPY851901:EPY851909 EZU851901:EZU851909 FJQ851901:FJQ851909 FTM851901:FTM851909 GDI851901:GDI851909 GNE851901:GNE851909 GXA851901:GXA851909 HGW851901:HGW851909 HQS851901:HQS851909 IAO851901:IAO851909 IKK851901:IKK851909 IUG851901:IUG851909 JEC851901:JEC851909 JNY851901:JNY851909 JXU851901:JXU851909 KHQ851901:KHQ851909 KRM851901:KRM851909 LBI851901:LBI851909 LLE851901:LLE851909 LVA851901:LVA851909 MEW851901:MEW851909 MOS851901:MOS851909 MYO851901:MYO851909 NIK851901:NIK851909 NSG851901:NSG851909 OCC851901:OCC851909 OLY851901:OLY851909 OVU851901:OVU851909 PFQ851901:PFQ851909 PPM851901:PPM851909 PZI851901:PZI851909 QJE851901:QJE851909 QTA851901:QTA851909 RCW851901:RCW851909 RMS851901:RMS851909 RWO851901:RWO851909 SGK851901:SGK851909 SQG851901:SQG851909 TAC851901:TAC851909 TJY851901:TJY851909 TTU851901:TTU851909 UDQ851901:UDQ851909 UNM851901:UNM851909 UXI851901:UXI851909 VHE851901:VHE851909 VRA851901:VRA851909 WAW851901:WAW851909 WKS851901:WKS851909 WUO851901:WUO851909 C917437:C917445 IC917437:IC917445 RY917437:RY917445 ABU917437:ABU917445 ALQ917437:ALQ917445 AVM917437:AVM917445 BFI917437:BFI917445 BPE917437:BPE917445 BZA917437:BZA917445 CIW917437:CIW917445 CSS917437:CSS917445 DCO917437:DCO917445 DMK917437:DMK917445 DWG917437:DWG917445 EGC917437:EGC917445 EPY917437:EPY917445 EZU917437:EZU917445 FJQ917437:FJQ917445 FTM917437:FTM917445 GDI917437:GDI917445 GNE917437:GNE917445 GXA917437:GXA917445 HGW917437:HGW917445 HQS917437:HQS917445 IAO917437:IAO917445 IKK917437:IKK917445 IUG917437:IUG917445 JEC917437:JEC917445 JNY917437:JNY917445 JXU917437:JXU917445 KHQ917437:KHQ917445 KRM917437:KRM917445 LBI917437:LBI917445 LLE917437:LLE917445 LVA917437:LVA917445 MEW917437:MEW917445 MOS917437:MOS917445 MYO917437:MYO917445 NIK917437:NIK917445 NSG917437:NSG917445 OCC917437:OCC917445 OLY917437:OLY917445 OVU917437:OVU917445 PFQ917437:PFQ917445 PPM917437:PPM917445 PZI917437:PZI917445 QJE917437:QJE917445 QTA917437:QTA917445 RCW917437:RCW917445 RMS917437:RMS917445 RWO917437:RWO917445 SGK917437:SGK917445 SQG917437:SQG917445 TAC917437:TAC917445 TJY917437:TJY917445 TTU917437:TTU917445 UDQ917437:UDQ917445 UNM917437:UNM917445 UXI917437:UXI917445 VHE917437:VHE917445 VRA917437:VRA917445 WAW917437:WAW917445 WKS917437:WKS917445 WUO917437:WUO917445 C982973:C982981 IC982973:IC982981 RY982973:RY982981 ABU982973:ABU982981 ALQ982973:ALQ982981 AVM982973:AVM982981 BFI982973:BFI982981 BPE982973:BPE982981 BZA982973:BZA982981 CIW982973:CIW982981 CSS982973:CSS982981 DCO982973:DCO982981 DMK982973:DMK982981 DWG982973:DWG982981 EGC982973:EGC982981 EPY982973:EPY982981 EZU982973:EZU982981 FJQ982973:FJQ982981 FTM982973:FTM982981 GDI982973:GDI982981 GNE982973:GNE982981 GXA982973:GXA982981 HGW982973:HGW982981 HQS982973:HQS982981 IAO982973:IAO982981 IKK982973:IKK982981 IUG982973:IUG982981 JEC982973:JEC982981 JNY982973:JNY982981 JXU982973:JXU982981 KHQ982973:KHQ982981 KRM982973:KRM982981 LBI982973:LBI982981 LLE982973:LLE982981 LVA982973:LVA982981 MEW982973:MEW982981 MOS982973:MOS982981 MYO982973:MYO982981 NIK982973:NIK982981 NSG982973:NSG982981 OCC982973:OCC982981 OLY982973:OLY982981 OVU982973:OVU982981 PFQ982973:PFQ982981 PPM982973:PPM982981 PZI982973:PZI982981 QJE982973:QJE982981 QTA982973:QTA982981 RCW982973:RCW982981 RMS982973:RMS982981 RWO982973:RWO982981 SGK982973:SGK982981 SQG982973:SQG982981 TAC982973:TAC982981 TJY982973:TJY982981 TTU982973:TTU982981 UDQ982973:UDQ982981 UNM982973:UNM982981 UXI982973:UXI982981 VHE982973:VHE982981 VRA982973:VRA982981 WAW982973:WAW982981 WKS982973:WKS982981 WUO9:WUO10 WKS9:WKS10 WAW9:WAW10 VRA9:VRA10 VHE9:VHE10 UXI9:UXI10 UNM9:UNM10 UDQ9:UDQ10 TTU9:TTU10 TJY9:TJY10 TAC9:TAC10 SQG9:SQG10 SGK9:SGK10 RWO9:RWO10 RMS9:RMS10 RCW9:RCW10 QTA9:QTA10 QJE9:QJE10 PZI9:PZI10 PPM9:PPM10 PFQ9:PFQ10 OVU9:OVU10 OLY9:OLY10 OCC9:OCC10 NSG9:NSG10 NIK9:NIK10 MYO9:MYO10 MOS9:MOS10 MEW9:MEW10 LVA9:LVA10 LLE9:LLE10 LBI9:LBI10 KRM9:KRM10 KHQ9:KHQ10 JXU9:JXU10 JNY9:JNY10 JEC9:JEC10 IUG9:IUG10 IKK9:IKK10 IAO9:IAO10 HQS9:HQS10 HGW9:HGW10 GXA9:GXA10 GNE9:GNE10 GDI9:GDI10 FTM9:FTM10 FJQ9:FJQ10 EZU9:EZU10 EPY9:EPY10 EGC9:EGC10 DWG9:DWG10 DMK9:DMK10 DCO9:DCO10 CSS9:CSS10 CIW9:CIW10 BZA9:BZA10 BPE9:BPE10 BFI9:BFI10 AVM9:AVM10 ALQ9:ALQ10 ABU9:ABU10 RY9:RY10 IC9:IC10" xr:uid="{00000000-0002-0000-0400-000003000000}"/>
    <dataValidation allowBlank="1" showInputMessage="1" showErrorMessage="1" prompt="ingrese el valor del Factor Prestacional asignado para el personal." sqref="WUP982973:WUP982981 D65458:E65466 ID65458:ID65466 RZ65458:RZ65466 ABV65458:ABV65466 ALR65458:ALR65466 AVN65458:AVN65466 BFJ65458:BFJ65466 BPF65458:BPF65466 BZB65458:BZB65466 CIX65458:CIX65466 CST65458:CST65466 DCP65458:DCP65466 DML65458:DML65466 DWH65458:DWH65466 EGD65458:EGD65466 EPZ65458:EPZ65466 EZV65458:EZV65466 FJR65458:FJR65466 FTN65458:FTN65466 GDJ65458:GDJ65466 GNF65458:GNF65466 GXB65458:GXB65466 HGX65458:HGX65466 HQT65458:HQT65466 IAP65458:IAP65466 IKL65458:IKL65466 IUH65458:IUH65466 JED65458:JED65466 JNZ65458:JNZ65466 JXV65458:JXV65466 KHR65458:KHR65466 KRN65458:KRN65466 LBJ65458:LBJ65466 LLF65458:LLF65466 LVB65458:LVB65466 MEX65458:MEX65466 MOT65458:MOT65466 MYP65458:MYP65466 NIL65458:NIL65466 NSH65458:NSH65466 OCD65458:OCD65466 OLZ65458:OLZ65466 OVV65458:OVV65466 PFR65458:PFR65466 PPN65458:PPN65466 PZJ65458:PZJ65466 QJF65458:QJF65466 QTB65458:QTB65466 RCX65458:RCX65466 RMT65458:RMT65466 RWP65458:RWP65466 SGL65458:SGL65466 SQH65458:SQH65466 TAD65458:TAD65466 TJZ65458:TJZ65466 TTV65458:TTV65466 UDR65458:UDR65466 UNN65458:UNN65466 UXJ65458:UXJ65466 VHF65458:VHF65466 VRB65458:VRB65466 WAX65458:WAX65466 WKT65458:WKT65466 WUP65458:WUP65466 D130994:E131002 ID130994:ID131002 RZ130994:RZ131002 ABV130994:ABV131002 ALR130994:ALR131002 AVN130994:AVN131002 BFJ130994:BFJ131002 BPF130994:BPF131002 BZB130994:BZB131002 CIX130994:CIX131002 CST130994:CST131002 DCP130994:DCP131002 DML130994:DML131002 DWH130994:DWH131002 EGD130994:EGD131002 EPZ130994:EPZ131002 EZV130994:EZV131002 FJR130994:FJR131002 FTN130994:FTN131002 GDJ130994:GDJ131002 GNF130994:GNF131002 GXB130994:GXB131002 HGX130994:HGX131002 HQT130994:HQT131002 IAP130994:IAP131002 IKL130994:IKL131002 IUH130994:IUH131002 JED130994:JED131002 JNZ130994:JNZ131002 JXV130994:JXV131002 KHR130994:KHR131002 KRN130994:KRN131002 LBJ130994:LBJ131002 LLF130994:LLF131002 LVB130994:LVB131002 MEX130994:MEX131002 MOT130994:MOT131002 MYP130994:MYP131002 NIL130994:NIL131002 NSH130994:NSH131002 OCD130994:OCD131002 OLZ130994:OLZ131002 OVV130994:OVV131002 PFR130994:PFR131002 PPN130994:PPN131002 PZJ130994:PZJ131002 QJF130994:QJF131002 QTB130994:QTB131002 RCX130994:RCX131002 RMT130994:RMT131002 RWP130994:RWP131002 SGL130994:SGL131002 SQH130994:SQH131002 TAD130994:TAD131002 TJZ130994:TJZ131002 TTV130994:TTV131002 UDR130994:UDR131002 UNN130994:UNN131002 UXJ130994:UXJ131002 VHF130994:VHF131002 VRB130994:VRB131002 WAX130994:WAX131002 WKT130994:WKT131002 WUP130994:WUP131002 D196530:E196538 ID196530:ID196538 RZ196530:RZ196538 ABV196530:ABV196538 ALR196530:ALR196538 AVN196530:AVN196538 BFJ196530:BFJ196538 BPF196530:BPF196538 BZB196530:BZB196538 CIX196530:CIX196538 CST196530:CST196538 DCP196530:DCP196538 DML196530:DML196538 DWH196530:DWH196538 EGD196530:EGD196538 EPZ196530:EPZ196538 EZV196530:EZV196538 FJR196530:FJR196538 FTN196530:FTN196538 GDJ196530:GDJ196538 GNF196530:GNF196538 GXB196530:GXB196538 HGX196530:HGX196538 HQT196530:HQT196538 IAP196530:IAP196538 IKL196530:IKL196538 IUH196530:IUH196538 JED196530:JED196538 JNZ196530:JNZ196538 JXV196530:JXV196538 KHR196530:KHR196538 KRN196530:KRN196538 LBJ196530:LBJ196538 LLF196530:LLF196538 LVB196530:LVB196538 MEX196530:MEX196538 MOT196530:MOT196538 MYP196530:MYP196538 NIL196530:NIL196538 NSH196530:NSH196538 OCD196530:OCD196538 OLZ196530:OLZ196538 OVV196530:OVV196538 PFR196530:PFR196538 PPN196530:PPN196538 PZJ196530:PZJ196538 QJF196530:QJF196538 QTB196530:QTB196538 RCX196530:RCX196538 RMT196530:RMT196538 RWP196530:RWP196538 SGL196530:SGL196538 SQH196530:SQH196538 TAD196530:TAD196538 TJZ196530:TJZ196538 TTV196530:TTV196538 UDR196530:UDR196538 UNN196530:UNN196538 UXJ196530:UXJ196538 VHF196530:VHF196538 VRB196530:VRB196538 WAX196530:WAX196538 WKT196530:WKT196538 WUP196530:WUP196538 D262066:E262074 ID262066:ID262074 RZ262066:RZ262074 ABV262066:ABV262074 ALR262066:ALR262074 AVN262066:AVN262074 BFJ262066:BFJ262074 BPF262066:BPF262074 BZB262066:BZB262074 CIX262066:CIX262074 CST262066:CST262074 DCP262066:DCP262074 DML262066:DML262074 DWH262066:DWH262074 EGD262066:EGD262074 EPZ262066:EPZ262074 EZV262066:EZV262074 FJR262066:FJR262074 FTN262066:FTN262074 GDJ262066:GDJ262074 GNF262066:GNF262074 GXB262066:GXB262074 HGX262066:HGX262074 HQT262066:HQT262074 IAP262066:IAP262074 IKL262066:IKL262074 IUH262066:IUH262074 JED262066:JED262074 JNZ262066:JNZ262074 JXV262066:JXV262074 KHR262066:KHR262074 KRN262066:KRN262074 LBJ262066:LBJ262074 LLF262066:LLF262074 LVB262066:LVB262074 MEX262066:MEX262074 MOT262066:MOT262074 MYP262066:MYP262074 NIL262066:NIL262074 NSH262066:NSH262074 OCD262066:OCD262074 OLZ262066:OLZ262074 OVV262066:OVV262074 PFR262066:PFR262074 PPN262066:PPN262074 PZJ262066:PZJ262074 QJF262066:QJF262074 QTB262066:QTB262074 RCX262066:RCX262074 RMT262066:RMT262074 RWP262066:RWP262074 SGL262066:SGL262074 SQH262066:SQH262074 TAD262066:TAD262074 TJZ262066:TJZ262074 TTV262066:TTV262074 UDR262066:UDR262074 UNN262066:UNN262074 UXJ262066:UXJ262074 VHF262066:VHF262074 VRB262066:VRB262074 WAX262066:WAX262074 WKT262066:WKT262074 WUP262066:WUP262074 D327602:E327610 ID327602:ID327610 RZ327602:RZ327610 ABV327602:ABV327610 ALR327602:ALR327610 AVN327602:AVN327610 BFJ327602:BFJ327610 BPF327602:BPF327610 BZB327602:BZB327610 CIX327602:CIX327610 CST327602:CST327610 DCP327602:DCP327610 DML327602:DML327610 DWH327602:DWH327610 EGD327602:EGD327610 EPZ327602:EPZ327610 EZV327602:EZV327610 FJR327602:FJR327610 FTN327602:FTN327610 GDJ327602:GDJ327610 GNF327602:GNF327610 GXB327602:GXB327610 HGX327602:HGX327610 HQT327602:HQT327610 IAP327602:IAP327610 IKL327602:IKL327610 IUH327602:IUH327610 JED327602:JED327610 JNZ327602:JNZ327610 JXV327602:JXV327610 KHR327602:KHR327610 KRN327602:KRN327610 LBJ327602:LBJ327610 LLF327602:LLF327610 LVB327602:LVB327610 MEX327602:MEX327610 MOT327602:MOT327610 MYP327602:MYP327610 NIL327602:NIL327610 NSH327602:NSH327610 OCD327602:OCD327610 OLZ327602:OLZ327610 OVV327602:OVV327610 PFR327602:PFR327610 PPN327602:PPN327610 PZJ327602:PZJ327610 QJF327602:QJF327610 QTB327602:QTB327610 RCX327602:RCX327610 RMT327602:RMT327610 RWP327602:RWP327610 SGL327602:SGL327610 SQH327602:SQH327610 TAD327602:TAD327610 TJZ327602:TJZ327610 TTV327602:TTV327610 UDR327602:UDR327610 UNN327602:UNN327610 UXJ327602:UXJ327610 VHF327602:VHF327610 VRB327602:VRB327610 WAX327602:WAX327610 WKT327602:WKT327610 WUP327602:WUP327610 D393138:E393146 ID393138:ID393146 RZ393138:RZ393146 ABV393138:ABV393146 ALR393138:ALR393146 AVN393138:AVN393146 BFJ393138:BFJ393146 BPF393138:BPF393146 BZB393138:BZB393146 CIX393138:CIX393146 CST393138:CST393146 DCP393138:DCP393146 DML393138:DML393146 DWH393138:DWH393146 EGD393138:EGD393146 EPZ393138:EPZ393146 EZV393138:EZV393146 FJR393138:FJR393146 FTN393138:FTN393146 GDJ393138:GDJ393146 GNF393138:GNF393146 GXB393138:GXB393146 HGX393138:HGX393146 HQT393138:HQT393146 IAP393138:IAP393146 IKL393138:IKL393146 IUH393138:IUH393146 JED393138:JED393146 JNZ393138:JNZ393146 JXV393138:JXV393146 KHR393138:KHR393146 KRN393138:KRN393146 LBJ393138:LBJ393146 LLF393138:LLF393146 LVB393138:LVB393146 MEX393138:MEX393146 MOT393138:MOT393146 MYP393138:MYP393146 NIL393138:NIL393146 NSH393138:NSH393146 OCD393138:OCD393146 OLZ393138:OLZ393146 OVV393138:OVV393146 PFR393138:PFR393146 PPN393138:PPN393146 PZJ393138:PZJ393146 QJF393138:QJF393146 QTB393138:QTB393146 RCX393138:RCX393146 RMT393138:RMT393146 RWP393138:RWP393146 SGL393138:SGL393146 SQH393138:SQH393146 TAD393138:TAD393146 TJZ393138:TJZ393146 TTV393138:TTV393146 UDR393138:UDR393146 UNN393138:UNN393146 UXJ393138:UXJ393146 VHF393138:VHF393146 VRB393138:VRB393146 WAX393138:WAX393146 WKT393138:WKT393146 WUP393138:WUP393146 D458674:E458682 ID458674:ID458682 RZ458674:RZ458682 ABV458674:ABV458682 ALR458674:ALR458682 AVN458674:AVN458682 BFJ458674:BFJ458682 BPF458674:BPF458682 BZB458674:BZB458682 CIX458674:CIX458682 CST458674:CST458682 DCP458674:DCP458682 DML458674:DML458682 DWH458674:DWH458682 EGD458674:EGD458682 EPZ458674:EPZ458682 EZV458674:EZV458682 FJR458674:FJR458682 FTN458674:FTN458682 GDJ458674:GDJ458682 GNF458674:GNF458682 GXB458674:GXB458682 HGX458674:HGX458682 HQT458674:HQT458682 IAP458674:IAP458682 IKL458674:IKL458682 IUH458674:IUH458682 JED458674:JED458682 JNZ458674:JNZ458682 JXV458674:JXV458682 KHR458674:KHR458682 KRN458674:KRN458682 LBJ458674:LBJ458682 LLF458674:LLF458682 LVB458674:LVB458682 MEX458674:MEX458682 MOT458674:MOT458682 MYP458674:MYP458682 NIL458674:NIL458682 NSH458674:NSH458682 OCD458674:OCD458682 OLZ458674:OLZ458682 OVV458674:OVV458682 PFR458674:PFR458682 PPN458674:PPN458682 PZJ458674:PZJ458682 QJF458674:QJF458682 QTB458674:QTB458682 RCX458674:RCX458682 RMT458674:RMT458682 RWP458674:RWP458682 SGL458674:SGL458682 SQH458674:SQH458682 TAD458674:TAD458682 TJZ458674:TJZ458682 TTV458674:TTV458682 UDR458674:UDR458682 UNN458674:UNN458682 UXJ458674:UXJ458682 VHF458674:VHF458682 VRB458674:VRB458682 WAX458674:WAX458682 WKT458674:WKT458682 WUP458674:WUP458682 D524210:E524218 ID524210:ID524218 RZ524210:RZ524218 ABV524210:ABV524218 ALR524210:ALR524218 AVN524210:AVN524218 BFJ524210:BFJ524218 BPF524210:BPF524218 BZB524210:BZB524218 CIX524210:CIX524218 CST524210:CST524218 DCP524210:DCP524218 DML524210:DML524218 DWH524210:DWH524218 EGD524210:EGD524218 EPZ524210:EPZ524218 EZV524210:EZV524218 FJR524210:FJR524218 FTN524210:FTN524218 GDJ524210:GDJ524218 GNF524210:GNF524218 GXB524210:GXB524218 HGX524210:HGX524218 HQT524210:HQT524218 IAP524210:IAP524218 IKL524210:IKL524218 IUH524210:IUH524218 JED524210:JED524218 JNZ524210:JNZ524218 JXV524210:JXV524218 KHR524210:KHR524218 KRN524210:KRN524218 LBJ524210:LBJ524218 LLF524210:LLF524218 LVB524210:LVB524218 MEX524210:MEX524218 MOT524210:MOT524218 MYP524210:MYP524218 NIL524210:NIL524218 NSH524210:NSH524218 OCD524210:OCD524218 OLZ524210:OLZ524218 OVV524210:OVV524218 PFR524210:PFR524218 PPN524210:PPN524218 PZJ524210:PZJ524218 QJF524210:QJF524218 QTB524210:QTB524218 RCX524210:RCX524218 RMT524210:RMT524218 RWP524210:RWP524218 SGL524210:SGL524218 SQH524210:SQH524218 TAD524210:TAD524218 TJZ524210:TJZ524218 TTV524210:TTV524218 UDR524210:UDR524218 UNN524210:UNN524218 UXJ524210:UXJ524218 VHF524210:VHF524218 VRB524210:VRB524218 WAX524210:WAX524218 WKT524210:WKT524218 WUP524210:WUP524218 D589746:E589754 ID589746:ID589754 RZ589746:RZ589754 ABV589746:ABV589754 ALR589746:ALR589754 AVN589746:AVN589754 BFJ589746:BFJ589754 BPF589746:BPF589754 BZB589746:BZB589754 CIX589746:CIX589754 CST589746:CST589754 DCP589746:DCP589754 DML589746:DML589754 DWH589746:DWH589754 EGD589746:EGD589754 EPZ589746:EPZ589754 EZV589746:EZV589754 FJR589746:FJR589754 FTN589746:FTN589754 GDJ589746:GDJ589754 GNF589746:GNF589754 GXB589746:GXB589754 HGX589746:HGX589754 HQT589746:HQT589754 IAP589746:IAP589754 IKL589746:IKL589754 IUH589746:IUH589754 JED589746:JED589754 JNZ589746:JNZ589754 JXV589746:JXV589754 KHR589746:KHR589754 KRN589746:KRN589754 LBJ589746:LBJ589754 LLF589746:LLF589754 LVB589746:LVB589754 MEX589746:MEX589754 MOT589746:MOT589754 MYP589746:MYP589754 NIL589746:NIL589754 NSH589746:NSH589754 OCD589746:OCD589754 OLZ589746:OLZ589754 OVV589746:OVV589754 PFR589746:PFR589754 PPN589746:PPN589754 PZJ589746:PZJ589754 QJF589746:QJF589754 QTB589746:QTB589754 RCX589746:RCX589754 RMT589746:RMT589754 RWP589746:RWP589754 SGL589746:SGL589754 SQH589746:SQH589754 TAD589746:TAD589754 TJZ589746:TJZ589754 TTV589746:TTV589754 UDR589746:UDR589754 UNN589746:UNN589754 UXJ589746:UXJ589754 VHF589746:VHF589754 VRB589746:VRB589754 WAX589746:WAX589754 WKT589746:WKT589754 WUP589746:WUP589754 D655282:E655290 ID655282:ID655290 RZ655282:RZ655290 ABV655282:ABV655290 ALR655282:ALR655290 AVN655282:AVN655290 BFJ655282:BFJ655290 BPF655282:BPF655290 BZB655282:BZB655290 CIX655282:CIX655290 CST655282:CST655290 DCP655282:DCP655290 DML655282:DML655290 DWH655282:DWH655290 EGD655282:EGD655290 EPZ655282:EPZ655290 EZV655282:EZV655290 FJR655282:FJR655290 FTN655282:FTN655290 GDJ655282:GDJ655290 GNF655282:GNF655290 GXB655282:GXB655290 HGX655282:HGX655290 HQT655282:HQT655290 IAP655282:IAP655290 IKL655282:IKL655290 IUH655282:IUH655290 JED655282:JED655290 JNZ655282:JNZ655290 JXV655282:JXV655290 KHR655282:KHR655290 KRN655282:KRN655290 LBJ655282:LBJ655290 LLF655282:LLF655290 LVB655282:LVB655290 MEX655282:MEX655290 MOT655282:MOT655290 MYP655282:MYP655290 NIL655282:NIL655290 NSH655282:NSH655290 OCD655282:OCD655290 OLZ655282:OLZ655290 OVV655282:OVV655290 PFR655282:PFR655290 PPN655282:PPN655290 PZJ655282:PZJ655290 QJF655282:QJF655290 QTB655282:QTB655290 RCX655282:RCX655290 RMT655282:RMT655290 RWP655282:RWP655290 SGL655282:SGL655290 SQH655282:SQH655290 TAD655282:TAD655290 TJZ655282:TJZ655290 TTV655282:TTV655290 UDR655282:UDR655290 UNN655282:UNN655290 UXJ655282:UXJ655290 VHF655282:VHF655290 VRB655282:VRB655290 WAX655282:WAX655290 WKT655282:WKT655290 WUP655282:WUP655290 D720818:E720826 ID720818:ID720826 RZ720818:RZ720826 ABV720818:ABV720826 ALR720818:ALR720826 AVN720818:AVN720826 BFJ720818:BFJ720826 BPF720818:BPF720826 BZB720818:BZB720826 CIX720818:CIX720826 CST720818:CST720826 DCP720818:DCP720826 DML720818:DML720826 DWH720818:DWH720826 EGD720818:EGD720826 EPZ720818:EPZ720826 EZV720818:EZV720826 FJR720818:FJR720826 FTN720818:FTN720826 GDJ720818:GDJ720826 GNF720818:GNF720826 GXB720818:GXB720826 HGX720818:HGX720826 HQT720818:HQT720826 IAP720818:IAP720826 IKL720818:IKL720826 IUH720818:IUH720826 JED720818:JED720826 JNZ720818:JNZ720826 JXV720818:JXV720826 KHR720818:KHR720826 KRN720818:KRN720826 LBJ720818:LBJ720826 LLF720818:LLF720826 LVB720818:LVB720826 MEX720818:MEX720826 MOT720818:MOT720826 MYP720818:MYP720826 NIL720818:NIL720826 NSH720818:NSH720826 OCD720818:OCD720826 OLZ720818:OLZ720826 OVV720818:OVV720826 PFR720818:PFR720826 PPN720818:PPN720826 PZJ720818:PZJ720826 QJF720818:QJF720826 QTB720818:QTB720826 RCX720818:RCX720826 RMT720818:RMT720826 RWP720818:RWP720826 SGL720818:SGL720826 SQH720818:SQH720826 TAD720818:TAD720826 TJZ720818:TJZ720826 TTV720818:TTV720826 UDR720818:UDR720826 UNN720818:UNN720826 UXJ720818:UXJ720826 VHF720818:VHF720826 VRB720818:VRB720826 WAX720818:WAX720826 WKT720818:WKT720826 WUP720818:WUP720826 D786354:E786362 ID786354:ID786362 RZ786354:RZ786362 ABV786354:ABV786362 ALR786354:ALR786362 AVN786354:AVN786362 BFJ786354:BFJ786362 BPF786354:BPF786362 BZB786354:BZB786362 CIX786354:CIX786362 CST786354:CST786362 DCP786354:DCP786362 DML786354:DML786362 DWH786354:DWH786362 EGD786354:EGD786362 EPZ786354:EPZ786362 EZV786354:EZV786362 FJR786354:FJR786362 FTN786354:FTN786362 GDJ786354:GDJ786362 GNF786354:GNF786362 GXB786354:GXB786362 HGX786354:HGX786362 HQT786354:HQT786362 IAP786354:IAP786362 IKL786354:IKL786362 IUH786354:IUH786362 JED786354:JED786362 JNZ786354:JNZ786362 JXV786354:JXV786362 KHR786354:KHR786362 KRN786354:KRN786362 LBJ786354:LBJ786362 LLF786354:LLF786362 LVB786354:LVB786362 MEX786354:MEX786362 MOT786354:MOT786362 MYP786354:MYP786362 NIL786354:NIL786362 NSH786354:NSH786362 OCD786354:OCD786362 OLZ786354:OLZ786362 OVV786354:OVV786362 PFR786354:PFR786362 PPN786354:PPN786362 PZJ786354:PZJ786362 QJF786354:QJF786362 QTB786354:QTB786362 RCX786354:RCX786362 RMT786354:RMT786362 RWP786354:RWP786362 SGL786354:SGL786362 SQH786354:SQH786362 TAD786354:TAD786362 TJZ786354:TJZ786362 TTV786354:TTV786362 UDR786354:UDR786362 UNN786354:UNN786362 UXJ786354:UXJ786362 VHF786354:VHF786362 VRB786354:VRB786362 WAX786354:WAX786362 WKT786354:WKT786362 WUP786354:WUP786362 D851890:E851898 ID851890:ID851898 RZ851890:RZ851898 ABV851890:ABV851898 ALR851890:ALR851898 AVN851890:AVN851898 BFJ851890:BFJ851898 BPF851890:BPF851898 BZB851890:BZB851898 CIX851890:CIX851898 CST851890:CST851898 DCP851890:DCP851898 DML851890:DML851898 DWH851890:DWH851898 EGD851890:EGD851898 EPZ851890:EPZ851898 EZV851890:EZV851898 FJR851890:FJR851898 FTN851890:FTN851898 GDJ851890:GDJ851898 GNF851890:GNF851898 GXB851890:GXB851898 HGX851890:HGX851898 HQT851890:HQT851898 IAP851890:IAP851898 IKL851890:IKL851898 IUH851890:IUH851898 JED851890:JED851898 JNZ851890:JNZ851898 JXV851890:JXV851898 KHR851890:KHR851898 KRN851890:KRN851898 LBJ851890:LBJ851898 LLF851890:LLF851898 LVB851890:LVB851898 MEX851890:MEX851898 MOT851890:MOT851898 MYP851890:MYP851898 NIL851890:NIL851898 NSH851890:NSH851898 OCD851890:OCD851898 OLZ851890:OLZ851898 OVV851890:OVV851898 PFR851890:PFR851898 PPN851890:PPN851898 PZJ851890:PZJ851898 QJF851890:QJF851898 QTB851890:QTB851898 RCX851890:RCX851898 RMT851890:RMT851898 RWP851890:RWP851898 SGL851890:SGL851898 SQH851890:SQH851898 TAD851890:TAD851898 TJZ851890:TJZ851898 TTV851890:TTV851898 UDR851890:UDR851898 UNN851890:UNN851898 UXJ851890:UXJ851898 VHF851890:VHF851898 VRB851890:VRB851898 WAX851890:WAX851898 WKT851890:WKT851898 WUP851890:WUP851898 D917426:E917434 ID917426:ID917434 RZ917426:RZ917434 ABV917426:ABV917434 ALR917426:ALR917434 AVN917426:AVN917434 BFJ917426:BFJ917434 BPF917426:BPF917434 BZB917426:BZB917434 CIX917426:CIX917434 CST917426:CST917434 DCP917426:DCP917434 DML917426:DML917434 DWH917426:DWH917434 EGD917426:EGD917434 EPZ917426:EPZ917434 EZV917426:EZV917434 FJR917426:FJR917434 FTN917426:FTN917434 GDJ917426:GDJ917434 GNF917426:GNF917434 GXB917426:GXB917434 HGX917426:HGX917434 HQT917426:HQT917434 IAP917426:IAP917434 IKL917426:IKL917434 IUH917426:IUH917434 JED917426:JED917434 JNZ917426:JNZ917434 JXV917426:JXV917434 KHR917426:KHR917434 KRN917426:KRN917434 LBJ917426:LBJ917434 LLF917426:LLF917434 LVB917426:LVB917434 MEX917426:MEX917434 MOT917426:MOT917434 MYP917426:MYP917434 NIL917426:NIL917434 NSH917426:NSH917434 OCD917426:OCD917434 OLZ917426:OLZ917434 OVV917426:OVV917434 PFR917426:PFR917434 PPN917426:PPN917434 PZJ917426:PZJ917434 QJF917426:QJF917434 QTB917426:QTB917434 RCX917426:RCX917434 RMT917426:RMT917434 RWP917426:RWP917434 SGL917426:SGL917434 SQH917426:SQH917434 TAD917426:TAD917434 TJZ917426:TJZ917434 TTV917426:TTV917434 UDR917426:UDR917434 UNN917426:UNN917434 UXJ917426:UXJ917434 VHF917426:VHF917434 VRB917426:VRB917434 WAX917426:WAX917434 WKT917426:WKT917434 WUP917426:WUP917434 D982962:E982970 ID982962:ID982970 RZ982962:RZ982970 ABV982962:ABV982970 ALR982962:ALR982970 AVN982962:AVN982970 BFJ982962:BFJ982970 BPF982962:BPF982970 BZB982962:BZB982970 CIX982962:CIX982970 CST982962:CST982970 DCP982962:DCP982970 DML982962:DML982970 DWH982962:DWH982970 EGD982962:EGD982970 EPZ982962:EPZ982970 EZV982962:EZV982970 FJR982962:FJR982970 FTN982962:FTN982970 GDJ982962:GDJ982970 GNF982962:GNF982970 GXB982962:GXB982970 HGX982962:HGX982970 HQT982962:HQT982970 IAP982962:IAP982970 IKL982962:IKL982970 IUH982962:IUH982970 JED982962:JED982970 JNZ982962:JNZ982970 JXV982962:JXV982970 KHR982962:KHR982970 KRN982962:KRN982970 LBJ982962:LBJ982970 LLF982962:LLF982970 LVB982962:LVB982970 MEX982962:MEX982970 MOT982962:MOT982970 MYP982962:MYP982970 NIL982962:NIL982970 NSH982962:NSH982970 OCD982962:OCD982970 OLZ982962:OLZ982970 OVV982962:OVV982970 PFR982962:PFR982970 PPN982962:PPN982970 PZJ982962:PZJ982970 QJF982962:QJF982970 QTB982962:QTB982970 RCX982962:RCX982970 RMT982962:RMT982970 RWP982962:RWP982970 SGL982962:SGL982970 SQH982962:SQH982970 TAD982962:TAD982970 TJZ982962:TJZ982970 TTV982962:TTV982970 UDR982962:UDR982970 UNN982962:UNN982970 UXJ982962:UXJ982970 VHF982962:VHF982970 VRB982962:VRB982970 WAX982962:WAX982970 WKT982962:WKT982970 WUP982962:WUP982970 D65469:E65477 ID65469:ID65477 RZ65469:RZ65477 ABV65469:ABV65477 ALR65469:ALR65477 AVN65469:AVN65477 BFJ65469:BFJ65477 BPF65469:BPF65477 BZB65469:BZB65477 CIX65469:CIX65477 CST65469:CST65477 DCP65469:DCP65477 DML65469:DML65477 DWH65469:DWH65477 EGD65469:EGD65477 EPZ65469:EPZ65477 EZV65469:EZV65477 FJR65469:FJR65477 FTN65469:FTN65477 GDJ65469:GDJ65477 GNF65469:GNF65477 GXB65469:GXB65477 HGX65469:HGX65477 HQT65469:HQT65477 IAP65469:IAP65477 IKL65469:IKL65477 IUH65469:IUH65477 JED65469:JED65477 JNZ65469:JNZ65477 JXV65469:JXV65477 KHR65469:KHR65477 KRN65469:KRN65477 LBJ65469:LBJ65477 LLF65469:LLF65477 LVB65469:LVB65477 MEX65469:MEX65477 MOT65469:MOT65477 MYP65469:MYP65477 NIL65469:NIL65477 NSH65469:NSH65477 OCD65469:OCD65477 OLZ65469:OLZ65477 OVV65469:OVV65477 PFR65469:PFR65477 PPN65469:PPN65477 PZJ65469:PZJ65477 QJF65469:QJF65477 QTB65469:QTB65477 RCX65469:RCX65477 RMT65469:RMT65477 RWP65469:RWP65477 SGL65469:SGL65477 SQH65469:SQH65477 TAD65469:TAD65477 TJZ65469:TJZ65477 TTV65469:TTV65477 UDR65469:UDR65477 UNN65469:UNN65477 UXJ65469:UXJ65477 VHF65469:VHF65477 VRB65469:VRB65477 WAX65469:WAX65477 WKT65469:WKT65477 WUP65469:WUP65477 D131005:E131013 ID131005:ID131013 RZ131005:RZ131013 ABV131005:ABV131013 ALR131005:ALR131013 AVN131005:AVN131013 BFJ131005:BFJ131013 BPF131005:BPF131013 BZB131005:BZB131013 CIX131005:CIX131013 CST131005:CST131013 DCP131005:DCP131013 DML131005:DML131013 DWH131005:DWH131013 EGD131005:EGD131013 EPZ131005:EPZ131013 EZV131005:EZV131013 FJR131005:FJR131013 FTN131005:FTN131013 GDJ131005:GDJ131013 GNF131005:GNF131013 GXB131005:GXB131013 HGX131005:HGX131013 HQT131005:HQT131013 IAP131005:IAP131013 IKL131005:IKL131013 IUH131005:IUH131013 JED131005:JED131013 JNZ131005:JNZ131013 JXV131005:JXV131013 KHR131005:KHR131013 KRN131005:KRN131013 LBJ131005:LBJ131013 LLF131005:LLF131013 LVB131005:LVB131013 MEX131005:MEX131013 MOT131005:MOT131013 MYP131005:MYP131013 NIL131005:NIL131013 NSH131005:NSH131013 OCD131005:OCD131013 OLZ131005:OLZ131013 OVV131005:OVV131013 PFR131005:PFR131013 PPN131005:PPN131013 PZJ131005:PZJ131013 QJF131005:QJF131013 QTB131005:QTB131013 RCX131005:RCX131013 RMT131005:RMT131013 RWP131005:RWP131013 SGL131005:SGL131013 SQH131005:SQH131013 TAD131005:TAD131013 TJZ131005:TJZ131013 TTV131005:TTV131013 UDR131005:UDR131013 UNN131005:UNN131013 UXJ131005:UXJ131013 VHF131005:VHF131013 VRB131005:VRB131013 WAX131005:WAX131013 WKT131005:WKT131013 WUP131005:WUP131013 D196541:E196549 ID196541:ID196549 RZ196541:RZ196549 ABV196541:ABV196549 ALR196541:ALR196549 AVN196541:AVN196549 BFJ196541:BFJ196549 BPF196541:BPF196549 BZB196541:BZB196549 CIX196541:CIX196549 CST196541:CST196549 DCP196541:DCP196549 DML196541:DML196549 DWH196541:DWH196549 EGD196541:EGD196549 EPZ196541:EPZ196549 EZV196541:EZV196549 FJR196541:FJR196549 FTN196541:FTN196549 GDJ196541:GDJ196549 GNF196541:GNF196549 GXB196541:GXB196549 HGX196541:HGX196549 HQT196541:HQT196549 IAP196541:IAP196549 IKL196541:IKL196549 IUH196541:IUH196549 JED196541:JED196549 JNZ196541:JNZ196549 JXV196541:JXV196549 KHR196541:KHR196549 KRN196541:KRN196549 LBJ196541:LBJ196549 LLF196541:LLF196549 LVB196541:LVB196549 MEX196541:MEX196549 MOT196541:MOT196549 MYP196541:MYP196549 NIL196541:NIL196549 NSH196541:NSH196549 OCD196541:OCD196549 OLZ196541:OLZ196549 OVV196541:OVV196549 PFR196541:PFR196549 PPN196541:PPN196549 PZJ196541:PZJ196549 QJF196541:QJF196549 QTB196541:QTB196549 RCX196541:RCX196549 RMT196541:RMT196549 RWP196541:RWP196549 SGL196541:SGL196549 SQH196541:SQH196549 TAD196541:TAD196549 TJZ196541:TJZ196549 TTV196541:TTV196549 UDR196541:UDR196549 UNN196541:UNN196549 UXJ196541:UXJ196549 VHF196541:VHF196549 VRB196541:VRB196549 WAX196541:WAX196549 WKT196541:WKT196549 WUP196541:WUP196549 D262077:E262085 ID262077:ID262085 RZ262077:RZ262085 ABV262077:ABV262085 ALR262077:ALR262085 AVN262077:AVN262085 BFJ262077:BFJ262085 BPF262077:BPF262085 BZB262077:BZB262085 CIX262077:CIX262085 CST262077:CST262085 DCP262077:DCP262085 DML262077:DML262085 DWH262077:DWH262085 EGD262077:EGD262085 EPZ262077:EPZ262085 EZV262077:EZV262085 FJR262077:FJR262085 FTN262077:FTN262085 GDJ262077:GDJ262085 GNF262077:GNF262085 GXB262077:GXB262085 HGX262077:HGX262085 HQT262077:HQT262085 IAP262077:IAP262085 IKL262077:IKL262085 IUH262077:IUH262085 JED262077:JED262085 JNZ262077:JNZ262085 JXV262077:JXV262085 KHR262077:KHR262085 KRN262077:KRN262085 LBJ262077:LBJ262085 LLF262077:LLF262085 LVB262077:LVB262085 MEX262077:MEX262085 MOT262077:MOT262085 MYP262077:MYP262085 NIL262077:NIL262085 NSH262077:NSH262085 OCD262077:OCD262085 OLZ262077:OLZ262085 OVV262077:OVV262085 PFR262077:PFR262085 PPN262077:PPN262085 PZJ262077:PZJ262085 QJF262077:QJF262085 QTB262077:QTB262085 RCX262077:RCX262085 RMT262077:RMT262085 RWP262077:RWP262085 SGL262077:SGL262085 SQH262077:SQH262085 TAD262077:TAD262085 TJZ262077:TJZ262085 TTV262077:TTV262085 UDR262077:UDR262085 UNN262077:UNN262085 UXJ262077:UXJ262085 VHF262077:VHF262085 VRB262077:VRB262085 WAX262077:WAX262085 WKT262077:WKT262085 WUP262077:WUP262085 D327613:E327621 ID327613:ID327621 RZ327613:RZ327621 ABV327613:ABV327621 ALR327613:ALR327621 AVN327613:AVN327621 BFJ327613:BFJ327621 BPF327613:BPF327621 BZB327613:BZB327621 CIX327613:CIX327621 CST327613:CST327621 DCP327613:DCP327621 DML327613:DML327621 DWH327613:DWH327621 EGD327613:EGD327621 EPZ327613:EPZ327621 EZV327613:EZV327621 FJR327613:FJR327621 FTN327613:FTN327621 GDJ327613:GDJ327621 GNF327613:GNF327621 GXB327613:GXB327621 HGX327613:HGX327621 HQT327613:HQT327621 IAP327613:IAP327621 IKL327613:IKL327621 IUH327613:IUH327621 JED327613:JED327621 JNZ327613:JNZ327621 JXV327613:JXV327621 KHR327613:KHR327621 KRN327613:KRN327621 LBJ327613:LBJ327621 LLF327613:LLF327621 LVB327613:LVB327621 MEX327613:MEX327621 MOT327613:MOT327621 MYP327613:MYP327621 NIL327613:NIL327621 NSH327613:NSH327621 OCD327613:OCD327621 OLZ327613:OLZ327621 OVV327613:OVV327621 PFR327613:PFR327621 PPN327613:PPN327621 PZJ327613:PZJ327621 QJF327613:QJF327621 QTB327613:QTB327621 RCX327613:RCX327621 RMT327613:RMT327621 RWP327613:RWP327621 SGL327613:SGL327621 SQH327613:SQH327621 TAD327613:TAD327621 TJZ327613:TJZ327621 TTV327613:TTV327621 UDR327613:UDR327621 UNN327613:UNN327621 UXJ327613:UXJ327621 VHF327613:VHF327621 VRB327613:VRB327621 WAX327613:WAX327621 WKT327613:WKT327621 WUP327613:WUP327621 D393149:E393157 ID393149:ID393157 RZ393149:RZ393157 ABV393149:ABV393157 ALR393149:ALR393157 AVN393149:AVN393157 BFJ393149:BFJ393157 BPF393149:BPF393157 BZB393149:BZB393157 CIX393149:CIX393157 CST393149:CST393157 DCP393149:DCP393157 DML393149:DML393157 DWH393149:DWH393157 EGD393149:EGD393157 EPZ393149:EPZ393157 EZV393149:EZV393157 FJR393149:FJR393157 FTN393149:FTN393157 GDJ393149:GDJ393157 GNF393149:GNF393157 GXB393149:GXB393157 HGX393149:HGX393157 HQT393149:HQT393157 IAP393149:IAP393157 IKL393149:IKL393157 IUH393149:IUH393157 JED393149:JED393157 JNZ393149:JNZ393157 JXV393149:JXV393157 KHR393149:KHR393157 KRN393149:KRN393157 LBJ393149:LBJ393157 LLF393149:LLF393157 LVB393149:LVB393157 MEX393149:MEX393157 MOT393149:MOT393157 MYP393149:MYP393157 NIL393149:NIL393157 NSH393149:NSH393157 OCD393149:OCD393157 OLZ393149:OLZ393157 OVV393149:OVV393157 PFR393149:PFR393157 PPN393149:PPN393157 PZJ393149:PZJ393157 QJF393149:QJF393157 QTB393149:QTB393157 RCX393149:RCX393157 RMT393149:RMT393157 RWP393149:RWP393157 SGL393149:SGL393157 SQH393149:SQH393157 TAD393149:TAD393157 TJZ393149:TJZ393157 TTV393149:TTV393157 UDR393149:UDR393157 UNN393149:UNN393157 UXJ393149:UXJ393157 VHF393149:VHF393157 VRB393149:VRB393157 WAX393149:WAX393157 WKT393149:WKT393157 WUP393149:WUP393157 D458685:E458693 ID458685:ID458693 RZ458685:RZ458693 ABV458685:ABV458693 ALR458685:ALR458693 AVN458685:AVN458693 BFJ458685:BFJ458693 BPF458685:BPF458693 BZB458685:BZB458693 CIX458685:CIX458693 CST458685:CST458693 DCP458685:DCP458693 DML458685:DML458693 DWH458685:DWH458693 EGD458685:EGD458693 EPZ458685:EPZ458693 EZV458685:EZV458693 FJR458685:FJR458693 FTN458685:FTN458693 GDJ458685:GDJ458693 GNF458685:GNF458693 GXB458685:GXB458693 HGX458685:HGX458693 HQT458685:HQT458693 IAP458685:IAP458693 IKL458685:IKL458693 IUH458685:IUH458693 JED458685:JED458693 JNZ458685:JNZ458693 JXV458685:JXV458693 KHR458685:KHR458693 KRN458685:KRN458693 LBJ458685:LBJ458693 LLF458685:LLF458693 LVB458685:LVB458693 MEX458685:MEX458693 MOT458685:MOT458693 MYP458685:MYP458693 NIL458685:NIL458693 NSH458685:NSH458693 OCD458685:OCD458693 OLZ458685:OLZ458693 OVV458685:OVV458693 PFR458685:PFR458693 PPN458685:PPN458693 PZJ458685:PZJ458693 QJF458685:QJF458693 QTB458685:QTB458693 RCX458685:RCX458693 RMT458685:RMT458693 RWP458685:RWP458693 SGL458685:SGL458693 SQH458685:SQH458693 TAD458685:TAD458693 TJZ458685:TJZ458693 TTV458685:TTV458693 UDR458685:UDR458693 UNN458685:UNN458693 UXJ458685:UXJ458693 VHF458685:VHF458693 VRB458685:VRB458693 WAX458685:WAX458693 WKT458685:WKT458693 WUP458685:WUP458693 D524221:E524229 ID524221:ID524229 RZ524221:RZ524229 ABV524221:ABV524229 ALR524221:ALR524229 AVN524221:AVN524229 BFJ524221:BFJ524229 BPF524221:BPF524229 BZB524221:BZB524229 CIX524221:CIX524229 CST524221:CST524229 DCP524221:DCP524229 DML524221:DML524229 DWH524221:DWH524229 EGD524221:EGD524229 EPZ524221:EPZ524229 EZV524221:EZV524229 FJR524221:FJR524229 FTN524221:FTN524229 GDJ524221:GDJ524229 GNF524221:GNF524229 GXB524221:GXB524229 HGX524221:HGX524229 HQT524221:HQT524229 IAP524221:IAP524229 IKL524221:IKL524229 IUH524221:IUH524229 JED524221:JED524229 JNZ524221:JNZ524229 JXV524221:JXV524229 KHR524221:KHR524229 KRN524221:KRN524229 LBJ524221:LBJ524229 LLF524221:LLF524229 LVB524221:LVB524229 MEX524221:MEX524229 MOT524221:MOT524229 MYP524221:MYP524229 NIL524221:NIL524229 NSH524221:NSH524229 OCD524221:OCD524229 OLZ524221:OLZ524229 OVV524221:OVV524229 PFR524221:PFR524229 PPN524221:PPN524229 PZJ524221:PZJ524229 QJF524221:QJF524229 QTB524221:QTB524229 RCX524221:RCX524229 RMT524221:RMT524229 RWP524221:RWP524229 SGL524221:SGL524229 SQH524221:SQH524229 TAD524221:TAD524229 TJZ524221:TJZ524229 TTV524221:TTV524229 UDR524221:UDR524229 UNN524221:UNN524229 UXJ524221:UXJ524229 VHF524221:VHF524229 VRB524221:VRB524229 WAX524221:WAX524229 WKT524221:WKT524229 WUP524221:WUP524229 D589757:E589765 ID589757:ID589765 RZ589757:RZ589765 ABV589757:ABV589765 ALR589757:ALR589765 AVN589757:AVN589765 BFJ589757:BFJ589765 BPF589757:BPF589765 BZB589757:BZB589765 CIX589757:CIX589765 CST589757:CST589765 DCP589757:DCP589765 DML589757:DML589765 DWH589757:DWH589765 EGD589757:EGD589765 EPZ589757:EPZ589765 EZV589757:EZV589765 FJR589757:FJR589765 FTN589757:FTN589765 GDJ589757:GDJ589765 GNF589757:GNF589765 GXB589757:GXB589765 HGX589757:HGX589765 HQT589757:HQT589765 IAP589757:IAP589765 IKL589757:IKL589765 IUH589757:IUH589765 JED589757:JED589765 JNZ589757:JNZ589765 JXV589757:JXV589765 KHR589757:KHR589765 KRN589757:KRN589765 LBJ589757:LBJ589765 LLF589757:LLF589765 LVB589757:LVB589765 MEX589757:MEX589765 MOT589757:MOT589765 MYP589757:MYP589765 NIL589757:NIL589765 NSH589757:NSH589765 OCD589757:OCD589765 OLZ589757:OLZ589765 OVV589757:OVV589765 PFR589757:PFR589765 PPN589757:PPN589765 PZJ589757:PZJ589765 QJF589757:QJF589765 QTB589757:QTB589765 RCX589757:RCX589765 RMT589757:RMT589765 RWP589757:RWP589765 SGL589757:SGL589765 SQH589757:SQH589765 TAD589757:TAD589765 TJZ589757:TJZ589765 TTV589757:TTV589765 UDR589757:UDR589765 UNN589757:UNN589765 UXJ589757:UXJ589765 VHF589757:VHF589765 VRB589757:VRB589765 WAX589757:WAX589765 WKT589757:WKT589765 WUP589757:WUP589765 D655293:E655301 ID655293:ID655301 RZ655293:RZ655301 ABV655293:ABV655301 ALR655293:ALR655301 AVN655293:AVN655301 BFJ655293:BFJ655301 BPF655293:BPF655301 BZB655293:BZB655301 CIX655293:CIX655301 CST655293:CST655301 DCP655293:DCP655301 DML655293:DML655301 DWH655293:DWH655301 EGD655293:EGD655301 EPZ655293:EPZ655301 EZV655293:EZV655301 FJR655293:FJR655301 FTN655293:FTN655301 GDJ655293:GDJ655301 GNF655293:GNF655301 GXB655293:GXB655301 HGX655293:HGX655301 HQT655293:HQT655301 IAP655293:IAP655301 IKL655293:IKL655301 IUH655293:IUH655301 JED655293:JED655301 JNZ655293:JNZ655301 JXV655293:JXV655301 KHR655293:KHR655301 KRN655293:KRN655301 LBJ655293:LBJ655301 LLF655293:LLF655301 LVB655293:LVB655301 MEX655293:MEX655301 MOT655293:MOT655301 MYP655293:MYP655301 NIL655293:NIL655301 NSH655293:NSH655301 OCD655293:OCD655301 OLZ655293:OLZ655301 OVV655293:OVV655301 PFR655293:PFR655301 PPN655293:PPN655301 PZJ655293:PZJ655301 QJF655293:QJF655301 QTB655293:QTB655301 RCX655293:RCX655301 RMT655293:RMT655301 RWP655293:RWP655301 SGL655293:SGL655301 SQH655293:SQH655301 TAD655293:TAD655301 TJZ655293:TJZ655301 TTV655293:TTV655301 UDR655293:UDR655301 UNN655293:UNN655301 UXJ655293:UXJ655301 VHF655293:VHF655301 VRB655293:VRB655301 WAX655293:WAX655301 WKT655293:WKT655301 WUP655293:WUP655301 D720829:E720837 ID720829:ID720837 RZ720829:RZ720837 ABV720829:ABV720837 ALR720829:ALR720837 AVN720829:AVN720837 BFJ720829:BFJ720837 BPF720829:BPF720837 BZB720829:BZB720837 CIX720829:CIX720837 CST720829:CST720837 DCP720829:DCP720837 DML720829:DML720837 DWH720829:DWH720837 EGD720829:EGD720837 EPZ720829:EPZ720837 EZV720829:EZV720837 FJR720829:FJR720837 FTN720829:FTN720837 GDJ720829:GDJ720837 GNF720829:GNF720837 GXB720829:GXB720837 HGX720829:HGX720837 HQT720829:HQT720837 IAP720829:IAP720837 IKL720829:IKL720837 IUH720829:IUH720837 JED720829:JED720837 JNZ720829:JNZ720837 JXV720829:JXV720837 KHR720829:KHR720837 KRN720829:KRN720837 LBJ720829:LBJ720837 LLF720829:LLF720837 LVB720829:LVB720837 MEX720829:MEX720837 MOT720829:MOT720837 MYP720829:MYP720837 NIL720829:NIL720837 NSH720829:NSH720837 OCD720829:OCD720837 OLZ720829:OLZ720837 OVV720829:OVV720837 PFR720829:PFR720837 PPN720829:PPN720837 PZJ720829:PZJ720837 QJF720829:QJF720837 QTB720829:QTB720837 RCX720829:RCX720837 RMT720829:RMT720837 RWP720829:RWP720837 SGL720829:SGL720837 SQH720829:SQH720837 TAD720829:TAD720837 TJZ720829:TJZ720837 TTV720829:TTV720837 UDR720829:UDR720837 UNN720829:UNN720837 UXJ720829:UXJ720837 VHF720829:VHF720837 VRB720829:VRB720837 WAX720829:WAX720837 WKT720829:WKT720837 WUP720829:WUP720837 D786365:E786373 ID786365:ID786373 RZ786365:RZ786373 ABV786365:ABV786373 ALR786365:ALR786373 AVN786365:AVN786373 BFJ786365:BFJ786373 BPF786365:BPF786373 BZB786365:BZB786373 CIX786365:CIX786373 CST786365:CST786373 DCP786365:DCP786373 DML786365:DML786373 DWH786365:DWH786373 EGD786365:EGD786373 EPZ786365:EPZ786373 EZV786365:EZV786373 FJR786365:FJR786373 FTN786365:FTN786373 GDJ786365:GDJ786373 GNF786365:GNF786373 GXB786365:GXB786373 HGX786365:HGX786373 HQT786365:HQT786373 IAP786365:IAP786373 IKL786365:IKL786373 IUH786365:IUH786373 JED786365:JED786373 JNZ786365:JNZ786373 JXV786365:JXV786373 KHR786365:KHR786373 KRN786365:KRN786373 LBJ786365:LBJ786373 LLF786365:LLF786373 LVB786365:LVB786373 MEX786365:MEX786373 MOT786365:MOT786373 MYP786365:MYP786373 NIL786365:NIL786373 NSH786365:NSH786373 OCD786365:OCD786373 OLZ786365:OLZ786373 OVV786365:OVV786373 PFR786365:PFR786373 PPN786365:PPN786373 PZJ786365:PZJ786373 QJF786365:QJF786373 QTB786365:QTB786373 RCX786365:RCX786373 RMT786365:RMT786373 RWP786365:RWP786373 SGL786365:SGL786373 SQH786365:SQH786373 TAD786365:TAD786373 TJZ786365:TJZ786373 TTV786365:TTV786373 UDR786365:UDR786373 UNN786365:UNN786373 UXJ786365:UXJ786373 VHF786365:VHF786373 VRB786365:VRB786373 WAX786365:WAX786373 WKT786365:WKT786373 WUP786365:WUP786373 D851901:E851909 ID851901:ID851909 RZ851901:RZ851909 ABV851901:ABV851909 ALR851901:ALR851909 AVN851901:AVN851909 BFJ851901:BFJ851909 BPF851901:BPF851909 BZB851901:BZB851909 CIX851901:CIX851909 CST851901:CST851909 DCP851901:DCP851909 DML851901:DML851909 DWH851901:DWH851909 EGD851901:EGD851909 EPZ851901:EPZ851909 EZV851901:EZV851909 FJR851901:FJR851909 FTN851901:FTN851909 GDJ851901:GDJ851909 GNF851901:GNF851909 GXB851901:GXB851909 HGX851901:HGX851909 HQT851901:HQT851909 IAP851901:IAP851909 IKL851901:IKL851909 IUH851901:IUH851909 JED851901:JED851909 JNZ851901:JNZ851909 JXV851901:JXV851909 KHR851901:KHR851909 KRN851901:KRN851909 LBJ851901:LBJ851909 LLF851901:LLF851909 LVB851901:LVB851909 MEX851901:MEX851909 MOT851901:MOT851909 MYP851901:MYP851909 NIL851901:NIL851909 NSH851901:NSH851909 OCD851901:OCD851909 OLZ851901:OLZ851909 OVV851901:OVV851909 PFR851901:PFR851909 PPN851901:PPN851909 PZJ851901:PZJ851909 QJF851901:QJF851909 QTB851901:QTB851909 RCX851901:RCX851909 RMT851901:RMT851909 RWP851901:RWP851909 SGL851901:SGL851909 SQH851901:SQH851909 TAD851901:TAD851909 TJZ851901:TJZ851909 TTV851901:TTV851909 UDR851901:UDR851909 UNN851901:UNN851909 UXJ851901:UXJ851909 VHF851901:VHF851909 VRB851901:VRB851909 WAX851901:WAX851909 WKT851901:WKT851909 WUP851901:WUP851909 D917437:E917445 ID917437:ID917445 RZ917437:RZ917445 ABV917437:ABV917445 ALR917437:ALR917445 AVN917437:AVN917445 BFJ917437:BFJ917445 BPF917437:BPF917445 BZB917437:BZB917445 CIX917437:CIX917445 CST917437:CST917445 DCP917437:DCP917445 DML917437:DML917445 DWH917437:DWH917445 EGD917437:EGD917445 EPZ917437:EPZ917445 EZV917437:EZV917445 FJR917437:FJR917445 FTN917437:FTN917445 GDJ917437:GDJ917445 GNF917437:GNF917445 GXB917437:GXB917445 HGX917437:HGX917445 HQT917437:HQT917445 IAP917437:IAP917445 IKL917437:IKL917445 IUH917437:IUH917445 JED917437:JED917445 JNZ917437:JNZ917445 JXV917437:JXV917445 KHR917437:KHR917445 KRN917437:KRN917445 LBJ917437:LBJ917445 LLF917437:LLF917445 LVB917437:LVB917445 MEX917437:MEX917445 MOT917437:MOT917445 MYP917437:MYP917445 NIL917437:NIL917445 NSH917437:NSH917445 OCD917437:OCD917445 OLZ917437:OLZ917445 OVV917437:OVV917445 PFR917437:PFR917445 PPN917437:PPN917445 PZJ917437:PZJ917445 QJF917437:QJF917445 QTB917437:QTB917445 RCX917437:RCX917445 RMT917437:RMT917445 RWP917437:RWP917445 SGL917437:SGL917445 SQH917437:SQH917445 TAD917437:TAD917445 TJZ917437:TJZ917445 TTV917437:TTV917445 UDR917437:UDR917445 UNN917437:UNN917445 UXJ917437:UXJ917445 VHF917437:VHF917445 VRB917437:VRB917445 WAX917437:WAX917445 WKT917437:WKT917445 WUP917437:WUP917445 D982973:E982981 ID982973:ID982981 RZ982973:RZ982981 ABV982973:ABV982981 ALR982973:ALR982981 AVN982973:AVN982981 BFJ982973:BFJ982981 BPF982973:BPF982981 BZB982973:BZB982981 CIX982973:CIX982981 CST982973:CST982981 DCP982973:DCP982981 DML982973:DML982981 DWH982973:DWH982981 EGD982973:EGD982981 EPZ982973:EPZ982981 EZV982973:EZV982981 FJR982973:FJR982981 FTN982973:FTN982981 GDJ982973:GDJ982981 GNF982973:GNF982981 GXB982973:GXB982981 HGX982973:HGX982981 HQT982973:HQT982981 IAP982973:IAP982981 IKL982973:IKL982981 IUH982973:IUH982981 JED982973:JED982981 JNZ982973:JNZ982981 JXV982973:JXV982981 KHR982973:KHR982981 KRN982973:KRN982981 LBJ982973:LBJ982981 LLF982973:LLF982981 LVB982973:LVB982981 MEX982973:MEX982981 MOT982973:MOT982981 MYP982973:MYP982981 NIL982973:NIL982981 NSH982973:NSH982981 OCD982973:OCD982981 OLZ982973:OLZ982981 OVV982973:OVV982981 PFR982973:PFR982981 PPN982973:PPN982981 PZJ982973:PZJ982981 QJF982973:QJF982981 QTB982973:QTB982981 RCX982973:RCX982981 RMT982973:RMT982981 RWP982973:RWP982981 SGL982973:SGL982981 SQH982973:SQH982981 TAD982973:TAD982981 TJZ982973:TJZ982981 TTV982973:TTV982981 UDR982973:UDR982981 UNN982973:UNN982981 UXJ982973:UXJ982981 VHF982973:VHF982981 VRB982973:VRB982981 WAX982973:WAX982981 WKT982973:WKT982981 ID9:ID10 WUP9:WUP10 WKT9:WKT10 WAX9:WAX10 VRB9:VRB10 VHF9:VHF10 UXJ9:UXJ10 UNN9:UNN10 UDR9:UDR10 TTV9:TTV10 TJZ9:TJZ10 TAD9:TAD10 SQH9:SQH10 SGL9:SGL10 RWP9:RWP10 RMT9:RMT10 RCX9:RCX10 QTB9:QTB10 QJF9:QJF10 PZJ9:PZJ10 PPN9:PPN10 PFR9:PFR10 OVV9:OVV10 OLZ9:OLZ10 OCD9:OCD10 NSH9:NSH10 NIL9:NIL10 MYP9:MYP10 MOT9:MOT10 MEX9:MEX10 LVB9:LVB10 LLF9:LLF10 LBJ9:LBJ10 KRN9:KRN10 KHR9:KHR10 JXV9:JXV10 JNZ9:JNZ10 JED9:JED10 IUH9:IUH10 IKL9:IKL10 IAP9:IAP10 HQT9:HQT10 HGX9:HGX10 GXB9:GXB10 GNF9:GNF10 GDJ9:GDJ10 FTN9:FTN10 FJR9:FJR10 EZV9:EZV10 EPZ9:EPZ10 EGD9:EGD10 DWH9:DWH10 DML9:DML10 DCP9:DCP10 CST9:CST10 CIX9:CIX10 BZB9:BZB10 BPF9:BPF10 BFJ9:BFJ10 AVN9:AVN10 ALR9:ALR10 ABV9:ABV10 RZ9:RZ10 D9:E10" xr:uid="{00000000-0002-0000-0400-000004000000}"/>
    <dataValidation allowBlank="1" showInputMessage="1" showErrorMessage="1" prompt="diligencie la dedicación del personal relacionado." sqref="WUL982973:WUL982981 HZ65458:HZ65466 RV65458:RV65466 ABR65458:ABR65466 ALN65458:ALN65466 AVJ65458:AVJ65466 BFF65458:BFF65466 BPB65458:BPB65466 BYX65458:BYX65466 CIT65458:CIT65466 CSP65458:CSP65466 DCL65458:DCL65466 DMH65458:DMH65466 DWD65458:DWD65466 EFZ65458:EFZ65466 EPV65458:EPV65466 EZR65458:EZR65466 FJN65458:FJN65466 FTJ65458:FTJ65466 GDF65458:GDF65466 GNB65458:GNB65466 GWX65458:GWX65466 HGT65458:HGT65466 HQP65458:HQP65466 IAL65458:IAL65466 IKH65458:IKH65466 IUD65458:IUD65466 JDZ65458:JDZ65466 JNV65458:JNV65466 JXR65458:JXR65466 KHN65458:KHN65466 KRJ65458:KRJ65466 LBF65458:LBF65466 LLB65458:LLB65466 LUX65458:LUX65466 MET65458:MET65466 MOP65458:MOP65466 MYL65458:MYL65466 NIH65458:NIH65466 NSD65458:NSD65466 OBZ65458:OBZ65466 OLV65458:OLV65466 OVR65458:OVR65466 PFN65458:PFN65466 PPJ65458:PPJ65466 PZF65458:PZF65466 QJB65458:QJB65466 QSX65458:QSX65466 RCT65458:RCT65466 RMP65458:RMP65466 RWL65458:RWL65466 SGH65458:SGH65466 SQD65458:SQD65466 SZZ65458:SZZ65466 TJV65458:TJV65466 TTR65458:TTR65466 UDN65458:UDN65466 UNJ65458:UNJ65466 UXF65458:UXF65466 VHB65458:VHB65466 VQX65458:VQX65466 WAT65458:WAT65466 WKP65458:WKP65466 WUL65458:WUL65466 HZ130994:HZ131002 RV130994:RV131002 ABR130994:ABR131002 ALN130994:ALN131002 AVJ130994:AVJ131002 BFF130994:BFF131002 BPB130994:BPB131002 BYX130994:BYX131002 CIT130994:CIT131002 CSP130994:CSP131002 DCL130994:DCL131002 DMH130994:DMH131002 DWD130994:DWD131002 EFZ130994:EFZ131002 EPV130994:EPV131002 EZR130994:EZR131002 FJN130994:FJN131002 FTJ130994:FTJ131002 GDF130994:GDF131002 GNB130994:GNB131002 GWX130994:GWX131002 HGT130994:HGT131002 HQP130994:HQP131002 IAL130994:IAL131002 IKH130994:IKH131002 IUD130994:IUD131002 JDZ130994:JDZ131002 JNV130994:JNV131002 JXR130994:JXR131002 KHN130994:KHN131002 KRJ130994:KRJ131002 LBF130994:LBF131002 LLB130994:LLB131002 LUX130994:LUX131002 MET130994:MET131002 MOP130994:MOP131002 MYL130994:MYL131002 NIH130994:NIH131002 NSD130994:NSD131002 OBZ130994:OBZ131002 OLV130994:OLV131002 OVR130994:OVR131002 PFN130994:PFN131002 PPJ130994:PPJ131002 PZF130994:PZF131002 QJB130994:QJB131002 QSX130994:QSX131002 RCT130994:RCT131002 RMP130994:RMP131002 RWL130994:RWL131002 SGH130994:SGH131002 SQD130994:SQD131002 SZZ130994:SZZ131002 TJV130994:TJV131002 TTR130994:TTR131002 UDN130994:UDN131002 UNJ130994:UNJ131002 UXF130994:UXF131002 VHB130994:VHB131002 VQX130994:VQX131002 WAT130994:WAT131002 WKP130994:WKP131002 WUL130994:WUL131002 HZ196530:HZ196538 RV196530:RV196538 ABR196530:ABR196538 ALN196530:ALN196538 AVJ196530:AVJ196538 BFF196530:BFF196538 BPB196530:BPB196538 BYX196530:BYX196538 CIT196530:CIT196538 CSP196530:CSP196538 DCL196530:DCL196538 DMH196530:DMH196538 DWD196530:DWD196538 EFZ196530:EFZ196538 EPV196530:EPV196538 EZR196530:EZR196538 FJN196530:FJN196538 FTJ196530:FTJ196538 GDF196530:GDF196538 GNB196530:GNB196538 GWX196530:GWX196538 HGT196530:HGT196538 HQP196530:HQP196538 IAL196530:IAL196538 IKH196530:IKH196538 IUD196530:IUD196538 JDZ196530:JDZ196538 JNV196530:JNV196538 JXR196530:JXR196538 KHN196530:KHN196538 KRJ196530:KRJ196538 LBF196530:LBF196538 LLB196530:LLB196538 LUX196530:LUX196538 MET196530:MET196538 MOP196530:MOP196538 MYL196530:MYL196538 NIH196530:NIH196538 NSD196530:NSD196538 OBZ196530:OBZ196538 OLV196530:OLV196538 OVR196530:OVR196538 PFN196530:PFN196538 PPJ196530:PPJ196538 PZF196530:PZF196538 QJB196530:QJB196538 QSX196530:QSX196538 RCT196530:RCT196538 RMP196530:RMP196538 RWL196530:RWL196538 SGH196530:SGH196538 SQD196530:SQD196538 SZZ196530:SZZ196538 TJV196530:TJV196538 TTR196530:TTR196538 UDN196530:UDN196538 UNJ196530:UNJ196538 UXF196530:UXF196538 VHB196530:VHB196538 VQX196530:VQX196538 WAT196530:WAT196538 WKP196530:WKP196538 WUL196530:WUL196538 HZ262066:HZ262074 RV262066:RV262074 ABR262066:ABR262074 ALN262066:ALN262074 AVJ262066:AVJ262074 BFF262066:BFF262074 BPB262066:BPB262074 BYX262066:BYX262074 CIT262066:CIT262074 CSP262066:CSP262074 DCL262066:DCL262074 DMH262066:DMH262074 DWD262066:DWD262074 EFZ262066:EFZ262074 EPV262066:EPV262074 EZR262066:EZR262074 FJN262066:FJN262074 FTJ262066:FTJ262074 GDF262066:GDF262074 GNB262066:GNB262074 GWX262066:GWX262074 HGT262066:HGT262074 HQP262066:HQP262074 IAL262066:IAL262074 IKH262066:IKH262074 IUD262066:IUD262074 JDZ262066:JDZ262074 JNV262066:JNV262074 JXR262066:JXR262074 KHN262066:KHN262074 KRJ262066:KRJ262074 LBF262066:LBF262074 LLB262066:LLB262074 LUX262066:LUX262074 MET262066:MET262074 MOP262066:MOP262074 MYL262066:MYL262074 NIH262066:NIH262074 NSD262066:NSD262074 OBZ262066:OBZ262074 OLV262066:OLV262074 OVR262066:OVR262074 PFN262066:PFN262074 PPJ262066:PPJ262074 PZF262066:PZF262074 QJB262066:QJB262074 QSX262066:QSX262074 RCT262066:RCT262074 RMP262066:RMP262074 RWL262066:RWL262074 SGH262066:SGH262074 SQD262066:SQD262074 SZZ262066:SZZ262074 TJV262066:TJV262074 TTR262066:TTR262074 UDN262066:UDN262074 UNJ262066:UNJ262074 UXF262066:UXF262074 VHB262066:VHB262074 VQX262066:VQX262074 WAT262066:WAT262074 WKP262066:WKP262074 WUL262066:WUL262074 HZ327602:HZ327610 RV327602:RV327610 ABR327602:ABR327610 ALN327602:ALN327610 AVJ327602:AVJ327610 BFF327602:BFF327610 BPB327602:BPB327610 BYX327602:BYX327610 CIT327602:CIT327610 CSP327602:CSP327610 DCL327602:DCL327610 DMH327602:DMH327610 DWD327602:DWD327610 EFZ327602:EFZ327610 EPV327602:EPV327610 EZR327602:EZR327610 FJN327602:FJN327610 FTJ327602:FTJ327610 GDF327602:GDF327610 GNB327602:GNB327610 GWX327602:GWX327610 HGT327602:HGT327610 HQP327602:HQP327610 IAL327602:IAL327610 IKH327602:IKH327610 IUD327602:IUD327610 JDZ327602:JDZ327610 JNV327602:JNV327610 JXR327602:JXR327610 KHN327602:KHN327610 KRJ327602:KRJ327610 LBF327602:LBF327610 LLB327602:LLB327610 LUX327602:LUX327610 MET327602:MET327610 MOP327602:MOP327610 MYL327602:MYL327610 NIH327602:NIH327610 NSD327602:NSD327610 OBZ327602:OBZ327610 OLV327602:OLV327610 OVR327602:OVR327610 PFN327602:PFN327610 PPJ327602:PPJ327610 PZF327602:PZF327610 QJB327602:QJB327610 QSX327602:QSX327610 RCT327602:RCT327610 RMP327602:RMP327610 RWL327602:RWL327610 SGH327602:SGH327610 SQD327602:SQD327610 SZZ327602:SZZ327610 TJV327602:TJV327610 TTR327602:TTR327610 UDN327602:UDN327610 UNJ327602:UNJ327610 UXF327602:UXF327610 VHB327602:VHB327610 VQX327602:VQX327610 WAT327602:WAT327610 WKP327602:WKP327610 WUL327602:WUL327610 HZ393138:HZ393146 RV393138:RV393146 ABR393138:ABR393146 ALN393138:ALN393146 AVJ393138:AVJ393146 BFF393138:BFF393146 BPB393138:BPB393146 BYX393138:BYX393146 CIT393138:CIT393146 CSP393138:CSP393146 DCL393138:DCL393146 DMH393138:DMH393146 DWD393138:DWD393146 EFZ393138:EFZ393146 EPV393138:EPV393146 EZR393138:EZR393146 FJN393138:FJN393146 FTJ393138:FTJ393146 GDF393138:GDF393146 GNB393138:GNB393146 GWX393138:GWX393146 HGT393138:HGT393146 HQP393138:HQP393146 IAL393138:IAL393146 IKH393138:IKH393146 IUD393138:IUD393146 JDZ393138:JDZ393146 JNV393138:JNV393146 JXR393138:JXR393146 KHN393138:KHN393146 KRJ393138:KRJ393146 LBF393138:LBF393146 LLB393138:LLB393146 LUX393138:LUX393146 MET393138:MET393146 MOP393138:MOP393146 MYL393138:MYL393146 NIH393138:NIH393146 NSD393138:NSD393146 OBZ393138:OBZ393146 OLV393138:OLV393146 OVR393138:OVR393146 PFN393138:PFN393146 PPJ393138:PPJ393146 PZF393138:PZF393146 QJB393138:QJB393146 QSX393138:QSX393146 RCT393138:RCT393146 RMP393138:RMP393146 RWL393138:RWL393146 SGH393138:SGH393146 SQD393138:SQD393146 SZZ393138:SZZ393146 TJV393138:TJV393146 TTR393138:TTR393146 UDN393138:UDN393146 UNJ393138:UNJ393146 UXF393138:UXF393146 VHB393138:VHB393146 VQX393138:VQX393146 WAT393138:WAT393146 WKP393138:WKP393146 WUL393138:WUL393146 HZ458674:HZ458682 RV458674:RV458682 ABR458674:ABR458682 ALN458674:ALN458682 AVJ458674:AVJ458682 BFF458674:BFF458682 BPB458674:BPB458682 BYX458674:BYX458682 CIT458674:CIT458682 CSP458674:CSP458682 DCL458674:DCL458682 DMH458674:DMH458682 DWD458674:DWD458682 EFZ458674:EFZ458682 EPV458674:EPV458682 EZR458674:EZR458682 FJN458674:FJN458682 FTJ458674:FTJ458682 GDF458674:GDF458682 GNB458674:GNB458682 GWX458674:GWX458682 HGT458674:HGT458682 HQP458674:HQP458682 IAL458674:IAL458682 IKH458674:IKH458682 IUD458674:IUD458682 JDZ458674:JDZ458682 JNV458674:JNV458682 JXR458674:JXR458682 KHN458674:KHN458682 KRJ458674:KRJ458682 LBF458674:LBF458682 LLB458674:LLB458682 LUX458674:LUX458682 MET458674:MET458682 MOP458674:MOP458682 MYL458674:MYL458682 NIH458674:NIH458682 NSD458674:NSD458682 OBZ458674:OBZ458682 OLV458674:OLV458682 OVR458674:OVR458682 PFN458674:PFN458682 PPJ458674:PPJ458682 PZF458674:PZF458682 QJB458674:QJB458682 QSX458674:QSX458682 RCT458674:RCT458682 RMP458674:RMP458682 RWL458674:RWL458682 SGH458674:SGH458682 SQD458674:SQD458682 SZZ458674:SZZ458682 TJV458674:TJV458682 TTR458674:TTR458682 UDN458674:UDN458682 UNJ458674:UNJ458682 UXF458674:UXF458682 VHB458674:VHB458682 VQX458674:VQX458682 WAT458674:WAT458682 WKP458674:WKP458682 WUL458674:WUL458682 HZ524210:HZ524218 RV524210:RV524218 ABR524210:ABR524218 ALN524210:ALN524218 AVJ524210:AVJ524218 BFF524210:BFF524218 BPB524210:BPB524218 BYX524210:BYX524218 CIT524210:CIT524218 CSP524210:CSP524218 DCL524210:DCL524218 DMH524210:DMH524218 DWD524210:DWD524218 EFZ524210:EFZ524218 EPV524210:EPV524218 EZR524210:EZR524218 FJN524210:FJN524218 FTJ524210:FTJ524218 GDF524210:GDF524218 GNB524210:GNB524218 GWX524210:GWX524218 HGT524210:HGT524218 HQP524210:HQP524218 IAL524210:IAL524218 IKH524210:IKH524218 IUD524210:IUD524218 JDZ524210:JDZ524218 JNV524210:JNV524218 JXR524210:JXR524218 KHN524210:KHN524218 KRJ524210:KRJ524218 LBF524210:LBF524218 LLB524210:LLB524218 LUX524210:LUX524218 MET524210:MET524218 MOP524210:MOP524218 MYL524210:MYL524218 NIH524210:NIH524218 NSD524210:NSD524218 OBZ524210:OBZ524218 OLV524210:OLV524218 OVR524210:OVR524218 PFN524210:PFN524218 PPJ524210:PPJ524218 PZF524210:PZF524218 QJB524210:QJB524218 QSX524210:QSX524218 RCT524210:RCT524218 RMP524210:RMP524218 RWL524210:RWL524218 SGH524210:SGH524218 SQD524210:SQD524218 SZZ524210:SZZ524218 TJV524210:TJV524218 TTR524210:TTR524218 UDN524210:UDN524218 UNJ524210:UNJ524218 UXF524210:UXF524218 VHB524210:VHB524218 VQX524210:VQX524218 WAT524210:WAT524218 WKP524210:WKP524218 WUL524210:WUL524218 HZ589746:HZ589754 RV589746:RV589754 ABR589746:ABR589754 ALN589746:ALN589754 AVJ589746:AVJ589754 BFF589746:BFF589754 BPB589746:BPB589754 BYX589746:BYX589754 CIT589746:CIT589754 CSP589746:CSP589754 DCL589746:DCL589754 DMH589746:DMH589754 DWD589746:DWD589754 EFZ589746:EFZ589754 EPV589746:EPV589754 EZR589746:EZR589754 FJN589746:FJN589754 FTJ589746:FTJ589754 GDF589746:GDF589754 GNB589746:GNB589754 GWX589746:GWX589754 HGT589746:HGT589754 HQP589746:HQP589754 IAL589746:IAL589754 IKH589746:IKH589754 IUD589746:IUD589754 JDZ589746:JDZ589754 JNV589746:JNV589754 JXR589746:JXR589754 KHN589746:KHN589754 KRJ589746:KRJ589754 LBF589746:LBF589754 LLB589746:LLB589754 LUX589746:LUX589754 MET589746:MET589754 MOP589746:MOP589754 MYL589746:MYL589754 NIH589746:NIH589754 NSD589746:NSD589754 OBZ589746:OBZ589754 OLV589746:OLV589754 OVR589746:OVR589754 PFN589746:PFN589754 PPJ589746:PPJ589754 PZF589746:PZF589754 QJB589746:QJB589754 QSX589746:QSX589754 RCT589746:RCT589754 RMP589746:RMP589754 RWL589746:RWL589754 SGH589746:SGH589754 SQD589746:SQD589754 SZZ589746:SZZ589754 TJV589746:TJV589754 TTR589746:TTR589754 UDN589746:UDN589754 UNJ589746:UNJ589754 UXF589746:UXF589754 VHB589746:VHB589754 VQX589746:VQX589754 WAT589746:WAT589754 WKP589746:WKP589754 WUL589746:WUL589754 HZ655282:HZ655290 RV655282:RV655290 ABR655282:ABR655290 ALN655282:ALN655290 AVJ655282:AVJ655290 BFF655282:BFF655290 BPB655282:BPB655290 BYX655282:BYX655290 CIT655282:CIT655290 CSP655282:CSP655290 DCL655282:DCL655290 DMH655282:DMH655290 DWD655282:DWD655290 EFZ655282:EFZ655290 EPV655282:EPV655290 EZR655282:EZR655290 FJN655282:FJN655290 FTJ655282:FTJ655290 GDF655282:GDF655290 GNB655282:GNB655290 GWX655282:GWX655290 HGT655282:HGT655290 HQP655282:HQP655290 IAL655282:IAL655290 IKH655282:IKH655290 IUD655282:IUD655290 JDZ655282:JDZ655290 JNV655282:JNV655290 JXR655282:JXR655290 KHN655282:KHN655290 KRJ655282:KRJ655290 LBF655282:LBF655290 LLB655282:LLB655290 LUX655282:LUX655290 MET655282:MET655290 MOP655282:MOP655290 MYL655282:MYL655290 NIH655282:NIH655290 NSD655282:NSD655290 OBZ655282:OBZ655290 OLV655282:OLV655290 OVR655282:OVR655290 PFN655282:PFN655290 PPJ655282:PPJ655290 PZF655282:PZF655290 QJB655282:QJB655290 QSX655282:QSX655290 RCT655282:RCT655290 RMP655282:RMP655290 RWL655282:RWL655290 SGH655282:SGH655290 SQD655282:SQD655290 SZZ655282:SZZ655290 TJV655282:TJV655290 TTR655282:TTR655290 UDN655282:UDN655290 UNJ655282:UNJ655290 UXF655282:UXF655290 VHB655282:VHB655290 VQX655282:VQX655290 WAT655282:WAT655290 WKP655282:WKP655290 WUL655282:WUL655290 HZ720818:HZ720826 RV720818:RV720826 ABR720818:ABR720826 ALN720818:ALN720826 AVJ720818:AVJ720826 BFF720818:BFF720826 BPB720818:BPB720826 BYX720818:BYX720826 CIT720818:CIT720826 CSP720818:CSP720826 DCL720818:DCL720826 DMH720818:DMH720826 DWD720818:DWD720826 EFZ720818:EFZ720826 EPV720818:EPV720826 EZR720818:EZR720826 FJN720818:FJN720826 FTJ720818:FTJ720826 GDF720818:GDF720826 GNB720818:GNB720826 GWX720818:GWX720826 HGT720818:HGT720826 HQP720818:HQP720826 IAL720818:IAL720826 IKH720818:IKH720826 IUD720818:IUD720826 JDZ720818:JDZ720826 JNV720818:JNV720826 JXR720818:JXR720826 KHN720818:KHN720826 KRJ720818:KRJ720826 LBF720818:LBF720826 LLB720818:LLB720826 LUX720818:LUX720826 MET720818:MET720826 MOP720818:MOP720826 MYL720818:MYL720826 NIH720818:NIH720826 NSD720818:NSD720826 OBZ720818:OBZ720826 OLV720818:OLV720826 OVR720818:OVR720826 PFN720818:PFN720826 PPJ720818:PPJ720826 PZF720818:PZF720826 QJB720818:QJB720826 QSX720818:QSX720826 RCT720818:RCT720826 RMP720818:RMP720826 RWL720818:RWL720826 SGH720818:SGH720826 SQD720818:SQD720826 SZZ720818:SZZ720826 TJV720818:TJV720826 TTR720818:TTR720826 UDN720818:UDN720826 UNJ720818:UNJ720826 UXF720818:UXF720826 VHB720818:VHB720826 VQX720818:VQX720826 WAT720818:WAT720826 WKP720818:WKP720826 WUL720818:WUL720826 HZ786354:HZ786362 RV786354:RV786362 ABR786354:ABR786362 ALN786354:ALN786362 AVJ786354:AVJ786362 BFF786354:BFF786362 BPB786354:BPB786362 BYX786354:BYX786362 CIT786354:CIT786362 CSP786354:CSP786362 DCL786354:DCL786362 DMH786354:DMH786362 DWD786354:DWD786362 EFZ786354:EFZ786362 EPV786354:EPV786362 EZR786354:EZR786362 FJN786354:FJN786362 FTJ786354:FTJ786362 GDF786354:GDF786362 GNB786354:GNB786362 GWX786354:GWX786362 HGT786354:HGT786362 HQP786354:HQP786362 IAL786354:IAL786362 IKH786354:IKH786362 IUD786354:IUD786362 JDZ786354:JDZ786362 JNV786354:JNV786362 JXR786354:JXR786362 KHN786354:KHN786362 KRJ786354:KRJ786362 LBF786354:LBF786362 LLB786354:LLB786362 LUX786354:LUX786362 MET786354:MET786362 MOP786354:MOP786362 MYL786354:MYL786362 NIH786354:NIH786362 NSD786354:NSD786362 OBZ786354:OBZ786362 OLV786354:OLV786362 OVR786354:OVR786362 PFN786354:PFN786362 PPJ786354:PPJ786362 PZF786354:PZF786362 QJB786354:QJB786362 QSX786354:QSX786362 RCT786354:RCT786362 RMP786354:RMP786362 RWL786354:RWL786362 SGH786354:SGH786362 SQD786354:SQD786362 SZZ786354:SZZ786362 TJV786354:TJV786362 TTR786354:TTR786362 UDN786354:UDN786362 UNJ786354:UNJ786362 UXF786354:UXF786362 VHB786354:VHB786362 VQX786354:VQX786362 WAT786354:WAT786362 WKP786354:WKP786362 WUL786354:WUL786362 HZ851890:HZ851898 RV851890:RV851898 ABR851890:ABR851898 ALN851890:ALN851898 AVJ851890:AVJ851898 BFF851890:BFF851898 BPB851890:BPB851898 BYX851890:BYX851898 CIT851890:CIT851898 CSP851890:CSP851898 DCL851890:DCL851898 DMH851890:DMH851898 DWD851890:DWD851898 EFZ851890:EFZ851898 EPV851890:EPV851898 EZR851890:EZR851898 FJN851890:FJN851898 FTJ851890:FTJ851898 GDF851890:GDF851898 GNB851890:GNB851898 GWX851890:GWX851898 HGT851890:HGT851898 HQP851890:HQP851898 IAL851890:IAL851898 IKH851890:IKH851898 IUD851890:IUD851898 JDZ851890:JDZ851898 JNV851890:JNV851898 JXR851890:JXR851898 KHN851890:KHN851898 KRJ851890:KRJ851898 LBF851890:LBF851898 LLB851890:LLB851898 LUX851890:LUX851898 MET851890:MET851898 MOP851890:MOP851898 MYL851890:MYL851898 NIH851890:NIH851898 NSD851890:NSD851898 OBZ851890:OBZ851898 OLV851890:OLV851898 OVR851890:OVR851898 PFN851890:PFN851898 PPJ851890:PPJ851898 PZF851890:PZF851898 QJB851890:QJB851898 QSX851890:QSX851898 RCT851890:RCT851898 RMP851890:RMP851898 RWL851890:RWL851898 SGH851890:SGH851898 SQD851890:SQD851898 SZZ851890:SZZ851898 TJV851890:TJV851898 TTR851890:TTR851898 UDN851890:UDN851898 UNJ851890:UNJ851898 UXF851890:UXF851898 VHB851890:VHB851898 VQX851890:VQX851898 WAT851890:WAT851898 WKP851890:WKP851898 WUL851890:WUL851898 HZ917426:HZ917434 RV917426:RV917434 ABR917426:ABR917434 ALN917426:ALN917434 AVJ917426:AVJ917434 BFF917426:BFF917434 BPB917426:BPB917434 BYX917426:BYX917434 CIT917426:CIT917434 CSP917426:CSP917434 DCL917426:DCL917434 DMH917426:DMH917434 DWD917426:DWD917434 EFZ917426:EFZ917434 EPV917426:EPV917434 EZR917426:EZR917434 FJN917426:FJN917434 FTJ917426:FTJ917434 GDF917426:GDF917434 GNB917426:GNB917434 GWX917426:GWX917434 HGT917426:HGT917434 HQP917426:HQP917434 IAL917426:IAL917434 IKH917426:IKH917434 IUD917426:IUD917434 JDZ917426:JDZ917434 JNV917426:JNV917434 JXR917426:JXR917434 KHN917426:KHN917434 KRJ917426:KRJ917434 LBF917426:LBF917434 LLB917426:LLB917434 LUX917426:LUX917434 MET917426:MET917434 MOP917426:MOP917434 MYL917426:MYL917434 NIH917426:NIH917434 NSD917426:NSD917434 OBZ917426:OBZ917434 OLV917426:OLV917434 OVR917426:OVR917434 PFN917426:PFN917434 PPJ917426:PPJ917434 PZF917426:PZF917434 QJB917426:QJB917434 QSX917426:QSX917434 RCT917426:RCT917434 RMP917426:RMP917434 RWL917426:RWL917434 SGH917426:SGH917434 SQD917426:SQD917434 SZZ917426:SZZ917434 TJV917426:TJV917434 TTR917426:TTR917434 UDN917426:UDN917434 UNJ917426:UNJ917434 UXF917426:UXF917434 VHB917426:VHB917434 VQX917426:VQX917434 WAT917426:WAT917434 WKP917426:WKP917434 WUL917426:WUL917434 HZ982962:HZ982970 RV982962:RV982970 ABR982962:ABR982970 ALN982962:ALN982970 AVJ982962:AVJ982970 BFF982962:BFF982970 BPB982962:BPB982970 BYX982962:BYX982970 CIT982962:CIT982970 CSP982962:CSP982970 DCL982962:DCL982970 DMH982962:DMH982970 DWD982962:DWD982970 EFZ982962:EFZ982970 EPV982962:EPV982970 EZR982962:EZR982970 FJN982962:FJN982970 FTJ982962:FTJ982970 GDF982962:GDF982970 GNB982962:GNB982970 GWX982962:GWX982970 HGT982962:HGT982970 HQP982962:HQP982970 IAL982962:IAL982970 IKH982962:IKH982970 IUD982962:IUD982970 JDZ982962:JDZ982970 JNV982962:JNV982970 JXR982962:JXR982970 KHN982962:KHN982970 KRJ982962:KRJ982970 LBF982962:LBF982970 LLB982962:LLB982970 LUX982962:LUX982970 MET982962:MET982970 MOP982962:MOP982970 MYL982962:MYL982970 NIH982962:NIH982970 NSD982962:NSD982970 OBZ982962:OBZ982970 OLV982962:OLV982970 OVR982962:OVR982970 PFN982962:PFN982970 PPJ982962:PPJ982970 PZF982962:PZF982970 QJB982962:QJB982970 QSX982962:QSX982970 RCT982962:RCT982970 RMP982962:RMP982970 RWL982962:RWL982970 SGH982962:SGH982970 SQD982962:SQD982970 SZZ982962:SZZ982970 TJV982962:TJV982970 TTR982962:TTR982970 UDN982962:UDN982970 UNJ982962:UNJ982970 UXF982962:UXF982970 VHB982962:VHB982970 VQX982962:VQX982970 WAT982962:WAT982970 WKP982962:WKP982970 WUL982962:WUL982970 HZ65469:HZ65477 RV65469:RV65477 ABR65469:ABR65477 ALN65469:ALN65477 AVJ65469:AVJ65477 BFF65469:BFF65477 BPB65469:BPB65477 BYX65469:BYX65477 CIT65469:CIT65477 CSP65469:CSP65477 DCL65469:DCL65477 DMH65469:DMH65477 DWD65469:DWD65477 EFZ65469:EFZ65477 EPV65469:EPV65477 EZR65469:EZR65477 FJN65469:FJN65477 FTJ65469:FTJ65477 GDF65469:GDF65477 GNB65469:GNB65477 GWX65469:GWX65477 HGT65469:HGT65477 HQP65469:HQP65477 IAL65469:IAL65477 IKH65469:IKH65477 IUD65469:IUD65477 JDZ65469:JDZ65477 JNV65469:JNV65477 JXR65469:JXR65477 KHN65469:KHN65477 KRJ65469:KRJ65477 LBF65469:LBF65477 LLB65469:LLB65477 LUX65469:LUX65477 MET65469:MET65477 MOP65469:MOP65477 MYL65469:MYL65477 NIH65469:NIH65477 NSD65469:NSD65477 OBZ65469:OBZ65477 OLV65469:OLV65477 OVR65469:OVR65477 PFN65469:PFN65477 PPJ65469:PPJ65477 PZF65469:PZF65477 QJB65469:QJB65477 QSX65469:QSX65477 RCT65469:RCT65477 RMP65469:RMP65477 RWL65469:RWL65477 SGH65469:SGH65477 SQD65469:SQD65477 SZZ65469:SZZ65477 TJV65469:TJV65477 TTR65469:TTR65477 UDN65469:UDN65477 UNJ65469:UNJ65477 UXF65469:UXF65477 VHB65469:VHB65477 VQX65469:VQX65477 WAT65469:WAT65477 WKP65469:WKP65477 WUL65469:WUL65477 HZ131005:HZ131013 RV131005:RV131013 ABR131005:ABR131013 ALN131005:ALN131013 AVJ131005:AVJ131013 BFF131005:BFF131013 BPB131005:BPB131013 BYX131005:BYX131013 CIT131005:CIT131013 CSP131005:CSP131013 DCL131005:DCL131013 DMH131005:DMH131013 DWD131005:DWD131013 EFZ131005:EFZ131013 EPV131005:EPV131013 EZR131005:EZR131013 FJN131005:FJN131013 FTJ131005:FTJ131013 GDF131005:GDF131013 GNB131005:GNB131013 GWX131005:GWX131013 HGT131005:HGT131013 HQP131005:HQP131013 IAL131005:IAL131013 IKH131005:IKH131013 IUD131005:IUD131013 JDZ131005:JDZ131013 JNV131005:JNV131013 JXR131005:JXR131013 KHN131005:KHN131013 KRJ131005:KRJ131013 LBF131005:LBF131013 LLB131005:LLB131013 LUX131005:LUX131013 MET131005:MET131013 MOP131005:MOP131013 MYL131005:MYL131013 NIH131005:NIH131013 NSD131005:NSD131013 OBZ131005:OBZ131013 OLV131005:OLV131013 OVR131005:OVR131013 PFN131005:PFN131013 PPJ131005:PPJ131013 PZF131005:PZF131013 QJB131005:QJB131013 QSX131005:QSX131013 RCT131005:RCT131013 RMP131005:RMP131013 RWL131005:RWL131013 SGH131005:SGH131013 SQD131005:SQD131013 SZZ131005:SZZ131013 TJV131005:TJV131013 TTR131005:TTR131013 UDN131005:UDN131013 UNJ131005:UNJ131013 UXF131005:UXF131013 VHB131005:VHB131013 VQX131005:VQX131013 WAT131005:WAT131013 WKP131005:WKP131013 WUL131005:WUL131013 HZ196541:HZ196549 RV196541:RV196549 ABR196541:ABR196549 ALN196541:ALN196549 AVJ196541:AVJ196549 BFF196541:BFF196549 BPB196541:BPB196549 BYX196541:BYX196549 CIT196541:CIT196549 CSP196541:CSP196549 DCL196541:DCL196549 DMH196541:DMH196549 DWD196541:DWD196549 EFZ196541:EFZ196549 EPV196541:EPV196549 EZR196541:EZR196549 FJN196541:FJN196549 FTJ196541:FTJ196549 GDF196541:GDF196549 GNB196541:GNB196549 GWX196541:GWX196549 HGT196541:HGT196549 HQP196541:HQP196549 IAL196541:IAL196549 IKH196541:IKH196549 IUD196541:IUD196549 JDZ196541:JDZ196549 JNV196541:JNV196549 JXR196541:JXR196549 KHN196541:KHN196549 KRJ196541:KRJ196549 LBF196541:LBF196549 LLB196541:LLB196549 LUX196541:LUX196549 MET196541:MET196549 MOP196541:MOP196549 MYL196541:MYL196549 NIH196541:NIH196549 NSD196541:NSD196549 OBZ196541:OBZ196549 OLV196541:OLV196549 OVR196541:OVR196549 PFN196541:PFN196549 PPJ196541:PPJ196549 PZF196541:PZF196549 QJB196541:QJB196549 QSX196541:QSX196549 RCT196541:RCT196549 RMP196541:RMP196549 RWL196541:RWL196549 SGH196541:SGH196549 SQD196541:SQD196549 SZZ196541:SZZ196549 TJV196541:TJV196549 TTR196541:TTR196549 UDN196541:UDN196549 UNJ196541:UNJ196549 UXF196541:UXF196549 VHB196541:VHB196549 VQX196541:VQX196549 WAT196541:WAT196549 WKP196541:WKP196549 WUL196541:WUL196549 HZ262077:HZ262085 RV262077:RV262085 ABR262077:ABR262085 ALN262077:ALN262085 AVJ262077:AVJ262085 BFF262077:BFF262085 BPB262077:BPB262085 BYX262077:BYX262085 CIT262077:CIT262085 CSP262077:CSP262085 DCL262077:DCL262085 DMH262077:DMH262085 DWD262077:DWD262085 EFZ262077:EFZ262085 EPV262077:EPV262085 EZR262077:EZR262085 FJN262077:FJN262085 FTJ262077:FTJ262085 GDF262077:GDF262085 GNB262077:GNB262085 GWX262077:GWX262085 HGT262077:HGT262085 HQP262077:HQP262085 IAL262077:IAL262085 IKH262077:IKH262085 IUD262077:IUD262085 JDZ262077:JDZ262085 JNV262077:JNV262085 JXR262077:JXR262085 KHN262077:KHN262085 KRJ262077:KRJ262085 LBF262077:LBF262085 LLB262077:LLB262085 LUX262077:LUX262085 MET262077:MET262085 MOP262077:MOP262085 MYL262077:MYL262085 NIH262077:NIH262085 NSD262077:NSD262085 OBZ262077:OBZ262085 OLV262077:OLV262085 OVR262077:OVR262085 PFN262077:PFN262085 PPJ262077:PPJ262085 PZF262077:PZF262085 QJB262077:QJB262085 QSX262077:QSX262085 RCT262077:RCT262085 RMP262077:RMP262085 RWL262077:RWL262085 SGH262077:SGH262085 SQD262077:SQD262085 SZZ262077:SZZ262085 TJV262077:TJV262085 TTR262077:TTR262085 UDN262077:UDN262085 UNJ262077:UNJ262085 UXF262077:UXF262085 VHB262077:VHB262085 VQX262077:VQX262085 WAT262077:WAT262085 WKP262077:WKP262085 WUL262077:WUL262085 HZ327613:HZ327621 RV327613:RV327621 ABR327613:ABR327621 ALN327613:ALN327621 AVJ327613:AVJ327621 BFF327613:BFF327621 BPB327613:BPB327621 BYX327613:BYX327621 CIT327613:CIT327621 CSP327613:CSP327621 DCL327613:DCL327621 DMH327613:DMH327621 DWD327613:DWD327621 EFZ327613:EFZ327621 EPV327613:EPV327621 EZR327613:EZR327621 FJN327613:FJN327621 FTJ327613:FTJ327621 GDF327613:GDF327621 GNB327613:GNB327621 GWX327613:GWX327621 HGT327613:HGT327621 HQP327613:HQP327621 IAL327613:IAL327621 IKH327613:IKH327621 IUD327613:IUD327621 JDZ327613:JDZ327621 JNV327613:JNV327621 JXR327613:JXR327621 KHN327613:KHN327621 KRJ327613:KRJ327621 LBF327613:LBF327621 LLB327613:LLB327621 LUX327613:LUX327621 MET327613:MET327621 MOP327613:MOP327621 MYL327613:MYL327621 NIH327613:NIH327621 NSD327613:NSD327621 OBZ327613:OBZ327621 OLV327613:OLV327621 OVR327613:OVR327621 PFN327613:PFN327621 PPJ327613:PPJ327621 PZF327613:PZF327621 QJB327613:QJB327621 QSX327613:QSX327621 RCT327613:RCT327621 RMP327613:RMP327621 RWL327613:RWL327621 SGH327613:SGH327621 SQD327613:SQD327621 SZZ327613:SZZ327621 TJV327613:TJV327621 TTR327613:TTR327621 UDN327613:UDN327621 UNJ327613:UNJ327621 UXF327613:UXF327621 VHB327613:VHB327621 VQX327613:VQX327621 WAT327613:WAT327621 WKP327613:WKP327621 WUL327613:WUL327621 HZ393149:HZ393157 RV393149:RV393157 ABR393149:ABR393157 ALN393149:ALN393157 AVJ393149:AVJ393157 BFF393149:BFF393157 BPB393149:BPB393157 BYX393149:BYX393157 CIT393149:CIT393157 CSP393149:CSP393157 DCL393149:DCL393157 DMH393149:DMH393157 DWD393149:DWD393157 EFZ393149:EFZ393157 EPV393149:EPV393157 EZR393149:EZR393157 FJN393149:FJN393157 FTJ393149:FTJ393157 GDF393149:GDF393157 GNB393149:GNB393157 GWX393149:GWX393157 HGT393149:HGT393157 HQP393149:HQP393157 IAL393149:IAL393157 IKH393149:IKH393157 IUD393149:IUD393157 JDZ393149:JDZ393157 JNV393149:JNV393157 JXR393149:JXR393157 KHN393149:KHN393157 KRJ393149:KRJ393157 LBF393149:LBF393157 LLB393149:LLB393157 LUX393149:LUX393157 MET393149:MET393157 MOP393149:MOP393157 MYL393149:MYL393157 NIH393149:NIH393157 NSD393149:NSD393157 OBZ393149:OBZ393157 OLV393149:OLV393157 OVR393149:OVR393157 PFN393149:PFN393157 PPJ393149:PPJ393157 PZF393149:PZF393157 QJB393149:QJB393157 QSX393149:QSX393157 RCT393149:RCT393157 RMP393149:RMP393157 RWL393149:RWL393157 SGH393149:SGH393157 SQD393149:SQD393157 SZZ393149:SZZ393157 TJV393149:TJV393157 TTR393149:TTR393157 UDN393149:UDN393157 UNJ393149:UNJ393157 UXF393149:UXF393157 VHB393149:VHB393157 VQX393149:VQX393157 WAT393149:WAT393157 WKP393149:WKP393157 WUL393149:WUL393157 HZ458685:HZ458693 RV458685:RV458693 ABR458685:ABR458693 ALN458685:ALN458693 AVJ458685:AVJ458693 BFF458685:BFF458693 BPB458685:BPB458693 BYX458685:BYX458693 CIT458685:CIT458693 CSP458685:CSP458693 DCL458685:DCL458693 DMH458685:DMH458693 DWD458685:DWD458693 EFZ458685:EFZ458693 EPV458685:EPV458693 EZR458685:EZR458693 FJN458685:FJN458693 FTJ458685:FTJ458693 GDF458685:GDF458693 GNB458685:GNB458693 GWX458685:GWX458693 HGT458685:HGT458693 HQP458685:HQP458693 IAL458685:IAL458693 IKH458685:IKH458693 IUD458685:IUD458693 JDZ458685:JDZ458693 JNV458685:JNV458693 JXR458685:JXR458693 KHN458685:KHN458693 KRJ458685:KRJ458693 LBF458685:LBF458693 LLB458685:LLB458693 LUX458685:LUX458693 MET458685:MET458693 MOP458685:MOP458693 MYL458685:MYL458693 NIH458685:NIH458693 NSD458685:NSD458693 OBZ458685:OBZ458693 OLV458685:OLV458693 OVR458685:OVR458693 PFN458685:PFN458693 PPJ458685:PPJ458693 PZF458685:PZF458693 QJB458685:QJB458693 QSX458685:QSX458693 RCT458685:RCT458693 RMP458685:RMP458693 RWL458685:RWL458693 SGH458685:SGH458693 SQD458685:SQD458693 SZZ458685:SZZ458693 TJV458685:TJV458693 TTR458685:TTR458693 UDN458685:UDN458693 UNJ458685:UNJ458693 UXF458685:UXF458693 VHB458685:VHB458693 VQX458685:VQX458693 WAT458685:WAT458693 WKP458685:WKP458693 WUL458685:WUL458693 HZ524221:HZ524229 RV524221:RV524229 ABR524221:ABR524229 ALN524221:ALN524229 AVJ524221:AVJ524229 BFF524221:BFF524229 BPB524221:BPB524229 BYX524221:BYX524229 CIT524221:CIT524229 CSP524221:CSP524229 DCL524221:DCL524229 DMH524221:DMH524229 DWD524221:DWD524229 EFZ524221:EFZ524229 EPV524221:EPV524229 EZR524221:EZR524229 FJN524221:FJN524229 FTJ524221:FTJ524229 GDF524221:GDF524229 GNB524221:GNB524229 GWX524221:GWX524229 HGT524221:HGT524229 HQP524221:HQP524229 IAL524221:IAL524229 IKH524221:IKH524229 IUD524221:IUD524229 JDZ524221:JDZ524229 JNV524221:JNV524229 JXR524221:JXR524229 KHN524221:KHN524229 KRJ524221:KRJ524229 LBF524221:LBF524229 LLB524221:LLB524229 LUX524221:LUX524229 MET524221:MET524229 MOP524221:MOP524229 MYL524221:MYL524229 NIH524221:NIH524229 NSD524221:NSD524229 OBZ524221:OBZ524229 OLV524221:OLV524229 OVR524221:OVR524229 PFN524221:PFN524229 PPJ524221:PPJ524229 PZF524221:PZF524229 QJB524221:QJB524229 QSX524221:QSX524229 RCT524221:RCT524229 RMP524221:RMP524229 RWL524221:RWL524229 SGH524221:SGH524229 SQD524221:SQD524229 SZZ524221:SZZ524229 TJV524221:TJV524229 TTR524221:TTR524229 UDN524221:UDN524229 UNJ524221:UNJ524229 UXF524221:UXF524229 VHB524221:VHB524229 VQX524221:VQX524229 WAT524221:WAT524229 WKP524221:WKP524229 WUL524221:WUL524229 HZ589757:HZ589765 RV589757:RV589765 ABR589757:ABR589765 ALN589757:ALN589765 AVJ589757:AVJ589765 BFF589757:BFF589765 BPB589757:BPB589765 BYX589757:BYX589765 CIT589757:CIT589765 CSP589757:CSP589765 DCL589757:DCL589765 DMH589757:DMH589765 DWD589757:DWD589765 EFZ589757:EFZ589765 EPV589757:EPV589765 EZR589757:EZR589765 FJN589757:FJN589765 FTJ589757:FTJ589765 GDF589757:GDF589765 GNB589757:GNB589765 GWX589757:GWX589765 HGT589757:HGT589765 HQP589757:HQP589765 IAL589757:IAL589765 IKH589757:IKH589765 IUD589757:IUD589765 JDZ589757:JDZ589765 JNV589757:JNV589765 JXR589757:JXR589765 KHN589757:KHN589765 KRJ589757:KRJ589765 LBF589757:LBF589765 LLB589757:LLB589765 LUX589757:LUX589765 MET589757:MET589765 MOP589757:MOP589765 MYL589757:MYL589765 NIH589757:NIH589765 NSD589757:NSD589765 OBZ589757:OBZ589765 OLV589757:OLV589765 OVR589757:OVR589765 PFN589757:PFN589765 PPJ589757:PPJ589765 PZF589757:PZF589765 QJB589757:QJB589765 QSX589757:QSX589765 RCT589757:RCT589765 RMP589757:RMP589765 RWL589757:RWL589765 SGH589757:SGH589765 SQD589757:SQD589765 SZZ589757:SZZ589765 TJV589757:TJV589765 TTR589757:TTR589765 UDN589757:UDN589765 UNJ589757:UNJ589765 UXF589757:UXF589765 VHB589757:VHB589765 VQX589757:VQX589765 WAT589757:WAT589765 WKP589757:WKP589765 WUL589757:WUL589765 HZ655293:HZ655301 RV655293:RV655301 ABR655293:ABR655301 ALN655293:ALN655301 AVJ655293:AVJ655301 BFF655293:BFF655301 BPB655293:BPB655301 BYX655293:BYX655301 CIT655293:CIT655301 CSP655293:CSP655301 DCL655293:DCL655301 DMH655293:DMH655301 DWD655293:DWD655301 EFZ655293:EFZ655301 EPV655293:EPV655301 EZR655293:EZR655301 FJN655293:FJN655301 FTJ655293:FTJ655301 GDF655293:GDF655301 GNB655293:GNB655301 GWX655293:GWX655301 HGT655293:HGT655301 HQP655293:HQP655301 IAL655293:IAL655301 IKH655293:IKH655301 IUD655293:IUD655301 JDZ655293:JDZ655301 JNV655293:JNV655301 JXR655293:JXR655301 KHN655293:KHN655301 KRJ655293:KRJ655301 LBF655293:LBF655301 LLB655293:LLB655301 LUX655293:LUX655301 MET655293:MET655301 MOP655293:MOP655301 MYL655293:MYL655301 NIH655293:NIH655301 NSD655293:NSD655301 OBZ655293:OBZ655301 OLV655293:OLV655301 OVR655293:OVR655301 PFN655293:PFN655301 PPJ655293:PPJ655301 PZF655293:PZF655301 QJB655293:QJB655301 QSX655293:QSX655301 RCT655293:RCT655301 RMP655293:RMP655301 RWL655293:RWL655301 SGH655293:SGH655301 SQD655293:SQD655301 SZZ655293:SZZ655301 TJV655293:TJV655301 TTR655293:TTR655301 UDN655293:UDN655301 UNJ655293:UNJ655301 UXF655293:UXF655301 VHB655293:VHB655301 VQX655293:VQX655301 WAT655293:WAT655301 WKP655293:WKP655301 WUL655293:WUL655301 HZ720829:HZ720837 RV720829:RV720837 ABR720829:ABR720837 ALN720829:ALN720837 AVJ720829:AVJ720837 BFF720829:BFF720837 BPB720829:BPB720837 BYX720829:BYX720837 CIT720829:CIT720837 CSP720829:CSP720837 DCL720829:DCL720837 DMH720829:DMH720837 DWD720829:DWD720837 EFZ720829:EFZ720837 EPV720829:EPV720837 EZR720829:EZR720837 FJN720829:FJN720837 FTJ720829:FTJ720837 GDF720829:GDF720837 GNB720829:GNB720837 GWX720829:GWX720837 HGT720829:HGT720837 HQP720829:HQP720837 IAL720829:IAL720837 IKH720829:IKH720837 IUD720829:IUD720837 JDZ720829:JDZ720837 JNV720829:JNV720837 JXR720829:JXR720837 KHN720829:KHN720837 KRJ720829:KRJ720837 LBF720829:LBF720837 LLB720829:LLB720837 LUX720829:LUX720837 MET720829:MET720837 MOP720829:MOP720837 MYL720829:MYL720837 NIH720829:NIH720837 NSD720829:NSD720837 OBZ720829:OBZ720837 OLV720829:OLV720837 OVR720829:OVR720837 PFN720829:PFN720837 PPJ720829:PPJ720837 PZF720829:PZF720837 QJB720829:QJB720837 QSX720829:QSX720837 RCT720829:RCT720837 RMP720829:RMP720837 RWL720829:RWL720837 SGH720829:SGH720837 SQD720829:SQD720837 SZZ720829:SZZ720837 TJV720829:TJV720837 TTR720829:TTR720837 UDN720829:UDN720837 UNJ720829:UNJ720837 UXF720829:UXF720837 VHB720829:VHB720837 VQX720829:VQX720837 WAT720829:WAT720837 WKP720829:WKP720837 WUL720829:WUL720837 HZ786365:HZ786373 RV786365:RV786373 ABR786365:ABR786373 ALN786365:ALN786373 AVJ786365:AVJ786373 BFF786365:BFF786373 BPB786365:BPB786373 BYX786365:BYX786373 CIT786365:CIT786373 CSP786365:CSP786373 DCL786365:DCL786373 DMH786365:DMH786373 DWD786365:DWD786373 EFZ786365:EFZ786373 EPV786365:EPV786373 EZR786365:EZR786373 FJN786365:FJN786373 FTJ786365:FTJ786373 GDF786365:GDF786373 GNB786365:GNB786373 GWX786365:GWX786373 HGT786365:HGT786373 HQP786365:HQP786373 IAL786365:IAL786373 IKH786365:IKH786373 IUD786365:IUD786373 JDZ786365:JDZ786373 JNV786365:JNV786373 JXR786365:JXR786373 KHN786365:KHN786373 KRJ786365:KRJ786373 LBF786365:LBF786373 LLB786365:LLB786373 LUX786365:LUX786373 MET786365:MET786373 MOP786365:MOP786373 MYL786365:MYL786373 NIH786365:NIH786373 NSD786365:NSD786373 OBZ786365:OBZ786373 OLV786365:OLV786373 OVR786365:OVR786373 PFN786365:PFN786373 PPJ786365:PPJ786373 PZF786365:PZF786373 QJB786365:QJB786373 QSX786365:QSX786373 RCT786365:RCT786373 RMP786365:RMP786373 RWL786365:RWL786373 SGH786365:SGH786373 SQD786365:SQD786373 SZZ786365:SZZ786373 TJV786365:TJV786373 TTR786365:TTR786373 UDN786365:UDN786373 UNJ786365:UNJ786373 UXF786365:UXF786373 VHB786365:VHB786373 VQX786365:VQX786373 WAT786365:WAT786373 WKP786365:WKP786373 WUL786365:WUL786373 HZ851901:HZ851909 RV851901:RV851909 ABR851901:ABR851909 ALN851901:ALN851909 AVJ851901:AVJ851909 BFF851901:BFF851909 BPB851901:BPB851909 BYX851901:BYX851909 CIT851901:CIT851909 CSP851901:CSP851909 DCL851901:DCL851909 DMH851901:DMH851909 DWD851901:DWD851909 EFZ851901:EFZ851909 EPV851901:EPV851909 EZR851901:EZR851909 FJN851901:FJN851909 FTJ851901:FTJ851909 GDF851901:GDF851909 GNB851901:GNB851909 GWX851901:GWX851909 HGT851901:HGT851909 HQP851901:HQP851909 IAL851901:IAL851909 IKH851901:IKH851909 IUD851901:IUD851909 JDZ851901:JDZ851909 JNV851901:JNV851909 JXR851901:JXR851909 KHN851901:KHN851909 KRJ851901:KRJ851909 LBF851901:LBF851909 LLB851901:LLB851909 LUX851901:LUX851909 MET851901:MET851909 MOP851901:MOP851909 MYL851901:MYL851909 NIH851901:NIH851909 NSD851901:NSD851909 OBZ851901:OBZ851909 OLV851901:OLV851909 OVR851901:OVR851909 PFN851901:PFN851909 PPJ851901:PPJ851909 PZF851901:PZF851909 QJB851901:QJB851909 QSX851901:QSX851909 RCT851901:RCT851909 RMP851901:RMP851909 RWL851901:RWL851909 SGH851901:SGH851909 SQD851901:SQD851909 SZZ851901:SZZ851909 TJV851901:TJV851909 TTR851901:TTR851909 UDN851901:UDN851909 UNJ851901:UNJ851909 UXF851901:UXF851909 VHB851901:VHB851909 VQX851901:VQX851909 WAT851901:WAT851909 WKP851901:WKP851909 WUL851901:WUL851909 HZ917437:HZ917445 RV917437:RV917445 ABR917437:ABR917445 ALN917437:ALN917445 AVJ917437:AVJ917445 BFF917437:BFF917445 BPB917437:BPB917445 BYX917437:BYX917445 CIT917437:CIT917445 CSP917437:CSP917445 DCL917437:DCL917445 DMH917437:DMH917445 DWD917437:DWD917445 EFZ917437:EFZ917445 EPV917437:EPV917445 EZR917437:EZR917445 FJN917437:FJN917445 FTJ917437:FTJ917445 GDF917437:GDF917445 GNB917437:GNB917445 GWX917437:GWX917445 HGT917437:HGT917445 HQP917437:HQP917445 IAL917437:IAL917445 IKH917437:IKH917445 IUD917437:IUD917445 JDZ917437:JDZ917445 JNV917437:JNV917445 JXR917437:JXR917445 KHN917437:KHN917445 KRJ917437:KRJ917445 LBF917437:LBF917445 LLB917437:LLB917445 LUX917437:LUX917445 MET917437:MET917445 MOP917437:MOP917445 MYL917437:MYL917445 NIH917437:NIH917445 NSD917437:NSD917445 OBZ917437:OBZ917445 OLV917437:OLV917445 OVR917437:OVR917445 PFN917437:PFN917445 PPJ917437:PPJ917445 PZF917437:PZF917445 QJB917437:QJB917445 QSX917437:QSX917445 RCT917437:RCT917445 RMP917437:RMP917445 RWL917437:RWL917445 SGH917437:SGH917445 SQD917437:SQD917445 SZZ917437:SZZ917445 TJV917437:TJV917445 TTR917437:TTR917445 UDN917437:UDN917445 UNJ917437:UNJ917445 UXF917437:UXF917445 VHB917437:VHB917445 VQX917437:VQX917445 WAT917437:WAT917445 WKP917437:WKP917445 WUL917437:WUL917445 HZ982973:HZ982981 RV982973:RV982981 ABR982973:ABR982981 ALN982973:ALN982981 AVJ982973:AVJ982981 BFF982973:BFF982981 BPB982973:BPB982981 BYX982973:BYX982981 CIT982973:CIT982981 CSP982973:CSP982981 DCL982973:DCL982981 DMH982973:DMH982981 DWD982973:DWD982981 EFZ982973:EFZ982981 EPV982973:EPV982981 EZR982973:EZR982981 FJN982973:FJN982981 FTJ982973:FTJ982981 GDF982973:GDF982981 GNB982973:GNB982981 GWX982973:GWX982981 HGT982973:HGT982981 HQP982973:HQP982981 IAL982973:IAL982981 IKH982973:IKH982981 IUD982973:IUD982981 JDZ982973:JDZ982981 JNV982973:JNV982981 JXR982973:JXR982981 KHN982973:KHN982981 KRJ982973:KRJ982981 LBF982973:LBF982981 LLB982973:LLB982981 LUX982973:LUX982981 MET982973:MET982981 MOP982973:MOP982981 MYL982973:MYL982981 NIH982973:NIH982981 NSD982973:NSD982981 OBZ982973:OBZ982981 OLV982973:OLV982981 OVR982973:OVR982981 PFN982973:PFN982981 PPJ982973:PPJ982981 PZF982973:PZF982981 QJB982973:QJB982981 QSX982973:QSX982981 RCT982973:RCT982981 RMP982973:RMP982981 RWL982973:RWL982981 SGH982973:SGH982981 SQD982973:SQD982981 SZZ982973:SZZ982981 TJV982973:TJV982981 TTR982973:TTR982981 UDN982973:UDN982981 UNJ982973:UNJ982981 UXF982973:UXF982981 VHB982973:VHB982981 VQX982973:VQX982981 WAT982973:WAT982981 WKP982973:WKP982981 WUL9:WUL10 WKP9:WKP10 WAT9:WAT10 VQX9:VQX10 VHB9:VHB10 UXF9:UXF10 UNJ9:UNJ10 UDN9:UDN10 TTR9:TTR10 TJV9:TJV10 SZZ9:SZZ10 SQD9:SQD10 SGH9:SGH10 RWL9:RWL10 RMP9:RMP10 RCT9:RCT10 QSX9:QSX10 QJB9:QJB10 PZF9:PZF10 PPJ9:PPJ10 PFN9:PFN10 OVR9:OVR10 OLV9:OLV10 OBZ9:OBZ10 NSD9:NSD10 NIH9:NIH10 MYL9:MYL10 MOP9:MOP10 MET9:MET10 LUX9:LUX10 LLB9:LLB10 LBF9:LBF10 KRJ9:KRJ10 KHN9:KHN10 JXR9:JXR10 JNV9:JNV10 JDZ9:JDZ10 IUD9:IUD10 IKH9:IKH10 IAL9:IAL10 HQP9:HQP10 HGT9:HGT10 GWX9:GWX10 GNB9:GNB10 GDF9:GDF10 FTJ9:FTJ10 FJN9:FJN10 EZR9:EZR10 EPV9:EPV10 EFZ9:EFZ10 DWD9:DWD10 DMH9:DMH10 DCL9:DCL10 CSP9:CSP10 CIT9:CIT10 BYX9:BYX10 BPB9:BPB10 BFF9:BFF10 AVJ9:AVJ10 ALN9:ALN10 ABR9:ABR10 RV9:RV10 HZ9:HZ10" xr:uid="{00000000-0002-0000-0400-000005000000}"/>
  </dataValidations>
  <hyperlinks>
    <hyperlink ref="G1" location="ins" display="Instructivo" xr:uid="{00000000-0004-0000-0400-000000000000}"/>
    <hyperlink ref="G9" location="honorarios" display="Tabla de honorarios" xr:uid="{00000000-0004-0000-0400-000001000000}"/>
    <hyperlink ref="G2" location="PEPSP1" display="Plan de ejecución física y de inversiones - prestación de servicios personales" xr:uid="{00000000-0004-0000-0400-000002000000}"/>
  </hyperlinks>
  <printOptions horizontalCentered="1"/>
  <pageMargins left="0" right="0" top="0" bottom="0" header="0" footer="0"/>
  <pageSetup fitToHeight="0" orientation="landscape" horizontalDpi="1200" verticalDpi="1200" r:id="rId1"/>
  <headerFooter>
    <oddFooter>&amp;R&amp;"Arial,Normal"&amp;K01+000Página &amp;P de &amp;N</oddFooter>
  </headerFooter>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400-000006000000}">
          <x14:formula1>
            <xm:f>Honorarios!$A$9:$A$15</xm:f>
          </x14:formula1>
          <xm:sqref>A9</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4">
    <tabColor theme="5" tint="0.39997558519241921"/>
    <pageSetUpPr fitToPage="1"/>
  </sheetPr>
  <dimension ref="A1:V195"/>
  <sheetViews>
    <sheetView showGridLines="0" zoomScale="80" zoomScaleNormal="80" zoomScalePageLayoutView="90" workbookViewId="0">
      <selection activeCell="J107" sqref="J107"/>
    </sheetView>
  </sheetViews>
  <sheetFormatPr baseColWidth="10" defaultColWidth="15.1640625" defaultRowHeight="18" customHeight="1" x14ac:dyDescent="0.2"/>
  <cols>
    <col min="1" max="1" width="31" style="37" customWidth="1"/>
    <col min="2" max="2" width="19.33203125" style="37" customWidth="1"/>
    <col min="3" max="3" width="19" style="37" customWidth="1"/>
    <col min="4" max="4" width="17" style="37" customWidth="1"/>
    <col min="5" max="5" width="17.83203125" style="37" customWidth="1"/>
    <col min="6" max="6" width="15.83203125" style="37" customWidth="1"/>
    <col min="7" max="7" width="20.6640625" style="37" customWidth="1"/>
    <col min="8" max="8" width="11.1640625" style="37" customWidth="1"/>
    <col min="9" max="9" width="17.33203125" style="37" customWidth="1"/>
    <col min="10" max="10" width="16.33203125" style="37" bestFit="1" customWidth="1"/>
    <col min="11" max="11" width="15.1640625" style="37"/>
    <col min="12" max="12" width="17.1640625" style="37" customWidth="1"/>
    <col min="13" max="13" width="14" style="37" customWidth="1"/>
    <col min="14" max="14" width="16.83203125" style="37" customWidth="1"/>
    <col min="15" max="15" width="16.33203125" style="37" customWidth="1"/>
    <col min="16" max="16" width="20.6640625" style="37" bestFit="1" customWidth="1"/>
    <col min="17" max="19" width="15.1640625" style="37"/>
    <col min="20" max="20" width="11.83203125" style="37" customWidth="1"/>
    <col min="21" max="254" width="15.1640625" style="37"/>
    <col min="255" max="255" width="2.83203125" style="37" customWidth="1"/>
    <col min="256" max="256" width="26.33203125" style="37" customWidth="1"/>
    <col min="257" max="257" width="11.83203125" style="37" customWidth="1"/>
    <col min="258" max="258" width="17.6640625" style="37" customWidth="1"/>
    <col min="259" max="260" width="12.83203125" style="37" bestFit="1" customWidth="1"/>
    <col min="261" max="261" width="15.1640625" style="37"/>
    <col min="262" max="262" width="17.6640625" style="37" customWidth="1"/>
    <col min="263" max="263" width="15.33203125" style="37" customWidth="1"/>
    <col min="264" max="510" width="15.1640625" style="37"/>
    <col min="511" max="511" width="2.83203125" style="37" customWidth="1"/>
    <col min="512" max="512" width="26.33203125" style="37" customWidth="1"/>
    <col min="513" max="513" width="11.83203125" style="37" customWidth="1"/>
    <col min="514" max="514" width="17.6640625" style="37" customWidth="1"/>
    <col min="515" max="516" width="12.83203125" style="37" bestFit="1" customWidth="1"/>
    <col min="517" max="517" width="15.1640625" style="37"/>
    <col min="518" max="518" width="17.6640625" style="37" customWidth="1"/>
    <col min="519" max="519" width="15.33203125" style="37" customWidth="1"/>
    <col min="520" max="766" width="15.1640625" style="37"/>
    <col min="767" max="767" width="2.83203125" style="37" customWidth="1"/>
    <col min="768" max="768" width="26.33203125" style="37" customWidth="1"/>
    <col min="769" max="769" width="11.83203125" style="37" customWidth="1"/>
    <col min="770" max="770" width="17.6640625" style="37" customWidth="1"/>
    <col min="771" max="772" width="12.83203125" style="37" bestFit="1" customWidth="1"/>
    <col min="773" max="773" width="15.1640625" style="37"/>
    <col min="774" max="774" width="17.6640625" style="37" customWidth="1"/>
    <col min="775" max="775" width="15.33203125" style="37" customWidth="1"/>
    <col min="776" max="1022" width="15.1640625" style="37"/>
    <col min="1023" max="1023" width="2.83203125" style="37" customWidth="1"/>
    <col min="1024" max="1024" width="26.33203125" style="37" customWidth="1"/>
    <col min="1025" max="1025" width="11.83203125" style="37" customWidth="1"/>
    <col min="1026" max="1026" width="17.6640625" style="37" customWidth="1"/>
    <col min="1027" max="1028" width="12.83203125" style="37" bestFit="1" customWidth="1"/>
    <col min="1029" max="1029" width="15.1640625" style="37"/>
    <col min="1030" max="1030" width="17.6640625" style="37" customWidth="1"/>
    <col min="1031" max="1031" width="15.33203125" style="37" customWidth="1"/>
    <col min="1032" max="1278" width="15.1640625" style="37"/>
    <col min="1279" max="1279" width="2.83203125" style="37" customWidth="1"/>
    <col min="1280" max="1280" width="26.33203125" style="37" customWidth="1"/>
    <col min="1281" max="1281" width="11.83203125" style="37" customWidth="1"/>
    <col min="1282" max="1282" width="17.6640625" style="37" customWidth="1"/>
    <col min="1283" max="1284" width="12.83203125" style="37" bestFit="1" customWidth="1"/>
    <col min="1285" max="1285" width="15.1640625" style="37"/>
    <col min="1286" max="1286" width="17.6640625" style="37" customWidth="1"/>
    <col min="1287" max="1287" width="15.33203125" style="37" customWidth="1"/>
    <col min="1288" max="1534" width="15.1640625" style="37"/>
    <col min="1535" max="1535" width="2.83203125" style="37" customWidth="1"/>
    <col min="1536" max="1536" width="26.33203125" style="37" customWidth="1"/>
    <col min="1537" max="1537" width="11.83203125" style="37" customWidth="1"/>
    <col min="1538" max="1538" width="17.6640625" style="37" customWidth="1"/>
    <col min="1539" max="1540" width="12.83203125" style="37" bestFit="1" customWidth="1"/>
    <col min="1541" max="1541" width="15.1640625" style="37"/>
    <col min="1542" max="1542" width="17.6640625" style="37" customWidth="1"/>
    <col min="1543" max="1543" width="15.33203125" style="37" customWidth="1"/>
    <col min="1544" max="1790" width="15.1640625" style="37"/>
    <col min="1791" max="1791" width="2.83203125" style="37" customWidth="1"/>
    <col min="1792" max="1792" width="26.33203125" style="37" customWidth="1"/>
    <col min="1793" max="1793" width="11.83203125" style="37" customWidth="1"/>
    <col min="1794" max="1794" width="17.6640625" style="37" customWidth="1"/>
    <col min="1795" max="1796" width="12.83203125" style="37" bestFit="1" customWidth="1"/>
    <col min="1797" max="1797" width="15.1640625" style="37"/>
    <col min="1798" max="1798" width="17.6640625" style="37" customWidth="1"/>
    <col min="1799" max="1799" width="15.33203125" style="37" customWidth="1"/>
    <col min="1800" max="2046" width="15.1640625" style="37"/>
    <col min="2047" max="2047" width="2.83203125" style="37" customWidth="1"/>
    <col min="2048" max="2048" width="26.33203125" style="37" customWidth="1"/>
    <col min="2049" max="2049" width="11.83203125" style="37" customWidth="1"/>
    <col min="2050" max="2050" width="17.6640625" style="37" customWidth="1"/>
    <col min="2051" max="2052" width="12.83203125" style="37" bestFit="1" customWidth="1"/>
    <col min="2053" max="2053" width="15.1640625" style="37"/>
    <col min="2054" max="2054" width="17.6640625" style="37" customWidth="1"/>
    <col min="2055" max="2055" width="15.33203125" style="37" customWidth="1"/>
    <col min="2056" max="2302" width="15.1640625" style="37"/>
    <col min="2303" max="2303" width="2.83203125" style="37" customWidth="1"/>
    <col min="2304" max="2304" width="26.33203125" style="37" customWidth="1"/>
    <col min="2305" max="2305" width="11.83203125" style="37" customWidth="1"/>
    <col min="2306" max="2306" width="17.6640625" style="37" customWidth="1"/>
    <col min="2307" max="2308" width="12.83203125" style="37" bestFit="1" customWidth="1"/>
    <col min="2309" max="2309" width="15.1640625" style="37"/>
    <col min="2310" max="2310" width="17.6640625" style="37" customWidth="1"/>
    <col min="2311" max="2311" width="15.33203125" style="37" customWidth="1"/>
    <col min="2312" max="2558" width="15.1640625" style="37"/>
    <col min="2559" max="2559" width="2.83203125" style="37" customWidth="1"/>
    <col min="2560" max="2560" width="26.33203125" style="37" customWidth="1"/>
    <col min="2561" max="2561" width="11.83203125" style="37" customWidth="1"/>
    <col min="2562" max="2562" width="17.6640625" style="37" customWidth="1"/>
    <col min="2563" max="2564" width="12.83203125" style="37" bestFit="1" customWidth="1"/>
    <col min="2565" max="2565" width="15.1640625" style="37"/>
    <col min="2566" max="2566" width="17.6640625" style="37" customWidth="1"/>
    <col min="2567" max="2567" width="15.33203125" style="37" customWidth="1"/>
    <col min="2568" max="2814" width="15.1640625" style="37"/>
    <col min="2815" max="2815" width="2.83203125" style="37" customWidth="1"/>
    <col min="2816" max="2816" width="26.33203125" style="37" customWidth="1"/>
    <col min="2817" max="2817" width="11.83203125" style="37" customWidth="1"/>
    <col min="2818" max="2818" width="17.6640625" style="37" customWidth="1"/>
    <col min="2819" max="2820" width="12.83203125" style="37" bestFit="1" customWidth="1"/>
    <col min="2821" max="2821" width="15.1640625" style="37"/>
    <col min="2822" max="2822" width="17.6640625" style="37" customWidth="1"/>
    <col min="2823" max="2823" width="15.33203125" style="37" customWidth="1"/>
    <col min="2824" max="3070" width="15.1640625" style="37"/>
    <col min="3071" max="3071" width="2.83203125" style="37" customWidth="1"/>
    <col min="3072" max="3072" width="26.33203125" style="37" customWidth="1"/>
    <col min="3073" max="3073" width="11.83203125" style="37" customWidth="1"/>
    <col min="3074" max="3074" width="17.6640625" style="37" customWidth="1"/>
    <col min="3075" max="3076" width="12.83203125" style="37" bestFit="1" customWidth="1"/>
    <col min="3077" max="3077" width="15.1640625" style="37"/>
    <col min="3078" max="3078" width="17.6640625" style="37" customWidth="1"/>
    <col min="3079" max="3079" width="15.33203125" style="37" customWidth="1"/>
    <col min="3080" max="3326" width="15.1640625" style="37"/>
    <col min="3327" max="3327" width="2.83203125" style="37" customWidth="1"/>
    <col min="3328" max="3328" width="26.33203125" style="37" customWidth="1"/>
    <col min="3329" max="3329" width="11.83203125" style="37" customWidth="1"/>
    <col min="3330" max="3330" width="17.6640625" style="37" customWidth="1"/>
    <col min="3331" max="3332" width="12.83203125" style="37" bestFit="1" customWidth="1"/>
    <col min="3333" max="3333" width="15.1640625" style="37"/>
    <col min="3334" max="3334" width="17.6640625" style="37" customWidth="1"/>
    <col min="3335" max="3335" width="15.33203125" style="37" customWidth="1"/>
    <col min="3336" max="3582" width="15.1640625" style="37"/>
    <col min="3583" max="3583" width="2.83203125" style="37" customWidth="1"/>
    <col min="3584" max="3584" width="26.33203125" style="37" customWidth="1"/>
    <col min="3585" max="3585" width="11.83203125" style="37" customWidth="1"/>
    <col min="3586" max="3586" width="17.6640625" style="37" customWidth="1"/>
    <col min="3587" max="3588" width="12.83203125" style="37" bestFit="1" customWidth="1"/>
    <col min="3589" max="3589" width="15.1640625" style="37"/>
    <col min="3590" max="3590" width="17.6640625" style="37" customWidth="1"/>
    <col min="3591" max="3591" width="15.33203125" style="37" customWidth="1"/>
    <col min="3592" max="3838" width="15.1640625" style="37"/>
    <col min="3839" max="3839" width="2.83203125" style="37" customWidth="1"/>
    <col min="3840" max="3840" width="26.33203125" style="37" customWidth="1"/>
    <col min="3841" max="3841" width="11.83203125" style="37" customWidth="1"/>
    <col min="3842" max="3842" width="17.6640625" style="37" customWidth="1"/>
    <col min="3843" max="3844" width="12.83203125" style="37" bestFit="1" customWidth="1"/>
    <col min="3845" max="3845" width="15.1640625" style="37"/>
    <col min="3846" max="3846" width="17.6640625" style="37" customWidth="1"/>
    <col min="3847" max="3847" width="15.33203125" style="37" customWidth="1"/>
    <col min="3848" max="4094" width="15.1640625" style="37"/>
    <col min="4095" max="4095" width="2.83203125" style="37" customWidth="1"/>
    <col min="4096" max="4096" width="26.33203125" style="37" customWidth="1"/>
    <col min="4097" max="4097" width="11.83203125" style="37" customWidth="1"/>
    <col min="4098" max="4098" width="17.6640625" style="37" customWidth="1"/>
    <col min="4099" max="4100" width="12.83203125" style="37" bestFit="1" customWidth="1"/>
    <col min="4101" max="4101" width="15.1640625" style="37"/>
    <col min="4102" max="4102" width="17.6640625" style="37" customWidth="1"/>
    <col min="4103" max="4103" width="15.33203125" style="37" customWidth="1"/>
    <col min="4104" max="4350" width="15.1640625" style="37"/>
    <col min="4351" max="4351" width="2.83203125" style="37" customWidth="1"/>
    <col min="4352" max="4352" width="26.33203125" style="37" customWidth="1"/>
    <col min="4353" max="4353" width="11.83203125" style="37" customWidth="1"/>
    <col min="4354" max="4354" width="17.6640625" style="37" customWidth="1"/>
    <col min="4355" max="4356" width="12.83203125" style="37" bestFit="1" customWidth="1"/>
    <col min="4357" max="4357" width="15.1640625" style="37"/>
    <col min="4358" max="4358" width="17.6640625" style="37" customWidth="1"/>
    <col min="4359" max="4359" width="15.33203125" style="37" customWidth="1"/>
    <col min="4360" max="4606" width="15.1640625" style="37"/>
    <col min="4607" max="4607" width="2.83203125" style="37" customWidth="1"/>
    <col min="4608" max="4608" width="26.33203125" style="37" customWidth="1"/>
    <col min="4609" max="4609" width="11.83203125" style="37" customWidth="1"/>
    <col min="4610" max="4610" width="17.6640625" style="37" customWidth="1"/>
    <col min="4611" max="4612" width="12.83203125" style="37" bestFit="1" customWidth="1"/>
    <col min="4613" max="4613" width="15.1640625" style="37"/>
    <col min="4614" max="4614" width="17.6640625" style="37" customWidth="1"/>
    <col min="4615" max="4615" width="15.33203125" style="37" customWidth="1"/>
    <col min="4616" max="4862" width="15.1640625" style="37"/>
    <col min="4863" max="4863" width="2.83203125" style="37" customWidth="1"/>
    <col min="4864" max="4864" width="26.33203125" style="37" customWidth="1"/>
    <col min="4865" max="4865" width="11.83203125" style="37" customWidth="1"/>
    <col min="4866" max="4866" width="17.6640625" style="37" customWidth="1"/>
    <col min="4867" max="4868" width="12.83203125" style="37" bestFit="1" customWidth="1"/>
    <col min="4869" max="4869" width="15.1640625" style="37"/>
    <col min="4870" max="4870" width="17.6640625" style="37" customWidth="1"/>
    <col min="4871" max="4871" width="15.33203125" style="37" customWidth="1"/>
    <col min="4872" max="5118" width="15.1640625" style="37"/>
    <col min="5119" max="5119" width="2.83203125" style="37" customWidth="1"/>
    <col min="5120" max="5120" width="26.33203125" style="37" customWidth="1"/>
    <col min="5121" max="5121" width="11.83203125" style="37" customWidth="1"/>
    <col min="5122" max="5122" width="17.6640625" style="37" customWidth="1"/>
    <col min="5123" max="5124" width="12.83203125" style="37" bestFit="1" customWidth="1"/>
    <col min="5125" max="5125" width="15.1640625" style="37"/>
    <col min="5126" max="5126" width="17.6640625" style="37" customWidth="1"/>
    <col min="5127" max="5127" width="15.33203125" style="37" customWidth="1"/>
    <col min="5128" max="5374" width="15.1640625" style="37"/>
    <col min="5375" max="5375" width="2.83203125" style="37" customWidth="1"/>
    <col min="5376" max="5376" width="26.33203125" style="37" customWidth="1"/>
    <col min="5377" max="5377" width="11.83203125" style="37" customWidth="1"/>
    <col min="5378" max="5378" width="17.6640625" style="37" customWidth="1"/>
    <col min="5379" max="5380" width="12.83203125" style="37" bestFit="1" customWidth="1"/>
    <col min="5381" max="5381" width="15.1640625" style="37"/>
    <col min="5382" max="5382" width="17.6640625" style="37" customWidth="1"/>
    <col min="5383" max="5383" width="15.33203125" style="37" customWidth="1"/>
    <col min="5384" max="5630" width="15.1640625" style="37"/>
    <col min="5631" max="5631" width="2.83203125" style="37" customWidth="1"/>
    <col min="5632" max="5632" width="26.33203125" style="37" customWidth="1"/>
    <col min="5633" max="5633" width="11.83203125" style="37" customWidth="1"/>
    <col min="5634" max="5634" width="17.6640625" style="37" customWidth="1"/>
    <col min="5635" max="5636" width="12.83203125" style="37" bestFit="1" customWidth="1"/>
    <col min="5637" max="5637" width="15.1640625" style="37"/>
    <col min="5638" max="5638" width="17.6640625" style="37" customWidth="1"/>
    <col min="5639" max="5639" width="15.33203125" style="37" customWidth="1"/>
    <col min="5640" max="5886" width="15.1640625" style="37"/>
    <col min="5887" max="5887" width="2.83203125" style="37" customWidth="1"/>
    <col min="5888" max="5888" width="26.33203125" style="37" customWidth="1"/>
    <col min="5889" max="5889" width="11.83203125" style="37" customWidth="1"/>
    <col min="5890" max="5890" width="17.6640625" style="37" customWidth="1"/>
    <col min="5891" max="5892" width="12.83203125" style="37" bestFit="1" customWidth="1"/>
    <col min="5893" max="5893" width="15.1640625" style="37"/>
    <col min="5894" max="5894" width="17.6640625" style="37" customWidth="1"/>
    <col min="5895" max="5895" width="15.33203125" style="37" customWidth="1"/>
    <col min="5896" max="6142" width="15.1640625" style="37"/>
    <col min="6143" max="6143" width="2.83203125" style="37" customWidth="1"/>
    <col min="6144" max="6144" width="26.33203125" style="37" customWidth="1"/>
    <col min="6145" max="6145" width="11.83203125" style="37" customWidth="1"/>
    <col min="6146" max="6146" width="17.6640625" style="37" customWidth="1"/>
    <col min="6147" max="6148" width="12.83203125" style="37" bestFit="1" customWidth="1"/>
    <col min="6149" max="6149" width="15.1640625" style="37"/>
    <col min="6150" max="6150" width="17.6640625" style="37" customWidth="1"/>
    <col min="6151" max="6151" width="15.33203125" style="37" customWidth="1"/>
    <col min="6152" max="6398" width="15.1640625" style="37"/>
    <col min="6399" max="6399" width="2.83203125" style="37" customWidth="1"/>
    <col min="6400" max="6400" width="26.33203125" style="37" customWidth="1"/>
    <col min="6401" max="6401" width="11.83203125" style="37" customWidth="1"/>
    <col min="6402" max="6402" width="17.6640625" style="37" customWidth="1"/>
    <col min="6403" max="6404" width="12.83203125" style="37" bestFit="1" customWidth="1"/>
    <col min="6405" max="6405" width="15.1640625" style="37"/>
    <col min="6406" max="6406" width="17.6640625" style="37" customWidth="1"/>
    <col min="6407" max="6407" width="15.33203125" style="37" customWidth="1"/>
    <col min="6408" max="6654" width="15.1640625" style="37"/>
    <col min="6655" max="6655" width="2.83203125" style="37" customWidth="1"/>
    <col min="6656" max="6656" width="26.33203125" style="37" customWidth="1"/>
    <col min="6657" max="6657" width="11.83203125" style="37" customWidth="1"/>
    <col min="6658" max="6658" width="17.6640625" style="37" customWidth="1"/>
    <col min="6659" max="6660" width="12.83203125" style="37" bestFit="1" customWidth="1"/>
    <col min="6661" max="6661" width="15.1640625" style="37"/>
    <col min="6662" max="6662" width="17.6640625" style="37" customWidth="1"/>
    <col min="6663" max="6663" width="15.33203125" style="37" customWidth="1"/>
    <col min="6664" max="6910" width="15.1640625" style="37"/>
    <col min="6911" max="6911" width="2.83203125" style="37" customWidth="1"/>
    <col min="6912" max="6912" width="26.33203125" style="37" customWidth="1"/>
    <col min="6913" max="6913" width="11.83203125" style="37" customWidth="1"/>
    <col min="6914" max="6914" width="17.6640625" style="37" customWidth="1"/>
    <col min="6915" max="6916" width="12.83203125" style="37" bestFit="1" customWidth="1"/>
    <col min="6917" max="6917" width="15.1640625" style="37"/>
    <col min="6918" max="6918" width="17.6640625" style="37" customWidth="1"/>
    <col min="6919" max="6919" width="15.33203125" style="37" customWidth="1"/>
    <col min="6920" max="7166" width="15.1640625" style="37"/>
    <col min="7167" max="7167" width="2.83203125" style="37" customWidth="1"/>
    <col min="7168" max="7168" width="26.33203125" style="37" customWidth="1"/>
    <col min="7169" max="7169" width="11.83203125" style="37" customWidth="1"/>
    <col min="7170" max="7170" width="17.6640625" style="37" customWidth="1"/>
    <col min="7171" max="7172" width="12.83203125" style="37" bestFit="1" customWidth="1"/>
    <col min="7173" max="7173" width="15.1640625" style="37"/>
    <col min="7174" max="7174" width="17.6640625" style="37" customWidth="1"/>
    <col min="7175" max="7175" width="15.33203125" style="37" customWidth="1"/>
    <col min="7176" max="7422" width="15.1640625" style="37"/>
    <col min="7423" max="7423" width="2.83203125" style="37" customWidth="1"/>
    <col min="7424" max="7424" width="26.33203125" style="37" customWidth="1"/>
    <col min="7425" max="7425" width="11.83203125" style="37" customWidth="1"/>
    <col min="7426" max="7426" width="17.6640625" style="37" customWidth="1"/>
    <col min="7427" max="7428" width="12.83203125" style="37" bestFit="1" customWidth="1"/>
    <col min="7429" max="7429" width="15.1640625" style="37"/>
    <col min="7430" max="7430" width="17.6640625" style="37" customWidth="1"/>
    <col min="7431" max="7431" width="15.33203125" style="37" customWidth="1"/>
    <col min="7432" max="7678" width="15.1640625" style="37"/>
    <col min="7679" max="7679" width="2.83203125" style="37" customWidth="1"/>
    <col min="7680" max="7680" width="26.33203125" style="37" customWidth="1"/>
    <col min="7681" max="7681" width="11.83203125" style="37" customWidth="1"/>
    <col min="7682" max="7682" width="17.6640625" style="37" customWidth="1"/>
    <col min="7683" max="7684" width="12.83203125" style="37" bestFit="1" customWidth="1"/>
    <col min="7685" max="7685" width="15.1640625" style="37"/>
    <col min="7686" max="7686" width="17.6640625" style="37" customWidth="1"/>
    <col min="7687" max="7687" width="15.33203125" style="37" customWidth="1"/>
    <col min="7688" max="7934" width="15.1640625" style="37"/>
    <col min="7935" max="7935" width="2.83203125" style="37" customWidth="1"/>
    <col min="7936" max="7936" width="26.33203125" style="37" customWidth="1"/>
    <col min="7937" max="7937" width="11.83203125" style="37" customWidth="1"/>
    <col min="7938" max="7938" width="17.6640625" style="37" customWidth="1"/>
    <col min="7939" max="7940" width="12.83203125" style="37" bestFit="1" customWidth="1"/>
    <col min="7941" max="7941" width="15.1640625" style="37"/>
    <col min="7942" max="7942" width="17.6640625" style="37" customWidth="1"/>
    <col min="7943" max="7943" width="15.33203125" style="37" customWidth="1"/>
    <col min="7944" max="8190" width="15.1640625" style="37"/>
    <col min="8191" max="8191" width="2.83203125" style="37" customWidth="1"/>
    <col min="8192" max="8192" width="26.33203125" style="37" customWidth="1"/>
    <col min="8193" max="8193" width="11.83203125" style="37" customWidth="1"/>
    <col min="8194" max="8194" width="17.6640625" style="37" customWidth="1"/>
    <col min="8195" max="8196" width="12.83203125" style="37" bestFit="1" customWidth="1"/>
    <col min="8197" max="8197" width="15.1640625" style="37"/>
    <col min="8198" max="8198" width="17.6640625" style="37" customWidth="1"/>
    <col min="8199" max="8199" width="15.33203125" style="37" customWidth="1"/>
    <col min="8200" max="8446" width="15.1640625" style="37"/>
    <col min="8447" max="8447" width="2.83203125" style="37" customWidth="1"/>
    <col min="8448" max="8448" width="26.33203125" style="37" customWidth="1"/>
    <col min="8449" max="8449" width="11.83203125" style="37" customWidth="1"/>
    <col min="8450" max="8450" width="17.6640625" style="37" customWidth="1"/>
    <col min="8451" max="8452" width="12.83203125" style="37" bestFit="1" customWidth="1"/>
    <col min="8453" max="8453" width="15.1640625" style="37"/>
    <col min="8454" max="8454" width="17.6640625" style="37" customWidth="1"/>
    <col min="8455" max="8455" width="15.33203125" style="37" customWidth="1"/>
    <col min="8456" max="8702" width="15.1640625" style="37"/>
    <col min="8703" max="8703" width="2.83203125" style="37" customWidth="1"/>
    <col min="8704" max="8704" width="26.33203125" style="37" customWidth="1"/>
    <col min="8705" max="8705" width="11.83203125" style="37" customWidth="1"/>
    <col min="8706" max="8706" width="17.6640625" style="37" customWidth="1"/>
    <col min="8707" max="8708" width="12.83203125" style="37" bestFit="1" customWidth="1"/>
    <col min="8709" max="8709" width="15.1640625" style="37"/>
    <col min="8710" max="8710" width="17.6640625" style="37" customWidth="1"/>
    <col min="8711" max="8711" width="15.33203125" style="37" customWidth="1"/>
    <col min="8712" max="8958" width="15.1640625" style="37"/>
    <col min="8959" max="8959" width="2.83203125" style="37" customWidth="1"/>
    <col min="8960" max="8960" width="26.33203125" style="37" customWidth="1"/>
    <col min="8961" max="8961" width="11.83203125" style="37" customWidth="1"/>
    <col min="8962" max="8962" width="17.6640625" style="37" customWidth="1"/>
    <col min="8963" max="8964" width="12.83203125" style="37" bestFit="1" customWidth="1"/>
    <col min="8965" max="8965" width="15.1640625" style="37"/>
    <col min="8966" max="8966" width="17.6640625" style="37" customWidth="1"/>
    <col min="8967" max="8967" width="15.33203125" style="37" customWidth="1"/>
    <col min="8968" max="9214" width="15.1640625" style="37"/>
    <col min="9215" max="9215" width="2.83203125" style="37" customWidth="1"/>
    <col min="9216" max="9216" width="26.33203125" style="37" customWidth="1"/>
    <col min="9217" max="9217" width="11.83203125" style="37" customWidth="1"/>
    <col min="9218" max="9218" width="17.6640625" style="37" customWidth="1"/>
    <col min="9219" max="9220" width="12.83203125" style="37" bestFit="1" customWidth="1"/>
    <col min="9221" max="9221" width="15.1640625" style="37"/>
    <col min="9222" max="9222" width="17.6640625" style="37" customWidth="1"/>
    <col min="9223" max="9223" width="15.33203125" style="37" customWidth="1"/>
    <col min="9224" max="9470" width="15.1640625" style="37"/>
    <col min="9471" max="9471" width="2.83203125" style="37" customWidth="1"/>
    <col min="9472" max="9472" width="26.33203125" style="37" customWidth="1"/>
    <col min="9473" max="9473" width="11.83203125" style="37" customWidth="1"/>
    <col min="9474" max="9474" width="17.6640625" style="37" customWidth="1"/>
    <col min="9475" max="9476" width="12.83203125" style="37" bestFit="1" customWidth="1"/>
    <col min="9477" max="9477" width="15.1640625" style="37"/>
    <col min="9478" max="9478" width="17.6640625" style="37" customWidth="1"/>
    <col min="9479" max="9479" width="15.33203125" style="37" customWidth="1"/>
    <col min="9480" max="9726" width="15.1640625" style="37"/>
    <col min="9727" max="9727" width="2.83203125" style="37" customWidth="1"/>
    <col min="9728" max="9728" width="26.33203125" style="37" customWidth="1"/>
    <col min="9729" max="9729" width="11.83203125" style="37" customWidth="1"/>
    <col min="9730" max="9730" width="17.6640625" style="37" customWidth="1"/>
    <col min="9731" max="9732" width="12.83203125" style="37" bestFit="1" customWidth="1"/>
    <col min="9733" max="9733" width="15.1640625" style="37"/>
    <col min="9734" max="9734" width="17.6640625" style="37" customWidth="1"/>
    <col min="9735" max="9735" width="15.33203125" style="37" customWidth="1"/>
    <col min="9736" max="9982" width="15.1640625" style="37"/>
    <col min="9983" max="9983" width="2.83203125" style="37" customWidth="1"/>
    <col min="9984" max="9984" width="26.33203125" style="37" customWidth="1"/>
    <col min="9985" max="9985" width="11.83203125" style="37" customWidth="1"/>
    <col min="9986" max="9986" width="17.6640625" style="37" customWidth="1"/>
    <col min="9987" max="9988" width="12.83203125" style="37" bestFit="1" customWidth="1"/>
    <col min="9989" max="9989" width="15.1640625" style="37"/>
    <col min="9990" max="9990" width="17.6640625" style="37" customWidth="1"/>
    <col min="9991" max="9991" width="15.33203125" style="37" customWidth="1"/>
    <col min="9992" max="10238" width="15.1640625" style="37"/>
    <col min="10239" max="10239" width="2.83203125" style="37" customWidth="1"/>
    <col min="10240" max="10240" width="26.33203125" style="37" customWidth="1"/>
    <col min="10241" max="10241" width="11.83203125" style="37" customWidth="1"/>
    <col min="10242" max="10242" width="17.6640625" style="37" customWidth="1"/>
    <col min="10243" max="10244" width="12.83203125" style="37" bestFit="1" customWidth="1"/>
    <col min="10245" max="10245" width="15.1640625" style="37"/>
    <col min="10246" max="10246" width="17.6640625" style="37" customWidth="1"/>
    <col min="10247" max="10247" width="15.33203125" style="37" customWidth="1"/>
    <col min="10248" max="10494" width="15.1640625" style="37"/>
    <col min="10495" max="10495" width="2.83203125" style="37" customWidth="1"/>
    <col min="10496" max="10496" width="26.33203125" style="37" customWidth="1"/>
    <col min="10497" max="10497" width="11.83203125" style="37" customWidth="1"/>
    <col min="10498" max="10498" width="17.6640625" style="37" customWidth="1"/>
    <col min="10499" max="10500" width="12.83203125" style="37" bestFit="1" customWidth="1"/>
    <col min="10501" max="10501" width="15.1640625" style="37"/>
    <col min="10502" max="10502" width="17.6640625" style="37" customWidth="1"/>
    <col min="10503" max="10503" width="15.33203125" style="37" customWidth="1"/>
    <col min="10504" max="10750" width="15.1640625" style="37"/>
    <col min="10751" max="10751" width="2.83203125" style="37" customWidth="1"/>
    <col min="10752" max="10752" width="26.33203125" style="37" customWidth="1"/>
    <col min="10753" max="10753" width="11.83203125" style="37" customWidth="1"/>
    <col min="10754" max="10754" width="17.6640625" style="37" customWidth="1"/>
    <col min="10755" max="10756" width="12.83203125" style="37" bestFit="1" customWidth="1"/>
    <col min="10757" max="10757" width="15.1640625" style="37"/>
    <col min="10758" max="10758" width="17.6640625" style="37" customWidth="1"/>
    <col min="10759" max="10759" width="15.33203125" style="37" customWidth="1"/>
    <col min="10760" max="11006" width="15.1640625" style="37"/>
    <col min="11007" max="11007" width="2.83203125" style="37" customWidth="1"/>
    <col min="11008" max="11008" width="26.33203125" style="37" customWidth="1"/>
    <col min="11009" max="11009" width="11.83203125" style="37" customWidth="1"/>
    <col min="11010" max="11010" width="17.6640625" style="37" customWidth="1"/>
    <col min="11011" max="11012" width="12.83203125" style="37" bestFit="1" customWidth="1"/>
    <col min="11013" max="11013" width="15.1640625" style="37"/>
    <col min="11014" max="11014" width="17.6640625" style="37" customWidth="1"/>
    <col min="11015" max="11015" width="15.33203125" style="37" customWidth="1"/>
    <col min="11016" max="11262" width="15.1640625" style="37"/>
    <col min="11263" max="11263" width="2.83203125" style="37" customWidth="1"/>
    <col min="11264" max="11264" width="26.33203125" style="37" customWidth="1"/>
    <col min="11265" max="11265" width="11.83203125" style="37" customWidth="1"/>
    <col min="11266" max="11266" width="17.6640625" style="37" customWidth="1"/>
    <col min="11267" max="11268" width="12.83203125" style="37" bestFit="1" customWidth="1"/>
    <col min="11269" max="11269" width="15.1640625" style="37"/>
    <col min="11270" max="11270" width="17.6640625" style="37" customWidth="1"/>
    <col min="11271" max="11271" width="15.33203125" style="37" customWidth="1"/>
    <col min="11272" max="11518" width="15.1640625" style="37"/>
    <col min="11519" max="11519" width="2.83203125" style="37" customWidth="1"/>
    <col min="11520" max="11520" width="26.33203125" style="37" customWidth="1"/>
    <col min="11521" max="11521" width="11.83203125" style="37" customWidth="1"/>
    <col min="11522" max="11522" width="17.6640625" style="37" customWidth="1"/>
    <col min="11523" max="11524" width="12.83203125" style="37" bestFit="1" customWidth="1"/>
    <col min="11525" max="11525" width="15.1640625" style="37"/>
    <col min="11526" max="11526" width="17.6640625" style="37" customWidth="1"/>
    <col min="11527" max="11527" width="15.33203125" style="37" customWidth="1"/>
    <col min="11528" max="11774" width="15.1640625" style="37"/>
    <col min="11775" max="11775" width="2.83203125" style="37" customWidth="1"/>
    <col min="11776" max="11776" width="26.33203125" style="37" customWidth="1"/>
    <col min="11777" max="11777" width="11.83203125" style="37" customWidth="1"/>
    <col min="11778" max="11778" width="17.6640625" style="37" customWidth="1"/>
    <col min="11779" max="11780" width="12.83203125" style="37" bestFit="1" customWidth="1"/>
    <col min="11781" max="11781" width="15.1640625" style="37"/>
    <col min="11782" max="11782" width="17.6640625" style="37" customWidth="1"/>
    <col min="11783" max="11783" width="15.33203125" style="37" customWidth="1"/>
    <col min="11784" max="12030" width="15.1640625" style="37"/>
    <col min="12031" max="12031" width="2.83203125" style="37" customWidth="1"/>
    <col min="12032" max="12032" width="26.33203125" style="37" customWidth="1"/>
    <col min="12033" max="12033" width="11.83203125" style="37" customWidth="1"/>
    <col min="12034" max="12034" width="17.6640625" style="37" customWidth="1"/>
    <col min="12035" max="12036" width="12.83203125" style="37" bestFit="1" customWidth="1"/>
    <col min="12037" max="12037" width="15.1640625" style="37"/>
    <col min="12038" max="12038" width="17.6640625" style="37" customWidth="1"/>
    <col min="12039" max="12039" width="15.33203125" style="37" customWidth="1"/>
    <col min="12040" max="12286" width="15.1640625" style="37"/>
    <col min="12287" max="12287" width="2.83203125" style="37" customWidth="1"/>
    <col min="12288" max="12288" width="26.33203125" style="37" customWidth="1"/>
    <col min="12289" max="12289" width="11.83203125" style="37" customWidth="1"/>
    <col min="12290" max="12290" width="17.6640625" style="37" customWidth="1"/>
    <col min="12291" max="12292" width="12.83203125" style="37" bestFit="1" customWidth="1"/>
    <col min="12293" max="12293" width="15.1640625" style="37"/>
    <col min="12294" max="12294" width="17.6640625" style="37" customWidth="1"/>
    <col min="12295" max="12295" width="15.33203125" style="37" customWidth="1"/>
    <col min="12296" max="12542" width="15.1640625" style="37"/>
    <col min="12543" max="12543" width="2.83203125" style="37" customWidth="1"/>
    <col min="12544" max="12544" width="26.33203125" style="37" customWidth="1"/>
    <col min="12545" max="12545" width="11.83203125" style="37" customWidth="1"/>
    <col min="12546" max="12546" width="17.6640625" style="37" customWidth="1"/>
    <col min="12547" max="12548" width="12.83203125" style="37" bestFit="1" customWidth="1"/>
    <col min="12549" max="12549" width="15.1640625" style="37"/>
    <col min="12550" max="12550" width="17.6640625" style="37" customWidth="1"/>
    <col min="12551" max="12551" width="15.33203125" style="37" customWidth="1"/>
    <col min="12552" max="12798" width="15.1640625" style="37"/>
    <col min="12799" max="12799" width="2.83203125" style="37" customWidth="1"/>
    <col min="12800" max="12800" width="26.33203125" style="37" customWidth="1"/>
    <col min="12801" max="12801" width="11.83203125" style="37" customWidth="1"/>
    <col min="12802" max="12802" width="17.6640625" style="37" customWidth="1"/>
    <col min="12803" max="12804" width="12.83203125" style="37" bestFit="1" customWidth="1"/>
    <col min="12805" max="12805" width="15.1640625" style="37"/>
    <col min="12806" max="12806" width="17.6640625" style="37" customWidth="1"/>
    <col min="12807" max="12807" width="15.33203125" style="37" customWidth="1"/>
    <col min="12808" max="13054" width="15.1640625" style="37"/>
    <col min="13055" max="13055" width="2.83203125" style="37" customWidth="1"/>
    <col min="13056" max="13056" width="26.33203125" style="37" customWidth="1"/>
    <col min="13057" max="13057" width="11.83203125" style="37" customWidth="1"/>
    <col min="13058" max="13058" width="17.6640625" style="37" customWidth="1"/>
    <col min="13059" max="13060" width="12.83203125" style="37" bestFit="1" customWidth="1"/>
    <col min="13061" max="13061" width="15.1640625" style="37"/>
    <col min="13062" max="13062" width="17.6640625" style="37" customWidth="1"/>
    <col min="13063" max="13063" width="15.33203125" style="37" customWidth="1"/>
    <col min="13064" max="13310" width="15.1640625" style="37"/>
    <col min="13311" max="13311" width="2.83203125" style="37" customWidth="1"/>
    <col min="13312" max="13312" width="26.33203125" style="37" customWidth="1"/>
    <col min="13313" max="13313" width="11.83203125" style="37" customWidth="1"/>
    <col min="13314" max="13314" width="17.6640625" style="37" customWidth="1"/>
    <col min="13315" max="13316" width="12.83203125" style="37" bestFit="1" customWidth="1"/>
    <col min="13317" max="13317" width="15.1640625" style="37"/>
    <col min="13318" max="13318" width="17.6640625" style="37" customWidth="1"/>
    <col min="13319" max="13319" width="15.33203125" style="37" customWidth="1"/>
    <col min="13320" max="13566" width="15.1640625" style="37"/>
    <col min="13567" max="13567" width="2.83203125" style="37" customWidth="1"/>
    <col min="13568" max="13568" width="26.33203125" style="37" customWidth="1"/>
    <col min="13569" max="13569" width="11.83203125" style="37" customWidth="1"/>
    <col min="13570" max="13570" width="17.6640625" style="37" customWidth="1"/>
    <col min="13571" max="13572" width="12.83203125" style="37" bestFit="1" customWidth="1"/>
    <col min="13573" max="13573" width="15.1640625" style="37"/>
    <col min="13574" max="13574" width="17.6640625" style="37" customWidth="1"/>
    <col min="13575" max="13575" width="15.33203125" style="37" customWidth="1"/>
    <col min="13576" max="13822" width="15.1640625" style="37"/>
    <col min="13823" max="13823" width="2.83203125" style="37" customWidth="1"/>
    <col min="13824" max="13824" width="26.33203125" style="37" customWidth="1"/>
    <col min="13825" max="13825" width="11.83203125" style="37" customWidth="1"/>
    <col min="13826" max="13826" width="17.6640625" style="37" customWidth="1"/>
    <col min="13827" max="13828" width="12.83203125" style="37" bestFit="1" customWidth="1"/>
    <col min="13829" max="13829" width="15.1640625" style="37"/>
    <col min="13830" max="13830" width="17.6640625" style="37" customWidth="1"/>
    <col min="13831" max="13831" width="15.33203125" style="37" customWidth="1"/>
    <col min="13832" max="14078" width="15.1640625" style="37"/>
    <col min="14079" max="14079" width="2.83203125" style="37" customWidth="1"/>
    <col min="14080" max="14080" width="26.33203125" style="37" customWidth="1"/>
    <col min="14081" max="14081" width="11.83203125" style="37" customWidth="1"/>
    <col min="14082" max="14082" width="17.6640625" style="37" customWidth="1"/>
    <col min="14083" max="14084" width="12.83203125" style="37" bestFit="1" customWidth="1"/>
    <col min="14085" max="14085" width="15.1640625" style="37"/>
    <col min="14086" max="14086" width="17.6640625" style="37" customWidth="1"/>
    <col min="14087" max="14087" width="15.33203125" style="37" customWidth="1"/>
    <col min="14088" max="14334" width="15.1640625" style="37"/>
    <col min="14335" max="14335" width="2.83203125" style="37" customWidth="1"/>
    <col min="14336" max="14336" width="26.33203125" style="37" customWidth="1"/>
    <col min="14337" max="14337" width="11.83203125" style="37" customWidth="1"/>
    <col min="14338" max="14338" width="17.6640625" style="37" customWidth="1"/>
    <col min="14339" max="14340" width="12.83203125" style="37" bestFit="1" customWidth="1"/>
    <col min="14341" max="14341" width="15.1640625" style="37"/>
    <col min="14342" max="14342" width="17.6640625" style="37" customWidth="1"/>
    <col min="14343" max="14343" width="15.33203125" style="37" customWidth="1"/>
    <col min="14344" max="14590" width="15.1640625" style="37"/>
    <col min="14591" max="14591" width="2.83203125" style="37" customWidth="1"/>
    <col min="14592" max="14592" width="26.33203125" style="37" customWidth="1"/>
    <col min="14593" max="14593" width="11.83203125" style="37" customWidth="1"/>
    <col min="14594" max="14594" width="17.6640625" style="37" customWidth="1"/>
    <col min="14595" max="14596" width="12.83203125" style="37" bestFit="1" customWidth="1"/>
    <col min="14597" max="14597" width="15.1640625" style="37"/>
    <col min="14598" max="14598" width="17.6640625" style="37" customWidth="1"/>
    <col min="14599" max="14599" width="15.33203125" style="37" customWidth="1"/>
    <col min="14600" max="14846" width="15.1640625" style="37"/>
    <col min="14847" max="14847" width="2.83203125" style="37" customWidth="1"/>
    <col min="14848" max="14848" width="26.33203125" style="37" customWidth="1"/>
    <col min="14849" max="14849" width="11.83203125" style="37" customWidth="1"/>
    <col min="14850" max="14850" width="17.6640625" style="37" customWidth="1"/>
    <col min="14851" max="14852" width="12.83203125" style="37" bestFit="1" customWidth="1"/>
    <col min="14853" max="14853" width="15.1640625" style="37"/>
    <col min="14854" max="14854" width="17.6640625" style="37" customWidth="1"/>
    <col min="14855" max="14855" width="15.33203125" style="37" customWidth="1"/>
    <col min="14856" max="15102" width="15.1640625" style="37"/>
    <col min="15103" max="15103" width="2.83203125" style="37" customWidth="1"/>
    <col min="15104" max="15104" width="26.33203125" style="37" customWidth="1"/>
    <col min="15105" max="15105" width="11.83203125" style="37" customWidth="1"/>
    <col min="15106" max="15106" width="17.6640625" style="37" customWidth="1"/>
    <col min="15107" max="15108" width="12.83203125" style="37" bestFit="1" customWidth="1"/>
    <col min="15109" max="15109" width="15.1640625" style="37"/>
    <col min="15110" max="15110" width="17.6640625" style="37" customWidth="1"/>
    <col min="15111" max="15111" width="15.33203125" style="37" customWidth="1"/>
    <col min="15112" max="15358" width="15.1640625" style="37"/>
    <col min="15359" max="15359" width="2.83203125" style="37" customWidth="1"/>
    <col min="15360" max="15360" width="26.33203125" style="37" customWidth="1"/>
    <col min="15361" max="15361" width="11.83203125" style="37" customWidth="1"/>
    <col min="15362" max="15362" width="17.6640625" style="37" customWidth="1"/>
    <col min="15363" max="15364" width="12.83203125" style="37" bestFit="1" customWidth="1"/>
    <col min="15365" max="15365" width="15.1640625" style="37"/>
    <col min="15366" max="15366" width="17.6640625" style="37" customWidth="1"/>
    <col min="15367" max="15367" width="15.33203125" style="37" customWidth="1"/>
    <col min="15368" max="15614" width="15.1640625" style="37"/>
    <col min="15615" max="15615" width="2.83203125" style="37" customWidth="1"/>
    <col min="15616" max="15616" width="26.33203125" style="37" customWidth="1"/>
    <col min="15617" max="15617" width="11.83203125" style="37" customWidth="1"/>
    <col min="15618" max="15618" width="17.6640625" style="37" customWidth="1"/>
    <col min="15619" max="15620" width="12.83203125" style="37" bestFit="1" customWidth="1"/>
    <col min="15621" max="15621" width="15.1640625" style="37"/>
    <col min="15622" max="15622" width="17.6640625" style="37" customWidth="1"/>
    <col min="15623" max="15623" width="15.33203125" style="37" customWidth="1"/>
    <col min="15624" max="15870" width="15.1640625" style="37"/>
    <col min="15871" max="15871" width="2.83203125" style="37" customWidth="1"/>
    <col min="15872" max="15872" width="26.33203125" style="37" customWidth="1"/>
    <col min="15873" max="15873" width="11.83203125" style="37" customWidth="1"/>
    <col min="15874" max="15874" width="17.6640625" style="37" customWidth="1"/>
    <col min="15875" max="15876" width="12.83203125" style="37" bestFit="1" customWidth="1"/>
    <col min="15877" max="15877" width="15.1640625" style="37"/>
    <col min="15878" max="15878" width="17.6640625" style="37" customWidth="1"/>
    <col min="15879" max="15879" width="15.33203125" style="37" customWidth="1"/>
    <col min="15880" max="16126" width="15.1640625" style="37"/>
    <col min="16127" max="16127" width="2.83203125" style="37" customWidth="1"/>
    <col min="16128" max="16128" width="26.33203125" style="37" customWidth="1"/>
    <col min="16129" max="16129" width="11.83203125" style="37" customWidth="1"/>
    <col min="16130" max="16130" width="17.6640625" style="37" customWidth="1"/>
    <col min="16131" max="16132" width="12.83203125" style="37" bestFit="1" customWidth="1"/>
    <col min="16133" max="16133" width="15.1640625" style="37"/>
    <col min="16134" max="16134" width="17.6640625" style="37" customWidth="1"/>
    <col min="16135" max="16135" width="15.33203125" style="37" customWidth="1"/>
    <col min="16136" max="16384" width="15.1640625" style="37"/>
  </cols>
  <sheetData>
    <row r="1" spans="1:21" ht="23.25" customHeight="1" x14ac:dyDescent="0.2">
      <c r="A1" s="1266"/>
      <c r="B1" s="1160"/>
      <c r="C1" s="1160"/>
      <c r="D1" s="1160"/>
      <c r="E1" s="1160" t="s">
        <v>0</v>
      </c>
      <c r="F1" s="1160"/>
      <c r="G1" s="1160"/>
      <c r="H1" s="1160"/>
      <c r="I1" s="1160"/>
      <c r="J1" s="1160"/>
      <c r="K1" s="1160"/>
      <c r="L1" s="1160"/>
      <c r="M1" s="1160"/>
      <c r="N1" s="1160"/>
      <c r="O1" s="1160"/>
      <c r="P1" s="1160"/>
      <c r="Q1" s="1160"/>
      <c r="R1" s="1160"/>
      <c r="S1" s="1161"/>
      <c r="T1" s="478" t="s">
        <v>104</v>
      </c>
      <c r="U1" s="38"/>
    </row>
    <row r="2" spans="1:21" ht="20.25" customHeight="1" x14ac:dyDescent="0.2">
      <c r="A2" s="1267"/>
      <c r="B2" s="1162"/>
      <c r="C2" s="1162"/>
      <c r="D2" s="1162"/>
      <c r="E2" s="1162" t="s">
        <v>420</v>
      </c>
      <c r="F2" s="1162"/>
      <c r="G2" s="1162"/>
      <c r="H2" s="1162"/>
      <c r="I2" s="1162"/>
      <c r="J2" s="1162"/>
      <c r="K2" s="1162"/>
      <c r="L2" s="1162"/>
      <c r="M2" s="1162"/>
      <c r="N2" s="1162"/>
      <c r="O2" s="1162"/>
      <c r="P2" s="1162"/>
      <c r="Q2" s="1162"/>
      <c r="R2" s="1162"/>
      <c r="S2" s="1163"/>
    </row>
    <row r="3" spans="1:21" ht="21" customHeight="1" thickBot="1" x14ac:dyDescent="0.25">
      <c r="A3" s="1268"/>
      <c r="B3" s="1164"/>
      <c r="C3" s="1164"/>
      <c r="D3" s="1164"/>
      <c r="E3" s="1164" t="s">
        <v>2</v>
      </c>
      <c r="F3" s="1164"/>
      <c r="G3" s="1164"/>
      <c r="H3" s="1164"/>
      <c r="I3" s="1164"/>
      <c r="J3" s="1164"/>
      <c r="K3" s="1164"/>
      <c r="L3" s="1164" t="str">
        <f>Instructivo!G3</f>
        <v>VERSIÓN: 04</v>
      </c>
      <c r="M3" s="1164"/>
      <c r="N3" s="1164"/>
      <c r="O3" s="1164"/>
      <c r="P3" s="1164"/>
      <c r="Q3" s="1164"/>
      <c r="R3" s="1164"/>
      <c r="S3" s="1269"/>
    </row>
    <row r="4" spans="1:21" ht="18" customHeight="1" thickBot="1" x14ac:dyDescent="0.25"/>
    <row r="5" spans="1:21" ht="18" customHeight="1" thickBot="1" x14ac:dyDescent="0.25">
      <c r="A5" s="1114" t="s">
        <v>106</v>
      </c>
      <c r="B5" s="1114"/>
      <c r="C5" s="1173" t="e">
        <f>#REF!</f>
        <v>#REF!</v>
      </c>
      <c r="D5" s="1174"/>
      <c r="E5" s="1174"/>
      <c r="F5" s="1174"/>
      <c r="G5" s="1174"/>
      <c r="H5" s="1174"/>
      <c r="I5" s="1174"/>
      <c r="J5" s="1174"/>
      <c r="K5" s="1174"/>
      <c r="L5" s="1174"/>
      <c r="M5" s="1174"/>
      <c r="N5" s="1174"/>
      <c r="O5" s="1174"/>
      <c r="P5" s="1174"/>
      <c r="Q5" s="1174"/>
      <c r="R5" s="1174"/>
      <c r="S5" s="1175"/>
    </row>
    <row r="6" spans="1:21" ht="18" customHeight="1" thickBot="1" x14ac:dyDescent="0.25">
      <c r="A6" s="1114" t="s">
        <v>108</v>
      </c>
      <c r="B6" s="1114"/>
      <c r="C6" s="1173" t="e">
        <f>#REF!</f>
        <v>#REF!</v>
      </c>
      <c r="D6" s="1174"/>
      <c r="E6" s="1174"/>
      <c r="F6" s="1174"/>
      <c r="G6" s="1174"/>
      <c r="H6" s="1174"/>
      <c r="I6" s="1174"/>
      <c r="J6" s="1174"/>
      <c r="K6" s="1174"/>
      <c r="L6" s="1174"/>
      <c r="M6" s="1174"/>
      <c r="N6" s="1174"/>
      <c r="O6" s="1174"/>
      <c r="P6" s="1174"/>
      <c r="Q6" s="1174"/>
      <c r="R6" s="1174"/>
      <c r="S6" s="1175"/>
    </row>
    <row r="7" spans="1:21" ht="18" customHeight="1" thickBot="1" x14ac:dyDescent="0.25">
      <c r="A7" s="15"/>
      <c r="B7" s="15"/>
      <c r="C7" s="15"/>
      <c r="D7" s="15"/>
      <c r="E7" s="15"/>
      <c r="F7" s="15"/>
      <c r="G7" s="15"/>
      <c r="H7" s="15"/>
      <c r="I7" s="15"/>
      <c r="J7" s="15"/>
      <c r="K7" s="15"/>
      <c r="L7" s="15"/>
    </row>
    <row r="8" spans="1:21" ht="18" customHeight="1" x14ac:dyDescent="0.2">
      <c r="A8" s="1259" t="s">
        <v>373</v>
      </c>
      <c r="B8" s="1260"/>
      <c r="C8" s="1260"/>
      <c r="D8" s="1260"/>
      <c r="E8" s="1260"/>
      <c r="F8" s="1260"/>
      <c r="G8" s="1260"/>
      <c r="H8" s="1260"/>
      <c r="I8" s="1252" t="s">
        <v>421</v>
      </c>
      <c r="J8" s="1252"/>
      <c r="K8" s="1252"/>
      <c r="L8" s="1253"/>
      <c r="N8" s="1234" t="s">
        <v>422</v>
      </c>
      <c r="O8" s="1235"/>
      <c r="P8" s="1235"/>
      <c r="Q8" s="1235"/>
      <c r="R8" s="1235"/>
      <c r="S8" s="1236"/>
    </row>
    <row r="9" spans="1:21" ht="18" customHeight="1" x14ac:dyDescent="0.2">
      <c r="A9" s="1256" t="s">
        <v>375</v>
      </c>
      <c r="B9" s="1258" t="s">
        <v>376</v>
      </c>
      <c r="C9" s="1258" t="s">
        <v>377</v>
      </c>
      <c r="D9" s="1258" t="s">
        <v>117</v>
      </c>
      <c r="E9" s="1258" t="s">
        <v>378</v>
      </c>
      <c r="F9" s="1258" t="s">
        <v>379</v>
      </c>
      <c r="G9" s="1258" t="s">
        <v>380</v>
      </c>
      <c r="H9" s="1257" t="s">
        <v>381</v>
      </c>
      <c r="I9" s="1254" t="s">
        <v>423</v>
      </c>
      <c r="J9" s="1254"/>
      <c r="K9" s="1254" t="s">
        <v>424</v>
      </c>
      <c r="L9" s="1255"/>
      <c r="N9" s="1237"/>
      <c r="O9" s="1238"/>
      <c r="P9" s="1238"/>
      <c r="Q9" s="1238"/>
      <c r="R9" s="1238"/>
      <c r="S9" s="1239"/>
    </row>
    <row r="10" spans="1:21" ht="18" customHeight="1" x14ac:dyDescent="0.2">
      <c r="A10" s="1256"/>
      <c r="B10" s="1258"/>
      <c r="C10" s="1258"/>
      <c r="D10" s="1258"/>
      <c r="E10" s="1258"/>
      <c r="F10" s="1258"/>
      <c r="G10" s="1258"/>
      <c r="H10" s="1257"/>
      <c r="I10" s="96" t="s">
        <v>425</v>
      </c>
      <c r="J10" s="96" t="s">
        <v>426</v>
      </c>
      <c r="K10" s="96" t="s">
        <v>425</v>
      </c>
      <c r="L10" s="97" t="s">
        <v>426</v>
      </c>
      <c r="N10" s="289" t="s">
        <v>145</v>
      </c>
      <c r="O10" s="290" t="s">
        <v>186</v>
      </c>
      <c r="P10" s="290" t="s">
        <v>215</v>
      </c>
      <c r="Q10" s="290" t="s">
        <v>246</v>
      </c>
      <c r="R10" s="290" t="s">
        <v>277</v>
      </c>
      <c r="S10" s="291" t="s">
        <v>308</v>
      </c>
    </row>
    <row r="11" spans="1:21" ht="18" customHeight="1" x14ac:dyDescent="0.2">
      <c r="A11" s="1263" t="s">
        <v>382</v>
      </c>
      <c r="B11" s="1264"/>
      <c r="C11" s="1264"/>
      <c r="D11" s="1264"/>
      <c r="E11" s="1264"/>
      <c r="F11" s="1264"/>
      <c r="G11" s="1264"/>
      <c r="H11" s="1264"/>
      <c r="I11" s="1264"/>
      <c r="J11" s="1264"/>
      <c r="K11" s="1264"/>
      <c r="L11" s="1265"/>
      <c r="N11" s="269"/>
      <c r="O11" s="267"/>
      <c r="P11" s="267"/>
      <c r="Q11" s="267"/>
      <c r="R11" s="267"/>
      <c r="S11" s="288"/>
    </row>
    <row r="12" spans="1:21" ht="18" customHeight="1" x14ac:dyDescent="0.2">
      <c r="A12" s="23"/>
      <c r="B12" s="394"/>
      <c r="C12" s="5"/>
      <c r="D12" s="4"/>
      <c r="E12" s="439"/>
      <c r="F12" s="10" t="str">
        <f>IFERROR(VLOOKUP(A12,Honorarios!$A$9:$C$15,2,FALSE),"")</f>
        <v/>
      </c>
      <c r="G12" s="77">
        <f>IFERROR(B12*C12*E12*F12*#REF!,0)</f>
        <v>0</v>
      </c>
      <c r="H12" s="125">
        <f>IFERROR(G12/$G$100,0)</f>
        <v>0</v>
      </c>
      <c r="I12" s="440"/>
      <c r="J12" s="103"/>
      <c r="K12" s="103"/>
      <c r="L12" s="104"/>
      <c r="M12" s="98">
        <f>IFERROR(G12-SUM(I12:L12),"")</f>
        <v>0</v>
      </c>
      <c r="N12" s="435"/>
      <c r="O12" s="103"/>
      <c r="P12" s="103"/>
      <c r="Q12" s="103"/>
      <c r="R12" s="103"/>
      <c r="S12" s="104"/>
      <c r="T12" s="98">
        <f>I12-SUM(N12:S12)</f>
        <v>0</v>
      </c>
      <c r="U12" s="98"/>
    </row>
    <row r="13" spans="1:21" ht="18" customHeight="1" x14ac:dyDescent="0.2">
      <c r="A13" s="23"/>
      <c r="B13" s="394"/>
      <c r="C13" s="5"/>
      <c r="D13" s="4"/>
      <c r="E13" s="439"/>
      <c r="F13" s="10" t="str">
        <f>IFERROR(VLOOKUP(A13,Honorarios!$A$9:$C$15,2,FALSE),"")</f>
        <v/>
      </c>
      <c r="G13" s="77">
        <f>IFERROR(B13*C13*E13*F13*#REF!,0)</f>
        <v>0</v>
      </c>
      <c r="H13" s="125">
        <f>IFERROR(G13/$G$100,0)</f>
        <v>0</v>
      </c>
      <c r="I13" s="440"/>
      <c r="J13" s="103"/>
      <c r="K13" s="103"/>
      <c r="L13" s="104"/>
      <c r="M13" s="98">
        <f t="shared" ref="M13:M60" si="0">IFERROR(G13-SUM(I13:L13),"")</f>
        <v>0</v>
      </c>
      <c r="N13" s="435"/>
      <c r="O13" s="103"/>
      <c r="P13" s="103"/>
      <c r="Q13" s="103"/>
      <c r="R13" s="103"/>
      <c r="S13" s="104"/>
      <c r="T13" s="98">
        <f t="shared" ref="T13:T76" si="1">I13-SUM(N13:S13)</f>
        <v>0</v>
      </c>
      <c r="U13" s="98"/>
    </row>
    <row r="14" spans="1:21" ht="18" customHeight="1" x14ac:dyDescent="0.2">
      <c r="A14" s="23"/>
      <c r="B14" s="394"/>
      <c r="C14" s="5"/>
      <c r="D14" s="4"/>
      <c r="E14" s="439"/>
      <c r="F14" s="10" t="str">
        <f>IFERROR(VLOOKUP(A14,Honorarios!$A$9:$C$15,2,FALSE),"")</f>
        <v/>
      </c>
      <c r="G14" s="77">
        <f>IFERROR(B14*C14*E14*F14*#REF!,0)</f>
        <v>0</v>
      </c>
      <c r="H14" s="125">
        <f t="shared" ref="H14:H34" si="2">IFERROR(G14/$G$100,0)</f>
        <v>0</v>
      </c>
      <c r="I14" s="440"/>
      <c r="J14" s="103"/>
      <c r="K14" s="103"/>
      <c r="L14" s="104"/>
      <c r="M14" s="98">
        <f t="shared" si="0"/>
        <v>0</v>
      </c>
      <c r="N14" s="435"/>
      <c r="O14" s="103"/>
      <c r="P14" s="103"/>
      <c r="Q14" s="103"/>
      <c r="R14" s="103"/>
      <c r="S14" s="104"/>
      <c r="T14" s="98">
        <f t="shared" si="1"/>
        <v>0</v>
      </c>
      <c r="U14" s="98"/>
    </row>
    <row r="15" spans="1:21" ht="18" customHeight="1" x14ac:dyDescent="0.2">
      <c r="A15" s="23"/>
      <c r="B15" s="394"/>
      <c r="C15" s="5"/>
      <c r="D15" s="4"/>
      <c r="E15" s="439"/>
      <c r="F15" s="10" t="str">
        <f>IFERROR(VLOOKUP(A15,Honorarios!$A$9:$C$15,2,FALSE),"")</f>
        <v/>
      </c>
      <c r="G15" s="77">
        <f>IFERROR(B15*C15*E15*F15*#REF!,0)</f>
        <v>0</v>
      </c>
      <c r="H15" s="125">
        <f t="shared" si="2"/>
        <v>0</v>
      </c>
      <c r="I15" s="440"/>
      <c r="J15" s="103"/>
      <c r="K15" s="103"/>
      <c r="L15" s="104"/>
      <c r="M15" s="98">
        <f t="shared" si="0"/>
        <v>0</v>
      </c>
      <c r="N15" s="435"/>
      <c r="O15" s="103"/>
      <c r="P15" s="103"/>
      <c r="Q15" s="103"/>
      <c r="R15" s="103"/>
      <c r="S15" s="104"/>
      <c r="T15" s="98">
        <f t="shared" si="1"/>
        <v>0</v>
      </c>
      <c r="U15" s="98"/>
    </row>
    <row r="16" spans="1:21" ht="18" customHeight="1" x14ac:dyDescent="0.2">
      <c r="A16" s="23"/>
      <c r="B16" s="394"/>
      <c r="C16" s="5"/>
      <c r="D16" s="4"/>
      <c r="E16" s="439"/>
      <c r="F16" s="10" t="str">
        <f>IFERROR(VLOOKUP(A16,Honorarios!$A$9:$C$15,2,FALSE),"")</f>
        <v/>
      </c>
      <c r="G16" s="77">
        <f>IFERROR(B16*C16*E16*F16*#REF!,0)</f>
        <v>0</v>
      </c>
      <c r="H16" s="125">
        <f t="shared" si="2"/>
        <v>0</v>
      </c>
      <c r="I16" s="440"/>
      <c r="J16" s="103"/>
      <c r="K16" s="103"/>
      <c r="L16" s="104"/>
      <c r="M16" s="98">
        <f t="shared" si="0"/>
        <v>0</v>
      </c>
      <c r="N16" s="435"/>
      <c r="O16" s="103"/>
      <c r="P16" s="103"/>
      <c r="Q16" s="103"/>
      <c r="R16" s="103"/>
      <c r="S16" s="104"/>
      <c r="T16" s="98">
        <f t="shared" si="1"/>
        <v>0</v>
      </c>
      <c r="U16" s="98"/>
    </row>
    <row r="17" spans="1:21" ht="18" hidden="1" customHeight="1" x14ac:dyDescent="0.2">
      <c r="A17" s="23"/>
      <c r="B17" s="394"/>
      <c r="C17" s="5"/>
      <c r="D17" s="4"/>
      <c r="E17" s="439"/>
      <c r="F17" s="10" t="str">
        <f>IFERROR(VLOOKUP(A17,Honorarios!$A$9:$C$15,2,FALSE),"")</f>
        <v/>
      </c>
      <c r="G17" s="77">
        <f>IFERROR(B17*C17*E17*F17*#REF!,0)</f>
        <v>0</v>
      </c>
      <c r="H17" s="125">
        <f t="shared" si="2"/>
        <v>0</v>
      </c>
      <c r="I17" s="440"/>
      <c r="J17" s="103"/>
      <c r="K17" s="103"/>
      <c r="L17" s="104"/>
      <c r="M17" s="98">
        <f t="shared" si="0"/>
        <v>0</v>
      </c>
      <c r="N17" s="435"/>
      <c r="O17" s="103"/>
      <c r="P17" s="103"/>
      <c r="Q17" s="103"/>
      <c r="R17" s="103"/>
      <c r="S17" s="104"/>
      <c r="T17" s="98">
        <f t="shared" si="1"/>
        <v>0</v>
      </c>
      <c r="U17" s="98"/>
    </row>
    <row r="18" spans="1:21" ht="18" hidden="1" customHeight="1" x14ac:dyDescent="0.2">
      <c r="A18" s="23"/>
      <c r="B18" s="394"/>
      <c r="C18" s="5"/>
      <c r="D18" s="4"/>
      <c r="E18" s="439"/>
      <c r="F18" s="10" t="str">
        <f>IFERROR(VLOOKUP(A18,Honorarios!$A$9:$C$15,2,FALSE),"")</f>
        <v/>
      </c>
      <c r="G18" s="77">
        <f>IFERROR(B18*C18*E18*F18*#REF!,0)</f>
        <v>0</v>
      </c>
      <c r="H18" s="125">
        <f t="shared" si="2"/>
        <v>0</v>
      </c>
      <c r="I18" s="440"/>
      <c r="J18" s="103"/>
      <c r="K18" s="103"/>
      <c r="L18" s="104"/>
      <c r="M18" s="98">
        <f t="shared" si="0"/>
        <v>0</v>
      </c>
      <c r="N18" s="435"/>
      <c r="O18" s="103"/>
      <c r="P18" s="103"/>
      <c r="Q18" s="103"/>
      <c r="R18" s="103"/>
      <c r="S18" s="104"/>
      <c r="T18" s="98">
        <f t="shared" si="1"/>
        <v>0</v>
      </c>
      <c r="U18" s="98"/>
    </row>
    <row r="19" spans="1:21" ht="18" hidden="1" customHeight="1" x14ac:dyDescent="0.2">
      <c r="A19" s="23"/>
      <c r="B19" s="394"/>
      <c r="C19" s="5"/>
      <c r="D19" s="4"/>
      <c r="E19" s="439"/>
      <c r="F19" s="10" t="str">
        <f>IFERROR(VLOOKUP(A19,Honorarios!$A$9:$C$15,2,FALSE),"")</f>
        <v/>
      </c>
      <c r="G19" s="77">
        <f>IFERROR(B19*C19*E19*F19*#REF!,0)</f>
        <v>0</v>
      </c>
      <c r="H19" s="125">
        <f t="shared" si="2"/>
        <v>0</v>
      </c>
      <c r="I19" s="440"/>
      <c r="J19" s="103"/>
      <c r="K19" s="103"/>
      <c r="L19" s="104"/>
      <c r="M19" s="98">
        <f t="shared" si="0"/>
        <v>0</v>
      </c>
      <c r="N19" s="435"/>
      <c r="O19" s="103"/>
      <c r="P19" s="103"/>
      <c r="Q19" s="103"/>
      <c r="R19" s="103"/>
      <c r="S19" s="104"/>
      <c r="T19" s="98">
        <f t="shared" si="1"/>
        <v>0</v>
      </c>
      <c r="U19" s="98"/>
    </row>
    <row r="20" spans="1:21" ht="18" hidden="1" customHeight="1" x14ac:dyDescent="0.2">
      <c r="A20" s="23"/>
      <c r="B20" s="394"/>
      <c r="C20" s="5"/>
      <c r="D20" s="4"/>
      <c r="E20" s="439"/>
      <c r="F20" s="10" t="str">
        <f>IFERROR(VLOOKUP(A20,Honorarios!$A$9:$C$15,2,FALSE),"")</f>
        <v/>
      </c>
      <c r="G20" s="77">
        <f>IFERROR(B20*C20*E20*F20*#REF!,0)</f>
        <v>0</v>
      </c>
      <c r="H20" s="125">
        <f t="shared" si="2"/>
        <v>0</v>
      </c>
      <c r="I20" s="440"/>
      <c r="J20" s="103"/>
      <c r="K20" s="103"/>
      <c r="L20" s="104"/>
      <c r="M20" s="98">
        <f t="shared" si="0"/>
        <v>0</v>
      </c>
      <c r="N20" s="435"/>
      <c r="O20" s="103"/>
      <c r="P20" s="103"/>
      <c r="Q20" s="103"/>
      <c r="R20" s="103"/>
      <c r="S20" s="104"/>
      <c r="T20" s="98">
        <f t="shared" si="1"/>
        <v>0</v>
      </c>
      <c r="U20" s="98"/>
    </row>
    <row r="21" spans="1:21" ht="18" hidden="1" customHeight="1" x14ac:dyDescent="0.2">
      <c r="A21" s="23"/>
      <c r="B21" s="394"/>
      <c r="C21" s="5"/>
      <c r="D21" s="4"/>
      <c r="E21" s="439"/>
      <c r="F21" s="10" t="str">
        <f>IFERROR(VLOOKUP(A21,Honorarios!$A$9:$C$15,2,FALSE),"")</f>
        <v/>
      </c>
      <c r="G21" s="77">
        <f>IFERROR(B21*C21*E21*F21*#REF!,0)</f>
        <v>0</v>
      </c>
      <c r="H21" s="125">
        <f t="shared" si="2"/>
        <v>0</v>
      </c>
      <c r="I21" s="440"/>
      <c r="J21" s="103"/>
      <c r="K21" s="103"/>
      <c r="L21" s="104"/>
      <c r="M21" s="98">
        <f t="shared" si="0"/>
        <v>0</v>
      </c>
      <c r="N21" s="435"/>
      <c r="O21" s="103"/>
      <c r="P21" s="103"/>
      <c r="Q21" s="103"/>
      <c r="R21" s="103"/>
      <c r="S21" s="104"/>
      <c r="T21" s="98">
        <f t="shared" si="1"/>
        <v>0</v>
      </c>
      <c r="U21" s="98"/>
    </row>
    <row r="22" spans="1:21" ht="18" hidden="1" customHeight="1" x14ac:dyDescent="0.2">
      <c r="A22" s="23"/>
      <c r="B22" s="394"/>
      <c r="C22" s="5"/>
      <c r="D22" s="4"/>
      <c r="E22" s="439"/>
      <c r="F22" s="10" t="str">
        <f>IFERROR(VLOOKUP(A22,Honorarios!$A$9:$C$15,2,FALSE),"")</f>
        <v/>
      </c>
      <c r="G22" s="77">
        <f>IFERROR(B22*C22*E22*F22*#REF!,0)</f>
        <v>0</v>
      </c>
      <c r="H22" s="125">
        <f t="shared" si="2"/>
        <v>0</v>
      </c>
      <c r="I22" s="440"/>
      <c r="J22" s="103"/>
      <c r="K22" s="103"/>
      <c r="L22" s="104"/>
      <c r="M22" s="98">
        <f t="shared" si="0"/>
        <v>0</v>
      </c>
      <c r="N22" s="435"/>
      <c r="O22" s="103"/>
      <c r="P22" s="103"/>
      <c r="Q22" s="103"/>
      <c r="R22" s="103"/>
      <c r="S22" s="104"/>
      <c r="T22" s="98">
        <f t="shared" si="1"/>
        <v>0</v>
      </c>
      <c r="U22" s="98"/>
    </row>
    <row r="23" spans="1:21" ht="18" hidden="1" customHeight="1" x14ac:dyDescent="0.2">
      <c r="A23" s="23"/>
      <c r="B23" s="394"/>
      <c r="C23" s="5"/>
      <c r="D23" s="4"/>
      <c r="E23" s="439"/>
      <c r="F23" s="10" t="str">
        <f>IFERROR(VLOOKUP(A23,Honorarios!$A$9:$C$15,2,FALSE),"")</f>
        <v/>
      </c>
      <c r="G23" s="77">
        <f>IFERROR(B23*C23*E23*F23*#REF!,0)</f>
        <v>0</v>
      </c>
      <c r="H23" s="125">
        <f t="shared" si="2"/>
        <v>0</v>
      </c>
      <c r="I23" s="440"/>
      <c r="J23" s="103"/>
      <c r="K23" s="103"/>
      <c r="L23" s="104"/>
      <c r="M23" s="98">
        <f t="shared" si="0"/>
        <v>0</v>
      </c>
      <c r="N23" s="435"/>
      <c r="O23" s="103"/>
      <c r="P23" s="103"/>
      <c r="Q23" s="103"/>
      <c r="R23" s="103"/>
      <c r="S23" s="104"/>
      <c r="T23" s="98">
        <f t="shared" si="1"/>
        <v>0</v>
      </c>
      <c r="U23" s="98"/>
    </row>
    <row r="24" spans="1:21" ht="18" hidden="1" customHeight="1" x14ac:dyDescent="0.2">
      <c r="A24" s="23"/>
      <c r="B24" s="394"/>
      <c r="C24" s="5"/>
      <c r="D24" s="4"/>
      <c r="E24" s="439"/>
      <c r="F24" s="10" t="str">
        <f>IFERROR(VLOOKUP(A24,Honorarios!$A$9:$C$15,2,FALSE),"")</f>
        <v/>
      </c>
      <c r="G24" s="77">
        <f>IFERROR(B24*C24*E24*F24*#REF!,0)</f>
        <v>0</v>
      </c>
      <c r="H24" s="125">
        <f t="shared" si="2"/>
        <v>0</v>
      </c>
      <c r="I24" s="440"/>
      <c r="J24" s="103"/>
      <c r="K24" s="103"/>
      <c r="L24" s="104"/>
      <c r="M24" s="98">
        <f t="shared" si="0"/>
        <v>0</v>
      </c>
      <c r="N24" s="435"/>
      <c r="O24" s="103"/>
      <c r="P24" s="103"/>
      <c r="Q24" s="103"/>
      <c r="R24" s="103"/>
      <c r="S24" s="104"/>
      <c r="T24" s="98">
        <f t="shared" si="1"/>
        <v>0</v>
      </c>
      <c r="U24" s="98"/>
    </row>
    <row r="25" spans="1:21" ht="18" hidden="1" customHeight="1" x14ac:dyDescent="0.2">
      <c r="A25" s="23"/>
      <c r="B25" s="394"/>
      <c r="C25" s="5"/>
      <c r="D25" s="4"/>
      <c r="E25" s="439"/>
      <c r="F25" s="10" t="str">
        <f>IFERROR(VLOOKUP(A25,Honorarios!$A$9:$C$15,2,FALSE),"")</f>
        <v/>
      </c>
      <c r="G25" s="77">
        <f>IFERROR(B25*C25*E25*F25*#REF!,0)</f>
        <v>0</v>
      </c>
      <c r="H25" s="125">
        <f t="shared" si="2"/>
        <v>0</v>
      </c>
      <c r="I25" s="440"/>
      <c r="J25" s="103"/>
      <c r="K25" s="103"/>
      <c r="L25" s="104"/>
      <c r="M25" s="98">
        <f t="shared" si="0"/>
        <v>0</v>
      </c>
      <c r="N25" s="435"/>
      <c r="O25" s="103"/>
      <c r="P25" s="103"/>
      <c r="Q25" s="103"/>
      <c r="R25" s="103"/>
      <c r="S25" s="104"/>
      <c r="T25" s="98">
        <f t="shared" si="1"/>
        <v>0</v>
      </c>
      <c r="U25" s="98"/>
    </row>
    <row r="26" spans="1:21" ht="18" hidden="1" customHeight="1" x14ac:dyDescent="0.2">
      <c r="A26" s="23"/>
      <c r="B26" s="394"/>
      <c r="C26" s="5"/>
      <c r="D26" s="4"/>
      <c r="E26" s="439"/>
      <c r="F26" s="10" t="str">
        <f>IFERROR(VLOOKUP(A26,Honorarios!$A$9:$C$15,2,FALSE),"")</f>
        <v/>
      </c>
      <c r="G26" s="77">
        <f>IFERROR(B26*C26*E26*F26*#REF!,0)</f>
        <v>0</v>
      </c>
      <c r="H26" s="125">
        <f t="shared" si="2"/>
        <v>0</v>
      </c>
      <c r="I26" s="440"/>
      <c r="J26" s="103"/>
      <c r="K26" s="103"/>
      <c r="L26" s="104"/>
      <c r="M26" s="98">
        <f t="shared" si="0"/>
        <v>0</v>
      </c>
      <c r="N26" s="435"/>
      <c r="O26" s="103"/>
      <c r="P26" s="103"/>
      <c r="Q26" s="103"/>
      <c r="R26" s="103"/>
      <c r="S26" s="104"/>
      <c r="T26" s="98">
        <f t="shared" si="1"/>
        <v>0</v>
      </c>
      <c r="U26" s="98"/>
    </row>
    <row r="27" spans="1:21" ht="18" hidden="1" customHeight="1" x14ac:dyDescent="0.2">
      <c r="A27" s="23"/>
      <c r="B27" s="394"/>
      <c r="C27" s="5"/>
      <c r="D27" s="4"/>
      <c r="E27" s="439"/>
      <c r="F27" s="10" t="str">
        <f>IFERROR(VLOOKUP(A27,Honorarios!$A$9:$C$15,2,FALSE),"")</f>
        <v/>
      </c>
      <c r="G27" s="77">
        <f>IFERROR(B27*C27*E27*F27*#REF!,0)</f>
        <v>0</v>
      </c>
      <c r="H27" s="125">
        <f t="shared" si="2"/>
        <v>0</v>
      </c>
      <c r="I27" s="440"/>
      <c r="J27" s="103"/>
      <c r="K27" s="103"/>
      <c r="L27" s="104"/>
      <c r="M27" s="98">
        <f t="shared" si="0"/>
        <v>0</v>
      </c>
      <c r="N27" s="435"/>
      <c r="O27" s="103"/>
      <c r="P27" s="103"/>
      <c r="Q27" s="103"/>
      <c r="R27" s="103"/>
      <c r="S27" s="104"/>
      <c r="T27" s="98">
        <f t="shared" si="1"/>
        <v>0</v>
      </c>
      <c r="U27" s="98"/>
    </row>
    <row r="28" spans="1:21" ht="18" hidden="1" customHeight="1" x14ac:dyDescent="0.2">
      <c r="A28" s="23"/>
      <c r="B28" s="394"/>
      <c r="C28" s="5"/>
      <c r="D28" s="4"/>
      <c r="E28" s="439"/>
      <c r="F28" s="10" t="str">
        <f>IFERROR(VLOOKUP(A28,Honorarios!$A$9:$C$15,2,FALSE),"")</f>
        <v/>
      </c>
      <c r="G28" s="77">
        <f>IFERROR(B28*C28*E28*F28*#REF!,0)</f>
        <v>0</v>
      </c>
      <c r="H28" s="125">
        <f t="shared" si="2"/>
        <v>0</v>
      </c>
      <c r="I28" s="440"/>
      <c r="J28" s="103"/>
      <c r="K28" s="103"/>
      <c r="L28" s="104"/>
      <c r="M28" s="98">
        <f t="shared" si="0"/>
        <v>0</v>
      </c>
      <c r="N28" s="435"/>
      <c r="O28" s="103"/>
      <c r="P28" s="103"/>
      <c r="Q28" s="103"/>
      <c r="R28" s="103"/>
      <c r="S28" s="104"/>
      <c r="T28" s="98">
        <f t="shared" si="1"/>
        <v>0</v>
      </c>
      <c r="U28" s="98"/>
    </row>
    <row r="29" spans="1:21" ht="18" hidden="1" customHeight="1" x14ac:dyDescent="0.2">
      <c r="A29" s="23"/>
      <c r="B29" s="394"/>
      <c r="C29" s="5"/>
      <c r="D29" s="4"/>
      <c r="E29" s="439"/>
      <c r="F29" s="10" t="str">
        <f>IFERROR(VLOOKUP(A29,Honorarios!$A$9:$C$15,2,FALSE),"")</f>
        <v/>
      </c>
      <c r="G29" s="77">
        <f>IFERROR(B29*C29*E29*F29*#REF!,0)</f>
        <v>0</v>
      </c>
      <c r="H29" s="125">
        <f t="shared" si="2"/>
        <v>0</v>
      </c>
      <c r="I29" s="440"/>
      <c r="J29" s="103"/>
      <c r="K29" s="103"/>
      <c r="L29" s="104"/>
      <c r="M29" s="98">
        <f t="shared" si="0"/>
        <v>0</v>
      </c>
      <c r="N29" s="435"/>
      <c r="O29" s="103"/>
      <c r="P29" s="103"/>
      <c r="Q29" s="103"/>
      <c r="R29" s="103"/>
      <c r="S29" s="104"/>
      <c r="T29" s="98">
        <f t="shared" si="1"/>
        <v>0</v>
      </c>
      <c r="U29" s="98"/>
    </row>
    <row r="30" spans="1:21" ht="18" hidden="1" customHeight="1" x14ac:dyDescent="0.2">
      <c r="A30" s="23"/>
      <c r="B30" s="394"/>
      <c r="C30" s="5"/>
      <c r="D30" s="4"/>
      <c r="E30" s="439"/>
      <c r="F30" s="10" t="str">
        <f>IFERROR(VLOOKUP(A30,Honorarios!$A$9:$C$15,2,FALSE),"")</f>
        <v/>
      </c>
      <c r="G30" s="77">
        <f>IFERROR(B30*C30*E30*F30*#REF!,0)</f>
        <v>0</v>
      </c>
      <c r="H30" s="125">
        <f t="shared" si="2"/>
        <v>0</v>
      </c>
      <c r="I30" s="440"/>
      <c r="J30" s="103"/>
      <c r="K30" s="103"/>
      <c r="L30" s="104"/>
      <c r="M30" s="98">
        <f t="shared" si="0"/>
        <v>0</v>
      </c>
      <c r="N30" s="435"/>
      <c r="O30" s="103"/>
      <c r="P30" s="103"/>
      <c r="Q30" s="103"/>
      <c r="R30" s="103"/>
      <c r="S30" s="104"/>
      <c r="T30" s="98">
        <f t="shared" si="1"/>
        <v>0</v>
      </c>
      <c r="U30" s="98"/>
    </row>
    <row r="31" spans="1:21" ht="18" hidden="1" customHeight="1" x14ac:dyDescent="0.2">
      <c r="A31" s="23"/>
      <c r="B31" s="394"/>
      <c r="C31" s="5"/>
      <c r="D31" s="4"/>
      <c r="E31" s="439"/>
      <c r="F31" s="10" t="str">
        <f>IFERROR(VLOOKUP(A31,Honorarios!$A$9:$C$15,2,FALSE),"")</f>
        <v/>
      </c>
      <c r="G31" s="77">
        <f>IFERROR(B31*C31*E31*F31*#REF!,0)</f>
        <v>0</v>
      </c>
      <c r="H31" s="125">
        <f t="shared" si="2"/>
        <v>0</v>
      </c>
      <c r="I31" s="440"/>
      <c r="J31" s="103"/>
      <c r="K31" s="103"/>
      <c r="L31" s="104"/>
      <c r="M31" s="98">
        <f t="shared" si="0"/>
        <v>0</v>
      </c>
      <c r="N31" s="435"/>
      <c r="O31" s="103"/>
      <c r="P31" s="103"/>
      <c r="Q31" s="103"/>
      <c r="R31" s="103"/>
      <c r="S31" s="104"/>
      <c r="T31" s="98">
        <f t="shared" si="1"/>
        <v>0</v>
      </c>
      <c r="U31" s="98"/>
    </row>
    <row r="32" spans="1:21" ht="18" hidden="1" customHeight="1" x14ac:dyDescent="0.2">
      <c r="A32" s="23"/>
      <c r="B32" s="394"/>
      <c r="C32" s="5"/>
      <c r="D32" s="4"/>
      <c r="E32" s="439"/>
      <c r="F32" s="10" t="str">
        <f>IFERROR(VLOOKUP(A32,Honorarios!$A$9:$C$15,2,FALSE),"")</f>
        <v/>
      </c>
      <c r="G32" s="77">
        <f>IFERROR(B32*C32*E32*F32*#REF!,0)</f>
        <v>0</v>
      </c>
      <c r="H32" s="125">
        <f t="shared" si="2"/>
        <v>0</v>
      </c>
      <c r="I32" s="440"/>
      <c r="J32" s="103"/>
      <c r="K32" s="103"/>
      <c r="L32" s="104"/>
      <c r="M32" s="98">
        <f t="shared" si="0"/>
        <v>0</v>
      </c>
      <c r="N32" s="435"/>
      <c r="O32" s="103"/>
      <c r="P32" s="103"/>
      <c r="Q32" s="103"/>
      <c r="R32" s="103"/>
      <c r="S32" s="104"/>
      <c r="T32" s="98">
        <f t="shared" si="1"/>
        <v>0</v>
      </c>
      <c r="U32" s="98"/>
    </row>
    <row r="33" spans="1:21" ht="18" hidden="1" customHeight="1" x14ac:dyDescent="0.2">
      <c r="A33" s="23"/>
      <c r="B33" s="394"/>
      <c r="C33" s="5"/>
      <c r="D33" s="4"/>
      <c r="E33" s="439"/>
      <c r="F33" s="10" t="str">
        <f>IFERROR(VLOOKUP(A33,Honorarios!$A$9:$C$15,2,FALSE),"")</f>
        <v/>
      </c>
      <c r="G33" s="77">
        <f>IFERROR(B33*C33*E33*F33*#REF!,0)</f>
        <v>0</v>
      </c>
      <c r="H33" s="125">
        <f t="shared" si="2"/>
        <v>0</v>
      </c>
      <c r="I33" s="440"/>
      <c r="J33" s="103"/>
      <c r="K33" s="103"/>
      <c r="L33" s="104"/>
      <c r="M33" s="98">
        <f t="shared" si="0"/>
        <v>0</v>
      </c>
      <c r="N33" s="435"/>
      <c r="O33" s="103"/>
      <c r="P33" s="103"/>
      <c r="Q33" s="103"/>
      <c r="R33" s="103"/>
      <c r="S33" s="104"/>
      <c r="T33" s="98">
        <f t="shared" si="1"/>
        <v>0</v>
      </c>
      <c r="U33" s="98"/>
    </row>
    <row r="34" spans="1:21" ht="18" hidden="1" customHeight="1" x14ac:dyDescent="0.2">
      <c r="A34" s="23"/>
      <c r="B34" s="394"/>
      <c r="C34" s="5"/>
      <c r="D34" s="4"/>
      <c r="E34" s="439"/>
      <c r="F34" s="10" t="str">
        <f>IFERROR(VLOOKUP(A34,Honorarios!$A$9:$C$15,2,FALSE),"")</f>
        <v/>
      </c>
      <c r="G34" s="77">
        <f>IFERROR(B34*C34*E34*F34*#REF!,0)</f>
        <v>0</v>
      </c>
      <c r="H34" s="125">
        <f t="shared" si="2"/>
        <v>0</v>
      </c>
      <c r="I34" s="440"/>
      <c r="J34" s="103"/>
      <c r="K34" s="103"/>
      <c r="L34" s="104"/>
      <c r="M34" s="98">
        <f t="shared" si="0"/>
        <v>0</v>
      </c>
      <c r="N34" s="435"/>
      <c r="O34" s="103"/>
      <c r="P34" s="103"/>
      <c r="Q34" s="103"/>
      <c r="R34" s="103"/>
      <c r="S34" s="104"/>
      <c r="T34" s="98">
        <f t="shared" si="1"/>
        <v>0</v>
      </c>
      <c r="U34" s="98"/>
    </row>
    <row r="35" spans="1:21" ht="18" hidden="1" customHeight="1" x14ac:dyDescent="0.2">
      <c r="A35" s="23"/>
      <c r="B35" s="394"/>
      <c r="C35" s="5"/>
      <c r="D35" s="4"/>
      <c r="E35" s="13"/>
      <c r="F35" s="10" t="str">
        <f>IFERROR(VLOOKUP(A35,Honorarios!$A$9:$C$15,2,FALSE),"")</f>
        <v/>
      </c>
      <c r="G35" s="77">
        <f>IFERROR(B35*C35*E35*F35*#REF!,0)</f>
        <v>0</v>
      </c>
      <c r="H35" s="125">
        <f t="shared" ref="H35:H43" si="3">IFERROR(G35/$G$100,0)</f>
        <v>0</v>
      </c>
      <c r="I35" s="395"/>
      <c r="J35" s="99"/>
      <c r="K35" s="99"/>
      <c r="L35" s="100"/>
      <c r="M35" s="98">
        <f t="shared" si="0"/>
        <v>0</v>
      </c>
      <c r="N35" s="435"/>
      <c r="O35" s="103"/>
      <c r="P35" s="103"/>
      <c r="Q35" s="103"/>
      <c r="R35" s="103"/>
      <c r="S35" s="104"/>
      <c r="T35" s="98">
        <f t="shared" si="1"/>
        <v>0</v>
      </c>
      <c r="U35" s="98"/>
    </row>
    <row r="36" spans="1:21" ht="18" hidden="1" customHeight="1" x14ac:dyDescent="0.2">
      <c r="A36" s="23"/>
      <c r="B36" s="394"/>
      <c r="C36" s="5"/>
      <c r="D36" s="4"/>
      <c r="E36" s="13"/>
      <c r="F36" s="10" t="str">
        <f>IFERROR(VLOOKUP(A36,Honorarios!$A$9:$C$15,2,FALSE),"")</f>
        <v/>
      </c>
      <c r="G36" s="77">
        <f>IFERROR(B36*C36*E36*F36*#REF!,0)</f>
        <v>0</v>
      </c>
      <c r="H36" s="125">
        <f t="shared" si="3"/>
        <v>0</v>
      </c>
      <c r="I36" s="395"/>
      <c r="J36" s="99"/>
      <c r="K36" s="99"/>
      <c r="L36" s="100"/>
      <c r="M36" s="98">
        <f t="shared" si="0"/>
        <v>0</v>
      </c>
      <c r="N36" s="435"/>
      <c r="O36" s="103"/>
      <c r="P36" s="103"/>
      <c r="Q36" s="103"/>
      <c r="R36" s="103"/>
      <c r="S36" s="104"/>
      <c r="T36" s="98">
        <f t="shared" si="1"/>
        <v>0</v>
      </c>
      <c r="U36" s="98"/>
    </row>
    <row r="37" spans="1:21" ht="18" hidden="1" customHeight="1" x14ac:dyDescent="0.2">
      <c r="A37" s="23"/>
      <c r="B37" s="394"/>
      <c r="C37" s="5"/>
      <c r="D37" s="4"/>
      <c r="E37" s="13"/>
      <c r="F37" s="10" t="str">
        <f>IFERROR(VLOOKUP(A37,Honorarios!$A$9:$C$15,2,FALSE),"")</f>
        <v/>
      </c>
      <c r="G37" s="77">
        <f>IFERROR(B37*C37*E37*F37*#REF!,0)</f>
        <v>0</v>
      </c>
      <c r="H37" s="125">
        <f t="shared" si="3"/>
        <v>0</v>
      </c>
      <c r="I37" s="395"/>
      <c r="J37" s="99"/>
      <c r="K37" s="99"/>
      <c r="L37" s="100"/>
      <c r="M37" s="98">
        <f t="shared" si="0"/>
        <v>0</v>
      </c>
      <c r="N37" s="435"/>
      <c r="O37" s="103"/>
      <c r="P37" s="103"/>
      <c r="Q37" s="103"/>
      <c r="R37" s="103"/>
      <c r="S37" s="104"/>
      <c r="T37" s="98">
        <f t="shared" si="1"/>
        <v>0</v>
      </c>
      <c r="U37" s="98"/>
    </row>
    <row r="38" spans="1:21" ht="18" hidden="1" customHeight="1" x14ac:dyDescent="0.2">
      <c r="A38" s="23"/>
      <c r="B38" s="394"/>
      <c r="C38" s="5"/>
      <c r="D38" s="4"/>
      <c r="E38" s="13"/>
      <c r="F38" s="10" t="str">
        <f>IFERROR(VLOOKUP(A38,Honorarios!$A$9:$C$15,2,FALSE),"")</f>
        <v/>
      </c>
      <c r="G38" s="77">
        <f>IFERROR(B38*C38*E38*F38*#REF!,0)</f>
        <v>0</v>
      </c>
      <c r="H38" s="125">
        <f t="shared" si="3"/>
        <v>0</v>
      </c>
      <c r="I38" s="395"/>
      <c r="J38" s="99"/>
      <c r="K38" s="99"/>
      <c r="L38" s="100"/>
      <c r="M38" s="98">
        <f t="shared" si="0"/>
        <v>0</v>
      </c>
      <c r="N38" s="435"/>
      <c r="O38" s="103"/>
      <c r="P38" s="103"/>
      <c r="Q38" s="103"/>
      <c r="R38" s="103"/>
      <c r="S38" s="104"/>
      <c r="T38" s="98">
        <f t="shared" si="1"/>
        <v>0</v>
      </c>
      <c r="U38" s="98"/>
    </row>
    <row r="39" spans="1:21" ht="18" hidden="1" customHeight="1" x14ac:dyDescent="0.2">
      <c r="A39" s="23"/>
      <c r="B39" s="394"/>
      <c r="C39" s="5"/>
      <c r="D39" s="4"/>
      <c r="E39" s="13"/>
      <c r="F39" s="10" t="str">
        <f>IFERROR(VLOOKUP(A39,Honorarios!$A$9:$C$15,2,FALSE),"")</f>
        <v/>
      </c>
      <c r="G39" s="77">
        <f>IFERROR(B39*C39*E39*F39*#REF!,0)</f>
        <v>0</v>
      </c>
      <c r="H39" s="125">
        <f t="shared" si="3"/>
        <v>0</v>
      </c>
      <c r="I39" s="395"/>
      <c r="J39" s="99"/>
      <c r="K39" s="99"/>
      <c r="L39" s="100"/>
      <c r="M39" s="98">
        <f t="shared" si="0"/>
        <v>0</v>
      </c>
      <c r="N39" s="435"/>
      <c r="O39" s="103"/>
      <c r="P39" s="103"/>
      <c r="Q39" s="103"/>
      <c r="R39" s="103"/>
      <c r="S39" s="104"/>
      <c r="T39" s="98">
        <f t="shared" si="1"/>
        <v>0</v>
      </c>
      <c r="U39" s="98"/>
    </row>
    <row r="40" spans="1:21" ht="18" hidden="1" customHeight="1" x14ac:dyDescent="0.2">
      <c r="A40" s="23"/>
      <c r="B40" s="394"/>
      <c r="C40" s="5"/>
      <c r="D40" s="4"/>
      <c r="E40" s="13"/>
      <c r="F40" s="10" t="str">
        <f>IFERROR(VLOOKUP(A40,Honorarios!$A$9:$C$15,2,FALSE),"")</f>
        <v/>
      </c>
      <c r="G40" s="77">
        <f>IFERROR(B40*C40*E40*F40*#REF!,0)</f>
        <v>0</v>
      </c>
      <c r="H40" s="125">
        <f t="shared" si="3"/>
        <v>0</v>
      </c>
      <c r="I40" s="395"/>
      <c r="J40" s="99"/>
      <c r="K40" s="99"/>
      <c r="L40" s="100"/>
      <c r="M40" s="98">
        <f t="shared" si="0"/>
        <v>0</v>
      </c>
      <c r="N40" s="435"/>
      <c r="O40" s="103"/>
      <c r="P40" s="103"/>
      <c r="Q40" s="103"/>
      <c r="R40" s="103"/>
      <c r="S40" s="104"/>
      <c r="T40" s="98">
        <f t="shared" si="1"/>
        <v>0</v>
      </c>
      <c r="U40" s="98"/>
    </row>
    <row r="41" spans="1:21" ht="18" hidden="1" customHeight="1" x14ac:dyDescent="0.2">
      <c r="A41" s="23"/>
      <c r="B41" s="394"/>
      <c r="C41" s="5"/>
      <c r="D41" s="4"/>
      <c r="E41" s="13"/>
      <c r="F41" s="10" t="str">
        <f>IFERROR(VLOOKUP(A41,Honorarios!$A$9:$C$15,2,FALSE),"")</f>
        <v/>
      </c>
      <c r="G41" s="77">
        <f>IFERROR(B41*C41*E41*F41*#REF!,0)</f>
        <v>0</v>
      </c>
      <c r="H41" s="125">
        <f t="shared" si="3"/>
        <v>0</v>
      </c>
      <c r="I41" s="395"/>
      <c r="J41" s="99"/>
      <c r="K41" s="99"/>
      <c r="L41" s="100"/>
      <c r="M41" s="98">
        <f t="shared" si="0"/>
        <v>0</v>
      </c>
      <c r="N41" s="435"/>
      <c r="O41" s="103"/>
      <c r="P41" s="103"/>
      <c r="Q41" s="103"/>
      <c r="R41" s="103"/>
      <c r="S41" s="104"/>
      <c r="T41" s="98">
        <f t="shared" si="1"/>
        <v>0</v>
      </c>
      <c r="U41" s="98"/>
    </row>
    <row r="42" spans="1:21" ht="18" hidden="1" customHeight="1" x14ac:dyDescent="0.2">
      <c r="A42" s="23"/>
      <c r="B42" s="394"/>
      <c r="C42" s="5"/>
      <c r="D42" s="4"/>
      <c r="E42" s="13"/>
      <c r="F42" s="10" t="str">
        <f>IFERROR(VLOOKUP(A42,Honorarios!$A$9:$C$15,2,FALSE),"")</f>
        <v/>
      </c>
      <c r="G42" s="77">
        <f>IFERROR(B42*C42*E42*F42*#REF!,0)</f>
        <v>0</v>
      </c>
      <c r="H42" s="125">
        <f t="shared" si="3"/>
        <v>0</v>
      </c>
      <c r="I42" s="395"/>
      <c r="J42" s="99"/>
      <c r="K42" s="99"/>
      <c r="L42" s="100"/>
      <c r="M42" s="98">
        <f t="shared" si="0"/>
        <v>0</v>
      </c>
      <c r="N42" s="435"/>
      <c r="O42" s="103"/>
      <c r="P42" s="103"/>
      <c r="Q42" s="103"/>
      <c r="R42" s="103"/>
      <c r="S42" s="104"/>
      <c r="T42" s="98">
        <f t="shared" si="1"/>
        <v>0</v>
      </c>
      <c r="U42" s="98"/>
    </row>
    <row r="43" spans="1:21" ht="18" hidden="1" customHeight="1" x14ac:dyDescent="0.2">
      <c r="A43" s="23"/>
      <c r="B43" s="394"/>
      <c r="C43" s="5"/>
      <c r="D43" s="4"/>
      <c r="E43" s="13"/>
      <c r="F43" s="10" t="str">
        <f>IFERROR(VLOOKUP(A43,Honorarios!$A$9:$C$15,2,FALSE),"")</f>
        <v/>
      </c>
      <c r="G43" s="77">
        <f>IFERROR(B43*C43*E43*F43*#REF!,0)</f>
        <v>0</v>
      </c>
      <c r="H43" s="125">
        <f t="shared" si="3"/>
        <v>0</v>
      </c>
      <c r="I43" s="395"/>
      <c r="J43" s="99"/>
      <c r="K43" s="99"/>
      <c r="L43" s="100"/>
      <c r="M43" s="98">
        <f t="shared" si="0"/>
        <v>0</v>
      </c>
      <c r="N43" s="435"/>
      <c r="O43" s="103"/>
      <c r="P43" s="103"/>
      <c r="Q43" s="103"/>
      <c r="R43" s="103"/>
      <c r="S43" s="104"/>
      <c r="T43" s="98">
        <f t="shared" si="1"/>
        <v>0</v>
      </c>
      <c r="U43" s="98"/>
    </row>
    <row r="44" spans="1:21" ht="18" hidden="1" customHeight="1" x14ac:dyDescent="0.2">
      <c r="A44" s="23"/>
      <c r="B44" s="394"/>
      <c r="C44" s="5"/>
      <c r="D44" s="4"/>
      <c r="E44" s="13"/>
      <c r="F44" s="10" t="str">
        <f>IFERROR(VLOOKUP(A44,Honorarios!$A$9:$C$15,2,FALSE),"")</f>
        <v/>
      </c>
      <c r="G44" s="77">
        <f>IFERROR(B44*C44*E44*F44*#REF!,0)</f>
        <v>0</v>
      </c>
      <c r="H44" s="125">
        <f t="shared" ref="H44:H59" si="4">IFERROR(G44/$G$100,0)</f>
        <v>0</v>
      </c>
      <c r="I44" s="395"/>
      <c r="J44" s="99"/>
      <c r="K44" s="99"/>
      <c r="L44" s="100"/>
      <c r="M44" s="98">
        <f t="shared" si="0"/>
        <v>0</v>
      </c>
      <c r="N44" s="435"/>
      <c r="O44" s="103"/>
      <c r="P44" s="103"/>
      <c r="Q44" s="103"/>
      <c r="R44" s="103"/>
      <c r="S44" s="104"/>
      <c r="T44" s="98">
        <f t="shared" si="1"/>
        <v>0</v>
      </c>
      <c r="U44" s="98"/>
    </row>
    <row r="45" spans="1:21" ht="18" hidden="1" customHeight="1" x14ac:dyDescent="0.2">
      <c r="A45" s="23"/>
      <c r="B45" s="394"/>
      <c r="C45" s="5"/>
      <c r="D45" s="4"/>
      <c r="E45" s="13"/>
      <c r="F45" s="10" t="str">
        <f>IFERROR(VLOOKUP(A45,Honorarios!$A$9:$C$15,2,FALSE),"")</f>
        <v/>
      </c>
      <c r="G45" s="77">
        <f>IFERROR(B45*C45*E45*F45*#REF!,0)</f>
        <v>0</v>
      </c>
      <c r="H45" s="125">
        <f t="shared" si="4"/>
        <v>0</v>
      </c>
      <c r="I45" s="395"/>
      <c r="J45" s="99"/>
      <c r="K45" s="99"/>
      <c r="L45" s="100"/>
      <c r="M45" s="98">
        <f t="shared" si="0"/>
        <v>0</v>
      </c>
      <c r="N45" s="435"/>
      <c r="O45" s="103"/>
      <c r="P45" s="103"/>
      <c r="Q45" s="103"/>
      <c r="R45" s="103"/>
      <c r="S45" s="104"/>
      <c r="T45" s="98">
        <f t="shared" si="1"/>
        <v>0</v>
      </c>
      <c r="U45" s="98"/>
    </row>
    <row r="46" spans="1:21" ht="18" hidden="1" customHeight="1" x14ac:dyDescent="0.2">
      <c r="A46" s="23"/>
      <c r="B46" s="394"/>
      <c r="C46" s="5"/>
      <c r="D46" s="4"/>
      <c r="E46" s="13"/>
      <c r="F46" s="10" t="str">
        <f>IFERROR(VLOOKUP(A46,Honorarios!$A$9:$C$15,2,FALSE),"")</f>
        <v/>
      </c>
      <c r="G46" s="77">
        <f>IFERROR(B46*C46*E46*F46*#REF!,0)</f>
        <v>0</v>
      </c>
      <c r="H46" s="125">
        <f t="shared" si="4"/>
        <v>0</v>
      </c>
      <c r="I46" s="395"/>
      <c r="J46" s="99"/>
      <c r="K46" s="99"/>
      <c r="L46" s="100"/>
      <c r="M46" s="98">
        <f t="shared" si="0"/>
        <v>0</v>
      </c>
      <c r="N46" s="435"/>
      <c r="O46" s="103"/>
      <c r="P46" s="103"/>
      <c r="Q46" s="103"/>
      <c r="R46" s="103"/>
      <c r="S46" s="104"/>
      <c r="T46" s="98">
        <f t="shared" si="1"/>
        <v>0</v>
      </c>
      <c r="U46" s="98"/>
    </row>
    <row r="47" spans="1:21" ht="18" hidden="1" customHeight="1" x14ac:dyDescent="0.2">
      <c r="A47" s="23"/>
      <c r="B47" s="394"/>
      <c r="C47" s="5"/>
      <c r="D47" s="4"/>
      <c r="E47" s="13"/>
      <c r="F47" s="10" t="str">
        <f>IFERROR(VLOOKUP(A47,Honorarios!$A$9:$C$15,2,FALSE),"")</f>
        <v/>
      </c>
      <c r="G47" s="77">
        <f>IFERROR(B47*C47*E47*F47*#REF!,0)</f>
        <v>0</v>
      </c>
      <c r="H47" s="125">
        <f t="shared" si="4"/>
        <v>0</v>
      </c>
      <c r="I47" s="395"/>
      <c r="J47" s="99"/>
      <c r="K47" s="99"/>
      <c r="L47" s="100"/>
      <c r="M47" s="98">
        <f t="shared" si="0"/>
        <v>0</v>
      </c>
      <c r="N47" s="435"/>
      <c r="O47" s="103"/>
      <c r="P47" s="103"/>
      <c r="Q47" s="103"/>
      <c r="R47" s="103"/>
      <c r="S47" s="104"/>
      <c r="T47" s="98">
        <f t="shared" si="1"/>
        <v>0</v>
      </c>
      <c r="U47" s="98"/>
    </row>
    <row r="48" spans="1:21" ht="18" hidden="1" customHeight="1" x14ac:dyDescent="0.2">
      <c r="A48" s="23"/>
      <c r="B48" s="394"/>
      <c r="C48" s="5"/>
      <c r="D48" s="4"/>
      <c r="E48" s="13"/>
      <c r="F48" s="10" t="str">
        <f>IFERROR(VLOOKUP(A48,Honorarios!$A$9:$C$15,2,FALSE),"")</f>
        <v/>
      </c>
      <c r="G48" s="77">
        <f>IFERROR(B48*C48*E48*F48*#REF!,0)</f>
        <v>0</v>
      </c>
      <c r="H48" s="125">
        <f t="shared" si="4"/>
        <v>0</v>
      </c>
      <c r="I48" s="395"/>
      <c r="J48" s="99"/>
      <c r="K48" s="99"/>
      <c r="L48" s="100"/>
      <c r="M48" s="98">
        <f t="shared" si="0"/>
        <v>0</v>
      </c>
      <c r="N48" s="435"/>
      <c r="O48" s="103"/>
      <c r="P48" s="103"/>
      <c r="Q48" s="103"/>
      <c r="R48" s="103"/>
      <c r="S48" s="104"/>
      <c r="T48" s="98">
        <f t="shared" si="1"/>
        <v>0</v>
      </c>
      <c r="U48" s="98"/>
    </row>
    <row r="49" spans="1:21" ht="18" hidden="1" customHeight="1" x14ac:dyDescent="0.2">
      <c r="A49" s="23"/>
      <c r="B49" s="394"/>
      <c r="C49" s="5"/>
      <c r="D49" s="4"/>
      <c r="E49" s="13"/>
      <c r="F49" s="10" t="str">
        <f>IFERROR(VLOOKUP(A49,Honorarios!$A$9:$C$15,2,FALSE),"")</f>
        <v/>
      </c>
      <c r="G49" s="77">
        <f>IFERROR(B49*C49*E49*F49*#REF!,0)</f>
        <v>0</v>
      </c>
      <c r="H49" s="125">
        <f t="shared" si="4"/>
        <v>0</v>
      </c>
      <c r="I49" s="395"/>
      <c r="J49" s="99"/>
      <c r="K49" s="99"/>
      <c r="L49" s="100"/>
      <c r="M49" s="98">
        <f t="shared" si="0"/>
        <v>0</v>
      </c>
      <c r="N49" s="435"/>
      <c r="O49" s="103"/>
      <c r="P49" s="103"/>
      <c r="Q49" s="103"/>
      <c r="R49" s="103"/>
      <c r="S49" s="104"/>
      <c r="T49" s="98">
        <f t="shared" si="1"/>
        <v>0</v>
      </c>
      <c r="U49" s="98"/>
    </row>
    <row r="50" spans="1:21" ht="18" hidden="1" customHeight="1" x14ac:dyDescent="0.2">
      <c r="A50" s="23"/>
      <c r="B50" s="394"/>
      <c r="C50" s="5"/>
      <c r="D50" s="4"/>
      <c r="E50" s="13"/>
      <c r="F50" s="10" t="str">
        <f>IFERROR(VLOOKUP(A50,Honorarios!$A$9:$C$15,2,FALSE),"")</f>
        <v/>
      </c>
      <c r="G50" s="77">
        <f>IFERROR(B50*C50*E50*F50*#REF!,0)</f>
        <v>0</v>
      </c>
      <c r="H50" s="125">
        <f t="shared" si="4"/>
        <v>0</v>
      </c>
      <c r="I50" s="395"/>
      <c r="J50" s="99"/>
      <c r="K50" s="99"/>
      <c r="L50" s="100"/>
      <c r="M50" s="98">
        <f t="shared" si="0"/>
        <v>0</v>
      </c>
      <c r="N50" s="435"/>
      <c r="O50" s="103"/>
      <c r="P50" s="103"/>
      <c r="Q50" s="103"/>
      <c r="R50" s="103"/>
      <c r="S50" s="104"/>
      <c r="T50" s="98">
        <f t="shared" si="1"/>
        <v>0</v>
      </c>
      <c r="U50" s="98"/>
    </row>
    <row r="51" spans="1:21" ht="18" hidden="1" customHeight="1" x14ac:dyDescent="0.2">
      <c r="A51" s="23"/>
      <c r="B51" s="394"/>
      <c r="C51" s="5"/>
      <c r="D51" s="4"/>
      <c r="E51" s="13"/>
      <c r="F51" s="10" t="str">
        <f>IFERROR(VLOOKUP(A51,Honorarios!$A$9:$C$15,2,FALSE),"")</f>
        <v/>
      </c>
      <c r="G51" s="77">
        <f>IFERROR(B51*C51*E51*F51*#REF!,0)</f>
        <v>0</v>
      </c>
      <c r="H51" s="125">
        <f t="shared" si="4"/>
        <v>0</v>
      </c>
      <c r="I51" s="395"/>
      <c r="J51" s="99"/>
      <c r="K51" s="99"/>
      <c r="L51" s="100"/>
      <c r="M51" s="98">
        <f t="shared" si="0"/>
        <v>0</v>
      </c>
      <c r="N51" s="435"/>
      <c r="O51" s="103"/>
      <c r="P51" s="103"/>
      <c r="Q51" s="103"/>
      <c r="R51" s="103"/>
      <c r="S51" s="104"/>
      <c r="T51" s="98">
        <f t="shared" si="1"/>
        <v>0</v>
      </c>
      <c r="U51" s="98"/>
    </row>
    <row r="52" spans="1:21" ht="18" hidden="1" customHeight="1" x14ac:dyDescent="0.2">
      <c r="A52" s="23"/>
      <c r="B52" s="394"/>
      <c r="C52" s="5"/>
      <c r="D52" s="4"/>
      <c r="E52" s="13"/>
      <c r="F52" s="10" t="str">
        <f>IFERROR(VLOOKUP(A52,Honorarios!$A$9:$C$15,2,FALSE),"")</f>
        <v/>
      </c>
      <c r="G52" s="77">
        <f>IFERROR(B52*C52*E52*F52*#REF!,0)</f>
        <v>0</v>
      </c>
      <c r="H52" s="125">
        <f t="shared" si="4"/>
        <v>0</v>
      </c>
      <c r="I52" s="395"/>
      <c r="J52" s="99"/>
      <c r="K52" s="99"/>
      <c r="L52" s="100"/>
      <c r="M52" s="98">
        <f t="shared" si="0"/>
        <v>0</v>
      </c>
      <c r="N52" s="435"/>
      <c r="O52" s="103"/>
      <c r="P52" s="103"/>
      <c r="Q52" s="103"/>
      <c r="R52" s="103"/>
      <c r="S52" s="104"/>
      <c r="T52" s="98">
        <f t="shared" si="1"/>
        <v>0</v>
      </c>
      <c r="U52" s="98"/>
    </row>
    <row r="53" spans="1:21" ht="18" hidden="1" customHeight="1" x14ac:dyDescent="0.2">
      <c r="A53" s="23"/>
      <c r="B53" s="394"/>
      <c r="C53" s="5"/>
      <c r="D53" s="4"/>
      <c r="E53" s="13"/>
      <c r="F53" s="10" t="str">
        <f>IFERROR(VLOOKUP(A53,Honorarios!$A$9:$C$15,2,FALSE),"")</f>
        <v/>
      </c>
      <c r="G53" s="77">
        <f>IFERROR(B53*C53*E53*F53*#REF!,0)</f>
        <v>0</v>
      </c>
      <c r="H53" s="125">
        <f t="shared" si="4"/>
        <v>0</v>
      </c>
      <c r="I53" s="395"/>
      <c r="J53" s="99"/>
      <c r="K53" s="99"/>
      <c r="L53" s="100"/>
      <c r="M53" s="98">
        <f t="shared" si="0"/>
        <v>0</v>
      </c>
      <c r="N53" s="435"/>
      <c r="O53" s="103"/>
      <c r="P53" s="103"/>
      <c r="Q53" s="103"/>
      <c r="R53" s="103"/>
      <c r="S53" s="104"/>
      <c r="T53" s="98">
        <f t="shared" si="1"/>
        <v>0</v>
      </c>
      <c r="U53" s="98"/>
    </row>
    <row r="54" spans="1:21" ht="18" hidden="1" customHeight="1" x14ac:dyDescent="0.2">
      <c r="A54" s="23"/>
      <c r="B54" s="394"/>
      <c r="C54" s="5"/>
      <c r="D54" s="4"/>
      <c r="E54" s="13"/>
      <c r="F54" s="10" t="str">
        <f>IFERROR(VLOOKUP(A54,Honorarios!$A$9:$C$15,2,FALSE),"")</f>
        <v/>
      </c>
      <c r="G54" s="77">
        <f>IFERROR(B54*C54*E54*F54*#REF!,0)</f>
        <v>0</v>
      </c>
      <c r="H54" s="125">
        <f t="shared" si="4"/>
        <v>0</v>
      </c>
      <c r="I54" s="395"/>
      <c r="J54" s="99"/>
      <c r="K54" s="99"/>
      <c r="L54" s="100"/>
      <c r="M54" s="98">
        <f t="shared" si="0"/>
        <v>0</v>
      </c>
      <c r="N54" s="435"/>
      <c r="O54" s="103"/>
      <c r="P54" s="103"/>
      <c r="Q54" s="103"/>
      <c r="R54" s="103"/>
      <c r="S54" s="104"/>
      <c r="T54" s="98">
        <f t="shared" si="1"/>
        <v>0</v>
      </c>
      <c r="U54" s="98"/>
    </row>
    <row r="55" spans="1:21" ht="18" hidden="1" customHeight="1" x14ac:dyDescent="0.2">
      <c r="A55" s="23"/>
      <c r="B55" s="394"/>
      <c r="C55" s="5"/>
      <c r="D55" s="4"/>
      <c r="E55" s="13"/>
      <c r="F55" s="10" t="str">
        <f>IFERROR(VLOOKUP(A55,Honorarios!$A$9:$C$15,2,FALSE),"")</f>
        <v/>
      </c>
      <c r="G55" s="77">
        <f>IFERROR(B55*C55*E55*F55*#REF!,0)</f>
        <v>0</v>
      </c>
      <c r="H55" s="125">
        <f t="shared" si="4"/>
        <v>0</v>
      </c>
      <c r="I55" s="395"/>
      <c r="J55" s="99"/>
      <c r="K55" s="99"/>
      <c r="L55" s="100"/>
      <c r="M55" s="98">
        <f t="shared" si="0"/>
        <v>0</v>
      </c>
      <c r="N55" s="435"/>
      <c r="O55" s="103"/>
      <c r="P55" s="103"/>
      <c r="Q55" s="103"/>
      <c r="R55" s="103"/>
      <c r="S55" s="104"/>
      <c r="T55" s="98">
        <f t="shared" si="1"/>
        <v>0</v>
      </c>
      <c r="U55" s="98"/>
    </row>
    <row r="56" spans="1:21" ht="18" hidden="1" customHeight="1" x14ac:dyDescent="0.2">
      <c r="A56" s="23"/>
      <c r="B56" s="394"/>
      <c r="C56" s="5"/>
      <c r="D56" s="4"/>
      <c r="E56" s="13"/>
      <c r="F56" s="10" t="str">
        <f>IFERROR(VLOOKUP(A56,Honorarios!$A$9:$C$15,2,FALSE),"")</f>
        <v/>
      </c>
      <c r="G56" s="77">
        <f>IFERROR(B56*C56*E56*F56*#REF!,0)</f>
        <v>0</v>
      </c>
      <c r="H56" s="125">
        <f t="shared" si="4"/>
        <v>0</v>
      </c>
      <c r="I56" s="395"/>
      <c r="J56" s="99"/>
      <c r="K56" s="99"/>
      <c r="L56" s="100"/>
      <c r="M56" s="98">
        <f t="shared" si="0"/>
        <v>0</v>
      </c>
      <c r="N56" s="435"/>
      <c r="O56" s="103"/>
      <c r="P56" s="103"/>
      <c r="Q56" s="103"/>
      <c r="R56" s="103"/>
      <c r="S56" s="104"/>
      <c r="T56" s="98">
        <f t="shared" si="1"/>
        <v>0</v>
      </c>
      <c r="U56" s="98"/>
    </row>
    <row r="57" spans="1:21" ht="18" hidden="1" customHeight="1" x14ac:dyDescent="0.2">
      <c r="A57" s="23"/>
      <c r="B57" s="394"/>
      <c r="C57" s="5"/>
      <c r="D57" s="4"/>
      <c r="E57" s="13"/>
      <c r="F57" s="10" t="str">
        <f>IFERROR(VLOOKUP(A57,Honorarios!$A$9:$C$15,2,FALSE),"")</f>
        <v/>
      </c>
      <c r="G57" s="77">
        <f>IFERROR(B57*C57*E57*F57*#REF!,0)</f>
        <v>0</v>
      </c>
      <c r="H57" s="125">
        <f t="shared" si="4"/>
        <v>0</v>
      </c>
      <c r="I57" s="395"/>
      <c r="J57" s="99"/>
      <c r="K57" s="99"/>
      <c r="L57" s="100"/>
      <c r="M57" s="98">
        <f t="shared" si="0"/>
        <v>0</v>
      </c>
      <c r="N57" s="435"/>
      <c r="O57" s="103"/>
      <c r="P57" s="103"/>
      <c r="Q57" s="103"/>
      <c r="R57" s="103"/>
      <c r="S57" s="104"/>
      <c r="T57" s="98">
        <f t="shared" si="1"/>
        <v>0</v>
      </c>
      <c r="U57" s="98"/>
    </row>
    <row r="58" spans="1:21" ht="18" hidden="1" customHeight="1" x14ac:dyDescent="0.2">
      <c r="A58" s="23"/>
      <c r="B58" s="394"/>
      <c r="C58" s="5"/>
      <c r="D58" s="4"/>
      <c r="E58" s="13"/>
      <c r="F58" s="10" t="str">
        <f>IFERROR(VLOOKUP(A58,Honorarios!$A$9:$C$15,2,FALSE),"")</f>
        <v/>
      </c>
      <c r="G58" s="77">
        <f>IFERROR(B58*C58*E58*F58*#REF!,0)</f>
        <v>0</v>
      </c>
      <c r="H58" s="125">
        <f t="shared" si="4"/>
        <v>0</v>
      </c>
      <c r="I58" s="395"/>
      <c r="J58" s="99"/>
      <c r="K58" s="99"/>
      <c r="L58" s="100"/>
      <c r="M58" s="98">
        <f t="shared" si="0"/>
        <v>0</v>
      </c>
      <c r="N58" s="435"/>
      <c r="O58" s="103"/>
      <c r="P58" s="103"/>
      <c r="Q58" s="103"/>
      <c r="R58" s="103"/>
      <c r="S58" s="104"/>
      <c r="T58" s="98">
        <f t="shared" si="1"/>
        <v>0</v>
      </c>
      <c r="U58" s="98"/>
    </row>
    <row r="59" spans="1:21" ht="18" hidden="1" customHeight="1" x14ac:dyDescent="0.2">
      <c r="A59" s="23"/>
      <c r="B59" s="394"/>
      <c r="C59" s="5"/>
      <c r="D59" s="4"/>
      <c r="E59" s="13"/>
      <c r="F59" s="10" t="str">
        <f>IFERROR(VLOOKUP(A59,Honorarios!$A$9:$C$15,2,FALSE),"")</f>
        <v/>
      </c>
      <c r="G59" s="77">
        <f>IFERROR(B59*C59*E59*F59*#REF!,0)</f>
        <v>0</v>
      </c>
      <c r="H59" s="125">
        <f t="shared" si="4"/>
        <v>0</v>
      </c>
      <c r="I59" s="395"/>
      <c r="J59" s="99"/>
      <c r="K59" s="99"/>
      <c r="L59" s="100"/>
      <c r="M59" s="98">
        <f t="shared" si="0"/>
        <v>0</v>
      </c>
      <c r="N59" s="435"/>
      <c r="O59" s="103"/>
      <c r="P59" s="103"/>
      <c r="Q59" s="103"/>
      <c r="R59" s="103"/>
      <c r="S59" s="104"/>
      <c r="T59" s="98">
        <f t="shared" si="1"/>
        <v>0</v>
      </c>
      <c r="U59" s="98"/>
    </row>
    <row r="60" spans="1:21" ht="18" hidden="1" customHeight="1" x14ac:dyDescent="0.2">
      <c r="A60" s="23"/>
      <c r="B60" s="394"/>
      <c r="C60" s="5"/>
      <c r="D60" s="4"/>
      <c r="E60" s="13"/>
      <c r="F60" s="10" t="str">
        <f>IFERROR(VLOOKUP(A60,Honorarios!$A$9:$C$15,2,FALSE),"")</f>
        <v/>
      </c>
      <c r="G60" s="77">
        <f>IFERROR(B60*C60*E60*F60*#REF!,0)</f>
        <v>0</v>
      </c>
      <c r="H60" s="125">
        <f>IFERROR(G60/$G$100,0)</f>
        <v>0</v>
      </c>
      <c r="I60" s="395"/>
      <c r="J60" s="99"/>
      <c r="K60" s="99"/>
      <c r="L60" s="100"/>
      <c r="M60" s="98">
        <f t="shared" si="0"/>
        <v>0</v>
      </c>
      <c r="N60" s="435"/>
      <c r="O60" s="103"/>
      <c r="P60" s="103"/>
      <c r="Q60" s="103"/>
      <c r="R60" s="103"/>
      <c r="S60" s="104"/>
      <c r="T60" s="98">
        <f t="shared" si="1"/>
        <v>0</v>
      </c>
      <c r="U60" s="98"/>
    </row>
    <row r="61" spans="1:21" ht="18" customHeight="1" x14ac:dyDescent="0.2">
      <c r="A61" s="1261" t="s">
        <v>386</v>
      </c>
      <c r="B61" s="1262"/>
      <c r="C61" s="1262"/>
      <c r="D61" s="1262"/>
      <c r="E61" s="1262"/>
      <c r="F61" s="1262"/>
      <c r="G61" s="78">
        <f>SUM(G12:G60)</f>
        <v>0</v>
      </c>
      <c r="H61" s="124">
        <f>SUM(H12:H60)</f>
        <v>0</v>
      </c>
      <c r="I61" s="101">
        <f>SUM(I12:I60)</f>
        <v>0</v>
      </c>
      <c r="J61" s="101">
        <f t="shared" ref="J61" si="5">SUM(J12:J60)</f>
        <v>0</v>
      </c>
      <c r="K61" s="101">
        <f>SUM(K12:K60)</f>
        <v>0</v>
      </c>
      <c r="L61" s="102">
        <f>SUM(L12:L60)</f>
        <v>0</v>
      </c>
      <c r="M61" s="98">
        <f t="shared" ref="M61" si="6">G61-SUM(I61:L61)</f>
        <v>0</v>
      </c>
      <c r="N61" s="435"/>
      <c r="O61" s="103"/>
      <c r="P61" s="103"/>
      <c r="Q61" s="103"/>
      <c r="R61" s="103"/>
      <c r="S61" s="104"/>
      <c r="T61" s="98"/>
      <c r="U61" s="98"/>
    </row>
    <row r="62" spans="1:21" ht="18" customHeight="1" x14ac:dyDescent="0.2">
      <c r="A62" s="1263" t="s">
        <v>388</v>
      </c>
      <c r="B62" s="1264"/>
      <c r="C62" s="1264"/>
      <c r="D62" s="1264"/>
      <c r="E62" s="1264"/>
      <c r="F62" s="1264"/>
      <c r="G62" s="1264"/>
      <c r="H62" s="1264"/>
      <c r="I62" s="1264"/>
      <c r="J62" s="1264"/>
      <c r="K62" s="1264"/>
      <c r="L62" s="1265"/>
      <c r="M62" s="98"/>
      <c r="N62" s="435"/>
      <c r="O62" s="103"/>
      <c r="P62" s="103"/>
      <c r="Q62" s="103"/>
      <c r="R62" s="103"/>
      <c r="S62" s="104"/>
      <c r="T62" s="98"/>
      <c r="U62" s="98"/>
    </row>
    <row r="63" spans="1:21" ht="18" customHeight="1" x14ac:dyDescent="0.2">
      <c r="A63" s="9"/>
      <c r="B63" s="6"/>
      <c r="C63" s="7"/>
      <c r="D63" s="4"/>
      <c r="E63" s="12"/>
      <c r="F63" s="10"/>
      <c r="G63" s="77">
        <f>IFERROR(B63*C63*E63*F63*#REF!,0)</f>
        <v>0</v>
      </c>
      <c r="H63" s="125">
        <f>IFERROR(G63/$G$100,0)</f>
        <v>0</v>
      </c>
      <c r="I63" s="103"/>
      <c r="J63" s="103"/>
      <c r="K63" s="103"/>
      <c r="L63" s="104"/>
      <c r="M63" s="98">
        <f t="shared" ref="M63:M150" si="7">G63-SUM(I63:L63)</f>
        <v>0</v>
      </c>
      <c r="N63" s="435"/>
      <c r="O63" s="103"/>
      <c r="P63" s="103"/>
      <c r="Q63" s="103"/>
      <c r="R63" s="103"/>
      <c r="S63" s="104"/>
      <c r="T63" s="98">
        <f t="shared" si="1"/>
        <v>0</v>
      </c>
      <c r="U63" s="98"/>
    </row>
    <row r="64" spans="1:21" ht="18" customHeight="1" x14ac:dyDescent="0.2">
      <c r="A64" s="11"/>
      <c r="B64" s="6"/>
      <c r="C64" s="7"/>
      <c r="D64" s="4"/>
      <c r="E64" s="12"/>
      <c r="F64" s="31"/>
      <c r="G64" s="77">
        <f>IFERROR(B64*C64*E64*F64*#REF!,0)</f>
        <v>0</v>
      </c>
      <c r="H64" s="125">
        <f>IFERROR(G64/$G$100,0)</f>
        <v>0</v>
      </c>
      <c r="I64" s="103"/>
      <c r="J64" s="103"/>
      <c r="K64" s="103"/>
      <c r="L64" s="104"/>
      <c r="M64" s="98">
        <f t="shared" si="7"/>
        <v>0</v>
      </c>
      <c r="N64" s="435"/>
      <c r="O64" s="103"/>
      <c r="P64" s="103"/>
      <c r="Q64" s="103"/>
      <c r="R64" s="103"/>
      <c r="S64" s="104"/>
      <c r="T64" s="98">
        <f t="shared" si="1"/>
        <v>0</v>
      </c>
      <c r="U64" s="98"/>
    </row>
    <row r="65" spans="1:21" ht="18" customHeight="1" x14ac:dyDescent="0.2">
      <c r="A65" s="11"/>
      <c r="B65" s="6"/>
      <c r="C65" s="7"/>
      <c r="D65" s="4"/>
      <c r="E65" s="12"/>
      <c r="F65" s="31"/>
      <c r="G65" s="77">
        <f>IFERROR(B65*C65*E65*F65*#REF!,0)</f>
        <v>0</v>
      </c>
      <c r="H65" s="125">
        <f>IFERROR(G65/$G$100,0)</f>
        <v>0</v>
      </c>
      <c r="I65" s="103"/>
      <c r="J65" s="103"/>
      <c r="K65" s="103"/>
      <c r="L65" s="104"/>
      <c r="M65" s="98">
        <f t="shared" si="7"/>
        <v>0</v>
      </c>
      <c r="N65" s="435"/>
      <c r="O65" s="103"/>
      <c r="P65" s="103"/>
      <c r="Q65" s="103"/>
      <c r="R65" s="103"/>
      <c r="S65" s="104"/>
      <c r="T65" s="98">
        <f t="shared" si="1"/>
        <v>0</v>
      </c>
      <c r="U65" s="98"/>
    </row>
    <row r="66" spans="1:21" ht="18" customHeight="1" x14ac:dyDescent="0.2">
      <c r="A66" s="11"/>
      <c r="B66" s="6"/>
      <c r="C66" s="7"/>
      <c r="D66" s="4"/>
      <c r="E66" s="12"/>
      <c r="F66" s="31"/>
      <c r="G66" s="77">
        <f>IFERROR(B66*C66*E66*F66*#REF!,0)</f>
        <v>0</v>
      </c>
      <c r="H66" s="125">
        <f t="shared" ref="H66:H89" si="8">IFERROR(G66/$G$100,0)</f>
        <v>0</v>
      </c>
      <c r="I66" s="103"/>
      <c r="J66" s="103"/>
      <c r="K66" s="103"/>
      <c r="L66" s="104"/>
      <c r="M66" s="98">
        <f t="shared" si="7"/>
        <v>0</v>
      </c>
      <c r="N66" s="435"/>
      <c r="O66" s="103"/>
      <c r="P66" s="103"/>
      <c r="Q66" s="103"/>
      <c r="R66" s="103"/>
      <c r="S66" s="104"/>
      <c r="T66" s="98">
        <f t="shared" si="1"/>
        <v>0</v>
      </c>
      <c r="U66" s="98"/>
    </row>
    <row r="67" spans="1:21" ht="18" customHeight="1" x14ac:dyDescent="0.2">
      <c r="A67" s="11"/>
      <c r="B67" s="6"/>
      <c r="C67" s="7"/>
      <c r="D67" s="4"/>
      <c r="E67" s="12"/>
      <c r="F67" s="31"/>
      <c r="G67" s="77">
        <f>IFERROR(B67*C67*E67*F67*#REF!,0)</f>
        <v>0</v>
      </c>
      <c r="H67" s="125">
        <f t="shared" si="8"/>
        <v>0</v>
      </c>
      <c r="I67" s="103"/>
      <c r="J67" s="103"/>
      <c r="K67" s="103"/>
      <c r="L67" s="104"/>
      <c r="M67" s="98">
        <f t="shared" si="7"/>
        <v>0</v>
      </c>
      <c r="N67" s="435"/>
      <c r="O67" s="103"/>
      <c r="P67" s="103"/>
      <c r="Q67" s="103"/>
      <c r="R67" s="103"/>
      <c r="S67" s="104"/>
      <c r="T67" s="98">
        <f t="shared" si="1"/>
        <v>0</v>
      </c>
      <c r="U67" s="98"/>
    </row>
    <row r="68" spans="1:21" ht="18" hidden="1" customHeight="1" x14ac:dyDescent="0.2">
      <c r="A68" s="11"/>
      <c r="B68" s="6"/>
      <c r="C68" s="7"/>
      <c r="D68" s="4"/>
      <c r="E68" s="12"/>
      <c r="F68" s="31"/>
      <c r="G68" s="77">
        <f>IFERROR(B68*C68*E68*F68*#REF!,0)</f>
        <v>0</v>
      </c>
      <c r="H68" s="125">
        <f t="shared" si="8"/>
        <v>0</v>
      </c>
      <c r="I68" s="103"/>
      <c r="J68" s="103"/>
      <c r="K68" s="103"/>
      <c r="L68" s="104"/>
      <c r="M68" s="98">
        <f t="shared" si="7"/>
        <v>0</v>
      </c>
      <c r="N68" s="435"/>
      <c r="O68" s="103"/>
      <c r="P68" s="103"/>
      <c r="Q68" s="103"/>
      <c r="R68" s="103"/>
      <c r="S68" s="104"/>
      <c r="T68" s="98">
        <f t="shared" si="1"/>
        <v>0</v>
      </c>
      <c r="U68" s="98"/>
    </row>
    <row r="69" spans="1:21" ht="18" hidden="1" customHeight="1" x14ac:dyDescent="0.2">
      <c r="A69" s="11"/>
      <c r="B69" s="6"/>
      <c r="C69" s="7"/>
      <c r="D69" s="4"/>
      <c r="E69" s="12"/>
      <c r="F69" s="31"/>
      <c r="G69" s="77">
        <f>IFERROR(B69*C69*E69*F69*#REF!,0)</f>
        <v>0</v>
      </c>
      <c r="H69" s="125">
        <f t="shared" si="8"/>
        <v>0</v>
      </c>
      <c r="I69" s="103"/>
      <c r="J69" s="103"/>
      <c r="K69" s="103"/>
      <c r="L69" s="104"/>
      <c r="M69" s="98">
        <f t="shared" si="7"/>
        <v>0</v>
      </c>
      <c r="N69" s="435"/>
      <c r="O69" s="103"/>
      <c r="P69" s="103"/>
      <c r="Q69" s="103"/>
      <c r="R69" s="103"/>
      <c r="S69" s="104"/>
      <c r="T69" s="98">
        <f t="shared" si="1"/>
        <v>0</v>
      </c>
      <c r="U69" s="98"/>
    </row>
    <row r="70" spans="1:21" ht="18" hidden="1" customHeight="1" x14ac:dyDescent="0.2">
      <c r="A70" s="11"/>
      <c r="B70" s="6"/>
      <c r="C70" s="7"/>
      <c r="D70" s="4"/>
      <c r="E70" s="12"/>
      <c r="F70" s="31"/>
      <c r="G70" s="77">
        <f>IFERROR(B70*C70*E70*F70*#REF!,0)</f>
        <v>0</v>
      </c>
      <c r="H70" s="125">
        <f t="shared" si="8"/>
        <v>0</v>
      </c>
      <c r="I70" s="103"/>
      <c r="J70" s="103"/>
      <c r="K70" s="103"/>
      <c r="L70" s="104"/>
      <c r="M70" s="98">
        <f t="shared" si="7"/>
        <v>0</v>
      </c>
      <c r="N70" s="435"/>
      <c r="O70" s="103"/>
      <c r="P70" s="103"/>
      <c r="Q70" s="103"/>
      <c r="R70" s="103"/>
      <c r="S70" s="104"/>
      <c r="T70" s="98">
        <f t="shared" si="1"/>
        <v>0</v>
      </c>
      <c r="U70" s="98"/>
    </row>
    <row r="71" spans="1:21" ht="18" hidden="1" customHeight="1" x14ac:dyDescent="0.2">
      <c r="A71" s="11"/>
      <c r="B71" s="6"/>
      <c r="C71" s="7"/>
      <c r="D71" s="4"/>
      <c r="E71" s="12"/>
      <c r="F71" s="31"/>
      <c r="G71" s="77">
        <f>IFERROR(B71*C71*E71*F71*#REF!,0)</f>
        <v>0</v>
      </c>
      <c r="H71" s="125">
        <f t="shared" si="8"/>
        <v>0</v>
      </c>
      <c r="I71" s="103"/>
      <c r="J71" s="103"/>
      <c r="K71" s="103"/>
      <c r="L71" s="104"/>
      <c r="M71" s="98">
        <f t="shared" si="7"/>
        <v>0</v>
      </c>
      <c r="N71" s="435"/>
      <c r="O71" s="103"/>
      <c r="P71" s="103"/>
      <c r="Q71" s="103"/>
      <c r="R71" s="103"/>
      <c r="S71" s="104"/>
      <c r="T71" s="98">
        <f t="shared" si="1"/>
        <v>0</v>
      </c>
      <c r="U71" s="98"/>
    </row>
    <row r="72" spans="1:21" ht="18" hidden="1" customHeight="1" x14ac:dyDescent="0.2">
      <c r="A72" s="11"/>
      <c r="B72" s="6"/>
      <c r="C72" s="7"/>
      <c r="D72" s="4"/>
      <c r="E72" s="12"/>
      <c r="F72" s="31"/>
      <c r="G72" s="77">
        <f>IFERROR(B72*C72*E72*F72*#REF!,0)</f>
        <v>0</v>
      </c>
      <c r="H72" s="125">
        <f t="shared" si="8"/>
        <v>0</v>
      </c>
      <c r="I72" s="103"/>
      <c r="J72" s="103"/>
      <c r="K72" s="103"/>
      <c r="L72" s="104"/>
      <c r="M72" s="98">
        <f t="shared" si="7"/>
        <v>0</v>
      </c>
      <c r="N72" s="435"/>
      <c r="O72" s="103"/>
      <c r="P72" s="103"/>
      <c r="Q72" s="103"/>
      <c r="R72" s="103"/>
      <c r="S72" s="104"/>
      <c r="T72" s="98">
        <f t="shared" si="1"/>
        <v>0</v>
      </c>
      <c r="U72" s="98"/>
    </row>
    <row r="73" spans="1:21" ht="18" hidden="1" customHeight="1" x14ac:dyDescent="0.2">
      <c r="A73" s="11"/>
      <c r="B73" s="6"/>
      <c r="C73" s="7"/>
      <c r="D73" s="4"/>
      <c r="E73" s="12"/>
      <c r="F73" s="31"/>
      <c r="G73" s="77">
        <f>IFERROR(B73*C73*E73*F73*#REF!,0)</f>
        <v>0</v>
      </c>
      <c r="H73" s="125">
        <f t="shared" si="8"/>
        <v>0</v>
      </c>
      <c r="I73" s="103"/>
      <c r="J73" s="103"/>
      <c r="K73" s="103"/>
      <c r="L73" s="104"/>
      <c r="M73" s="98">
        <f t="shared" si="7"/>
        <v>0</v>
      </c>
      <c r="N73" s="435"/>
      <c r="O73" s="103"/>
      <c r="P73" s="103"/>
      <c r="Q73" s="103"/>
      <c r="R73" s="103"/>
      <c r="S73" s="104"/>
      <c r="T73" s="98">
        <f t="shared" si="1"/>
        <v>0</v>
      </c>
      <c r="U73" s="98"/>
    </row>
    <row r="74" spans="1:21" ht="18" hidden="1" customHeight="1" x14ac:dyDescent="0.2">
      <c r="A74" s="11"/>
      <c r="B74" s="6"/>
      <c r="C74" s="7"/>
      <c r="D74" s="4"/>
      <c r="E74" s="12"/>
      <c r="F74" s="31"/>
      <c r="G74" s="77">
        <f>IFERROR(B74*C74*E74*F74*#REF!,0)</f>
        <v>0</v>
      </c>
      <c r="H74" s="125">
        <f t="shared" si="8"/>
        <v>0</v>
      </c>
      <c r="I74" s="103"/>
      <c r="J74" s="103"/>
      <c r="K74" s="103"/>
      <c r="L74" s="104"/>
      <c r="M74" s="98">
        <f t="shared" si="7"/>
        <v>0</v>
      </c>
      <c r="N74" s="435"/>
      <c r="O74" s="103"/>
      <c r="P74" s="103"/>
      <c r="Q74" s="103"/>
      <c r="R74" s="103"/>
      <c r="S74" s="104"/>
      <c r="T74" s="98">
        <f t="shared" si="1"/>
        <v>0</v>
      </c>
      <c r="U74" s="98"/>
    </row>
    <row r="75" spans="1:21" ht="18" hidden="1" customHeight="1" x14ac:dyDescent="0.2">
      <c r="A75" s="11"/>
      <c r="B75" s="6"/>
      <c r="C75" s="7"/>
      <c r="D75" s="4"/>
      <c r="E75" s="12"/>
      <c r="F75" s="31"/>
      <c r="G75" s="77">
        <f>IFERROR(B75*C75*E75*F75*#REF!,0)</f>
        <v>0</v>
      </c>
      <c r="H75" s="125">
        <f t="shared" si="8"/>
        <v>0</v>
      </c>
      <c r="I75" s="103"/>
      <c r="J75" s="103"/>
      <c r="K75" s="103"/>
      <c r="L75" s="104"/>
      <c r="M75" s="98">
        <f t="shared" si="7"/>
        <v>0</v>
      </c>
      <c r="N75" s="435"/>
      <c r="O75" s="103"/>
      <c r="P75" s="103"/>
      <c r="Q75" s="103"/>
      <c r="R75" s="103"/>
      <c r="S75" s="104"/>
      <c r="T75" s="98">
        <f t="shared" si="1"/>
        <v>0</v>
      </c>
      <c r="U75" s="98"/>
    </row>
    <row r="76" spans="1:21" ht="18" hidden="1" customHeight="1" x14ac:dyDescent="0.2">
      <c r="A76" s="11"/>
      <c r="B76" s="6"/>
      <c r="C76" s="7"/>
      <c r="D76" s="4"/>
      <c r="E76" s="12"/>
      <c r="F76" s="31"/>
      <c r="G76" s="77">
        <f>IFERROR(B76*C76*E76*F76*#REF!,0)</f>
        <v>0</v>
      </c>
      <c r="H76" s="125">
        <f t="shared" si="8"/>
        <v>0</v>
      </c>
      <c r="I76" s="103"/>
      <c r="J76" s="103"/>
      <c r="K76" s="103"/>
      <c r="L76" s="104"/>
      <c r="M76" s="98">
        <f t="shared" si="7"/>
        <v>0</v>
      </c>
      <c r="N76" s="435"/>
      <c r="O76" s="103"/>
      <c r="P76" s="103"/>
      <c r="Q76" s="103"/>
      <c r="R76" s="103"/>
      <c r="S76" s="104"/>
      <c r="T76" s="98">
        <f t="shared" si="1"/>
        <v>0</v>
      </c>
      <c r="U76" s="98"/>
    </row>
    <row r="77" spans="1:21" ht="18" hidden="1" customHeight="1" x14ac:dyDescent="0.2">
      <c r="A77" s="11"/>
      <c r="B77" s="6"/>
      <c r="C77" s="7"/>
      <c r="D77" s="4"/>
      <c r="E77" s="12"/>
      <c r="F77" s="31"/>
      <c r="G77" s="77">
        <f>IFERROR(B77*C77*E77*F77*#REF!,0)</f>
        <v>0</v>
      </c>
      <c r="H77" s="125">
        <f t="shared" si="8"/>
        <v>0</v>
      </c>
      <c r="I77" s="103"/>
      <c r="J77" s="103"/>
      <c r="K77" s="103"/>
      <c r="L77" s="104"/>
      <c r="M77" s="98">
        <f t="shared" si="7"/>
        <v>0</v>
      </c>
      <c r="N77" s="435"/>
      <c r="O77" s="103"/>
      <c r="P77" s="103"/>
      <c r="Q77" s="103"/>
      <c r="R77" s="103"/>
      <c r="S77" s="104"/>
      <c r="T77" s="98">
        <f t="shared" ref="T77:T141" si="9">I77-SUM(N77:S77)</f>
        <v>0</v>
      </c>
      <c r="U77" s="98"/>
    </row>
    <row r="78" spans="1:21" ht="18" hidden="1" customHeight="1" x14ac:dyDescent="0.2">
      <c r="A78" s="11"/>
      <c r="B78" s="6"/>
      <c r="C78" s="7"/>
      <c r="D78" s="4"/>
      <c r="E78" s="12"/>
      <c r="F78" s="31"/>
      <c r="G78" s="77">
        <f>IFERROR(B78*C78*E78*F78*#REF!,0)</f>
        <v>0</v>
      </c>
      <c r="H78" s="125">
        <f t="shared" si="8"/>
        <v>0</v>
      </c>
      <c r="I78" s="103"/>
      <c r="J78" s="103"/>
      <c r="K78" s="103"/>
      <c r="L78" s="104"/>
      <c r="M78" s="98">
        <f t="shared" si="7"/>
        <v>0</v>
      </c>
      <c r="N78" s="435"/>
      <c r="O78" s="103"/>
      <c r="P78" s="103"/>
      <c r="Q78" s="103"/>
      <c r="R78" s="103"/>
      <c r="S78" s="104"/>
      <c r="T78" s="98">
        <f t="shared" si="9"/>
        <v>0</v>
      </c>
      <c r="U78" s="98"/>
    </row>
    <row r="79" spans="1:21" ht="18" hidden="1" customHeight="1" x14ac:dyDescent="0.2">
      <c r="A79" s="11"/>
      <c r="B79" s="6"/>
      <c r="C79" s="7"/>
      <c r="D79" s="4"/>
      <c r="E79" s="12"/>
      <c r="F79" s="31"/>
      <c r="G79" s="77">
        <f>IFERROR(B79*C79*E79*F79*#REF!,0)</f>
        <v>0</v>
      </c>
      <c r="H79" s="125">
        <f t="shared" si="8"/>
        <v>0</v>
      </c>
      <c r="I79" s="103"/>
      <c r="J79" s="103"/>
      <c r="K79" s="103"/>
      <c r="L79" s="104"/>
      <c r="M79" s="98">
        <f t="shared" si="7"/>
        <v>0</v>
      </c>
      <c r="N79" s="435"/>
      <c r="O79" s="103"/>
      <c r="P79" s="103"/>
      <c r="Q79" s="103"/>
      <c r="R79" s="103"/>
      <c r="S79" s="104"/>
      <c r="T79" s="98">
        <f t="shared" si="9"/>
        <v>0</v>
      </c>
      <c r="U79" s="98"/>
    </row>
    <row r="80" spans="1:21" ht="18" hidden="1" customHeight="1" x14ac:dyDescent="0.2">
      <c r="A80" s="11"/>
      <c r="B80" s="6"/>
      <c r="C80" s="7"/>
      <c r="D80" s="4"/>
      <c r="E80" s="12"/>
      <c r="F80" s="31"/>
      <c r="G80" s="77">
        <f>IFERROR(B80*C80*E80*F80*#REF!,0)</f>
        <v>0</v>
      </c>
      <c r="H80" s="125">
        <f t="shared" si="8"/>
        <v>0</v>
      </c>
      <c r="I80" s="103"/>
      <c r="J80" s="103"/>
      <c r="K80" s="103"/>
      <c r="L80" s="104"/>
      <c r="M80" s="98">
        <f t="shared" si="7"/>
        <v>0</v>
      </c>
      <c r="N80" s="435"/>
      <c r="O80" s="103"/>
      <c r="P80" s="103"/>
      <c r="Q80" s="103"/>
      <c r="R80" s="103"/>
      <c r="S80" s="104"/>
      <c r="T80" s="98">
        <f t="shared" si="9"/>
        <v>0</v>
      </c>
      <c r="U80" s="98"/>
    </row>
    <row r="81" spans="1:21" ht="18" hidden="1" customHeight="1" x14ac:dyDescent="0.2">
      <c r="A81" s="11"/>
      <c r="B81" s="6"/>
      <c r="C81" s="7"/>
      <c r="D81" s="4"/>
      <c r="E81" s="12"/>
      <c r="F81" s="31"/>
      <c r="G81" s="77">
        <f>IFERROR(B81*C81*E81*F81*#REF!,0)</f>
        <v>0</v>
      </c>
      <c r="H81" s="125">
        <f t="shared" si="8"/>
        <v>0</v>
      </c>
      <c r="I81" s="103"/>
      <c r="J81" s="103"/>
      <c r="K81" s="103"/>
      <c r="L81" s="104"/>
      <c r="M81" s="98">
        <f t="shared" si="7"/>
        <v>0</v>
      </c>
      <c r="N81" s="435"/>
      <c r="O81" s="103"/>
      <c r="P81" s="103"/>
      <c r="Q81" s="103"/>
      <c r="R81" s="103"/>
      <c r="S81" s="104"/>
      <c r="T81" s="98">
        <f t="shared" si="9"/>
        <v>0</v>
      </c>
      <c r="U81" s="98"/>
    </row>
    <row r="82" spans="1:21" ht="18" hidden="1" customHeight="1" x14ac:dyDescent="0.2">
      <c r="A82" s="11"/>
      <c r="B82" s="6"/>
      <c r="C82" s="7"/>
      <c r="D82" s="4"/>
      <c r="E82" s="12"/>
      <c r="F82" s="31"/>
      <c r="G82" s="77">
        <f>IFERROR(B82*C82*E82*F82*#REF!,0)</f>
        <v>0</v>
      </c>
      <c r="H82" s="125">
        <f t="shared" si="8"/>
        <v>0</v>
      </c>
      <c r="I82" s="103"/>
      <c r="J82" s="103"/>
      <c r="K82" s="103"/>
      <c r="L82" s="104"/>
      <c r="M82" s="98">
        <f t="shared" si="7"/>
        <v>0</v>
      </c>
      <c r="N82" s="435"/>
      <c r="O82" s="103"/>
      <c r="P82" s="103"/>
      <c r="Q82" s="103"/>
      <c r="R82" s="103"/>
      <c r="S82" s="104"/>
      <c r="T82" s="98">
        <f t="shared" si="9"/>
        <v>0</v>
      </c>
      <c r="U82" s="98"/>
    </row>
    <row r="83" spans="1:21" ht="18" hidden="1" customHeight="1" x14ac:dyDescent="0.2">
      <c r="A83" s="11"/>
      <c r="B83" s="6"/>
      <c r="C83" s="7"/>
      <c r="D83" s="4"/>
      <c r="E83" s="12"/>
      <c r="F83" s="31"/>
      <c r="G83" s="77">
        <f>IFERROR(B83*C83*E83*F83*#REF!,0)</f>
        <v>0</v>
      </c>
      <c r="H83" s="125">
        <f t="shared" si="8"/>
        <v>0</v>
      </c>
      <c r="I83" s="103"/>
      <c r="J83" s="103"/>
      <c r="K83" s="103"/>
      <c r="L83" s="104"/>
      <c r="M83" s="98">
        <f t="shared" si="7"/>
        <v>0</v>
      </c>
      <c r="N83" s="435"/>
      <c r="O83" s="103"/>
      <c r="P83" s="103"/>
      <c r="Q83" s="103"/>
      <c r="R83" s="103"/>
      <c r="S83" s="104"/>
      <c r="T83" s="98">
        <f t="shared" si="9"/>
        <v>0</v>
      </c>
      <c r="U83" s="98"/>
    </row>
    <row r="84" spans="1:21" ht="18" hidden="1" customHeight="1" x14ac:dyDescent="0.2">
      <c r="A84" s="11"/>
      <c r="B84" s="6"/>
      <c r="C84" s="7"/>
      <c r="D84" s="4"/>
      <c r="E84" s="12"/>
      <c r="F84" s="31"/>
      <c r="G84" s="77">
        <f>IFERROR(B84*C84*E84*F84*#REF!,0)</f>
        <v>0</v>
      </c>
      <c r="H84" s="125">
        <f t="shared" si="8"/>
        <v>0</v>
      </c>
      <c r="I84" s="103"/>
      <c r="J84" s="103"/>
      <c r="K84" s="103"/>
      <c r="L84" s="104"/>
      <c r="M84" s="98">
        <f t="shared" si="7"/>
        <v>0</v>
      </c>
      <c r="N84" s="435"/>
      <c r="O84" s="103"/>
      <c r="P84" s="103"/>
      <c r="Q84" s="103"/>
      <c r="R84" s="103"/>
      <c r="S84" s="104"/>
      <c r="T84" s="98">
        <f t="shared" si="9"/>
        <v>0</v>
      </c>
      <c r="U84" s="98"/>
    </row>
    <row r="85" spans="1:21" ht="18" hidden="1" customHeight="1" x14ac:dyDescent="0.2">
      <c r="A85" s="11"/>
      <c r="B85" s="6"/>
      <c r="C85" s="7"/>
      <c r="D85" s="4"/>
      <c r="E85" s="12"/>
      <c r="F85" s="31"/>
      <c r="G85" s="77">
        <f>IFERROR(B85*C85*E85*F85*#REF!,0)</f>
        <v>0</v>
      </c>
      <c r="H85" s="125">
        <f t="shared" si="8"/>
        <v>0</v>
      </c>
      <c r="I85" s="103"/>
      <c r="J85" s="103"/>
      <c r="K85" s="103"/>
      <c r="L85" s="104"/>
      <c r="M85" s="98">
        <f t="shared" si="7"/>
        <v>0</v>
      </c>
      <c r="N85" s="435"/>
      <c r="O85" s="103"/>
      <c r="P85" s="103"/>
      <c r="Q85" s="103"/>
      <c r="R85" s="103"/>
      <c r="S85" s="104"/>
      <c r="T85" s="98">
        <f t="shared" si="9"/>
        <v>0</v>
      </c>
      <c r="U85" s="98"/>
    </row>
    <row r="86" spans="1:21" ht="18" hidden="1" customHeight="1" x14ac:dyDescent="0.2">
      <c r="A86" s="11"/>
      <c r="B86" s="6"/>
      <c r="C86" s="7"/>
      <c r="D86" s="4"/>
      <c r="E86" s="12"/>
      <c r="F86" s="31"/>
      <c r="G86" s="77">
        <f>IFERROR(B86*C86*E86*F86*#REF!,0)</f>
        <v>0</v>
      </c>
      <c r="H86" s="125">
        <f t="shared" si="8"/>
        <v>0</v>
      </c>
      <c r="I86" s="103"/>
      <c r="J86" s="103"/>
      <c r="K86" s="103"/>
      <c r="L86" s="104"/>
      <c r="M86" s="98">
        <f t="shared" si="7"/>
        <v>0</v>
      </c>
      <c r="N86" s="435"/>
      <c r="O86" s="103"/>
      <c r="P86" s="103"/>
      <c r="Q86" s="103"/>
      <c r="R86" s="103"/>
      <c r="S86" s="104"/>
      <c r="T86" s="98">
        <f t="shared" si="9"/>
        <v>0</v>
      </c>
      <c r="U86" s="98"/>
    </row>
    <row r="87" spans="1:21" ht="18" hidden="1" customHeight="1" x14ac:dyDescent="0.2">
      <c r="A87" s="11"/>
      <c r="B87" s="6"/>
      <c r="C87" s="7"/>
      <c r="D87" s="4"/>
      <c r="E87" s="12"/>
      <c r="F87" s="31"/>
      <c r="G87" s="77">
        <f>IFERROR(B87*C87*E87*F87*#REF!,0)</f>
        <v>0</v>
      </c>
      <c r="H87" s="125">
        <f t="shared" si="8"/>
        <v>0</v>
      </c>
      <c r="I87" s="103"/>
      <c r="J87" s="103"/>
      <c r="K87" s="103"/>
      <c r="L87" s="104"/>
      <c r="M87" s="98">
        <f t="shared" si="7"/>
        <v>0</v>
      </c>
      <c r="N87" s="435"/>
      <c r="O87" s="103"/>
      <c r="P87" s="103"/>
      <c r="Q87" s="103"/>
      <c r="R87" s="103"/>
      <c r="S87" s="104"/>
      <c r="T87" s="98">
        <f t="shared" si="9"/>
        <v>0</v>
      </c>
      <c r="U87" s="98"/>
    </row>
    <row r="88" spans="1:21" ht="18" hidden="1" customHeight="1" x14ac:dyDescent="0.2">
      <c r="A88" s="11"/>
      <c r="B88" s="6"/>
      <c r="C88" s="7"/>
      <c r="D88" s="4"/>
      <c r="E88" s="12"/>
      <c r="F88" s="31"/>
      <c r="G88" s="77">
        <f>IFERROR(B88*C88*E88*F88*#REF!,0)</f>
        <v>0</v>
      </c>
      <c r="H88" s="125">
        <f t="shared" si="8"/>
        <v>0</v>
      </c>
      <c r="I88" s="103"/>
      <c r="J88" s="103"/>
      <c r="K88" s="103"/>
      <c r="L88" s="104"/>
      <c r="M88" s="98">
        <f t="shared" si="7"/>
        <v>0</v>
      </c>
      <c r="N88" s="435"/>
      <c r="O88" s="103"/>
      <c r="P88" s="103"/>
      <c r="Q88" s="103"/>
      <c r="R88" s="103"/>
      <c r="S88" s="104"/>
      <c r="T88" s="98">
        <f t="shared" si="9"/>
        <v>0</v>
      </c>
      <c r="U88" s="98"/>
    </row>
    <row r="89" spans="1:21" ht="18" hidden="1" customHeight="1" x14ac:dyDescent="0.2">
      <c r="A89" s="11"/>
      <c r="B89" s="6"/>
      <c r="C89" s="7"/>
      <c r="D89" s="4"/>
      <c r="E89" s="12"/>
      <c r="F89" s="31"/>
      <c r="G89" s="77">
        <f>IFERROR(B89*C89*E89*F89*#REF!,0)</f>
        <v>0</v>
      </c>
      <c r="H89" s="125">
        <f t="shared" si="8"/>
        <v>0</v>
      </c>
      <c r="I89" s="103"/>
      <c r="J89" s="103"/>
      <c r="K89" s="103"/>
      <c r="L89" s="104"/>
      <c r="M89" s="98">
        <f t="shared" si="7"/>
        <v>0</v>
      </c>
      <c r="N89" s="435"/>
      <c r="O89" s="103"/>
      <c r="P89" s="103"/>
      <c r="Q89" s="103"/>
      <c r="R89" s="103"/>
      <c r="S89" s="104"/>
      <c r="T89" s="98">
        <f t="shared" si="9"/>
        <v>0</v>
      </c>
      <c r="U89" s="98"/>
    </row>
    <row r="90" spans="1:21" ht="18" hidden="1" customHeight="1" x14ac:dyDescent="0.2">
      <c r="A90" s="11"/>
      <c r="B90" s="6"/>
      <c r="C90" s="7"/>
      <c r="D90" s="4"/>
      <c r="E90" s="12"/>
      <c r="F90" s="31"/>
      <c r="G90" s="77">
        <f>IFERROR(B90*C90*E90*F90*#REF!,0)</f>
        <v>0</v>
      </c>
      <c r="H90" s="125">
        <f t="shared" ref="H90:H98" si="10">IFERROR(G90/$G$100,0)</f>
        <v>0</v>
      </c>
      <c r="I90" s="103"/>
      <c r="J90" s="103"/>
      <c r="K90" s="103"/>
      <c r="L90" s="104"/>
      <c r="M90" s="98">
        <f t="shared" si="7"/>
        <v>0</v>
      </c>
      <c r="N90" s="435"/>
      <c r="O90" s="103"/>
      <c r="P90" s="103"/>
      <c r="Q90" s="103"/>
      <c r="R90" s="103"/>
      <c r="S90" s="104"/>
      <c r="T90" s="98">
        <f t="shared" si="9"/>
        <v>0</v>
      </c>
      <c r="U90" s="98"/>
    </row>
    <row r="91" spans="1:21" ht="18" hidden="1" customHeight="1" x14ac:dyDescent="0.2">
      <c r="A91" s="11"/>
      <c r="B91" s="6"/>
      <c r="C91" s="7"/>
      <c r="D91" s="4"/>
      <c r="E91" s="12"/>
      <c r="F91" s="31"/>
      <c r="G91" s="77">
        <f>IFERROR(B91*C91*E91*F91*#REF!,0)</f>
        <v>0</v>
      </c>
      <c r="H91" s="125">
        <f t="shared" si="10"/>
        <v>0</v>
      </c>
      <c r="I91" s="103"/>
      <c r="J91" s="103"/>
      <c r="K91" s="103"/>
      <c r="L91" s="104"/>
      <c r="M91" s="98">
        <f t="shared" si="7"/>
        <v>0</v>
      </c>
      <c r="N91" s="435"/>
      <c r="O91" s="103"/>
      <c r="P91" s="103"/>
      <c r="Q91" s="103"/>
      <c r="R91" s="103"/>
      <c r="S91" s="104"/>
      <c r="T91" s="98">
        <f t="shared" si="9"/>
        <v>0</v>
      </c>
      <c r="U91" s="98"/>
    </row>
    <row r="92" spans="1:21" ht="18" hidden="1" customHeight="1" x14ac:dyDescent="0.2">
      <c r="A92" s="11"/>
      <c r="B92" s="6"/>
      <c r="C92" s="7"/>
      <c r="D92" s="4"/>
      <c r="E92" s="12"/>
      <c r="F92" s="31"/>
      <c r="G92" s="77">
        <f>IFERROR(B92*C92*E92*F92*#REF!,0)</f>
        <v>0</v>
      </c>
      <c r="H92" s="125">
        <f t="shared" si="10"/>
        <v>0</v>
      </c>
      <c r="I92" s="103"/>
      <c r="J92" s="103"/>
      <c r="K92" s="103"/>
      <c r="L92" s="104"/>
      <c r="M92" s="98">
        <f t="shared" si="7"/>
        <v>0</v>
      </c>
      <c r="N92" s="435"/>
      <c r="O92" s="103"/>
      <c r="P92" s="103"/>
      <c r="Q92" s="103"/>
      <c r="R92" s="103"/>
      <c r="S92" s="104"/>
      <c r="T92" s="98">
        <f t="shared" si="9"/>
        <v>0</v>
      </c>
      <c r="U92" s="98"/>
    </row>
    <row r="93" spans="1:21" ht="18" hidden="1" customHeight="1" x14ac:dyDescent="0.2">
      <c r="A93" s="11"/>
      <c r="B93" s="6"/>
      <c r="C93" s="7"/>
      <c r="D93" s="4"/>
      <c r="E93" s="12"/>
      <c r="F93" s="31"/>
      <c r="G93" s="77">
        <f>IFERROR(B93*C93*E93*F93*#REF!,0)</f>
        <v>0</v>
      </c>
      <c r="H93" s="125">
        <f t="shared" si="10"/>
        <v>0</v>
      </c>
      <c r="I93" s="103"/>
      <c r="J93" s="103"/>
      <c r="K93" s="103"/>
      <c r="L93" s="104"/>
      <c r="M93" s="98">
        <f t="shared" si="7"/>
        <v>0</v>
      </c>
      <c r="N93" s="435"/>
      <c r="O93" s="103"/>
      <c r="P93" s="103"/>
      <c r="Q93" s="103"/>
      <c r="R93" s="103"/>
      <c r="S93" s="104"/>
      <c r="T93" s="98">
        <f t="shared" si="9"/>
        <v>0</v>
      </c>
      <c r="U93" s="98"/>
    </row>
    <row r="94" spans="1:21" ht="18" hidden="1" customHeight="1" x14ac:dyDescent="0.2">
      <c r="A94" s="11"/>
      <c r="B94" s="6"/>
      <c r="C94" s="7"/>
      <c r="D94" s="4"/>
      <c r="E94" s="12"/>
      <c r="F94" s="31"/>
      <c r="G94" s="77">
        <f>IFERROR(B94*C94*E94*F94*#REF!,0)</f>
        <v>0</v>
      </c>
      <c r="H94" s="125">
        <f t="shared" si="10"/>
        <v>0</v>
      </c>
      <c r="I94" s="103"/>
      <c r="J94" s="103"/>
      <c r="K94" s="103"/>
      <c r="L94" s="104"/>
      <c r="M94" s="98">
        <f t="shared" si="7"/>
        <v>0</v>
      </c>
      <c r="N94" s="435"/>
      <c r="O94" s="103"/>
      <c r="P94" s="103"/>
      <c r="Q94" s="103"/>
      <c r="R94" s="103"/>
      <c r="S94" s="104"/>
      <c r="T94" s="98">
        <f t="shared" si="9"/>
        <v>0</v>
      </c>
      <c r="U94" s="98"/>
    </row>
    <row r="95" spans="1:21" ht="18" hidden="1" customHeight="1" x14ac:dyDescent="0.2">
      <c r="A95" s="11"/>
      <c r="B95" s="6"/>
      <c r="C95" s="7"/>
      <c r="D95" s="4"/>
      <c r="E95" s="12"/>
      <c r="F95" s="31"/>
      <c r="G95" s="77">
        <f>IFERROR(B95*C95*E95*F95*#REF!,0)</f>
        <v>0</v>
      </c>
      <c r="H95" s="125">
        <f t="shared" si="10"/>
        <v>0</v>
      </c>
      <c r="I95" s="103"/>
      <c r="J95" s="103"/>
      <c r="K95" s="103"/>
      <c r="L95" s="104"/>
      <c r="M95" s="98">
        <f t="shared" si="7"/>
        <v>0</v>
      </c>
      <c r="N95" s="435"/>
      <c r="O95" s="103"/>
      <c r="P95" s="103"/>
      <c r="Q95" s="103"/>
      <c r="R95" s="103"/>
      <c r="S95" s="104"/>
      <c r="T95" s="98">
        <f t="shared" si="9"/>
        <v>0</v>
      </c>
      <c r="U95" s="98"/>
    </row>
    <row r="96" spans="1:21" ht="18" hidden="1" customHeight="1" x14ac:dyDescent="0.2">
      <c r="A96" s="11"/>
      <c r="B96" s="6"/>
      <c r="C96" s="7"/>
      <c r="D96" s="4"/>
      <c r="E96" s="12"/>
      <c r="F96" s="31"/>
      <c r="G96" s="77">
        <f>IFERROR(B96*C96*E96*F96*#REF!,0)</f>
        <v>0</v>
      </c>
      <c r="H96" s="125">
        <f t="shared" si="10"/>
        <v>0</v>
      </c>
      <c r="I96" s="103"/>
      <c r="J96" s="103"/>
      <c r="K96" s="103"/>
      <c r="L96" s="104"/>
      <c r="M96" s="98">
        <f t="shared" si="7"/>
        <v>0</v>
      </c>
      <c r="N96" s="435"/>
      <c r="O96" s="103"/>
      <c r="P96" s="103"/>
      <c r="Q96" s="103"/>
      <c r="R96" s="103"/>
      <c r="S96" s="104"/>
      <c r="T96" s="98">
        <f t="shared" si="9"/>
        <v>0</v>
      </c>
      <c r="U96" s="98"/>
    </row>
    <row r="97" spans="1:21" ht="18" hidden="1" customHeight="1" x14ac:dyDescent="0.2">
      <c r="A97" s="11"/>
      <c r="B97" s="6"/>
      <c r="C97" s="7"/>
      <c r="D97" s="4"/>
      <c r="E97" s="12"/>
      <c r="F97" s="4"/>
      <c r="G97" s="77">
        <f>IFERROR(B97*C97*E97*F97*#REF!,0)</f>
        <v>0</v>
      </c>
      <c r="H97" s="125">
        <f t="shared" si="10"/>
        <v>0</v>
      </c>
      <c r="I97" s="99"/>
      <c r="J97" s="99"/>
      <c r="K97" s="99"/>
      <c r="L97" s="100"/>
      <c r="M97" s="98">
        <f t="shared" si="7"/>
        <v>0</v>
      </c>
      <c r="N97" s="435"/>
      <c r="O97" s="103"/>
      <c r="P97" s="103"/>
      <c r="Q97" s="103"/>
      <c r="R97" s="103"/>
      <c r="S97" s="104"/>
      <c r="T97" s="98">
        <f t="shared" si="9"/>
        <v>0</v>
      </c>
      <c r="U97" s="98"/>
    </row>
    <row r="98" spans="1:21" ht="18" hidden="1" customHeight="1" x14ac:dyDescent="0.2">
      <c r="A98" s="11"/>
      <c r="B98" s="6"/>
      <c r="C98" s="7"/>
      <c r="D98" s="4"/>
      <c r="E98" s="12"/>
      <c r="F98" s="4"/>
      <c r="G98" s="77">
        <f>IFERROR(B98*C98*E98*F98*#REF!,0)</f>
        <v>0</v>
      </c>
      <c r="H98" s="125">
        <f t="shared" si="10"/>
        <v>0</v>
      </c>
      <c r="I98" s="99"/>
      <c r="J98" s="99"/>
      <c r="K98" s="99"/>
      <c r="L98" s="100"/>
      <c r="M98" s="98">
        <f t="shared" si="7"/>
        <v>0</v>
      </c>
      <c r="N98" s="435"/>
      <c r="O98" s="103"/>
      <c r="P98" s="103"/>
      <c r="Q98" s="103"/>
      <c r="R98" s="103"/>
      <c r="S98" s="104"/>
      <c r="T98" s="98">
        <f t="shared" si="9"/>
        <v>0</v>
      </c>
      <c r="U98" s="98"/>
    </row>
    <row r="99" spans="1:21" ht="18" customHeight="1" x14ac:dyDescent="0.2">
      <c r="A99" s="1261" t="s">
        <v>389</v>
      </c>
      <c r="B99" s="1262"/>
      <c r="C99" s="1262"/>
      <c r="D99" s="1262"/>
      <c r="E99" s="1262"/>
      <c r="F99" s="1262"/>
      <c r="G99" s="78">
        <f>SUM(G63:G98)</f>
        <v>0</v>
      </c>
      <c r="H99" s="124">
        <f>SUM(H63:H98)</f>
        <v>0</v>
      </c>
      <c r="I99" s="101">
        <f>SUM(I63:I98)</f>
        <v>0</v>
      </c>
      <c r="J99" s="101">
        <f t="shared" ref="J99:K99" si="11">SUM(J63:J98)</f>
        <v>0</v>
      </c>
      <c r="K99" s="101">
        <f t="shared" si="11"/>
        <v>0</v>
      </c>
      <c r="L99" s="102">
        <f>SUM(L63:L98)</f>
        <v>0</v>
      </c>
      <c r="M99" s="98">
        <f t="shared" si="7"/>
        <v>0</v>
      </c>
      <c r="N99" s="435"/>
      <c r="O99" s="103"/>
      <c r="P99" s="103"/>
      <c r="Q99" s="103"/>
      <c r="R99" s="103"/>
      <c r="S99" s="104"/>
      <c r="T99" s="98"/>
      <c r="U99" s="98"/>
    </row>
    <row r="100" spans="1:21" ht="18" customHeight="1" thickBot="1" x14ac:dyDescent="0.25">
      <c r="A100" s="1183" t="s">
        <v>390</v>
      </c>
      <c r="B100" s="1184"/>
      <c r="C100" s="1184"/>
      <c r="D100" s="1184"/>
      <c r="E100" s="1184"/>
      <c r="F100" s="1184"/>
      <c r="G100" s="79">
        <f>G61+G99</f>
        <v>0</v>
      </c>
      <c r="H100" s="126">
        <f>H61+H99</f>
        <v>0</v>
      </c>
      <c r="I100" s="105">
        <f>I61+I99</f>
        <v>0</v>
      </c>
      <c r="J100" s="105">
        <f t="shared" ref="J100:L100" si="12">J61+J99</f>
        <v>0</v>
      </c>
      <c r="K100" s="105">
        <f t="shared" si="12"/>
        <v>0</v>
      </c>
      <c r="L100" s="106">
        <f t="shared" si="12"/>
        <v>0</v>
      </c>
      <c r="M100" s="98">
        <f t="shared" si="7"/>
        <v>0</v>
      </c>
      <c r="N100" s="435"/>
      <c r="O100" s="103"/>
      <c r="P100" s="103"/>
      <c r="Q100" s="103"/>
      <c r="R100" s="103"/>
      <c r="S100" s="104"/>
      <c r="T100" s="98"/>
      <c r="U100" s="98"/>
    </row>
    <row r="101" spans="1:21" ht="18" customHeight="1" thickBot="1" x14ac:dyDescent="0.25">
      <c r="A101" s="80"/>
      <c r="B101" s="80"/>
      <c r="C101" s="80"/>
      <c r="D101" s="81"/>
      <c r="E101" s="81"/>
      <c r="F101" s="81"/>
      <c r="G101" s="82"/>
      <c r="I101" s="107"/>
      <c r="J101" s="107"/>
      <c r="K101" s="107"/>
      <c r="L101" s="107"/>
      <c r="M101" s="98"/>
      <c r="N101" s="435"/>
      <c r="O101" s="103"/>
      <c r="P101" s="103"/>
      <c r="Q101" s="103"/>
      <c r="R101" s="103"/>
      <c r="S101" s="104"/>
      <c r="T101" s="98"/>
      <c r="U101" s="98"/>
    </row>
    <row r="102" spans="1:21" ht="18" customHeight="1" x14ac:dyDescent="0.2">
      <c r="A102" s="1259" t="s">
        <v>391</v>
      </c>
      <c r="B102" s="1260"/>
      <c r="C102" s="1260"/>
      <c r="D102" s="1260"/>
      <c r="E102" s="1260"/>
      <c r="F102" s="1260"/>
      <c r="G102" s="1260"/>
      <c r="H102" s="1270"/>
      <c r="I102" s="1229" t="s">
        <v>421</v>
      </c>
      <c r="J102" s="1229"/>
      <c r="K102" s="1229"/>
      <c r="L102" s="1230"/>
      <c r="M102" s="98"/>
      <c r="N102" s="435"/>
      <c r="O102" s="103"/>
      <c r="P102" s="103"/>
      <c r="Q102" s="103"/>
      <c r="R102" s="103"/>
      <c r="S102" s="104"/>
      <c r="T102" s="98"/>
      <c r="U102" s="98"/>
    </row>
    <row r="103" spans="1:21" ht="18" customHeight="1" x14ac:dyDescent="0.2">
      <c r="A103" s="1242" t="s">
        <v>375</v>
      </c>
      <c r="B103" s="1243"/>
      <c r="C103" s="1244"/>
      <c r="D103" s="1248" t="s">
        <v>117</v>
      </c>
      <c r="E103" s="1248" t="s">
        <v>378</v>
      </c>
      <c r="F103" s="1250" t="s">
        <v>392</v>
      </c>
      <c r="G103" s="1248" t="s">
        <v>380</v>
      </c>
      <c r="H103" s="1240" t="s">
        <v>381</v>
      </c>
      <c r="I103" s="1214" t="s">
        <v>423</v>
      </c>
      <c r="J103" s="1214"/>
      <c r="K103" s="1214" t="s">
        <v>427</v>
      </c>
      <c r="L103" s="1215"/>
      <c r="M103" s="98"/>
      <c r="N103" s="435"/>
      <c r="O103" s="103"/>
      <c r="P103" s="103"/>
      <c r="Q103" s="103"/>
      <c r="R103" s="103"/>
      <c r="S103" s="104"/>
      <c r="T103" s="98"/>
      <c r="U103" s="98"/>
    </row>
    <row r="104" spans="1:21" ht="18" customHeight="1" x14ac:dyDescent="0.2">
      <c r="A104" s="1245"/>
      <c r="B104" s="1246"/>
      <c r="C104" s="1247"/>
      <c r="D104" s="1249"/>
      <c r="E104" s="1249"/>
      <c r="F104" s="1251"/>
      <c r="G104" s="1249"/>
      <c r="H104" s="1241"/>
      <c r="I104" s="108" t="s">
        <v>425</v>
      </c>
      <c r="J104" s="108" t="s">
        <v>426</v>
      </c>
      <c r="K104" s="108" t="s">
        <v>425</v>
      </c>
      <c r="L104" s="109" t="s">
        <v>426</v>
      </c>
      <c r="M104" s="98"/>
      <c r="N104" s="435"/>
      <c r="O104" s="103"/>
      <c r="P104" s="103"/>
      <c r="Q104" s="103"/>
      <c r="R104" s="103"/>
      <c r="S104" s="104"/>
      <c r="T104" s="98"/>
      <c r="U104" s="98"/>
    </row>
    <row r="105" spans="1:21" ht="18" customHeight="1" x14ac:dyDescent="0.2">
      <c r="A105" s="1197"/>
      <c r="B105" s="1198"/>
      <c r="C105" s="1198"/>
      <c r="D105" s="84"/>
      <c r="E105" s="423"/>
      <c r="F105" s="539"/>
      <c r="G105" s="424">
        <f t="shared" ref="G105:G149" si="13">+F105*E105</f>
        <v>0</v>
      </c>
      <c r="H105" s="657">
        <f t="shared" ref="H105:H115" si="14">IFERROR(G105/$G$150,0)</f>
        <v>0</v>
      </c>
      <c r="I105" s="103"/>
      <c r="J105" s="103"/>
      <c r="K105" s="103"/>
      <c r="L105" s="104"/>
      <c r="M105" s="98">
        <f t="shared" si="7"/>
        <v>0</v>
      </c>
      <c r="N105" s="435"/>
      <c r="O105" s="103"/>
      <c r="P105" s="103"/>
      <c r="Q105" s="103"/>
      <c r="R105" s="103"/>
      <c r="S105" s="104"/>
      <c r="T105" s="98">
        <f t="shared" si="9"/>
        <v>0</v>
      </c>
      <c r="U105" s="98"/>
    </row>
    <row r="106" spans="1:21" ht="18" customHeight="1" x14ac:dyDescent="0.2">
      <c r="A106" s="1197"/>
      <c r="B106" s="1198"/>
      <c r="C106" s="1198"/>
      <c r="D106" s="84"/>
      <c r="E106" s="425"/>
      <c r="F106" s="539"/>
      <c r="G106" s="424">
        <f t="shared" ref="G106" si="15">+F106*E106</f>
        <v>0</v>
      </c>
      <c r="H106" s="657">
        <f t="shared" si="14"/>
        <v>0</v>
      </c>
      <c r="I106" s="103"/>
      <c r="J106" s="103"/>
      <c r="K106" s="103"/>
      <c r="L106" s="104"/>
      <c r="M106" s="98">
        <f t="shared" ref="M106" si="16">G106-SUM(I106:L106)</f>
        <v>0</v>
      </c>
      <c r="N106" s="435"/>
      <c r="O106" s="103"/>
      <c r="P106" s="103"/>
      <c r="Q106" s="103"/>
      <c r="R106" s="103"/>
      <c r="S106" s="104"/>
      <c r="T106" s="98">
        <f t="shared" ref="T106" si="17">I106-SUM(N106:S106)</f>
        <v>0</v>
      </c>
      <c r="U106" s="98"/>
    </row>
    <row r="107" spans="1:21" ht="18" customHeight="1" x14ac:dyDescent="0.2">
      <c r="A107" s="1197"/>
      <c r="B107" s="1198"/>
      <c r="C107" s="1198"/>
      <c r="D107" s="84"/>
      <c r="E107" s="425"/>
      <c r="F107" s="539"/>
      <c r="G107" s="424">
        <f t="shared" si="13"/>
        <v>0</v>
      </c>
      <c r="H107" s="657">
        <f t="shared" si="14"/>
        <v>0</v>
      </c>
      <c r="I107" s="103"/>
      <c r="J107" s="103"/>
      <c r="K107" s="103"/>
      <c r="L107" s="104"/>
      <c r="M107" s="98">
        <f t="shared" si="7"/>
        <v>0</v>
      </c>
      <c r="N107" s="435"/>
      <c r="O107" s="103"/>
      <c r="P107" s="103"/>
      <c r="Q107" s="103"/>
      <c r="R107" s="103"/>
      <c r="S107" s="104"/>
      <c r="T107" s="98">
        <f t="shared" si="9"/>
        <v>0</v>
      </c>
      <c r="U107" s="98"/>
    </row>
    <row r="108" spans="1:21" ht="18" customHeight="1" x14ac:dyDescent="0.2">
      <c r="A108" s="1197"/>
      <c r="B108" s="1198"/>
      <c r="C108" s="1198"/>
      <c r="D108" s="84"/>
      <c r="E108" s="85"/>
      <c r="F108" s="539"/>
      <c r="G108" s="424">
        <f t="shared" si="13"/>
        <v>0</v>
      </c>
      <c r="H108" s="657">
        <f t="shared" si="14"/>
        <v>0</v>
      </c>
      <c r="I108" s="103"/>
      <c r="J108" s="103"/>
      <c r="K108" s="103"/>
      <c r="L108" s="104"/>
      <c r="M108" s="98">
        <f t="shared" si="7"/>
        <v>0</v>
      </c>
      <c r="N108" s="435"/>
      <c r="O108" s="103"/>
      <c r="P108" s="103"/>
      <c r="Q108" s="103"/>
      <c r="R108" s="103"/>
      <c r="S108" s="104"/>
      <c r="T108" s="98">
        <f t="shared" si="9"/>
        <v>0</v>
      </c>
      <c r="U108" s="98"/>
    </row>
    <row r="109" spans="1:21" ht="18" customHeight="1" x14ac:dyDescent="0.2">
      <c r="A109" s="1197"/>
      <c r="B109" s="1198"/>
      <c r="C109" s="1198"/>
      <c r="D109" s="84"/>
      <c r="E109" s="85"/>
      <c r="F109" s="539"/>
      <c r="G109" s="86">
        <f t="shared" si="13"/>
        <v>0</v>
      </c>
      <c r="H109" s="657">
        <f t="shared" si="14"/>
        <v>0</v>
      </c>
      <c r="I109" s="99"/>
      <c r="J109" s="99"/>
      <c r="K109" s="99"/>
      <c r="L109" s="100"/>
      <c r="M109" s="98">
        <f t="shared" si="7"/>
        <v>0</v>
      </c>
      <c r="N109" s="435"/>
      <c r="O109" s="103"/>
      <c r="P109" s="103"/>
      <c r="Q109" s="103"/>
      <c r="R109" s="103"/>
      <c r="S109" s="104"/>
      <c r="T109" s="98">
        <f t="shared" si="9"/>
        <v>0</v>
      </c>
      <c r="U109" s="98"/>
    </row>
    <row r="110" spans="1:21" ht="18" customHeight="1" x14ac:dyDescent="0.2">
      <c r="A110" s="1197"/>
      <c r="B110" s="1198"/>
      <c r="C110" s="1198"/>
      <c r="D110" s="84"/>
      <c r="E110" s="85"/>
      <c r="F110" s="539"/>
      <c r="G110" s="86">
        <f t="shared" si="13"/>
        <v>0</v>
      </c>
      <c r="H110" s="657">
        <f t="shared" si="14"/>
        <v>0</v>
      </c>
      <c r="I110" s="99"/>
      <c r="J110" s="99"/>
      <c r="K110" s="99"/>
      <c r="L110" s="100"/>
      <c r="M110" s="98">
        <f t="shared" si="7"/>
        <v>0</v>
      </c>
      <c r="N110" s="435"/>
      <c r="O110" s="103"/>
      <c r="P110" s="103"/>
      <c r="Q110" s="103"/>
      <c r="R110" s="103"/>
      <c r="S110" s="104"/>
      <c r="T110" s="98">
        <f t="shared" si="9"/>
        <v>0</v>
      </c>
      <c r="U110" s="98"/>
    </row>
    <row r="111" spans="1:21" ht="18" hidden="1" customHeight="1" x14ac:dyDescent="0.2">
      <c r="A111" s="1197"/>
      <c r="B111" s="1198"/>
      <c r="C111" s="1198"/>
      <c r="D111" s="84"/>
      <c r="E111" s="85"/>
      <c r="F111" s="539"/>
      <c r="G111" s="86">
        <f t="shared" si="13"/>
        <v>0</v>
      </c>
      <c r="H111" s="657">
        <f t="shared" si="14"/>
        <v>0</v>
      </c>
      <c r="I111" s="99"/>
      <c r="J111" s="99"/>
      <c r="K111" s="99"/>
      <c r="L111" s="100"/>
      <c r="M111" s="98">
        <f t="shared" si="7"/>
        <v>0</v>
      </c>
      <c r="N111" s="435"/>
      <c r="O111" s="103"/>
      <c r="P111" s="103"/>
      <c r="Q111" s="103"/>
      <c r="R111" s="103"/>
      <c r="S111" s="104"/>
      <c r="T111" s="98">
        <f t="shared" si="9"/>
        <v>0</v>
      </c>
      <c r="U111" s="98"/>
    </row>
    <row r="112" spans="1:21" ht="18" hidden="1" customHeight="1" x14ac:dyDescent="0.2">
      <c r="A112" s="1197"/>
      <c r="B112" s="1198"/>
      <c r="C112" s="1198"/>
      <c r="D112" s="84"/>
      <c r="E112" s="85"/>
      <c r="F112" s="539"/>
      <c r="G112" s="86">
        <f t="shared" si="13"/>
        <v>0</v>
      </c>
      <c r="H112" s="657">
        <f t="shared" si="14"/>
        <v>0</v>
      </c>
      <c r="I112" s="99"/>
      <c r="J112" s="99"/>
      <c r="K112" s="99"/>
      <c r="L112" s="100"/>
      <c r="M112" s="98">
        <f t="shared" si="7"/>
        <v>0</v>
      </c>
      <c r="N112" s="435"/>
      <c r="O112" s="103"/>
      <c r="P112" s="103"/>
      <c r="Q112" s="103"/>
      <c r="R112" s="103"/>
      <c r="S112" s="104"/>
      <c r="T112" s="98">
        <f t="shared" si="9"/>
        <v>0</v>
      </c>
      <c r="U112" s="98"/>
    </row>
    <row r="113" spans="1:21" ht="18" hidden="1" customHeight="1" x14ac:dyDescent="0.2">
      <c r="A113" s="1197"/>
      <c r="B113" s="1198"/>
      <c r="C113" s="1198"/>
      <c r="D113" s="84"/>
      <c r="E113" s="85"/>
      <c r="F113" s="539"/>
      <c r="G113" s="86">
        <f t="shared" si="13"/>
        <v>0</v>
      </c>
      <c r="H113" s="657">
        <f t="shared" si="14"/>
        <v>0</v>
      </c>
      <c r="I113" s="99"/>
      <c r="J113" s="99"/>
      <c r="K113" s="99"/>
      <c r="L113" s="100"/>
      <c r="M113" s="98">
        <f t="shared" si="7"/>
        <v>0</v>
      </c>
      <c r="N113" s="435"/>
      <c r="O113" s="103"/>
      <c r="P113" s="103"/>
      <c r="Q113" s="103"/>
      <c r="R113" s="103"/>
      <c r="S113" s="104"/>
      <c r="T113" s="98">
        <f t="shared" si="9"/>
        <v>0</v>
      </c>
      <c r="U113" s="98"/>
    </row>
    <row r="114" spans="1:21" ht="18" hidden="1" customHeight="1" x14ac:dyDescent="0.2">
      <c r="A114" s="1197"/>
      <c r="B114" s="1198"/>
      <c r="C114" s="1198"/>
      <c r="D114" s="84"/>
      <c r="E114" s="85"/>
      <c r="F114" s="539"/>
      <c r="G114" s="86">
        <f t="shared" si="13"/>
        <v>0</v>
      </c>
      <c r="H114" s="657">
        <f t="shared" si="14"/>
        <v>0</v>
      </c>
      <c r="I114" s="99"/>
      <c r="J114" s="99"/>
      <c r="K114" s="99"/>
      <c r="L114" s="100"/>
      <c r="M114" s="98">
        <f t="shared" si="7"/>
        <v>0</v>
      </c>
      <c r="N114" s="435"/>
      <c r="O114" s="103"/>
      <c r="P114" s="103"/>
      <c r="Q114" s="103"/>
      <c r="R114" s="103"/>
      <c r="S114" s="104"/>
      <c r="T114" s="98">
        <f t="shared" si="9"/>
        <v>0</v>
      </c>
      <c r="U114" s="98"/>
    </row>
    <row r="115" spans="1:21" ht="18" hidden="1" customHeight="1" x14ac:dyDescent="0.2">
      <c r="A115" s="1197"/>
      <c r="B115" s="1198"/>
      <c r="C115" s="1198"/>
      <c r="D115" s="84"/>
      <c r="E115" s="85"/>
      <c r="F115" s="539"/>
      <c r="G115" s="86">
        <f t="shared" si="13"/>
        <v>0</v>
      </c>
      <c r="H115" s="657">
        <f t="shared" si="14"/>
        <v>0</v>
      </c>
      <c r="I115" s="99"/>
      <c r="J115" s="99"/>
      <c r="K115" s="99"/>
      <c r="L115" s="100"/>
      <c r="M115" s="98">
        <f t="shared" si="7"/>
        <v>0</v>
      </c>
      <c r="N115" s="435"/>
      <c r="O115" s="103"/>
      <c r="P115" s="103"/>
      <c r="Q115" s="103"/>
      <c r="R115" s="103"/>
      <c r="S115" s="104"/>
      <c r="T115" s="98">
        <f t="shared" si="9"/>
        <v>0</v>
      </c>
      <c r="U115" s="98"/>
    </row>
    <row r="116" spans="1:21" ht="18" hidden="1" customHeight="1" x14ac:dyDescent="0.2">
      <c r="A116" s="1197"/>
      <c r="B116" s="1198"/>
      <c r="C116" s="1198"/>
      <c r="D116" s="84"/>
      <c r="E116" s="85"/>
      <c r="F116" s="539"/>
      <c r="G116" s="86">
        <f t="shared" si="13"/>
        <v>0</v>
      </c>
      <c r="H116" s="657">
        <f t="shared" ref="H116:H139" si="18">IFERROR(G116/$G$150,0)</f>
        <v>0</v>
      </c>
      <c r="I116" s="99"/>
      <c r="J116" s="99"/>
      <c r="K116" s="99"/>
      <c r="L116" s="100"/>
      <c r="M116" s="98">
        <f t="shared" si="7"/>
        <v>0</v>
      </c>
      <c r="N116" s="435"/>
      <c r="O116" s="103"/>
      <c r="P116" s="103"/>
      <c r="Q116" s="103"/>
      <c r="R116" s="103"/>
      <c r="S116" s="104"/>
      <c r="T116" s="98">
        <f t="shared" si="9"/>
        <v>0</v>
      </c>
      <c r="U116" s="98"/>
    </row>
    <row r="117" spans="1:21" ht="18" hidden="1" customHeight="1" x14ac:dyDescent="0.2">
      <c r="A117" s="1197"/>
      <c r="B117" s="1198"/>
      <c r="C117" s="1198"/>
      <c r="D117" s="84"/>
      <c r="E117" s="85"/>
      <c r="F117" s="539"/>
      <c r="G117" s="86">
        <f t="shared" si="13"/>
        <v>0</v>
      </c>
      <c r="H117" s="657">
        <f t="shared" si="18"/>
        <v>0</v>
      </c>
      <c r="I117" s="99"/>
      <c r="J117" s="99"/>
      <c r="K117" s="99"/>
      <c r="L117" s="100"/>
      <c r="M117" s="98">
        <f t="shared" si="7"/>
        <v>0</v>
      </c>
      <c r="N117" s="435"/>
      <c r="O117" s="103"/>
      <c r="P117" s="103"/>
      <c r="Q117" s="103"/>
      <c r="R117" s="103"/>
      <c r="S117" s="104"/>
      <c r="T117" s="98">
        <f t="shared" si="9"/>
        <v>0</v>
      </c>
      <c r="U117" s="98"/>
    </row>
    <row r="118" spans="1:21" ht="18" hidden="1" customHeight="1" x14ac:dyDescent="0.2">
      <c r="A118" s="1197"/>
      <c r="B118" s="1198"/>
      <c r="C118" s="1198"/>
      <c r="D118" s="84"/>
      <c r="E118" s="85"/>
      <c r="F118" s="539"/>
      <c r="G118" s="86">
        <f t="shared" si="13"/>
        <v>0</v>
      </c>
      <c r="H118" s="657">
        <f t="shared" si="18"/>
        <v>0</v>
      </c>
      <c r="I118" s="99"/>
      <c r="J118" s="99"/>
      <c r="K118" s="99"/>
      <c r="L118" s="100"/>
      <c r="M118" s="98">
        <f t="shared" si="7"/>
        <v>0</v>
      </c>
      <c r="N118" s="435"/>
      <c r="O118" s="103"/>
      <c r="P118" s="103"/>
      <c r="Q118" s="103"/>
      <c r="R118" s="103"/>
      <c r="S118" s="104"/>
      <c r="T118" s="98">
        <f t="shared" si="9"/>
        <v>0</v>
      </c>
      <c r="U118" s="98"/>
    </row>
    <row r="119" spans="1:21" ht="18" hidden="1" customHeight="1" x14ac:dyDescent="0.2">
      <c r="A119" s="1197"/>
      <c r="B119" s="1198"/>
      <c r="C119" s="1198"/>
      <c r="D119" s="84"/>
      <c r="E119" s="85"/>
      <c r="F119" s="539"/>
      <c r="G119" s="86">
        <f t="shared" si="13"/>
        <v>0</v>
      </c>
      <c r="H119" s="657">
        <f t="shared" si="18"/>
        <v>0</v>
      </c>
      <c r="I119" s="99"/>
      <c r="J119" s="99"/>
      <c r="K119" s="99"/>
      <c r="L119" s="100"/>
      <c r="M119" s="98">
        <f t="shared" si="7"/>
        <v>0</v>
      </c>
      <c r="N119" s="435"/>
      <c r="O119" s="103"/>
      <c r="P119" s="103"/>
      <c r="Q119" s="103"/>
      <c r="R119" s="103"/>
      <c r="S119" s="104"/>
      <c r="T119" s="98">
        <f t="shared" si="9"/>
        <v>0</v>
      </c>
      <c r="U119" s="98"/>
    </row>
    <row r="120" spans="1:21" ht="18" hidden="1" customHeight="1" x14ac:dyDescent="0.2">
      <c r="A120" s="1197"/>
      <c r="B120" s="1198"/>
      <c r="C120" s="1198"/>
      <c r="D120" s="84"/>
      <c r="E120" s="85"/>
      <c r="F120" s="539"/>
      <c r="G120" s="86">
        <f t="shared" si="13"/>
        <v>0</v>
      </c>
      <c r="H120" s="657">
        <f t="shared" si="18"/>
        <v>0</v>
      </c>
      <c r="I120" s="99"/>
      <c r="J120" s="99"/>
      <c r="K120" s="99"/>
      <c r="L120" s="100"/>
      <c r="M120" s="98">
        <f t="shared" si="7"/>
        <v>0</v>
      </c>
      <c r="N120" s="435"/>
      <c r="O120" s="103"/>
      <c r="P120" s="103"/>
      <c r="Q120" s="103"/>
      <c r="R120" s="103"/>
      <c r="S120" s="104"/>
      <c r="T120" s="98">
        <f t="shared" si="9"/>
        <v>0</v>
      </c>
      <c r="U120" s="98"/>
    </row>
    <row r="121" spans="1:21" ht="18" hidden="1" customHeight="1" x14ac:dyDescent="0.2">
      <c r="A121" s="1197"/>
      <c r="B121" s="1198"/>
      <c r="C121" s="1198"/>
      <c r="D121" s="84"/>
      <c r="E121" s="85"/>
      <c r="F121" s="539"/>
      <c r="G121" s="86">
        <f t="shared" si="13"/>
        <v>0</v>
      </c>
      <c r="H121" s="657">
        <f t="shared" si="18"/>
        <v>0</v>
      </c>
      <c r="I121" s="99"/>
      <c r="J121" s="99"/>
      <c r="K121" s="99"/>
      <c r="L121" s="100"/>
      <c r="M121" s="98">
        <f t="shared" si="7"/>
        <v>0</v>
      </c>
      <c r="N121" s="435"/>
      <c r="O121" s="103"/>
      <c r="P121" s="103"/>
      <c r="Q121" s="103"/>
      <c r="R121" s="103"/>
      <c r="S121" s="104"/>
      <c r="T121" s="98">
        <f t="shared" si="9"/>
        <v>0</v>
      </c>
      <c r="U121" s="98"/>
    </row>
    <row r="122" spans="1:21" ht="18" hidden="1" customHeight="1" x14ac:dyDescent="0.2">
      <c r="A122" s="1197"/>
      <c r="B122" s="1198"/>
      <c r="C122" s="1198"/>
      <c r="D122" s="84"/>
      <c r="E122" s="85"/>
      <c r="F122" s="539"/>
      <c r="G122" s="86">
        <f t="shared" si="13"/>
        <v>0</v>
      </c>
      <c r="H122" s="657">
        <f t="shared" si="18"/>
        <v>0</v>
      </c>
      <c r="I122" s="99"/>
      <c r="J122" s="99"/>
      <c r="K122" s="99"/>
      <c r="L122" s="100"/>
      <c r="M122" s="98">
        <f t="shared" si="7"/>
        <v>0</v>
      </c>
      <c r="N122" s="435"/>
      <c r="O122" s="103"/>
      <c r="P122" s="103"/>
      <c r="Q122" s="103"/>
      <c r="R122" s="103"/>
      <c r="S122" s="104"/>
      <c r="T122" s="98">
        <f t="shared" si="9"/>
        <v>0</v>
      </c>
      <c r="U122" s="98"/>
    </row>
    <row r="123" spans="1:21" ht="18" hidden="1" customHeight="1" x14ac:dyDescent="0.2">
      <c r="A123" s="1197"/>
      <c r="B123" s="1198"/>
      <c r="C123" s="1198"/>
      <c r="D123" s="84"/>
      <c r="E123" s="85"/>
      <c r="F123" s="539"/>
      <c r="G123" s="86">
        <f t="shared" si="13"/>
        <v>0</v>
      </c>
      <c r="H123" s="657">
        <f t="shared" si="18"/>
        <v>0</v>
      </c>
      <c r="I123" s="99"/>
      <c r="J123" s="99"/>
      <c r="K123" s="99"/>
      <c r="L123" s="100"/>
      <c r="M123" s="98">
        <f t="shared" si="7"/>
        <v>0</v>
      </c>
      <c r="N123" s="435"/>
      <c r="O123" s="103"/>
      <c r="P123" s="103"/>
      <c r="Q123" s="103"/>
      <c r="R123" s="103"/>
      <c r="S123" s="104"/>
      <c r="T123" s="98">
        <f t="shared" si="9"/>
        <v>0</v>
      </c>
      <c r="U123" s="98"/>
    </row>
    <row r="124" spans="1:21" ht="18" hidden="1" customHeight="1" x14ac:dyDescent="0.2">
      <c r="A124" s="1197"/>
      <c r="B124" s="1198"/>
      <c r="C124" s="1198"/>
      <c r="D124" s="84"/>
      <c r="E124" s="85"/>
      <c r="F124" s="539"/>
      <c r="G124" s="86">
        <f t="shared" si="13"/>
        <v>0</v>
      </c>
      <c r="H124" s="657">
        <f t="shared" si="18"/>
        <v>0</v>
      </c>
      <c r="I124" s="99"/>
      <c r="J124" s="99"/>
      <c r="K124" s="99"/>
      <c r="L124" s="100"/>
      <c r="M124" s="98">
        <f t="shared" si="7"/>
        <v>0</v>
      </c>
      <c r="N124" s="435"/>
      <c r="O124" s="103"/>
      <c r="P124" s="103"/>
      <c r="Q124" s="103"/>
      <c r="R124" s="103"/>
      <c r="S124" s="104"/>
      <c r="T124" s="98">
        <f t="shared" si="9"/>
        <v>0</v>
      </c>
      <c r="U124" s="98"/>
    </row>
    <row r="125" spans="1:21" ht="18" hidden="1" customHeight="1" x14ac:dyDescent="0.2">
      <c r="A125" s="1197"/>
      <c r="B125" s="1198"/>
      <c r="C125" s="1198"/>
      <c r="D125" s="84"/>
      <c r="E125" s="85"/>
      <c r="F125" s="539"/>
      <c r="G125" s="86">
        <f t="shared" si="13"/>
        <v>0</v>
      </c>
      <c r="H125" s="657">
        <f t="shared" si="18"/>
        <v>0</v>
      </c>
      <c r="I125" s="99"/>
      <c r="J125" s="99"/>
      <c r="K125" s="99"/>
      <c r="L125" s="100"/>
      <c r="M125" s="98">
        <f t="shared" si="7"/>
        <v>0</v>
      </c>
      <c r="N125" s="435"/>
      <c r="O125" s="103"/>
      <c r="P125" s="103"/>
      <c r="Q125" s="103"/>
      <c r="R125" s="103"/>
      <c r="S125" s="104"/>
      <c r="T125" s="98">
        <f t="shared" si="9"/>
        <v>0</v>
      </c>
      <c r="U125" s="98"/>
    </row>
    <row r="126" spans="1:21" ht="18" hidden="1" customHeight="1" x14ac:dyDescent="0.2">
      <c r="A126" s="1197"/>
      <c r="B126" s="1198"/>
      <c r="C126" s="1198"/>
      <c r="D126" s="84"/>
      <c r="E126" s="85"/>
      <c r="F126" s="539"/>
      <c r="G126" s="86">
        <f t="shared" si="13"/>
        <v>0</v>
      </c>
      <c r="H126" s="657">
        <f t="shared" si="18"/>
        <v>0</v>
      </c>
      <c r="I126" s="99"/>
      <c r="J126" s="99"/>
      <c r="K126" s="99"/>
      <c r="L126" s="100"/>
      <c r="M126" s="98">
        <f t="shared" si="7"/>
        <v>0</v>
      </c>
      <c r="N126" s="435"/>
      <c r="O126" s="103"/>
      <c r="P126" s="103"/>
      <c r="Q126" s="103"/>
      <c r="R126" s="103"/>
      <c r="S126" s="104"/>
      <c r="T126" s="98">
        <f t="shared" si="9"/>
        <v>0</v>
      </c>
      <c r="U126" s="98"/>
    </row>
    <row r="127" spans="1:21" ht="18" hidden="1" customHeight="1" x14ac:dyDescent="0.2">
      <c r="A127" s="1197"/>
      <c r="B127" s="1198"/>
      <c r="C127" s="1198"/>
      <c r="D127" s="84"/>
      <c r="E127" s="85"/>
      <c r="F127" s="539"/>
      <c r="G127" s="86">
        <f t="shared" si="13"/>
        <v>0</v>
      </c>
      <c r="H127" s="657">
        <f t="shared" si="18"/>
        <v>0</v>
      </c>
      <c r="I127" s="99"/>
      <c r="J127" s="99"/>
      <c r="K127" s="99"/>
      <c r="L127" s="100"/>
      <c r="M127" s="98">
        <f t="shared" si="7"/>
        <v>0</v>
      </c>
      <c r="N127" s="435"/>
      <c r="O127" s="103"/>
      <c r="P127" s="103"/>
      <c r="Q127" s="103"/>
      <c r="R127" s="103"/>
      <c r="S127" s="104"/>
      <c r="T127" s="98">
        <f t="shared" si="9"/>
        <v>0</v>
      </c>
      <c r="U127" s="98"/>
    </row>
    <row r="128" spans="1:21" ht="18" hidden="1" customHeight="1" x14ac:dyDescent="0.2">
      <c r="A128" s="1197"/>
      <c r="B128" s="1198"/>
      <c r="C128" s="1198"/>
      <c r="D128" s="84"/>
      <c r="E128" s="85"/>
      <c r="F128" s="539"/>
      <c r="G128" s="86">
        <f t="shared" si="13"/>
        <v>0</v>
      </c>
      <c r="H128" s="657">
        <f t="shared" si="18"/>
        <v>0</v>
      </c>
      <c r="I128" s="99"/>
      <c r="J128" s="99"/>
      <c r="K128" s="99"/>
      <c r="L128" s="100"/>
      <c r="M128" s="98">
        <f t="shared" si="7"/>
        <v>0</v>
      </c>
      <c r="N128" s="435"/>
      <c r="O128" s="103"/>
      <c r="P128" s="103"/>
      <c r="Q128" s="103"/>
      <c r="R128" s="103"/>
      <c r="S128" s="104"/>
      <c r="T128" s="98">
        <f t="shared" si="9"/>
        <v>0</v>
      </c>
      <c r="U128" s="98"/>
    </row>
    <row r="129" spans="1:21" ht="18" hidden="1" customHeight="1" x14ac:dyDescent="0.2">
      <c r="A129" s="1197"/>
      <c r="B129" s="1198"/>
      <c r="C129" s="1198"/>
      <c r="D129" s="84"/>
      <c r="E129" s="85"/>
      <c r="F129" s="539"/>
      <c r="G129" s="86">
        <f t="shared" si="13"/>
        <v>0</v>
      </c>
      <c r="H129" s="657">
        <f t="shared" si="18"/>
        <v>0</v>
      </c>
      <c r="I129" s="99"/>
      <c r="J129" s="99"/>
      <c r="K129" s="99"/>
      <c r="L129" s="100"/>
      <c r="M129" s="98">
        <f t="shared" si="7"/>
        <v>0</v>
      </c>
      <c r="N129" s="435"/>
      <c r="O129" s="103"/>
      <c r="P129" s="103"/>
      <c r="Q129" s="103"/>
      <c r="R129" s="103"/>
      <c r="S129" s="104"/>
      <c r="T129" s="98">
        <f t="shared" si="9"/>
        <v>0</v>
      </c>
      <c r="U129" s="98"/>
    </row>
    <row r="130" spans="1:21" ht="18" hidden="1" customHeight="1" x14ac:dyDescent="0.2">
      <c r="A130" s="1197"/>
      <c r="B130" s="1198"/>
      <c r="C130" s="1198"/>
      <c r="D130" s="84"/>
      <c r="E130" s="85"/>
      <c r="F130" s="539"/>
      <c r="G130" s="86">
        <f t="shared" si="13"/>
        <v>0</v>
      </c>
      <c r="H130" s="657">
        <f t="shared" si="18"/>
        <v>0</v>
      </c>
      <c r="I130" s="99"/>
      <c r="J130" s="99"/>
      <c r="K130" s="99"/>
      <c r="L130" s="100"/>
      <c r="M130" s="98">
        <f t="shared" si="7"/>
        <v>0</v>
      </c>
      <c r="N130" s="435"/>
      <c r="O130" s="103"/>
      <c r="P130" s="103"/>
      <c r="Q130" s="103"/>
      <c r="R130" s="103"/>
      <c r="S130" s="104"/>
      <c r="T130" s="98">
        <f t="shared" si="9"/>
        <v>0</v>
      </c>
      <c r="U130" s="98"/>
    </row>
    <row r="131" spans="1:21" ht="18" hidden="1" customHeight="1" x14ac:dyDescent="0.2">
      <c r="A131" s="1197"/>
      <c r="B131" s="1198"/>
      <c r="C131" s="1198"/>
      <c r="D131" s="84"/>
      <c r="E131" s="85"/>
      <c r="F131" s="539"/>
      <c r="G131" s="86">
        <f t="shared" si="13"/>
        <v>0</v>
      </c>
      <c r="H131" s="657">
        <f t="shared" si="18"/>
        <v>0</v>
      </c>
      <c r="I131" s="99"/>
      <c r="J131" s="99"/>
      <c r="K131" s="99"/>
      <c r="L131" s="100"/>
      <c r="M131" s="98">
        <f t="shared" si="7"/>
        <v>0</v>
      </c>
      <c r="N131" s="435"/>
      <c r="O131" s="103"/>
      <c r="P131" s="103"/>
      <c r="Q131" s="103"/>
      <c r="R131" s="103"/>
      <c r="S131" s="104"/>
      <c r="T131" s="98">
        <f t="shared" si="9"/>
        <v>0</v>
      </c>
      <c r="U131" s="98"/>
    </row>
    <row r="132" spans="1:21" ht="18" hidden="1" customHeight="1" x14ac:dyDescent="0.2">
      <c r="A132" s="1197"/>
      <c r="B132" s="1198"/>
      <c r="C132" s="1198"/>
      <c r="D132" s="84"/>
      <c r="E132" s="85"/>
      <c r="F132" s="539"/>
      <c r="G132" s="86">
        <f t="shared" si="13"/>
        <v>0</v>
      </c>
      <c r="H132" s="657">
        <f t="shared" si="18"/>
        <v>0</v>
      </c>
      <c r="I132" s="99"/>
      <c r="J132" s="99"/>
      <c r="K132" s="99"/>
      <c r="L132" s="100"/>
      <c r="M132" s="98">
        <f t="shared" si="7"/>
        <v>0</v>
      </c>
      <c r="N132" s="435"/>
      <c r="O132" s="103"/>
      <c r="P132" s="103"/>
      <c r="Q132" s="103"/>
      <c r="R132" s="103"/>
      <c r="S132" s="104"/>
      <c r="T132" s="98">
        <f t="shared" si="9"/>
        <v>0</v>
      </c>
      <c r="U132" s="98"/>
    </row>
    <row r="133" spans="1:21" ht="18" hidden="1" customHeight="1" x14ac:dyDescent="0.2">
      <c r="A133" s="1197"/>
      <c r="B133" s="1198"/>
      <c r="C133" s="1198"/>
      <c r="D133" s="84"/>
      <c r="E133" s="85"/>
      <c r="F133" s="539"/>
      <c r="G133" s="86">
        <f t="shared" si="13"/>
        <v>0</v>
      </c>
      <c r="H133" s="657">
        <f t="shared" si="18"/>
        <v>0</v>
      </c>
      <c r="I133" s="99"/>
      <c r="J133" s="99"/>
      <c r="K133" s="99"/>
      <c r="L133" s="100"/>
      <c r="M133" s="98">
        <f t="shared" si="7"/>
        <v>0</v>
      </c>
      <c r="N133" s="435"/>
      <c r="O133" s="103"/>
      <c r="P133" s="103"/>
      <c r="Q133" s="103"/>
      <c r="R133" s="103"/>
      <c r="S133" s="104"/>
      <c r="T133" s="98">
        <f t="shared" si="9"/>
        <v>0</v>
      </c>
      <c r="U133" s="98"/>
    </row>
    <row r="134" spans="1:21" ht="18" hidden="1" customHeight="1" x14ac:dyDescent="0.2">
      <c r="A134" s="1197"/>
      <c r="B134" s="1198"/>
      <c r="C134" s="1198"/>
      <c r="D134" s="84"/>
      <c r="E134" s="85"/>
      <c r="F134" s="539"/>
      <c r="G134" s="86">
        <f t="shared" si="13"/>
        <v>0</v>
      </c>
      <c r="H134" s="657">
        <f t="shared" si="18"/>
        <v>0</v>
      </c>
      <c r="I134" s="99"/>
      <c r="J134" s="99"/>
      <c r="K134" s="99"/>
      <c r="L134" s="100"/>
      <c r="M134" s="98">
        <f t="shared" si="7"/>
        <v>0</v>
      </c>
      <c r="N134" s="435"/>
      <c r="O134" s="103"/>
      <c r="P134" s="103"/>
      <c r="Q134" s="103"/>
      <c r="R134" s="103"/>
      <c r="S134" s="104"/>
      <c r="T134" s="98">
        <f t="shared" si="9"/>
        <v>0</v>
      </c>
      <c r="U134" s="98"/>
    </row>
    <row r="135" spans="1:21" ht="18" hidden="1" customHeight="1" x14ac:dyDescent="0.2">
      <c r="A135" s="1197"/>
      <c r="B135" s="1198"/>
      <c r="C135" s="1198"/>
      <c r="D135" s="84"/>
      <c r="E135" s="85"/>
      <c r="F135" s="539"/>
      <c r="G135" s="86">
        <f t="shared" si="13"/>
        <v>0</v>
      </c>
      <c r="H135" s="657">
        <f t="shared" si="18"/>
        <v>0</v>
      </c>
      <c r="I135" s="99"/>
      <c r="J135" s="99"/>
      <c r="K135" s="99"/>
      <c r="L135" s="100"/>
      <c r="M135" s="98">
        <f t="shared" si="7"/>
        <v>0</v>
      </c>
      <c r="N135" s="435"/>
      <c r="O135" s="103"/>
      <c r="P135" s="103"/>
      <c r="Q135" s="103"/>
      <c r="R135" s="103"/>
      <c r="S135" s="104"/>
      <c r="T135" s="98">
        <f t="shared" si="9"/>
        <v>0</v>
      </c>
      <c r="U135" s="98"/>
    </row>
    <row r="136" spans="1:21" ht="18" hidden="1" customHeight="1" x14ac:dyDescent="0.2">
      <c r="A136" s="1197"/>
      <c r="B136" s="1198"/>
      <c r="C136" s="1198"/>
      <c r="D136" s="84"/>
      <c r="E136" s="85"/>
      <c r="F136" s="539"/>
      <c r="G136" s="86">
        <f t="shared" si="13"/>
        <v>0</v>
      </c>
      <c r="H136" s="657">
        <f t="shared" si="18"/>
        <v>0</v>
      </c>
      <c r="I136" s="99"/>
      <c r="J136" s="99"/>
      <c r="K136" s="99"/>
      <c r="L136" s="100"/>
      <c r="M136" s="98">
        <f t="shared" si="7"/>
        <v>0</v>
      </c>
      <c r="N136" s="435"/>
      <c r="O136" s="103"/>
      <c r="P136" s="103"/>
      <c r="Q136" s="103"/>
      <c r="R136" s="103"/>
      <c r="S136" s="104"/>
      <c r="T136" s="98">
        <f t="shared" si="9"/>
        <v>0</v>
      </c>
      <c r="U136" s="98"/>
    </row>
    <row r="137" spans="1:21" ht="18" hidden="1" customHeight="1" x14ac:dyDescent="0.2">
      <c r="A137" s="1197"/>
      <c r="B137" s="1198"/>
      <c r="C137" s="1198"/>
      <c r="D137" s="84"/>
      <c r="E137" s="85"/>
      <c r="F137" s="539"/>
      <c r="G137" s="86">
        <f t="shared" si="13"/>
        <v>0</v>
      </c>
      <c r="H137" s="657">
        <f t="shared" si="18"/>
        <v>0</v>
      </c>
      <c r="I137" s="99"/>
      <c r="J137" s="99"/>
      <c r="K137" s="99"/>
      <c r="L137" s="100"/>
      <c r="M137" s="98">
        <f t="shared" si="7"/>
        <v>0</v>
      </c>
      <c r="N137" s="435"/>
      <c r="O137" s="103"/>
      <c r="P137" s="103"/>
      <c r="Q137" s="103"/>
      <c r="R137" s="103"/>
      <c r="S137" s="104"/>
      <c r="T137" s="98">
        <f t="shared" si="9"/>
        <v>0</v>
      </c>
      <c r="U137" s="98"/>
    </row>
    <row r="138" spans="1:21" ht="18" hidden="1" customHeight="1" x14ac:dyDescent="0.2">
      <c r="A138" s="1197"/>
      <c r="B138" s="1198"/>
      <c r="C138" s="1198"/>
      <c r="D138" s="84"/>
      <c r="E138" s="85"/>
      <c r="F138" s="539"/>
      <c r="G138" s="86">
        <f t="shared" si="13"/>
        <v>0</v>
      </c>
      <c r="H138" s="657">
        <f t="shared" si="18"/>
        <v>0</v>
      </c>
      <c r="I138" s="99"/>
      <c r="J138" s="99"/>
      <c r="K138" s="99"/>
      <c r="L138" s="100"/>
      <c r="M138" s="98">
        <f t="shared" si="7"/>
        <v>0</v>
      </c>
      <c r="N138" s="435"/>
      <c r="O138" s="103"/>
      <c r="P138" s="103"/>
      <c r="Q138" s="103"/>
      <c r="R138" s="103"/>
      <c r="S138" s="104"/>
      <c r="T138" s="98">
        <f t="shared" si="9"/>
        <v>0</v>
      </c>
      <c r="U138" s="98"/>
    </row>
    <row r="139" spans="1:21" ht="18" hidden="1" customHeight="1" x14ac:dyDescent="0.2">
      <c r="A139" s="1197"/>
      <c r="B139" s="1198"/>
      <c r="C139" s="1198"/>
      <c r="D139" s="84"/>
      <c r="E139" s="85"/>
      <c r="F139" s="539"/>
      <c r="G139" s="86">
        <f t="shared" si="13"/>
        <v>0</v>
      </c>
      <c r="H139" s="657">
        <f t="shared" si="18"/>
        <v>0</v>
      </c>
      <c r="I139" s="99"/>
      <c r="J139" s="99"/>
      <c r="K139" s="99"/>
      <c r="L139" s="100"/>
      <c r="M139" s="98">
        <f t="shared" si="7"/>
        <v>0</v>
      </c>
      <c r="N139" s="435"/>
      <c r="O139" s="103"/>
      <c r="P139" s="103"/>
      <c r="Q139" s="103"/>
      <c r="R139" s="103"/>
      <c r="S139" s="104"/>
      <c r="T139" s="98">
        <f t="shared" si="9"/>
        <v>0</v>
      </c>
      <c r="U139" s="98"/>
    </row>
    <row r="140" spans="1:21" ht="18" hidden="1" customHeight="1" x14ac:dyDescent="0.2">
      <c r="A140" s="1197"/>
      <c r="B140" s="1198"/>
      <c r="C140" s="1198"/>
      <c r="D140" s="84"/>
      <c r="E140" s="85"/>
      <c r="F140" s="539"/>
      <c r="G140" s="86">
        <f t="shared" si="13"/>
        <v>0</v>
      </c>
      <c r="H140" s="657">
        <f t="shared" ref="H140:H149" si="19">IFERROR(G140/$G$150,0)</f>
        <v>0</v>
      </c>
      <c r="I140" s="99"/>
      <c r="J140" s="99"/>
      <c r="K140" s="99"/>
      <c r="L140" s="100"/>
      <c r="M140" s="98">
        <f t="shared" si="7"/>
        <v>0</v>
      </c>
      <c r="N140" s="435"/>
      <c r="O140" s="103"/>
      <c r="P140" s="103"/>
      <c r="Q140" s="103"/>
      <c r="R140" s="103"/>
      <c r="S140" s="104"/>
      <c r="T140" s="98">
        <f t="shared" si="9"/>
        <v>0</v>
      </c>
      <c r="U140" s="98"/>
    </row>
    <row r="141" spans="1:21" ht="18" hidden="1" customHeight="1" x14ac:dyDescent="0.2">
      <c r="A141" s="1197"/>
      <c r="B141" s="1198"/>
      <c r="C141" s="1198"/>
      <c r="D141" s="84"/>
      <c r="E141" s="85"/>
      <c r="F141" s="539"/>
      <c r="G141" s="86">
        <f t="shared" si="13"/>
        <v>0</v>
      </c>
      <c r="H141" s="657">
        <f t="shared" si="19"/>
        <v>0</v>
      </c>
      <c r="I141" s="99"/>
      <c r="J141" s="99"/>
      <c r="K141" s="99"/>
      <c r="L141" s="100"/>
      <c r="M141" s="98">
        <f t="shared" si="7"/>
        <v>0</v>
      </c>
      <c r="N141" s="435"/>
      <c r="O141" s="103"/>
      <c r="P141" s="103"/>
      <c r="Q141" s="103"/>
      <c r="R141" s="103"/>
      <c r="S141" s="104"/>
      <c r="T141" s="98">
        <f t="shared" si="9"/>
        <v>0</v>
      </c>
      <c r="U141" s="98"/>
    </row>
    <row r="142" spans="1:21" ht="18" hidden="1" customHeight="1" x14ac:dyDescent="0.2">
      <c r="A142" s="1197"/>
      <c r="B142" s="1198"/>
      <c r="C142" s="1198"/>
      <c r="D142" s="84"/>
      <c r="E142" s="85"/>
      <c r="F142" s="539"/>
      <c r="G142" s="86">
        <f t="shared" si="13"/>
        <v>0</v>
      </c>
      <c r="H142" s="657">
        <f t="shared" si="19"/>
        <v>0</v>
      </c>
      <c r="I142" s="99"/>
      <c r="J142" s="99"/>
      <c r="K142" s="99"/>
      <c r="L142" s="100"/>
      <c r="M142" s="98">
        <f t="shared" si="7"/>
        <v>0</v>
      </c>
      <c r="N142" s="435"/>
      <c r="O142" s="103"/>
      <c r="P142" s="103"/>
      <c r="Q142" s="103"/>
      <c r="R142" s="103"/>
      <c r="S142" s="104"/>
      <c r="T142" s="98">
        <f t="shared" ref="T142:T149" si="20">I142-SUM(N142:S142)</f>
        <v>0</v>
      </c>
      <c r="U142" s="98"/>
    </row>
    <row r="143" spans="1:21" ht="18" hidden="1" customHeight="1" x14ac:dyDescent="0.2">
      <c r="A143" s="1197"/>
      <c r="B143" s="1198"/>
      <c r="C143" s="1198"/>
      <c r="D143" s="84"/>
      <c r="E143" s="85"/>
      <c r="F143" s="539"/>
      <c r="G143" s="86">
        <f t="shared" si="13"/>
        <v>0</v>
      </c>
      <c r="H143" s="657">
        <f t="shared" si="19"/>
        <v>0</v>
      </c>
      <c r="I143" s="99"/>
      <c r="J143" s="99"/>
      <c r="K143" s="99"/>
      <c r="L143" s="100"/>
      <c r="M143" s="98">
        <f t="shared" si="7"/>
        <v>0</v>
      </c>
      <c r="N143" s="435"/>
      <c r="O143" s="103"/>
      <c r="P143" s="103"/>
      <c r="Q143" s="103"/>
      <c r="R143" s="103"/>
      <c r="S143" s="104"/>
      <c r="T143" s="98">
        <f t="shared" si="20"/>
        <v>0</v>
      </c>
      <c r="U143" s="98"/>
    </row>
    <row r="144" spans="1:21" ht="18" hidden="1" customHeight="1" x14ac:dyDescent="0.2">
      <c r="A144" s="1197"/>
      <c r="B144" s="1198"/>
      <c r="C144" s="1198"/>
      <c r="D144" s="84"/>
      <c r="E144" s="85"/>
      <c r="F144" s="539"/>
      <c r="G144" s="86">
        <f t="shared" si="13"/>
        <v>0</v>
      </c>
      <c r="H144" s="657">
        <f t="shared" si="19"/>
        <v>0</v>
      </c>
      <c r="I144" s="99"/>
      <c r="J144" s="99"/>
      <c r="K144" s="99"/>
      <c r="L144" s="100"/>
      <c r="M144" s="98">
        <f t="shared" si="7"/>
        <v>0</v>
      </c>
      <c r="N144" s="435"/>
      <c r="O144" s="103"/>
      <c r="P144" s="103"/>
      <c r="Q144" s="103"/>
      <c r="R144" s="103"/>
      <c r="S144" s="104"/>
      <c r="T144" s="98">
        <f t="shared" si="20"/>
        <v>0</v>
      </c>
      <c r="U144" s="98"/>
    </row>
    <row r="145" spans="1:21" ht="18" hidden="1" customHeight="1" x14ac:dyDescent="0.2">
      <c r="A145" s="1197"/>
      <c r="B145" s="1198"/>
      <c r="C145" s="1198"/>
      <c r="D145" s="84"/>
      <c r="E145" s="85"/>
      <c r="F145" s="539"/>
      <c r="G145" s="86">
        <f t="shared" si="13"/>
        <v>0</v>
      </c>
      <c r="H145" s="657">
        <f t="shared" si="19"/>
        <v>0</v>
      </c>
      <c r="I145" s="99"/>
      <c r="J145" s="99"/>
      <c r="K145" s="99"/>
      <c r="L145" s="100"/>
      <c r="M145" s="98">
        <f t="shared" si="7"/>
        <v>0</v>
      </c>
      <c r="N145" s="435"/>
      <c r="O145" s="103"/>
      <c r="P145" s="103"/>
      <c r="Q145" s="103"/>
      <c r="R145" s="103"/>
      <c r="S145" s="104"/>
      <c r="T145" s="98">
        <f t="shared" si="20"/>
        <v>0</v>
      </c>
      <c r="U145" s="98"/>
    </row>
    <row r="146" spans="1:21" ht="18" hidden="1" customHeight="1" x14ac:dyDescent="0.2">
      <c r="A146" s="1197"/>
      <c r="B146" s="1198"/>
      <c r="C146" s="1198"/>
      <c r="D146" s="84"/>
      <c r="E146" s="85"/>
      <c r="F146" s="539"/>
      <c r="G146" s="86">
        <f t="shared" si="13"/>
        <v>0</v>
      </c>
      <c r="H146" s="657">
        <f t="shared" si="19"/>
        <v>0</v>
      </c>
      <c r="I146" s="99"/>
      <c r="J146" s="99"/>
      <c r="K146" s="99"/>
      <c r="L146" s="100"/>
      <c r="M146" s="98">
        <f t="shared" si="7"/>
        <v>0</v>
      </c>
      <c r="N146" s="435"/>
      <c r="O146" s="103"/>
      <c r="P146" s="103"/>
      <c r="Q146" s="103"/>
      <c r="R146" s="103"/>
      <c r="S146" s="104"/>
      <c r="T146" s="98">
        <f t="shared" si="20"/>
        <v>0</v>
      </c>
      <c r="U146" s="98"/>
    </row>
    <row r="147" spans="1:21" ht="18" hidden="1" customHeight="1" x14ac:dyDescent="0.2">
      <c r="A147" s="1197"/>
      <c r="B147" s="1198"/>
      <c r="C147" s="1198"/>
      <c r="D147" s="84"/>
      <c r="E147" s="85"/>
      <c r="F147" s="539"/>
      <c r="G147" s="86">
        <f t="shared" si="13"/>
        <v>0</v>
      </c>
      <c r="H147" s="657">
        <f t="shared" si="19"/>
        <v>0</v>
      </c>
      <c r="I147" s="99"/>
      <c r="J147" s="99"/>
      <c r="K147" s="99"/>
      <c r="L147" s="100"/>
      <c r="M147" s="98">
        <f t="shared" si="7"/>
        <v>0</v>
      </c>
      <c r="N147" s="435"/>
      <c r="O147" s="103"/>
      <c r="P147" s="103"/>
      <c r="Q147" s="103"/>
      <c r="R147" s="103"/>
      <c r="S147" s="104"/>
      <c r="T147" s="98">
        <f t="shared" si="20"/>
        <v>0</v>
      </c>
      <c r="U147" s="98"/>
    </row>
    <row r="148" spans="1:21" ht="18" hidden="1" customHeight="1" x14ac:dyDescent="0.2">
      <c r="A148" s="1197"/>
      <c r="B148" s="1198"/>
      <c r="C148" s="1198"/>
      <c r="D148" s="84"/>
      <c r="E148" s="85"/>
      <c r="F148" s="539"/>
      <c r="G148" s="86">
        <f t="shared" si="13"/>
        <v>0</v>
      </c>
      <c r="H148" s="657">
        <f t="shared" si="19"/>
        <v>0</v>
      </c>
      <c r="I148" s="99"/>
      <c r="J148" s="99"/>
      <c r="K148" s="99"/>
      <c r="L148" s="100"/>
      <c r="M148" s="98">
        <f t="shared" si="7"/>
        <v>0</v>
      </c>
      <c r="N148" s="435"/>
      <c r="O148" s="103"/>
      <c r="P148" s="103"/>
      <c r="Q148" s="103"/>
      <c r="R148" s="103"/>
      <c r="S148" s="104"/>
      <c r="T148" s="98">
        <f t="shared" si="20"/>
        <v>0</v>
      </c>
      <c r="U148" s="98"/>
    </row>
    <row r="149" spans="1:21" ht="18" hidden="1" customHeight="1" x14ac:dyDescent="0.2">
      <c r="A149" s="1197"/>
      <c r="B149" s="1198"/>
      <c r="C149" s="1198"/>
      <c r="D149" s="84"/>
      <c r="E149" s="85"/>
      <c r="F149" s="539"/>
      <c r="G149" s="86">
        <f t="shared" si="13"/>
        <v>0</v>
      </c>
      <c r="H149" s="657">
        <f t="shared" si="19"/>
        <v>0</v>
      </c>
      <c r="I149" s="99"/>
      <c r="J149" s="99"/>
      <c r="K149" s="99"/>
      <c r="L149" s="100"/>
      <c r="M149" s="98">
        <f t="shared" si="7"/>
        <v>0</v>
      </c>
      <c r="N149" s="435"/>
      <c r="O149" s="103"/>
      <c r="P149" s="103"/>
      <c r="Q149" s="103"/>
      <c r="R149" s="103"/>
      <c r="S149" s="104"/>
      <c r="T149" s="98">
        <f t="shared" si="20"/>
        <v>0</v>
      </c>
      <c r="U149" s="98"/>
    </row>
    <row r="150" spans="1:21" ht="18" customHeight="1" thickBot="1" x14ac:dyDescent="0.25">
      <c r="A150" s="1204" t="s">
        <v>393</v>
      </c>
      <c r="B150" s="1205"/>
      <c r="C150" s="1205"/>
      <c r="D150" s="1205"/>
      <c r="E150" s="1205"/>
      <c r="F150" s="1205"/>
      <c r="G150" s="87">
        <f t="shared" ref="G150:L150" si="21">SUM(G105:G149)</f>
        <v>0</v>
      </c>
      <c r="H150" s="658">
        <f t="shared" si="21"/>
        <v>0</v>
      </c>
      <c r="I150" s="105">
        <f t="shared" si="21"/>
        <v>0</v>
      </c>
      <c r="J150" s="105">
        <f t="shared" si="21"/>
        <v>0</v>
      </c>
      <c r="K150" s="105">
        <f t="shared" si="21"/>
        <v>0</v>
      </c>
      <c r="L150" s="106">
        <f t="shared" si="21"/>
        <v>0</v>
      </c>
      <c r="M150" s="98">
        <f t="shared" si="7"/>
        <v>0</v>
      </c>
      <c r="N150" s="436"/>
      <c r="O150" s="437"/>
      <c r="P150" s="437"/>
      <c r="Q150" s="437"/>
      <c r="R150" s="437"/>
      <c r="S150" s="438"/>
      <c r="T150" s="98"/>
      <c r="U150" s="98"/>
    </row>
    <row r="151" spans="1:21" ht="18" customHeight="1" x14ac:dyDescent="0.2">
      <c r="A151" s="80"/>
      <c r="B151" s="80"/>
      <c r="C151" s="80"/>
      <c r="D151" s="80"/>
      <c r="E151" s="80"/>
      <c r="F151" s="80"/>
      <c r="G151" s="110"/>
      <c r="H151" s="496"/>
      <c r="I151" s="111"/>
      <c r="J151" s="111"/>
      <c r="K151" s="111"/>
      <c r="L151" s="111"/>
      <c r="M151" s="98"/>
      <c r="N151" s="111">
        <f t="shared" ref="N151:S151" si="22">SUM(N11:N150)</f>
        <v>0</v>
      </c>
      <c r="O151" s="111">
        <f t="shared" si="22"/>
        <v>0</v>
      </c>
      <c r="P151" s="111">
        <f t="shared" si="22"/>
        <v>0</v>
      </c>
      <c r="Q151" s="111">
        <f t="shared" si="22"/>
        <v>0</v>
      </c>
      <c r="R151" s="111">
        <f t="shared" si="22"/>
        <v>0</v>
      </c>
      <c r="S151" s="111">
        <f t="shared" si="22"/>
        <v>0</v>
      </c>
      <c r="T151" s="98"/>
      <c r="U151" s="98"/>
    </row>
    <row r="152" spans="1:21" ht="18" customHeight="1" thickBot="1" x14ac:dyDescent="0.25">
      <c r="A152" s="80"/>
      <c r="B152" s="80"/>
      <c r="C152" s="80"/>
      <c r="D152" s="80"/>
      <c r="E152" s="80"/>
      <c r="F152" s="80"/>
      <c r="G152" s="110"/>
      <c r="H152" s="89"/>
      <c r="I152" s="111"/>
      <c r="J152" s="111"/>
      <c r="K152" s="111"/>
      <c r="L152" s="111"/>
      <c r="M152" s="98"/>
      <c r="N152" s="98"/>
      <c r="O152" s="98"/>
      <c r="P152" s="98"/>
      <c r="Q152" s="98"/>
      <c r="R152" s="98"/>
      <c r="S152" s="98"/>
      <c r="T152" s="98"/>
      <c r="U152" s="98"/>
    </row>
    <row r="153" spans="1:21" ht="18" customHeight="1" x14ac:dyDescent="0.2">
      <c r="A153" s="80"/>
      <c r="B153" s="80"/>
      <c r="C153" s="80"/>
      <c r="D153" s="80"/>
      <c r="E153" s="80"/>
      <c r="F153" s="80"/>
      <c r="G153" s="110"/>
      <c r="H153" s="89"/>
      <c r="I153" s="1228" t="s">
        <v>421</v>
      </c>
      <c r="J153" s="1229"/>
      <c r="K153" s="1229"/>
      <c r="L153" s="1230"/>
      <c r="M153" s="112"/>
      <c r="N153" s="112"/>
      <c r="O153" s="112"/>
      <c r="P153" s="112"/>
      <c r="Q153" s="112"/>
      <c r="R153" s="112"/>
      <c r="S153" s="112"/>
      <c r="T153" s="112"/>
      <c r="U153" s="112"/>
    </row>
    <row r="154" spans="1:21" ht="18" customHeight="1" x14ac:dyDescent="0.2">
      <c r="B154" s="80"/>
      <c r="C154" s="80"/>
      <c r="D154" s="80"/>
      <c r="E154" s="80"/>
      <c r="F154" s="80"/>
      <c r="G154" s="110"/>
      <c r="H154" s="89"/>
      <c r="I154" s="1227" t="s">
        <v>423</v>
      </c>
      <c r="J154" s="1214"/>
      <c r="K154" s="1214" t="s">
        <v>427</v>
      </c>
      <c r="L154" s="1215"/>
      <c r="M154" s="112"/>
      <c r="N154" s="112"/>
      <c r="O154" s="112"/>
      <c r="P154" s="112"/>
      <c r="Q154" s="112"/>
      <c r="R154" s="112"/>
      <c r="S154" s="112"/>
      <c r="T154" s="112"/>
      <c r="U154" s="112"/>
    </row>
    <row r="155" spans="1:21" ht="18" customHeight="1" thickBot="1" x14ac:dyDescent="0.25">
      <c r="A155" s="1208"/>
      <c r="B155" s="1208"/>
      <c r="C155" s="1208"/>
      <c r="D155" s="1208"/>
      <c r="E155" s="1208"/>
      <c r="F155" s="1208"/>
      <c r="G155" s="244"/>
      <c r="H155" s="89"/>
      <c r="I155" s="113" t="s">
        <v>425</v>
      </c>
      <c r="J155" s="108" t="s">
        <v>426</v>
      </c>
      <c r="K155" s="108" t="s">
        <v>425</v>
      </c>
      <c r="L155" s="109" t="s">
        <v>426</v>
      </c>
      <c r="M155" s="98"/>
      <c r="N155" s="98"/>
      <c r="O155" s="98"/>
      <c r="P155" s="98"/>
      <c r="Q155" s="98"/>
      <c r="R155" s="98"/>
      <c r="S155" s="98"/>
      <c r="T155" s="98"/>
      <c r="U155" s="98"/>
    </row>
    <row r="156" spans="1:21" ht="18" customHeight="1" x14ac:dyDescent="0.2">
      <c r="A156" s="1206" t="s">
        <v>428</v>
      </c>
      <c r="B156" s="1207"/>
      <c r="C156" s="1207"/>
      <c r="D156" s="1207"/>
      <c r="E156" s="1207"/>
      <c r="F156" s="1207"/>
      <c r="G156" s="426">
        <f>G100+G150</f>
        <v>0</v>
      </c>
      <c r="I156" s="114">
        <f>I100+I150</f>
        <v>0</v>
      </c>
      <c r="J156" s="115">
        <f>J100+J150</f>
        <v>0</v>
      </c>
      <c r="K156" s="115">
        <f>K100+K150</f>
        <v>0</v>
      </c>
      <c r="L156" s="116">
        <f>L100+L150</f>
        <v>0</v>
      </c>
      <c r="M156" s="98">
        <f>G156-SUM(I156:L156)</f>
        <v>0</v>
      </c>
      <c r="N156" s="98"/>
      <c r="O156" s="98"/>
      <c r="P156" s="98"/>
      <c r="Q156" s="98"/>
      <c r="R156" s="98"/>
      <c r="S156" s="98"/>
      <c r="T156" s="98"/>
      <c r="U156" s="98"/>
    </row>
    <row r="157" spans="1:21" ht="18" customHeight="1" x14ac:dyDescent="0.2">
      <c r="A157" s="1216" t="s">
        <v>429</v>
      </c>
      <c r="B157" s="1217"/>
      <c r="C157" s="1217"/>
      <c r="D157" s="1217"/>
      <c r="E157" s="1217"/>
      <c r="F157" s="1217"/>
      <c r="G157" s="441">
        <f>I157</f>
        <v>0</v>
      </c>
      <c r="I157" s="422">
        <f>I156</f>
        <v>0</v>
      </c>
      <c r="J157" s="117"/>
      <c r="K157" s="117">
        <f>IF(G155="Si",K156,0)</f>
        <v>0</v>
      </c>
      <c r="L157" s="118"/>
      <c r="M157" s="98">
        <f>G157-SUM(I157:L157)</f>
        <v>0</v>
      </c>
      <c r="N157" s="98"/>
      <c r="O157" s="98"/>
      <c r="P157" s="98"/>
      <c r="Q157" s="98"/>
      <c r="R157" s="98"/>
      <c r="S157" s="98"/>
      <c r="T157" s="98"/>
      <c r="U157" s="98"/>
    </row>
    <row r="158" spans="1:21" ht="18" customHeight="1" x14ac:dyDescent="0.2">
      <c r="A158" s="1194" t="s">
        <v>430</v>
      </c>
      <c r="B158" s="1195"/>
      <c r="C158" s="1195"/>
      <c r="D158" s="1195"/>
      <c r="E158" s="1196"/>
      <c r="F158" s="119"/>
      <c r="G158" s="606">
        <f>F158*G157</f>
        <v>0</v>
      </c>
      <c r="H158" s="120"/>
      <c r="I158" s="422">
        <f>I157*F158</f>
        <v>0</v>
      </c>
      <c r="J158" s="117"/>
      <c r="K158" s="117">
        <f>IF($G$155="Si",K157*#REF!,0)</f>
        <v>0</v>
      </c>
      <c r="L158" s="118"/>
      <c r="M158" s="98">
        <f>G158-SUM(I158:L158)</f>
        <v>0</v>
      </c>
      <c r="N158" s="98"/>
      <c r="O158" s="98"/>
      <c r="P158" s="98"/>
      <c r="Q158" s="98"/>
      <c r="R158" s="98"/>
      <c r="S158" s="98"/>
      <c r="T158" s="98"/>
      <c r="U158" s="98"/>
    </row>
    <row r="159" spans="1:21" ht="18" customHeight="1" thickBot="1" x14ac:dyDescent="0.25">
      <c r="A159" s="1209" t="s">
        <v>431</v>
      </c>
      <c r="B159" s="1210"/>
      <c r="C159" s="1210"/>
      <c r="D159" s="1210"/>
      <c r="E159" s="1210"/>
      <c r="F159" s="1210"/>
      <c r="G159" s="427">
        <f>G156+G158</f>
        <v>0</v>
      </c>
      <c r="I159" s="114">
        <f>SUM(I157:I158)</f>
        <v>0</v>
      </c>
      <c r="J159" s="115">
        <f>J156</f>
        <v>0</v>
      </c>
      <c r="K159" s="115">
        <f>IF(G155="Si",SUM(K157:K158),K156)</f>
        <v>0</v>
      </c>
      <c r="L159" s="116">
        <f>L156</f>
        <v>0</v>
      </c>
      <c r="M159" s="98">
        <f>G159-SUM(I159:L159)</f>
        <v>0</v>
      </c>
      <c r="N159" s="98"/>
      <c r="O159" s="98"/>
      <c r="P159" s="98"/>
      <c r="Q159" s="98"/>
      <c r="R159" s="98"/>
      <c r="S159" s="98"/>
      <c r="T159" s="98"/>
      <c r="U159" s="98"/>
    </row>
    <row r="160" spans="1:21" ht="18" customHeight="1" x14ac:dyDescent="0.2">
      <c r="A160" s="80"/>
      <c r="B160" s="80"/>
      <c r="C160" s="80"/>
      <c r="D160" s="80"/>
      <c r="E160" s="80"/>
      <c r="F160" s="80"/>
      <c r="G160" s="88"/>
      <c r="I160" s="1222">
        <f>I159+J159</f>
        <v>0</v>
      </c>
      <c r="J160" s="1218"/>
      <c r="K160" s="1218">
        <f>K159+L159</f>
        <v>0</v>
      </c>
      <c r="L160" s="1219"/>
      <c r="M160" s="121" t="s">
        <v>412</v>
      </c>
      <c r="N160" s="279">
        <f>G159-I160-K160</f>
        <v>0</v>
      </c>
      <c r="O160" s="241"/>
      <c r="P160" s="241"/>
      <c r="Q160" s="241"/>
      <c r="R160" s="241"/>
      <c r="S160" s="241"/>
      <c r="T160" s="241"/>
    </row>
    <row r="161" spans="1:22" ht="18" customHeight="1" thickBot="1" x14ac:dyDescent="0.25">
      <c r="A161" s="80"/>
      <c r="B161" s="80"/>
      <c r="C161" s="80"/>
      <c r="D161" s="80"/>
      <c r="E161" s="80"/>
      <c r="F161" s="80"/>
      <c r="G161" s="88"/>
      <c r="I161" s="1225">
        <f>IFERROR(I160/G159,0)</f>
        <v>0</v>
      </c>
      <c r="J161" s="1226"/>
      <c r="K161" s="1220">
        <f>IFERROR(K160/G159,0)</f>
        <v>0</v>
      </c>
      <c r="L161" s="1221"/>
      <c r="M161" s="122" t="s">
        <v>432</v>
      </c>
      <c r="N161" s="241"/>
      <c r="O161" s="241"/>
      <c r="P161" s="241"/>
      <c r="Q161" s="241"/>
      <c r="R161" s="241"/>
      <c r="S161" s="241"/>
      <c r="T161" s="241"/>
      <c r="U161" s="241"/>
    </row>
    <row r="162" spans="1:22" ht="18" customHeight="1" thickBot="1" x14ac:dyDescent="0.25">
      <c r="A162" s="1211" t="s">
        <v>401</v>
      </c>
      <c r="B162" s="1212"/>
      <c r="C162" s="1212"/>
      <c r="D162" s="1212"/>
      <c r="E162" s="1212"/>
      <c r="F162" s="1213"/>
      <c r="G162" s="88"/>
    </row>
    <row r="163" spans="1:22" ht="27" customHeight="1" x14ac:dyDescent="0.2">
      <c r="A163" s="1223" t="s">
        <v>375</v>
      </c>
      <c r="B163" s="1224"/>
      <c r="C163" s="1224"/>
      <c r="D163" s="399" t="s">
        <v>380</v>
      </c>
      <c r="E163" s="127" t="s">
        <v>402</v>
      </c>
      <c r="F163" s="128" t="s">
        <v>403</v>
      </c>
    </row>
    <row r="164" spans="1:22" ht="30.75" customHeight="1" x14ac:dyDescent="0.2">
      <c r="A164" s="1136" t="str">
        <f>A100</f>
        <v>SUBTOTAL PERSONAL (Mano de Obra Calificada + Mano de Obra no Calificada)</v>
      </c>
      <c r="B164" s="1137"/>
      <c r="C164" s="1137"/>
      <c r="D164" s="77">
        <f>G100</f>
        <v>0</v>
      </c>
      <c r="E164" s="428">
        <f>IFERROR(D164/$G$156,0)</f>
        <v>0</v>
      </c>
      <c r="F164" s="429">
        <f>IFERROR(D164/$G$159,0)</f>
        <v>0</v>
      </c>
      <c r="G164" s="123"/>
    </row>
    <row r="165" spans="1:22" ht="18" customHeight="1" x14ac:dyDescent="0.2">
      <c r="A165" s="1126" t="str">
        <f>A102</f>
        <v>COSTOS (Diferentes a los costos del personal)</v>
      </c>
      <c r="B165" s="1127"/>
      <c r="C165" s="1127"/>
      <c r="D165" s="77">
        <f>G150</f>
        <v>0</v>
      </c>
      <c r="E165" s="428">
        <f>IFERROR(D165/$G$156,0)</f>
        <v>0</v>
      </c>
      <c r="F165" s="429">
        <f t="shared" ref="F165:F166" si="23">IFERROR(D165/$G$159,0)</f>
        <v>0</v>
      </c>
      <c r="G165" s="88"/>
    </row>
    <row r="166" spans="1:22" ht="18" customHeight="1" thickBot="1" x14ac:dyDescent="0.25">
      <c r="A166" s="1124" t="str">
        <f>A158</f>
        <v>Gastos de administración u operativos</v>
      </c>
      <c r="B166" s="1125"/>
      <c r="C166" s="1125"/>
      <c r="D166" s="442">
        <f>G158</f>
        <v>0</v>
      </c>
      <c r="E166" s="443" t="s">
        <v>404</v>
      </c>
      <c r="F166" s="430">
        <f t="shared" si="23"/>
        <v>0</v>
      </c>
      <c r="G166" s="88"/>
      <c r="H166" s="123"/>
      <c r="I166" s="123"/>
      <c r="J166" s="123"/>
      <c r="K166" s="123"/>
      <c r="L166" s="123"/>
      <c r="M166" s="123"/>
      <c r="N166" s="123"/>
      <c r="O166" s="123"/>
      <c r="P166" s="123"/>
      <c r="Q166" s="123"/>
      <c r="R166" s="123"/>
      <c r="S166" s="123"/>
      <c r="T166" s="123"/>
      <c r="U166" s="123"/>
      <c r="V166" s="123"/>
    </row>
    <row r="167" spans="1:22" ht="18" customHeight="1" x14ac:dyDescent="0.2">
      <c r="E167" s="93">
        <f>SUM(E164:E165)</f>
        <v>0</v>
      </c>
      <c r="F167" s="93">
        <f>SUM(F164:F166)</f>
        <v>0</v>
      </c>
    </row>
    <row r="168" spans="1:22" ht="18" customHeight="1" thickBot="1" x14ac:dyDescent="0.25"/>
    <row r="169" spans="1:22" ht="100.5" customHeight="1" thickBot="1" x14ac:dyDescent="0.25">
      <c r="A169" s="1199" t="s">
        <v>433</v>
      </c>
      <c r="B169" s="1200"/>
      <c r="C169" s="1200"/>
      <c r="D169" s="1200"/>
      <c r="E169" s="1200"/>
      <c r="F169" s="1200"/>
      <c r="G169" s="1200"/>
      <c r="H169" s="1200"/>
      <c r="I169" s="1200"/>
      <c r="J169" s="1200"/>
      <c r="K169" s="1200"/>
      <c r="L169" s="1200"/>
      <c r="M169" s="1201"/>
      <c r="N169" s="44"/>
      <c r="O169" s="44"/>
      <c r="P169" s="44"/>
      <c r="Q169" s="44"/>
      <c r="R169" s="44"/>
      <c r="S169" s="44"/>
      <c r="T169" s="44"/>
    </row>
    <row r="170" spans="1:22" ht="21" customHeight="1" thickBot="1" x14ac:dyDescent="0.25">
      <c r="A170" s="1202" t="s">
        <v>434</v>
      </c>
      <c r="B170" s="1203"/>
      <c r="C170" s="282" t="s">
        <v>399</v>
      </c>
    </row>
    <row r="171" spans="1:22" ht="18" customHeight="1" thickBot="1" x14ac:dyDescent="0.25"/>
    <row r="172" spans="1:22" ht="18" customHeight="1" thickBot="1" x14ac:dyDescent="0.25">
      <c r="A172" s="1231" t="s">
        <v>435</v>
      </c>
      <c r="B172" s="1232"/>
      <c r="C172" s="1232"/>
      <c r="D172" s="1232"/>
      <c r="E172" s="1232"/>
      <c r="F172" s="1233"/>
    </row>
    <row r="173" spans="1:22" ht="66" customHeight="1" x14ac:dyDescent="0.2">
      <c r="A173" s="276" t="s">
        <v>406</v>
      </c>
      <c r="B173" s="277" t="s">
        <v>436</v>
      </c>
      <c r="C173" s="277" t="s">
        <v>437</v>
      </c>
      <c r="D173" s="277" t="s">
        <v>410</v>
      </c>
      <c r="E173" s="277" t="s">
        <v>411</v>
      </c>
      <c r="F173" s="278" t="s">
        <v>403</v>
      </c>
    </row>
    <row r="174" spans="1:22" ht="18" customHeight="1" x14ac:dyDescent="0.2">
      <c r="A174" s="269"/>
      <c r="B174" s="117"/>
      <c r="C174" s="117"/>
      <c r="D174" s="117">
        <f>SUM(B174:C174)</f>
        <v>0</v>
      </c>
      <c r="E174" s="267"/>
      <c r="F174" s="273">
        <f>IFERROR(D174/$I$159,0)</f>
        <v>0</v>
      </c>
    </row>
    <row r="175" spans="1:22" ht="18" customHeight="1" x14ac:dyDescent="0.2">
      <c r="A175" s="269"/>
      <c r="B175" s="117"/>
      <c r="C175" s="117"/>
      <c r="D175" s="117">
        <f t="shared" ref="D175:D193" si="24">SUM(B175:C175)</f>
        <v>0</v>
      </c>
      <c r="E175" s="267"/>
      <c r="F175" s="273">
        <f t="shared" ref="F175:F193" si="25">IFERROR(D175/$I$159,0)</f>
        <v>0</v>
      </c>
    </row>
    <row r="176" spans="1:22" ht="18" customHeight="1" x14ac:dyDescent="0.2">
      <c r="A176" s="269"/>
      <c r="B176" s="117"/>
      <c r="C176" s="117"/>
      <c r="D176" s="117">
        <f t="shared" si="24"/>
        <v>0</v>
      </c>
      <c r="E176" s="267"/>
      <c r="F176" s="273">
        <f t="shared" si="25"/>
        <v>0</v>
      </c>
    </row>
    <row r="177" spans="1:6" ht="18" customHeight="1" x14ac:dyDescent="0.2">
      <c r="A177" s="269"/>
      <c r="B177" s="117"/>
      <c r="C177" s="117"/>
      <c r="D177" s="117">
        <f t="shared" ref="D177:D186" si="26">SUM(B177:C177)</f>
        <v>0</v>
      </c>
      <c r="E177" s="267"/>
      <c r="F177" s="273">
        <f t="shared" ref="F177:F186" si="27">IFERROR(D177/$I$159,0)</f>
        <v>0</v>
      </c>
    </row>
    <row r="178" spans="1:6" ht="18" customHeight="1" x14ac:dyDescent="0.2">
      <c r="A178" s="269"/>
      <c r="B178" s="117"/>
      <c r="C178" s="117"/>
      <c r="D178" s="117">
        <f t="shared" si="26"/>
        <v>0</v>
      </c>
      <c r="E178" s="267"/>
      <c r="F178" s="273">
        <f t="shared" si="27"/>
        <v>0</v>
      </c>
    </row>
    <row r="179" spans="1:6" ht="18" customHeight="1" x14ac:dyDescent="0.2">
      <c r="A179" s="269"/>
      <c r="B179" s="117"/>
      <c r="C179" s="117"/>
      <c r="D179" s="117">
        <f t="shared" si="26"/>
        <v>0</v>
      </c>
      <c r="E179" s="267"/>
      <c r="F179" s="273">
        <f t="shared" si="27"/>
        <v>0</v>
      </c>
    </row>
    <row r="180" spans="1:6" ht="18" customHeight="1" x14ac:dyDescent="0.2">
      <c r="A180" s="269"/>
      <c r="B180" s="117"/>
      <c r="C180" s="117"/>
      <c r="D180" s="117">
        <f t="shared" si="26"/>
        <v>0</v>
      </c>
      <c r="E180" s="267"/>
      <c r="F180" s="273">
        <f t="shared" si="27"/>
        <v>0</v>
      </c>
    </row>
    <row r="181" spans="1:6" ht="18" customHeight="1" x14ac:dyDescent="0.2">
      <c r="A181" s="269"/>
      <c r="B181" s="117"/>
      <c r="C181" s="117"/>
      <c r="D181" s="117">
        <f t="shared" si="26"/>
        <v>0</v>
      </c>
      <c r="E181" s="267"/>
      <c r="F181" s="273">
        <f t="shared" si="27"/>
        <v>0</v>
      </c>
    </row>
    <row r="182" spans="1:6" ht="18" customHeight="1" x14ac:dyDescent="0.2">
      <c r="A182" s="269"/>
      <c r="B182" s="117"/>
      <c r="C182" s="117"/>
      <c r="D182" s="117">
        <f t="shared" si="26"/>
        <v>0</v>
      </c>
      <c r="E182" s="267"/>
      <c r="F182" s="273">
        <f>IFERROR(D182/$I$159,0)</f>
        <v>0</v>
      </c>
    </row>
    <row r="183" spans="1:6" ht="18" hidden="1" customHeight="1" x14ac:dyDescent="0.2">
      <c r="A183" s="269"/>
      <c r="B183" s="117"/>
      <c r="C183" s="117"/>
      <c r="D183" s="117">
        <f t="shared" si="26"/>
        <v>0</v>
      </c>
      <c r="E183" s="267"/>
      <c r="F183" s="273">
        <f t="shared" si="27"/>
        <v>0</v>
      </c>
    </row>
    <row r="184" spans="1:6" ht="18" hidden="1" customHeight="1" thickBot="1" x14ac:dyDescent="0.25">
      <c r="A184" s="269"/>
      <c r="B184" s="117"/>
      <c r="C184" s="117"/>
      <c r="D184" s="117">
        <f t="shared" si="26"/>
        <v>0</v>
      </c>
      <c r="E184" s="267"/>
      <c r="F184" s="273">
        <f t="shared" si="27"/>
        <v>0</v>
      </c>
    </row>
    <row r="185" spans="1:6" ht="18" hidden="1" customHeight="1" thickBot="1" x14ac:dyDescent="0.25">
      <c r="A185" s="269"/>
      <c r="B185" s="117"/>
      <c r="C185" s="117"/>
      <c r="D185" s="117">
        <f t="shared" si="26"/>
        <v>0</v>
      </c>
      <c r="E185" s="267"/>
      <c r="F185" s="273">
        <f t="shared" si="27"/>
        <v>0</v>
      </c>
    </row>
    <row r="186" spans="1:6" ht="18" hidden="1" customHeight="1" thickBot="1" x14ac:dyDescent="0.25">
      <c r="A186" s="269"/>
      <c r="B186" s="117"/>
      <c r="C186" s="117"/>
      <c r="D186" s="117">
        <f t="shared" si="26"/>
        <v>0</v>
      </c>
      <c r="E186" s="267"/>
      <c r="F186" s="273">
        <f t="shared" si="27"/>
        <v>0</v>
      </c>
    </row>
    <row r="187" spans="1:6" ht="18" hidden="1" customHeight="1" thickBot="1" x14ac:dyDescent="0.25">
      <c r="A187" s="269"/>
      <c r="B187" s="117"/>
      <c r="C187" s="117"/>
      <c r="D187" s="117">
        <f t="shared" si="24"/>
        <v>0</v>
      </c>
      <c r="E187" s="267"/>
      <c r="F187" s="273">
        <f>IFERROR(D187/$I$159,0)</f>
        <v>0</v>
      </c>
    </row>
    <row r="188" spans="1:6" ht="18" hidden="1" customHeight="1" thickBot="1" x14ac:dyDescent="0.25">
      <c r="A188" s="269"/>
      <c r="B188" s="117"/>
      <c r="C188" s="117"/>
      <c r="D188" s="117">
        <f t="shared" si="24"/>
        <v>0</v>
      </c>
      <c r="E188" s="267"/>
      <c r="F188" s="273">
        <f t="shared" si="25"/>
        <v>0</v>
      </c>
    </row>
    <row r="189" spans="1:6" ht="18" hidden="1" customHeight="1" thickBot="1" x14ac:dyDescent="0.25">
      <c r="A189" s="269"/>
      <c r="B189" s="117"/>
      <c r="C189" s="117"/>
      <c r="D189" s="117">
        <f t="shared" si="24"/>
        <v>0</v>
      </c>
      <c r="E189" s="267"/>
      <c r="F189" s="273">
        <f t="shared" si="25"/>
        <v>0</v>
      </c>
    </row>
    <row r="190" spans="1:6" ht="18" hidden="1" customHeight="1" thickBot="1" x14ac:dyDescent="0.25">
      <c r="A190" s="269"/>
      <c r="B190" s="117"/>
      <c r="C190" s="117"/>
      <c r="D190" s="117">
        <f t="shared" si="24"/>
        <v>0</v>
      </c>
      <c r="E190" s="267"/>
      <c r="F190" s="273">
        <f t="shared" si="25"/>
        <v>0</v>
      </c>
    </row>
    <row r="191" spans="1:6" ht="18" hidden="1" customHeight="1" thickBot="1" x14ac:dyDescent="0.25">
      <c r="A191" s="269"/>
      <c r="B191" s="117"/>
      <c r="C191" s="117"/>
      <c r="D191" s="117">
        <f t="shared" si="24"/>
        <v>0</v>
      </c>
      <c r="E191" s="267"/>
      <c r="F191" s="273">
        <f t="shared" si="25"/>
        <v>0</v>
      </c>
    </row>
    <row r="192" spans="1:6" ht="18" hidden="1" customHeight="1" thickBot="1" x14ac:dyDescent="0.25">
      <c r="A192" s="269"/>
      <c r="B192" s="117"/>
      <c r="C192" s="117"/>
      <c r="D192" s="117">
        <f t="shared" si="24"/>
        <v>0</v>
      </c>
      <c r="E192" s="267"/>
      <c r="F192" s="273">
        <f t="shared" si="25"/>
        <v>0</v>
      </c>
    </row>
    <row r="193" spans="1:6" ht="18" customHeight="1" thickBot="1" x14ac:dyDescent="0.25">
      <c r="A193" s="270"/>
      <c r="B193" s="272"/>
      <c r="C193" s="272"/>
      <c r="D193" s="272">
        <f t="shared" si="24"/>
        <v>0</v>
      </c>
      <c r="E193" s="271"/>
      <c r="F193" s="274">
        <f t="shared" si="25"/>
        <v>0</v>
      </c>
    </row>
    <row r="194" spans="1:6" ht="18" customHeight="1" x14ac:dyDescent="0.2">
      <c r="B194" s="494">
        <f>SUM(B174:B193)</f>
        <v>0</v>
      </c>
      <c r="C194" s="494">
        <f>SUM(C174:C193)</f>
        <v>0</v>
      </c>
      <c r="D194" s="494">
        <f>SUM(D174:D193)</f>
        <v>0</v>
      </c>
      <c r="E194" s="492"/>
      <c r="F194" s="498">
        <f>SUM(F174:F193)</f>
        <v>0</v>
      </c>
    </row>
    <row r="195" spans="1:6" ht="18" customHeight="1" x14ac:dyDescent="0.2">
      <c r="B195" s="495">
        <f>B194-I157</f>
        <v>0</v>
      </c>
      <c r="C195" s="98">
        <f>C194-I158</f>
        <v>0</v>
      </c>
      <c r="D195" s="495">
        <f>D194-I159</f>
        <v>0</v>
      </c>
      <c r="E195" s="499"/>
      <c r="F195" s="499"/>
    </row>
  </sheetData>
  <mergeCells count="103">
    <mergeCell ref="A146:C146"/>
    <mergeCell ref="A147:C147"/>
    <mergeCell ref="A148:C148"/>
    <mergeCell ref="A140:C140"/>
    <mergeCell ref="A134:C134"/>
    <mergeCell ref="A135:C135"/>
    <mergeCell ref="A136:C136"/>
    <mergeCell ref="A129:C129"/>
    <mergeCell ref="A130:C130"/>
    <mergeCell ref="A137:C137"/>
    <mergeCell ref="A138:C138"/>
    <mergeCell ref="A144:C144"/>
    <mergeCell ref="A145:C145"/>
    <mergeCell ref="A116:C116"/>
    <mergeCell ref="A117:C117"/>
    <mergeCell ref="A131:C131"/>
    <mergeCell ref="A132:C132"/>
    <mergeCell ref="A133:C133"/>
    <mergeCell ref="A102:H102"/>
    <mergeCell ref="A105:C105"/>
    <mergeCell ref="A107:C107"/>
    <mergeCell ref="G103:G104"/>
    <mergeCell ref="A109:C109"/>
    <mergeCell ref="A128:C128"/>
    <mergeCell ref="A110:C110"/>
    <mergeCell ref="A111:C111"/>
    <mergeCell ref="A112:C112"/>
    <mergeCell ref="A113:C113"/>
    <mergeCell ref="A114:C114"/>
    <mergeCell ref="A115:C115"/>
    <mergeCell ref="A126:C126"/>
    <mergeCell ref="A127:C127"/>
    <mergeCell ref="A121:C121"/>
    <mergeCell ref="A122:C122"/>
    <mergeCell ref="A123:C123"/>
    <mergeCell ref="A119:C119"/>
    <mergeCell ref="A120:C120"/>
    <mergeCell ref="D9:D10"/>
    <mergeCell ref="E9:E10"/>
    <mergeCell ref="F9:F10"/>
    <mergeCell ref="A108:C108"/>
    <mergeCell ref="A61:F61"/>
    <mergeCell ref="A11:L11"/>
    <mergeCell ref="A62:L62"/>
    <mergeCell ref="A1:D3"/>
    <mergeCell ref="E1:S1"/>
    <mergeCell ref="E2:S2"/>
    <mergeCell ref="E3:K3"/>
    <mergeCell ref="L3:S3"/>
    <mergeCell ref="A5:B5"/>
    <mergeCell ref="A6:B6"/>
    <mergeCell ref="C5:S5"/>
    <mergeCell ref="C6:S6"/>
    <mergeCell ref="A99:F99"/>
    <mergeCell ref="A106:C106"/>
    <mergeCell ref="A172:F172"/>
    <mergeCell ref="N8:S9"/>
    <mergeCell ref="H103:H104"/>
    <mergeCell ref="I102:L102"/>
    <mergeCell ref="I103:J103"/>
    <mergeCell ref="K103:L103"/>
    <mergeCell ref="A103:C104"/>
    <mergeCell ref="D103:D104"/>
    <mergeCell ref="E103:E104"/>
    <mergeCell ref="F103:F104"/>
    <mergeCell ref="I8:L8"/>
    <mergeCell ref="I9:J9"/>
    <mergeCell ref="K9:L9"/>
    <mergeCell ref="A9:A10"/>
    <mergeCell ref="H9:H10"/>
    <mergeCell ref="B9:B10"/>
    <mergeCell ref="A8:H8"/>
    <mergeCell ref="A100:F100"/>
    <mergeCell ref="A141:C141"/>
    <mergeCell ref="A142:C142"/>
    <mergeCell ref="A143:C143"/>
    <mergeCell ref="A118:C118"/>
    <mergeCell ref="G9:G10"/>
    <mergeCell ref="C9:C10"/>
    <mergeCell ref="A158:E158"/>
    <mergeCell ref="A124:C124"/>
    <mergeCell ref="A125:C125"/>
    <mergeCell ref="A169:M169"/>
    <mergeCell ref="A170:B170"/>
    <mergeCell ref="A150:F150"/>
    <mergeCell ref="A156:F156"/>
    <mergeCell ref="A155:F155"/>
    <mergeCell ref="A159:F159"/>
    <mergeCell ref="A162:F162"/>
    <mergeCell ref="A164:C164"/>
    <mergeCell ref="K154:L154"/>
    <mergeCell ref="A157:F157"/>
    <mergeCell ref="K160:L160"/>
    <mergeCell ref="K161:L161"/>
    <mergeCell ref="I160:J160"/>
    <mergeCell ref="A165:C165"/>
    <mergeCell ref="A166:C166"/>
    <mergeCell ref="A163:C163"/>
    <mergeCell ref="I161:J161"/>
    <mergeCell ref="I154:J154"/>
    <mergeCell ref="I153:L153"/>
    <mergeCell ref="A149:C149"/>
    <mergeCell ref="A139:C139"/>
  </mergeCells>
  <dataValidations xWindow="266" yWindow="562" count="8">
    <dataValidation allowBlank="1" showInputMessage="1" showErrorMessage="1" prompt="diligencie la cantidad del personal requerido" sqref="WVI983177:WVI983185 IW12:IW60 SS12:SS60 ACO12:ACO60 AMK12:AMK60 AWG12:AWG60 BGC12:BGC60 BPY12:BPY60 BZU12:BZU60 CJQ12:CJQ60 CTM12:CTM60 DDI12:DDI60 DNE12:DNE60 DXA12:DXA60 EGW12:EGW60 EQS12:EQS60 FAO12:FAO60 FKK12:FKK60 FUG12:FUG60 GEC12:GEC60 GNY12:GNY60 GXU12:GXU60 HHQ12:HHQ60 HRM12:HRM60 IBI12:IBI60 ILE12:ILE60 IVA12:IVA60 JEW12:JEW60 JOS12:JOS60 JYO12:JYO60 KIK12:KIK60 KSG12:KSG60 LCC12:LCC60 LLY12:LLY60 LVU12:LVU60 MFQ12:MFQ60 MPM12:MPM60 MZI12:MZI60 NJE12:NJE60 NTA12:NTA60 OCW12:OCW60 OMS12:OMS60 OWO12:OWO60 PGK12:PGK60 PQG12:PQG60 QAC12:QAC60 QJY12:QJY60 QTU12:QTU60 RDQ12:RDQ60 RNM12:RNM60 RXI12:RXI60 SHE12:SHE60 SRA12:SRA60 TAW12:TAW60 TKS12:TKS60 TUO12:TUO60 UEK12:UEK60 UOG12:UOG60 UYC12:UYC60 VHY12:VHY60 VRU12:VRU60 WBQ12:WBQ60 WLM12:WLM60 WVI12:WVI60 B65663:B65671 IW65662:IW65670 SS65662:SS65670 ACO65662:ACO65670 AMK65662:AMK65670 AWG65662:AWG65670 BGC65662:BGC65670 BPY65662:BPY65670 BZU65662:BZU65670 CJQ65662:CJQ65670 CTM65662:CTM65670 DDI65662:DDI65670 DNE65662:DNE65670 DXA65662:DXA65670 EGW65662:EGW65670 EQS65662:EQS65670 FAO65662:FAO65670 FKK65662:FKK65670 FUG65662:FUG65670 GEC65662:GEC65670 GNY65662:GNY65670 GXU65662:GXU65670 HHQ65662:HHQ65670 HRM65662:HRM65670 IBI65662:IBI65670 ILE65662:ILE65670 IVA65662:IVA65670 JEW65662:JEW65670 JOS65662:JOS65670 JYO65662:JYO65670 KIK65662:KIK65670 KSG65662:KSG65670 LCC65662:LCC65670 LLY65662:LLY65670 LVU65662:LVU65670 MFQ65662:MFQ65670 MPM65662:MPM65670 MZI65662:MZI65670 NJE65662:NJE65670 NTA65662:NTA65670 OCW65662:OCW65670 OMS65662:OMS65670 OWO65662:OWO65670 PGK65662:PGK65670 PQG65662:PQG65670 QAC65662:QAC65670 QJY65662:QJY65670 QTU65662:QTU65670 RDQ65662:RDQ65670 RNM65662:RNM65670 RXI65662:RXI65670 SHE65662:SHE65670 SRA65662:SRA65670 TAW65662:TAW65670 TKS65662:TKS65670 TUO65662:TUO65670 UEK65662:UEK65670 UOG65662:UOG65670 UYC65662:UYC65670 VHY65662:VHY65670 VRU65662:VRU65670 WBQ65662:WBQ65670 WLM65662:WLM65670 WVI65662:WVI65670 B131199:B131207 IW131198:IW131206 SS131198:SS131206 ACO131198:ACO131206 AMK131198:AMK131206 AWG131198:AWG131206 BGC131198:BGC131206 BPY131198:BPY131206 BZU131198:BZU131206 CJQ131198:CJQ131206 CTM131198:CTM131206 DDI131198:DDI131206 DNE131198:DNE131206 DXA131198:DXA131206 EGW131198:EGW131206 EQS131198:EQS131206 FAO131198:FAO131206 FKK131198:FKK131206 FUG131198:FUG131206 GEC131198:GEC131206 GNY131198:GNY131206 GXU131198:GXU131206 HHQ131198:HHQ131206 HRM131198:HRM131206 IBI131198:IBI131206 ILE131198:ILE131206 IVA131198:IVA131206 JEW131198:JEW131206 JOS131198:JOS131206 JYO131198:JYO131206 KIK131198:KIK131206 KSG131198:KSG131206 LCC131198:LCC131206 LLY131198:LLY131206 LVU131198:LVU131206 MFQ131198:MFQ131206 MPM131198:MPM131206 MZI131198:MZI131206 NJE131198:NJE131206 NTA131198:NTA131206 OCW131198:OCW131206 OMS131198:OMS131206 OWO131198:OWO131206 PGK131198:PGK131206 PQG131198:PQG131206 QAC131198:QAC131206 QJY131198:QJY131206 QTU131198:QTU131206 RDQ131198:RDQ131206 RNM131198:RNM131206 RXI131198:RXI131206 SHE131198:SHE131206 SRA131198:SRA131206 TAW131198:TAW131206 TKS131198:TKS131206 TUO131198:TUO131206 UEK131198:UEK131206 UOG131198:UOG131206 UYC131198:UYC131206 VHY131198:VHY131206 VRU131198:VRU131206 WBQ131198:WBQ131206 WLM131198:WLM131206 WVI131198:WVI131206 B196735:B196743 IW196734:IW196742 SS196734:SS196742 ACO196734:ACO196742 AMK196734:AMK196742 AWG196734:AWG196742 BGC196734:BGC196742 BPY196734:BPY196742 BZU196734:BZU196742 CJQ196734:CJQ196742 CTM196734:CTM196742 DDI196734:DDI196742 DNE196734:DNE196742 DXA196734:DXA196742 EGW196734:EGW196742 EQS196734:EQS196742 FAO196734:FAO196742 FKK196734:FKK196742 FUG196734:FUG196742 GEC196734:GEC196742 GNY196734:GNY196742 GXU196734:GXU196742 HHQ196734:HHQ196742 HRM196734:HRM196742 IBI196734:IBI196742 ILE196734:ILE196742 IVA196734:IVA196742 JEW196734:JEW196742 JOS196734:JOS196742 JYO196734:JYO196742 KIK196734:KIK196742 KSG196734:KSG196742 LCC196734:LCC196742 LLY196734:LLY196742 LVU196734:LVU196742 MFQ196734:MFQ196742 MPM196734:MPM196742 MZI196734:MZI196742 NJE196734:NJE196742 NTA196734:NTA196742 OCW196734:OCW196742 OMS196734:OMS196742 OWO196734:OWO196742 PGK196734:PGK196742 PQG196734:PQG196742 QAC196734:QAC196742 QJY196734:QJY196742 QTU196734:QTU196742 RDQ196734:RDQ196742 RNM196734:RNM196742 RXI196734:RXI196742 SHE196734:SHE196742 SRA196734:SRA196742 TAW196734:TAW196742 TKS196734:TKS196742 TUO196734:TUO196742 UEK196734:UEK196742 UOG196734:UOG196742 UYC196734:UYC196742 VHY196734:VHY196742 VRU196734:VRU196742 WBQ196734:WBQ196742 WLM196734:WLM196742 WVI196734:WVI196742 B262271:B262279 IW262270:IW262278 SS262270:SS262278 ACO262270:ACO262278 AMK262270:AMK262278 AWG262270:AWG262278 BGC262270:BGC262278 BPY262270:BPY262278 BZU262270:BZU262278 CJQ262270:CJQ262278 CTM262270:CTM262278 DDI262270:DDI262278 DNE262270:DNE262278 DXA262270:DXA262278 EGW262270:EGW262278 EQS262270:EQS262278 FAO262270:FAO262278 FKK262270:FKK262278 FUG262270:FUG262278 GEC262270:GEC262278 GNY262270:GNY262278 GXU262270:GXU262278 HHQ262270:HHQ262278 HRM262270:HRM262278 IBI262270:IBI262278 ILE262270:ILE262278 IVA262270:IVA262278 JEW262270:JEW262278 JOS262270:JOS262278 JYO262270:JYO262278 KIK262270:KIK262278 KSG262270:KSG262278 LCC262270:LCC262278 LLY262270:LLY262278 LVU262270:LVU262278 MFQ262270:MFQ262278 MPM262270:MPM262278 MZI262270:MZI262278 NJE262270:NJE262278 NTA262270:NTA262278 OCW262270:OCW262278 OMS262270:OMS262278 OWO262270:OWO262278 PGK262270:PGK262278 PQG262270:PQG262278 QAC262270:QAC262278 QJY262270:QJY262278 QTU262270:QTU262278 RDQ262270:RDQ262278 RNM262270:RNM262278 RXI262270:RXI262278 SHE262270:SHE262278 SRA262270:SRA262278 TAW262270:TAW262278 TKS262270:TKS262278 TUO262270:TUO262278 UEK262270:UEK262278 UOG262270:UOG262278 UYC262270:UYC262278 VHY262270:VHY262278 VRU262270:VRU262278 WBQ262270:WBQ262278 WLM262270:WLM262278 WVI262270:WVI262278 B327807:B327815 IW327806:IW327814 SS327806:SS327814 ACO327806:ACO327814 AMK327806:AMK327814 AWG327806:AWG327814 BGC327806:BGC327814 BPY327806:BPY327814 BZU327806:BZU327814 CJQ327806:CJQ327814 CTM327806:CTM327814 DDI327806:DDI327814 DNE327806:DNE327814 DXA327806:DXA327814 EGW327806:EGW327814 EQS327806:EQS327814 FAO327806:FAO327814 FKK327806:FKK327814 FUG327806:FUG327814 GEC327806:GEC327814 GNY327806:GNY327814 GXU327806:GXU327814 HHQ327806:HHQ327814 HRM327806:HRM327814 IBI327806:IBI327814 ILE327806:ILE327814 IVA327806:IVA327814 JEW327806:JEW327814 JOS327806:JOS327814 JYO327806:JYO327814 KIK327806:KIK327814 KSG327806:KSG327814 LCC327806:LCC327814 LLY327806:LLY327814 LVU327806:LVU327814 MFQ327806:MFQ327814 MPM327806:MPM327814 MZI327806:MZI327814 NJE327806:NJE327814 NTA327806:NTA327814 OCW327806:OCW327814 OMS327806:OMS327814 OWO327806:OWO327814 PGK327806:PGK327814 PQG327806:PQG327814 QAC327806:QAC327814 QJY327806:QJY327814 QTU327806:QTU327814 RDQ327806:RDQ327814 RNM327806:RNM327814 RXI327806:RXI327814 SHE327806:SHE327814 SRA327806:SRA327814 TAW327806:TAW327814 TKS327806:TKS327814 TUO327806:TUO327814 UEK327806:UEK327814 UOG327806:UOG327814 UYC327806:UYC327814 VHY327806:VHY327814 VRU327806:VRU327814 WBQ327806:WBQ327814 WLM327806:WLM327814 WVI327806:WVI327814 B393343:B393351 IW393342:IW393350 SS393342:SS393350 ACO393342:ACO393350 AMK393342:AMK393350 AWG393342:AWG393350 BGC393342:BGC393350 BPY393342:BPY393350 BZU393342:BZU393350 CJQ393342:CJQ393350 CTM393342:CTM393350 DDI393342:DDI393350 DNE393342:DNE393350 DXA393342:DXA393350 EGW393342:EGW393350 EQS393342:EQS393350 FAO393342:FAO393350 FKK393342:FKK393350 FUG393342:FUG393350 GEC393342:GEC393350 GNY393342:GNY393350 GXU393342:GXU393350 HHQ393342:HHQ393350 HRM393342:HRM393350 IBI393342:IBI393350 ILE393342:ILE393350 IVA393342:IVA393350 JEW393342:JEW393350 JOS393342:JOS393350 JYO393342:JYO393350 KIK393342:KIK393350 KSG393342:KSG393350 LCC393342:LCC393350 LLY393342:LLY393350 LVU393342:LVU393350 MFQ393342:MFQ393350 MPM393342:MPM393350 MZI393342:MZI393350 NJE393342:NJE393350 NTA393342:NTA393350 OCW393342:OCW393350 OMS393342:OMS393350 OWO393342:OWO393350 PGK393342:PGK393350 PQG393342:PQG393350 QAC393342:QAC393350 QJY393342:QJY393350 QTU393342:QTU393350 RDQ393342:RDQ393350 RNM393342:RNM393350 RXI393342:RXI393350 SHE393342:SHE393350 SRA393342:SRA393350 TAW393342:TAW393350 TKS393342:TKS393350 TUO393342:TUO393350 UEK393342:UEK393350 UOG393342:UOG393350 UYC393342:UYC393350 VHY393342:VHY393350 VRU393342:VRU393350 WBQ393342:WBQ393350 WLM393342:WLM393350 WVI393342:WVI393350 B458879:B458887 IW458878:IW458886 SS458878:SS458886 ACO458878:ACO458886 AMK458878:AMK458886 AWG458878:AWG458886 BGC458878:BGC458886 BPY458878:BPY458886 BZU458878:BZU458886 CJQ458878:CJQ458886 CTM458878:CTM458886 DDI458878:DDI458886 DNE458878:DNE458886 DXA458878:DXA458886 EGW458878:EGW458886 EQS458878:EQS458886 FAO458878:FAO458886 FKK458878:FKK458886 FUG458878:FUG458886 GEC458878:GEC458886 GNY458878:GNY458886 GXU458878:GXU458886 HHQ458878:HHQ458886 HRM458878:HRM458886 IBI458878:IBI458886 ILE458878:ILE458886 IVA458878:IVA458886 JEW458878:JEW458886 JOS458878:JOS458886 JYO458878:JYO458886 KIK458878:KIK458886 KSG458878:KSG458886 LCC458878:LCC458886 LLY458878:LLY458886 LVU458878:LVU458886 MFQ458878:MFQ458886 MPM458878:MPM458886 MZI458878:MZI458886 NJE458878:NJE458886 NTA458878:NTA458886 OCW458878:OCW458886 OMS458878:OMS458886 OWO458878:OWO458886 PGK458878:PGK458886 PQG458878:PQG458886 QAC458878:QAC458886 QJY458878:QJY458886 QTU458878:QTU458886 RDQ458878:RDQ458886 RNM458878:RNM458886 RXI458878:RXI458886 SHE458878:SHE458886 SRA458878:SRA458886 TAW458878:TAW458886 TKS458878:TKS458886 TUO458878:TUO458886 UEK458878:UEK458886 UOG458878:UOG458886 UYC458878:UYC458886 VHY458878:VHY458886 VRU458878:VRU458886 WBQ458878:WBQ458886 WLM458878:WLM458886 WVI458878:WVI458886 B524415:B524423 IW524414:IW524422 SS524414:SS524422 ACO524414:ACO524422 AMK524414:AMK524422 AWG524414:AWG524422 BGC524414:BGC524422 BPY524414:BPY524422 BZU524414:BZU524422 CJQ524414:CJQ524422 CTM524414:CTM524422 DDI524414:DDI524422 DNE524414:DNE524422 DXA524414:DXA524422 EGW524414:EGW524422 EQS524414:EQS524422 FAO524414:FAO524422 FKK524414:FKK524422 FUG524414:FUG524422 GEC524414:GEC524422 GNY524414:GNY524422 GXU524414:GXU524422 HHQ524414:HHQ524422 HRM524414:HRM524422 IBI524414:IBI524422 ILE524414:ILE524422 IVA524414:IVA524422 JEW524414:JEW524422 JOS524414:JOS524422 JYO524414:JYO524422 KIK524414:KIK524422 KSG524414:KSG524422 LCC524414:LCC524422 LLY524414:LLY524422 LVU524414:LVU524422 MFQ524414:MFQ524422 MPM524414:MPM524422 MZI524414:MZI524422 NJE524414:NJE524422 NTA524414:NTA524422 OCW524414:OCW524422 OMS524414:OMS524422 OWO524414:OWO524422 PGK524414:PGK524422 PQG524414:PQG524422 QAC524414:QAC524422 QJY524414:QJY524422 QTU524414:QTU524422 RDQ524414:RDQ524422 RNM524414:RNM524422 RXI524414:RXI524422 SHE524414:SHE524422 SRA524414:SRA524422 TAW524414:TAW524422 TKS524414:TKS524422 TUO524414:TUO524422 UEK524414:UEK524422 UOG524414:UOG524422 UYC524414:UYC524422 VHY524414:VHY524422 VRU524414:VRU524422 WBQ524414:WBQ524422 WLM524414:WLM524422 WVI524414:WVI524422 B589951:B589959 IW589950:IW589958 SS589950:SS589958 ACO589950:ACO589958 AMK589950:AMK589958 AWG589950:AWG589958 BGC589950:BGC589958 BPY589950:BPY589958 BZU589950:BZU589958 CJQ589950:CJQ589958 CTM589950:CTM589958 DDI589950:DDI589958 DNE589950:DNE589958 DXA589950:DXA589958 EGW589950:EGW589958 EQS589950:EQS589958 FAO589950:FAO589958 FKK589950:FKK589958 FUG589950:FUG589958 GEC589950:GEC589958 GNY589950:GNY589958 GXU589950:GXU589958 HHQ589950:HHQ589958 HRM589950:HRM589958 IBI589950:IBI589958 ILE589950:ILE589958 IVA589950:IVA589958 JEW589950:JEW589958 JOS589950:JOS589958 JYO589950:JYO589958 KIK589950:KIK589958 KSG589950:KSG589958 LCC589950:LCC589958 LLY589950:LLY589958 LVU589950:LVU589958 MFQ589950:MFQ589958 MPM589950:MPM589958 MZI589950:MZI589958 NJE589950:NJE589958 NTA589950:NTA589958 OCW589950:OCW589958 OMS589950:OMS589958 OWO589950:OWO589958 PGK589950:PGK589958 PQG589950:PQG589958 QAC589950:QAC589958 QJY589950:QJY589958 QTU589950:QTU589958 RDQ589950:RDQ589958 RNM589950:RNM589958 RXI589950:RXI589958 SHE589950:SHE589958 SRA589950:SRA589958 TAW589950:TAW589958 TKS589950:TKS589958 TUO589950:TUO589958 UEK589950:UEK589958 UOG589950:UOG589958 UYC589950:UYC589958 VHY589950:VHY589958 VRU589950:VRU589958 WBQ589950:WBQ589958 WLM589950:WLM589958 WVI589950:WVI589958 B655487:B655495 IW655486:IW655494 SS655486:SS655494 ACO655486:ACO655494 AMK655486:AMK655494 AWG655486:AWG655494 BGC655486:BGC655494 BPY655486:BPY655494 BZU655486:BZU655494 CJQ655486:CJQ655494 CTM655486:CTM655494 DDI655486:DDI655494 DNE655486:DNE655494 DXA655486:DXA655494 EGW655486:EGW655494 EQS655486:EQS655494 FAO655486:FAO655494 FKK655486:FKK655494 FUG655486:FUG655494 GEC655486:GEC655494 GNY655486:GNY655494 GXU655486:GXU655494 HHQ655486:HHQ655494 HRM655486:HRM655494 IBI655486:IBI655494 ILE655486:ILE655494 IVA655486:IVA655494 JEW655486:JEW655494 JOS655486:JOS655494 JYO655486:JYO655494 KIK655486:KIK655494 KSG655486:KSG655494 LCC655486:LCC655494 LLY655486:LLY655494 LVU655486:LVU655494 MFQ655486:MFQ655494 MPM655486:MPM655494 MZI655486:MZI655494 NJE655486:NJE655494 NTA655486:NTA655494 OCW655486:OCW655494 OMS655486:OMS655494 OWO655486:OWO655494 PGK655486:PGK655494 PQG655486:PQG655494 QAC655486:QAC655494 QJY655486:QJY655494 QTU655486:QTU655494 RDQ655486:RDQ655494 RNM655486:RNM655494 RXI655486:RXI655494 SHE655486:SHE655494 SRA655486:SRA655494 TAW655486:TAW655494 TKS655486:TKS655494 TUO655486:TUO655494 UEK655486:UEK655494 UOG655486:UOG655494 UYC655486:UYC655494 VHY655486:VHY655494 VRU655486:VRU655494 WBQ655486:WBQ655494 WLM655486:WLM655494 WVI655486:WVI655494 B721023:B721031 IW721022:IW721030 SS721022:SS721030 ACO721022:ACO721030 AMK721022:AMK721030 AWG721022:AWG721030 BGC721022:BGC721030 BPY721022:BPY721030 BZU721022:BZU721030 CJQ721022:CJQ721030 CTM721022:CTM721030 DDI721022:DDI721030 DNE721022:DNE721030 DXA721022:DXA721030 EGW721022:EGW721030 EQS721022:EQS721030 FAO721022:FAO721030 FKK721022:FKK721030 FUG721022:FUG721030 GEC721022:GEC721030 GNY721022:GNY721030 GXU721022:GXU721030 HHQ721022:HHQ721030 HRM721022:HRM721030 IBI721022:IBI721030 ILE721022:ILE721030 IVA721022:IVA721030 JEW721022:JEW721030 JOS721022:JOS721030 JYO721022:JYO721030 KIK721022:KIK721030 KSG721022:KSG721030 LCC721022:LCC721030 LLY721022:LLY721030 LVU721022:LVU721030 MFQ721022:MFQ721030 MPM721022:MPM721030 MZI721022:MZI721030 NJE721022:NJE721030 NTA721022:NTA721030 OCW721022:OCW721030 OMS721022:OMS721030 OWO721022:OWO721030 PGK721022:PGK721030 PQG721022:PQG721030 QAC721022:QAC721030 QJY721022:QJY721030 QTU721022:QTU721030 RDQ721022:RDQ721030 RNM721022:RNM721030 RXI721022:RXI721030 SHE721022:SHE721030 SRA721022:SRA721030 TAW721022:TAW721030 TKS721022:TKS721030 TUO721022:TUO721030 UEK721022:UEK721030 UOG721022:UOG721030 UYC721022:UYC721030 VHY721022:VHY721030 VRU721022:VRU721030 WBQ721022:WBQ721030 WLM721022:WLM721030 WVI721022:WVI721030 B786559:B786567 IW786558:IW786566 SS786558:SS786566 ACO786558:ACO786566 AMK786558:AMK786566 AWG786558:AWG786566 BGC786558:BGC786566 BPY786558:BPY786566 BZU786558:BZU786566 CJQ786558:CJQ786566 CTM786558:CTM786566 DDI786558:DDI786566 DNE786558:DNE786566 DXA786558:DXA786566 EGW786558:EGW786566 EQS786558:EQS786566 FAO786558:FAO786566 FKK786558:FKK786566 FUG786558:FUG786566 GEC786558:GEC786566 GNY786558:GNY786566 GXU786558:GXU786566 HHQ786558:HHQ786566 HRM786558:HRM786566 IBI786558:IBI786566 ILE786558:ILE786566 IVA786558:IVA786566 JEW786558:JEW786566 JOS786558:JOS786566 JYO786558:JYO786566 KIK786558:KIK786566 KSG786558:KSG786566 LCC786558:LCC786566 LLY786558:LLY786566 LVU786558:LVU786566 MFQ786558:MFQ786566 MPM786558:MPM786566 MZI786558:MZI786566 NJE786558:NJE786566 NTA786558:NTA786566 OCW786558:OCW786566 OMS786558:OMS786566 OWO786558:OWO786566 PGK786558:PGK786566 PQG786558:PQG786566 QAC786558:QAC786566 QJY786558:QJY786566 QTU786558:QTU786566 RDQ786558:RDQ786566 RNM786558:RNM786566 RXI786558:RXI786566 SHE786558:SHE786566 SRA786558:SRA786566 TAW786558:TAW786566 TKS786558:TKS786566 TUO786558:TUO786566 UEK786558:UEK786566 UOG786558:UOG786566 UYC786558:UYC786566 VHY786558:VHY786566 VRU786558:VRU786566 WBQ786558:WBQ786566 WLM786558:WLM786566 WVI786558:WVI786566 B852095:B852103 IW852094:IW852102 SS852094:SS852102 ACO852094:ACO852102 AMK852094:AMK852102 AWG852094:AWG852102 BGC852094:BGC852102 BPY852094:BPY852102 BZU852094:BZU852102 CJQ852094:CJQ852102 CTM852094:CTM852102 DDI852094:DDI852102 DNE852094:DNE852102 DXA852094:DXA852102 EGW852094:EGW852102 EQS852094:EQS852102 FAO852094:FAO852102 FKK852094:FKK852102 FUG852094:FUG852102 GEC852094:GEC852102 GNY852094:GNY852102 GXU852094:GXU852102 HHQ852094:HHQ852102 HRM852094:HRM852102 IBI852094:IBI852102 ILE852094:ILE852102 IVA852094:IVA852102 JEW852094:JEW852102 JOS852094:JOS852102 JYO852094:JYO852102 KIK852094:KIK852102 KSG852094:KSG852102 LCC852094:LCC852102 LLY852094:LLY852102 LVU852094:LVU852102 MFQ852094:MFQ852102 MPM852094:MPM852102 MZI852094:MZI852102 NJE852094:NJE852102 NTA852094:NTA852102 OCW852094:OCW852102 OMS852094:OMS852102 OWO852094:OWO852102 PGK852094:PGK852102 PQG852094:PQG852102 QAC852094:QAC852102 QJY852094:QJY852102 QTU852094:QTU852102 RDQ852094:RDQ852102 RNM852094:RNM852102 RXI852094:RXI852102 SHE852094:SHE852102 SRA852094:SRA852102 TAW852094:TAW852102 TKS852094:TKS852102 TUO852094:TUO852102 UEK852094:UEK852102 UOG852094:UOG852102 UYC852094:UYC852102 VHY852094:VHY852102 VRU852094:VRU852102 WBQ852094:WBQ852102 WLM852094:WLM852102 WVI852094:WVI852102 B917631:B917639 IW917630:IW917638 SS917630:SS917638 ACO917630:ACO917638 AMK917630:AMK917638 AWG917630:AWG917638 BGC917630:BGC917638 BPY917630:BPY917638 BZU917630:BZU917638 CJQ917630:CJQ917638 CTM917630:CTM917638 DDI917630:DDI917638 DNE917630:DNE917638 DXA917630:DXA917638 EGW917630:EGW917638 EQS917630:EQS917638 FAO917630:FAO917638 FKK917630:FKK917638 FUG917630:FUG917638 GEC917630:GEC917638 GNY917630:GNY917638 GXU917630:GXU917638 HHQ917630:HHQ917638 HRM917630:HRM917638 IBI917630:IBI917638 ILE917630:ILE917638 IVA917630:IVA917638 JEW917630:JEW917638 JOS917630:JOS917638 JYO917630:JYO917638 KIK917630:KIK917638 KSG917630:KSG917638 LCC917630:LCC917638 LLY917630:LLY917638 LVU917630:LVU917638 MFQ917630:MFQ917638 MPM917630:MPM917638 MZI917630:MZI917638 NJE917630:NJE917638 NTA917630:NTA917638 OCW917630:OCW917638 OMS917630:OMS917638 OWO917630:OWO917638 PGK917630:PGK917638 PQG917630:PQG917638 QAC917630:QAC917638 QJY917630:QJY917638 QTU917630:QTU917638 RDQ917630:RDQ917638 RNM917630:RNM917638 RXI917630:RXI917638 SHE917630:SHE917638 SRA917630:SRA917638 TAW917630:TAW917638 TKS917630:TKS917638 TUO917630:TUO917638 UEK917630:UEK917638 UOG917630:UOG917638 UYC917630:UYC917638 VHY917630:VHY917638 VRU917630:VRU917638 WBQ917630:WBQ917638 WLM917630:WLM917638 WVI917630:WVI917638 B983167:B983175 IW983166:IW983174 SS983166:SS983174 ACO983166:ACO983174 AMK983166:AMK983174 AWG983166:AWG983174 BGC983166:BGC983174 BPY983166:BPY983174 BZU983166:BZU983174 CJQ983166:CJQ983174 CTM983166:CTM983174 DDI983166:DDI983174 DNE983166:DNE983174 DXA983166:DXA983174 EGW983166:EGW983174 EQS983166:EQS983174 FAO983166:FAO983174 FKK983166:FKK983174 FUG983166:FUG983174 GEC983166:GEC983174 GNY983166:GNY983174 GXU983166:GXU983174 HHQ983166:HHQ983174 HRM983166:HRM983174 IBI983166:IBI983174 ILE983166:ILE983174 IVA983166:IVA983174 JEW983166:JEW983174 JOS983166:JOS983174 JYO983166:JYO983174 KIK983166:KIK983174 KSG983166:KSG983174 LCC983166:LCC983174 LLY983166:LLY983174 LVU983166:LVU983174 MFQ983166:MFQ983174 MPM983166:MPM983174 MZI983166:MZI983174 NJE983166:NJE983174 NTA983166:NTA983174 OCW983166:OCW983174 OMS983166:OMS983174 OWO983166:OWO983174 PGK983166:PGK983174 PQG983166:PQG983174 QAC983166:QAC983174 QJY983166:QJY983174 QTU983166:QTU983174 RDQ983166:RDQ983174 RNM983166:RNM983174 RXI983166:RXI983174 SHE983166:SHE983174 SRA983166:SRA983174 TAW983166:TAW983174 TKS983166:TKS983174 TUO983166:TUO983174 UEK983166:UEK983174 UOG983166:UOG983174 UYC983166:UYC983174 VHY983166:VHY983174 VRU983166:VRU983174 WBQ983166:WBQ983174 WLM983166:WLM983174 WVI983166:WVI983174 B12:B60 IW63:IW98 SS63:SS98 ACO63:ACO98 AMK63:AMK98 AWG63:AWG98 BGC63:BGC98 BPY63:BPY98 BZU63:BZU98 CJQ63:CJQ98 CTM63:CTM98 DDI63:DDI98 DNE63:DNE98 DXA63:DXA98 EGW63:EGW98 EQS63:EQS98 FAO63:FAO98 FKK63:FKK98 FUG63:FUG98 GEC63:GEC98 GNY63:GNY98 GXU63:GXU98 HHQ63:HHQ98 HRM63:HRM98 IBI63:IBI98 ILE63:ILE98 IVA63:IVA98 JEW63:JEW98 JOS63:JOS98 JYO63:JYO98 KIK63:KIK98 KSG63:KSG98 LCC63:LCC98 LLY63:LLY98 LVU63:LVU98 MFQ63:MFQ98 MPM63:MPM98 MZI63:MZI98 NJE63:NJE98 NTA63:NTA98 OCW63:OCW98 OMS63:OMS98 OWO63:OWO98 PGK63:PGK98 PQG63:PQG98 QAC63:QAC98 QJY63:QJY98 QTU63:QTU98 RDQ63:RDQ98 RNM63:RNM98 RXI63:RXI98 SHE63:SHE98 SRA63:SRA98 TAW63:TAW98 TKS63:TKS98 TUO63:TUO98 UEK63:UEK98 UOG63:UOG98 UYC63:UYC98 VHY63:VHY98 VRU63:VRU98 WBQ63:WBQ98 WLM63:WLM98 WVI63:WVI98 B65674:B65682 IW65673:IW65681 SS65673:SS65681 ACO65673:ACO65681 AMK65673:AMK65681 AWG65673:AWG65681 BGC65673:BGC65681 BPY65673:BPY65681 BZU65673:BZU65681 CJQ65673:CJQ65681 CTM65673:CTM65681 DDI65673:DDI65681 DNE65673:DNE65681 DXA65673:DXA65681 EGW65673:EGW65681 EQS65673:EQS65681 FAO65673:FAO65681 FKK65673:FKK65681 FUG65673:FUG65681 GEC65673:GEC65681 GNY65673:GNY65681 GXU65673:GXU65681 HHQ65673:HHQ65681 HRM65673:HRM65681 IBI65673:IBI65681 ILE65673:ILE65681 IVA65673:IVA65681 JEW65673:JEW65681 JOS65673:JOS65681 JYO65673:JYO65681 KIK65673:KIK65681 KSG65673:KSG65681 LCC65673:LCC65681 LLY65673:LLY65681 LVU65673:LVU65681 MFQ65673:MFQ65681 MPM65673:MPM65681 MZI65673:MZI65681 NJE65673:NJE65681 NTA65673:NTA65681 OCW65673:OCW65681 OMS65673:OMS65681 OWO65673:OWO65681 PGK65673:PGK65681 PQG65673:PQG65681 QAC65673:QAC65681 QJY65673:QJY65681 QTU65673:QTU65681 RDQ65673:RDQ65681 RNM65673:RNM65681 RXI65673:RXI65681 SHE65673:SHE65681 SRA65673:SRA65681 TAW65673:TAW65681 TKS65673:TKS65681 TUO65673:TUO65681 UEK65673:UEK65681 UOG65673:UOG65681 UYC65673:UYC65681 VHY65673:VHY65681 VRU65673:VRU65681 WBQ65673:WBQ65681 WLM65673:WLM65681 WVI65673:WVI65681 B131210:B131218 IW131209:IW131217 SS131209:SS131217 ACO131209:ACO131217 AMK131209:AMK131217 AWG131209:AWG131217 BGC131209:BGC131217 BPY131209:BPY131217 BZU131209:BZU131217 CJQ131209:CJQ131217 CTM131209:CTM131217 DDI131209:DDI131217 DNE131209:DNE131217 DXA131209:DXA131217 EGW131209:EGW131217 EQS131209:EQS131217 FAO131209:FAO131217 FKK131209:FKK131217 FUG131209:FUG131217 GEC131209:GEC131217 GNY131209:GNY131217 GXU131209:GXU131217 HHQ131209:HHQ131217 HRM131209:HRM131217 IBI131209:IBI131217 ILE131209:ILE131217 IVA131209:IVA131217 JEW131209:JEW131217 JOS131209:JOS131217 JYO131209:JYO131217 KIK131209:KIK131217 KSG131209:KSG131217 LCC131209:LCC131217 LLY131209:LLY131217 LVU131209:LVU131217 MFQ131209:MFQ131217 MPM131209:MPM131217 MZI131209:MZI131217 NJE131209:NJE131217 NTA131209:NTA131217 OCW131209:OCW131217 OMS131209:OMS131217 OWO131209:OWO131217 PGK131209:PGK131217 PQG131209:PQG131217 QAC131209:QAC131217 QJY131209:QJY131217 QTU131209:QTU131217 RDQ131209:RDQ131217 RNM131209:RNM131217 RXI131209:RXI131217 SHE131209:SHE131217 SRA131209:SRA131217 TAW131209:TAW131217 TKS131209:TKS131217 TUO131209:TUO131217 UEK131209:UEK131217 UOG131209:UOG131217 UYC131209:UYC131217 VHY131209:VHY131217 VRU131209:VRU131217 WBQ131209:WBQ131217 WLM131209:WLM131217 WVI131209:WVI131217 B196746:B196754 IW196745:IW196753 SS196745:SS196753 ACO196745:ACO196753 AMK196745:AMK196753 AWG196745:AWG196753 BGC196745:BGC196753 BPY196745:BPY196753 BZU196745:BZU196753 CJQ196745:CJQ196753 CTM196745:CTM196753 DDI196745:DDI196753 DNE196745:DNE196753 DXA196745:DXA196753 EGW196745:EGW196753 EQS196745:EQS196753 FAO196745:FAO196753 FKK196745:FKK196753 FUG196745:FUG196753 GEC196745:GEC196753 GNY196745:GNY196753 GXU196745:GXU196753 HHQ196745:HHQ196753 HRM196745:HRM196753 IBI196745:IBI196753 ILE196745:ILE196753 IVA196745:IVA196753 JEW196745:JEW196753 JOS196745:JOS196753 JYO196745:JYO196753 KIK196745:KIK196753 KSG196745:KSG196753 LCC196745:LCC196753 LLY196745:LLY196753 LVU196745:LVU196753 MFQ196745:MFQ196753 MPM196745:MPM196753 MZI196745:MZI196753 NJE196745:NJE196753 NTA196745:NTA196753 OCW196745:OCW196753 OMS196745:OMS196753 OWO196745:OWO196753 PGK196745:PGK196753 PQG196745:PQG196753 QAC196745:QAC196753 QJY196745:QJY196753 QTU196745:QTU196753 RDQ196745:RDQ196753 RNM196745:RNM196753 RXI196745:RXI196753 SHE196745:SHE196753 SRA196745:SRA196753 TAW196745:TAW196753 TKS196745:TKS196753 TUO196745:TUO196753 UEK196745:UEK196753 UOG196745:UOG196753 UYC196745:UYC196753 VHY196745:VHY196753 VRU196745:VRU196753 WBQ196745:WBQ196753 WLM196745:WLM196753 WVI196745:WVI196753 B262282:B262290 IW262281:IW262289 SS262281:SS262289 ACO262281:ACO262289 AMK262281:AMK262289 AWG262281:AWG262289 BGC262281:BGC262289 BPY262281:BPY262289 BZU262281:BZU262289 CJQ262281:CJQ262289 CTM262281:CTM262289 DDI262281:DDI262289 DNE262281:DNE262289 DXA262281:DXA262289 EGW262281:EGW262289 EQS262281:EQS262289 FAO262281:FAO262289 FKK262281:FKK262289 FUG262281:FUG262289 GEC262281:GEC262289 GNY262281:GNY262289 GXU262281:GXU262289 HHQ262281:HHQ262289 HRM262281:HRM262289 IBI262281:IBI262289 ILE262281:ILE262289 IVA262281:IVA262289 JEW262281:JEW262289 JOS262281:JOS262289 JYO262281:JYO262289 KIK262281:KIK262289 KSG262281:KSG262289 LCC262281:LCC262289 LLY262281:LLY262289 LVU262281:LVU262289 MFQ262281:MFQ262289 MPM262281:MPM262289 MZI262281:MZI262289 NJE262281:NJE262289 NTA262281:NTA262289 OCW262281:OCW262289 OMS262281:OMS262289 OWO262281:OWO262289 PGK262281:PGK262289 PQG262281:PQG262289 QAC262281:QAC262289 QJY262281:QJY262289 QTU262281:QTU262289 RDQ262281:RDQ262289 RNM262281:RNM262289 RXI262281:RXI262289 SHE262281:SHE262289 SRA262281:SRA262289 TAW262281:TAW262289 TKS262281:TKS262289 TUO262281:TUO262289 UEK262281:UEK262289 UOG262281:UOG262289 UYC262281:UYC262289 VHY262281:VHY262289 VRU262281:VRU262289 WBQ262281:WBQ262289 WLM262281:WLM262289 WVI262281:WVI262289 B327818:B327826 IW327817:IW327825 SS327817:SS327825 ACO327817:ACO327825 AMK327817:AMK327825 AWG327817:AWG327825 BGC327817:BGC327825 BPY327817:BPY327825 BZU327817:BZU327825 CJQ327817:CJQ327825 CTM327817:CTM327825 DDI327817:DDI327825 DNE327817:DNE327825 DXA327817:DXA327825 EGW327817:EGW327825 EQS327817:EQS327825 FAO327817:FAO327825 FKK327817:FKK327825 FUG327817:FUG327825 GEC327817:GEC327825 GNY327817:GNY327825 GXU327817:GXU327825 HHQ327817:HHQ327825 HRM327817:HRM327825 IBI327817:IBI327825 ILE327817:ILE327825 IVA327817:IVA327825 JEW327817:JEW327825 JOS327817:JOS327825 JYO327817:JYO327825 KIK327817:KIK327825 KSG327817:KSG327825 LCC327817:LCC327825 LLY327817:LLY327825 LVU327817:LVU327825 MFQ327817:MFQ327825 MPM327817:MPM327825 MZI327817:MZI327825 NJE327817:NJE327825 NTA327817:NTA327825 OCW327817:OCW327825 OMS327817:OMS327825 OWO327817:OWO327825 PGK327817:PGK327825 PQG327817:PQG327825 QAC327817:QAC327825 QJY327817:QJY327825 QTU327817:QTU327825 RDQ327817:RDQ327825 RNM327817:RNM327825 RXI327817:RXI327825 SHE327817:SHE327825 SRA327817:SRA327825 TAW327817:TAW327825 TKS327817:TKS327825 TUO327817:TUO327825 UEK327817:UEK327825 UOG327817:UOG327825 UYC327817:UYC327825 VHY327817:VHY327825 VRU327817:VRU327825 WBQ327817:WBQ327825 WLM327817:WLM327825 WVI327817:WVI327825 B393354:B393362 IW393353:IW393361 SS393353:SS393361 ACO393353:ACO393361 AMK393353:AMK393361 AWG393353:AWG393361 BGC393353:BGC393361 BPY393353:BPY393361 BZU393353:BZU393361 CJQ393353:CJQ393361 CTM393353:CTM393361 DDI393353:DDI393361 DNE393353:DNE393361 DXA393353:DXA393361 EGW393353:EGW393361 EQS393353:EQS393361 FAO393353:FAO393361 FKK393353:FKK393361 FUG393353:FUG393361 GEC393353:GEC393361 GNY393353:GNY393361 GXU393353:GXU393361 HHQ393353:HHQ393361 HRM393353:HRM393361 IBI393353:IBI393361 ILE393353:ILE393361 IVA393353:IVA393361 JEW393353:JEW393361 JOS393353:JOS393361 JYO393353:JYO393361 KIK393353:KIK393361 KSG393353:KSG393361 LCC393353:LCC393361 LLY393353:LLY393361 LVU393353:LVU393361 MFQ393353:MFQ393361 MPM393353:MPM393361 MZI393353:MZI393361 NJE393353:NJE393361 NTA393353:NTA393361 OCW393353:OCW393361 OMS393353:OMS393361 OWO393353:OWO393361 PGK393353:PGK393361 PQG393353:PQG393361 QAC393353:QAC393361 QJY393353:QJY393361 QTU393353:QTU393361 RDQ393353:RDQ393361 RNM393353:RNM393361 RXI393353:RXI393361 SHE393353:SHE393361 SRA393353:SRA393361 TAW393353:TAW393361 TKS393353:TKS393361 TUO393353:TUO393361 UEK393353:UEK393361 UOG393353:UOG393361 UYC393353:UYC393361 VHY393353:VHY393361 VRU393353:VRU393361 WBQ393353:WBQ393361 WLM393353:WLM393361 WVI393353:WVI393361 B458890:B458898 IW458889:IW458897 SS458889:SS458897 ACO458889:ACO458897 AMK458889:AMK458897 AWG458889:AWG458897 BGC458889:BGC458897 BPY458889:BPY458897 BZU458889:BZU458897 CJQ458889:CJQ458897 CTM458889:CTM458897 DDI458889:DDI458897 DNE458889:DNE458897 DXA458889:DXA458897 EGW458889:EGW458897 EQS458889:EQS458897 FAO458889:FAO458897 FKK458889:FKK458897 FUG458889:FUG458897 GEC458889:GEC458897 GNY458889:GNY458897 GXU458889:GXU458897 HHQ458889:HHQ458897 HRM458889:HRM458897 IBI458889:IBI458897 ILE458889:ILE458897 IVA458889:IVA458897 JEW458889:JEW458897 JOS458889:JOS458897 JYO458889:JYO458897 KIK458889:KIK458897 KSG458889:KSG458897 LCC458889:LCC458897 LLY458889:LLY458897 LVU458889:LVU458897 MFQ458889:MFQ458897 MPM458889:MPM458897 MZI458889:MZI458897 NJE458889:NJE458897 NTA458889:NTA458897 OCW458889:OCW458897 OMS458889:OMS458897 OWO458889:OWO458897 PGK458889:PGK458897 PQG458889:PQG458897 QAC458889:QAC458897 QJY458889:QJY458897 QTU458889:QTU458897 RDQ458889:RDQ458897 RNM458889:RNM458897 RXI458889:RXI458897 SHE458889:SHE458897 SRA458889:SRA458897 TAW458889:TAW458897 TKS458889:TKS458897 TUO458889:TUO458897 UEK458889:UEK458897 UOG458889:UOG458897 UYC458889:UYC458897 VHY458889:VHY458897 VRU458889:VRU458897 WBQ458889:WBQ458897 WLM458889:WLM458897 WVI458889:WVI458897 B524426:B524434 IW524425:IW524433 SS524425:SS524433 ACO524425:ACO524433 AMK524425:AMK524433 AWG524425:AWG524433 BGC524425:BGC524433 BPY524425:BPY524433 BZU524425:BZU524433 CJQ524425:CJQ524433 CTM524425:CTM524433 DDI524425:DDI524433 DNE524425:DNE524433 DXA524425:DXA524433 EGW524425:EGW524433 EQS524425:EQS524433 FAO524425:FAO524433 FKK524425:FKK524433 FUG524425:FUG524433 GEC524425:GEC524433 GNY524425:GNY524433 GXU524425:GXU524433 HHQ524425:HHQ524433 HRM524425:HRM524433 IBI524425:IBI524433 ILE524425:ILE524433 IVA524425:IVA524433 JEW524425:JEW524433 JOS524425:JOS524433 JYO524425:JYO524433 KIK524425:KIK524433 KSG524425:KSG524433 LCC524425:LCC524433 LLY524425:LLY524433 LVU524425:LVU524433 MFQ524425:MFQ524433 MPM524425:MPM524433 MZI524425:MZI524433 NJE524425:NJE524433 NTA524425:NTA524433 OCW524425:OCW524433 OMS524425:OMS524433 OWO524425:OWO524433 PGK524425:PGK524433 PQG524425:PQG524433 QAC524425:QAC524433 QJY524425:QJY524433 QTU524425:QTU524433 RDQ524425:RDQ524433 RNM524425:RNM524433 RXI524425:RXI524433 SHE524425:SHE524433 SRA524425:SRA524433 TAW524425:TAW524433 TKS524425:TKS524433 TUO524425:TUO524433 UEK524425:UEK524433 UOG524425:UOG524433 UYC524425:UYC524433 VHY524425:VHY524433 VRU524425:VRU524433 WBQ524425:WBQ524433 WLM524425:WLM524433 WVI524425:WVI524433 B589962:B589970 IW589961:IW589969 SS589961:SS589969 ACO589961:ACO589969 AMK589961:AMK589969 AWG589961:AWG589969 BGC589961:BGC589969 BPY589961:BPY589969 BZU589961:BZU589969 CJQ589961:CJQ589969 CTM589961:CTM589969 DDI589961:DDI589969 DNE589961:DNE589969 DXA589961:DXA589969 EGW589961:EGW589969 EQS589961:EQS589969 FAO589961:FAO589969 FKK589961:FKK589969 FUG589961:FUG589969 GEC589961:GEC589969 GNY589961:GNY589969 GXU589961:GXU589969 HHQ589961:HHQ589969 HRM589961:HRM589969 IBI589961:IBI589969 ILE589961:ILE589969 IVA589961:IVA589969 JEW589961:JEW589969 JOS589961:JOS589969 JYO589961:JYO589969 KIK589961:KIK589969 KSG589961:KSG589969 LCC589961:LCC589969 LLY589961:LLY589969 LVU589961:LVU589969 MFQ589961:MFQ589969 MPM589961:MPM589969 MZI589961:MZI589969 NJE589961:NJE589969 NTA589961:NTA589969 OCW589961:OCW589969 OMS589961:OMS589969 OWO589961:OWO589969 PGK589961:PGK589969 PQG589961:PQG589969 QAC589961:QAC589969 QJY589961:QJY589969 QTU589961:QTU589969 RDQ589961:RDQ589969 RNM589961:RNM589969 RXI589961:RXI589969 SHE589961:SHE589969 SRA589961:SRA589969 TAW589961:TAW589969 TKS589961:TKS589969 TUO589961:TUO589969 UEK589961:UEK589969 UOG589961:UOG589969 UYC589961:UYC589969 VHY589961:VHY589969 VRU589961:VRU589969 WBQ589961:WBQ589969 WLM589961:WLM589969 WVI589961:WVI589969 B655498:B655506 IW655497:IW655505 SS655497:SS655505 ACO655497:ACO655505 AMK655497:AMK655505 AWG655497:AWG655505 BGC655497:BGC655505 BPY655497:BPY655505 BZU655497:BZU655505 CJQ655497:CJQ655505 CTM655497:CTM655505 DDI655497:DDI655505 DNE655497:DNE655505 DXA655497:DXA655505 EGW655497:EGW655505 EQS655497:EQS655505 FAO655497:FAO655505 FKK655497:FKK655505 FUG655497:FUG655505 GEC655497:GEC655505 GNY655497:GNY655505 GXU655497:GXU655505 HHQ655497:HHQ655505 HRM655497:HRM655505 IBI655497:IBI655505 ILE655497:ILE655505 IVA655497:IVA655505 JEW655497:JEW655505 JOS655497:JOS655505 JYO655497:JYO655505 KIK655497:KIK655505 KSG655497:KSG655505 LCC655497:LCC655505 LLY655497:LLY655505 LVU655497:LVU655505 MFQ655497:MFQ655505 MPM655497:MPM655505 MZI655497:MZI655505 NJE655497:NJE655505 NTA655497:NTA655505 OCW655497:OCW655505 OMS655497:OMS655505 OWO655497:OWO655505 PGK655497:PGK655505 PQG655497:PQG655505 QAC655497:QAC655505 QJY655497:QJY655505 QTU655497:QTU655505 RDQ655497:RDQ655505 RNM655497:RNM655505 RXI655497:RXI655505 SHE655497:SHE655505 SRA655497:SRA655505 TAW655497:TAW655505 TKS655497:TKS655505 TUO655497:TUO655505 UEK655497:UEK655505 UOG655497:UOG655505 UYC655497:UYC655505 VHY655497:VHY655505 VRU655497:VRU655505 WBQ655497:WBQ655505 WLM655497:WLM655505 WVI655497:WVI655505 B721034:B721042 IW721033:IW721041 SS721033:SS721041 ACO721033:ACO721041 AMK721033:AMK721041 AWG721033:AWG721041 BGC721033:BGC721041 BPY721033:BPY721041 BZU721033:BZU721041 CJQ721033:CJQ721041 CTM721033:CTM721041 DDI721033:DDI721041 DNE721033:DNE721041 DXA721033:DXA721041 EGW721033:EGW721041 EQS721033:EQS721041 FAO721033:FAO721041 FKK721033:FKK721041 FUG721033:FUG721041 GEC721033:GEC721041 GNY721033:GNY721041 GXU721033:GXU721041 HHQ721033:HHQ721041 HRM721033:HRM721041 IBI721033:IBI721041 ILE721033:ILE721041 IVA721033:IVA721041 JEW721033:JEW721041 JOS721033:JOS721041 JYO721033:JYO721041 KIK721033:KIK721041 KSG721033:KSG721041 LCC721033:LCC721041 LLY721033:LLY721041 LVU721033:LVU721041 MFQ721033:MFQ721041 MPM721033:MPM721041 MZI721033:MZI721041 NJE721033:NJE721041 NTA721033:NTA721041 OCW721033:OCW721041 OMS721033:OMS721041 OWO721033:OWO721041 PGK721033:PGK721041 PQG721033:PQG721041 QAC721033:QAC721041 QJY721033:QJY721041 QTU721033:QTU721041 RDQ721033:RDQ721041 RNM721033:RNM721041 RXI721033:RXI721041 SHE721033:SHE721041 SRA721033:SRA721041 TAW721033:TAW721041 TKS721033:TKS721041 TUO721033:TUO721041 UEK721033:UEK721041 UOG721033:UOG721041 UYC721033:UYC721041 VHY721033:VHY721041 VRU721033:VRU721041 WBQ721033:WBQ721041 WLM721033:WLM721041 WVI721033:WVI721041 B786570:B786578 IW786569:IW786577 SS786569:SS786577 ACO786569:ACO786577 AMK786569:AMK786577 AWG786569:AWG786577 BGC786569:BGC786577 BPY786569:BPY786577 BZU786569:BZU786577 CJQ786569:CJQ786577 CTM786569:CTM786577 DDI786569:DDI786577 DNE786569:DNE786577 DXA786569:DXA786577 EGW786569:EGW786577 EQS786569:EQS786577 FAO786569:FAO786577 FKK786569:FKK786577 FUG786569:FUG786577 GEC786569:GEC786577 GNY786569:GNY786577 GXU786569:GXU786577 HHQ786569:HHQ786577 HRM786569:HRM786577 IBI786569:IBI786577 ILE786569:ILE786577 IVA786569:IVA786577 JEW786569:JEW786577 JOS786569:JOS786577 JYO786569:JYO786577 KIK786569:KIK786577 KSG786569:KSG786577 LCC786569:LCC786577 LLY786569:LLY786577 LVU786569:LVU786577 MFQ786569:MFQ786577 MPM786569:MPM786577 MZI786569:MZI786577 NJE786569:NJE786577 NTA786569:NTA786577 OCW786569:OCW786577 OMS786569:OMS786577 OWO786569:OWO786577 PGK786569:PGK786577 PQG786569:PQG786577 QAC786569:QAC786577 QJY786569:QJY786577 QTU786569:QTU786577 RDQ786569:RDQ786577 RNM786569:RNM786577 RXI786569:RXI786577 SHE786569:SHE786577 SRA786569:SRA786577 TAW786569:TAW786577 TKS786569:TKS786577 TUO786569:TUO786577 UEK786569:UEK786577 UOG786569:UOG786577 UYC786569:UYC786577 VHY786569:VHY786577 VRU786569:VRU786577 WBQ786569:WBQ786577 WLM786569:WLM786577 WVI786569:WVI786577 B852106:B852114 IW852105:IW852113 SS852105:SS852113 ACO852105:ACO852113 AMK852105:AMK852113 AWG852105:AWG852113 BGC852105:BGC852113 BPY852105:BPY852113 BZU852105:BZU852113 CJQ852105:CJQ852113 CTM852105:CTM852113 DDI852105:DDI852113 DNE852105:DNE852113 DXA852105:DXA852113 EGW852105:EGW852113 EQS852105:EQS852113 FAO852105:FAO852113 FKK852105:FKK852113 FUG852105:FUG852113 GEC852105:GEC852113 GNY852105:GNY852113 GXU852105:GXU852113 HHQ852105:HHQ852113 HRM852105:HRM852113 IBI852105:IBI852113 ILE852105:ILE852113 IVA852105:IVA852113 JEW852105:JEW852113 JOS852105:JOS852113 JYO852105:JYO852113 KIK852105:KIK852113 KSG852105:KSG852113 LCC852105:LCC852113 LLY852105:LLY852113 LVU852105:LVU852113 MFQ852105:MFQ852113 MPM852105:MPM852113 MZI852105:MZI852113 NJE852105:NJE852113 NTA852105:NTA852113 OCW852105:OCW852113 OMS852105:OMS852113 OWO852105:OWO852113 PGK852105:PGK852113 PQG852105:PQG852113 QAC852105:QAC852113 QJY852105:QJY852113 QTU852105:QTU852113 RDQ852105:RDQ852113 RNM852105:RNM852113 RXI852105:RXI852113 SHE852105:SHE852113 SRA852105:SRA852113 TAW852105:TAW852113 TKS852105:TKS852113 TUO852105:TUO852113 UEK852105:UEK852113 UOG852105:UOG852113 UYC852105:UYC852113 VHY852105:VHY852113 VRU852105:VRU852113 WBQ852105:WBQ852113 WLM852105:WLM852113 WVI852105:WVI852113 B917642:B917650 IW917641:IW917649 SS917641:SS917649 ACO917641:ACO917649 AMK917641:AMK917649 AWG917641:AWG917649 BGC917641:BGC917649 BPY917641:BPY917649 BZU917641:BZU917649 CJQ917641:CJQ917649 CTM917641:CTM917649 DDI917641:DDI917649 DNE917641:DNE917649 DXA917641:DXA917649 EGW917641:EGW917649 EQS917641:EQS917649 FAO917641:FAO917649 FKK917641:FKK917649 FUG917641:FUG917649 GEC917641:GEC917649 GNY917641:GNY917649 GXU917641:GXU917649 HHQ917641:HHQ917649 HRM917641:HRM917649 IBI917641:IBI917649 ILE917641:ILE917649 IVA917641:IVA917649 JEW917641:JEW917649 JOS917641:JOS917649 JYO917641:JYO917649 KIK917641:KIK917649 KSG917641:KSG917649 LCC917641:LCC917649 LLY917641:LLY917649 LVU917641:LVU917649 MFQ917641:MFQ917649 MPM917641:MPM917649 MZI917641:MZI917649 NJE917641:NJE917649 NTA917641:NTA917649 OCW917641:OCW917649 OMS917641:OMS917649 OWO917641:OWO917649 PGK917641:PGK917649 PQG917641:PQG917649 QAC917641:QAC917649 QJY917641:QJY917649 QTU917641:QTU917649 RDQ917641:RDQ917649 RNM917641:RNM917649 RXI917641:RXI917649 SHE917641:SHE917649 SRA917641:SRA917649 TAW917641:TAW917649 TKS917641:TKS917649 TUO917641:TUO917649 UEK917641:UEK917649 UOG917641:UOG917649 UYC917641:UYC917649 VHY917641:VHY917649 VRU917641:VRU917649 WBQ917641:WBQ917649 WLM917641:WLM917649 WVI917641:WVI917649 B983178:B983186 IW983177:IW983185 SS983177:SS983185 ACO983177:ACO983185 AMK983177:AMK983185 AWG983177:AWG983185 BGC983177:BGC983185 BPY983177:BPY983185 BZU983177:BZU983185 CJQ983177:CJQ983185 CTM983177:CTM983185 DDI983177:DDI983185 DNE983177:DNE983185 DXA983177:DXA983185 EGW983177:EGW983185 EQS983177:EQS983185 FAO983177:FAO983185 FKK983177:FKK983185 FUG983177:FUG983185 GEC983177:GEC983185 GNY983177:GNY983185 GXU983177:GXU983185 HHQ983177:HHQ983185 HRM983177:HRM983185 IBI983177:IBI983185 ILE983177:ILE983185 IVA983177:IVA983185 JEW983177:JEW983185 JOS983177:JOS983185 JYO983177:JYO983185 KIK983177:KIK983185 KSG983177:KSG983185 LCC983177:LCC983185 LLY983177:LLY983185 LVU983177:LVU983185 MFQ983177:MFQ983185 MPM983177:MPM983185 MZI983177:MZI983185 NJE983177:NJE983185 NTA983177:NTA983185 OCW983177:OCW983185 OMS983177:OMS983185 OWO983177:OWO983185 PGK983177:PGK983185 PQG983177:PQG983185 QAC983177:QAC983185 QJY983177:QJY983185 QTU983177:QTU983185 RDQ983177:RDQ983185 RNM983177:RNM983185 RXI983177:RXI983185 SHE983177:SHE983185 SRA983177:SRA983185 TAW983177:TAW983185 TKS983177:TKS983185 TUO983177:TUO983185 UEK983177:UEK983185 UOG983177:UOG983185 UYC983177:UYC983185 VHY983177:VHY983185 VRU983177:VRU983185 WBQ983177:WBQ983185 WLM983177:WLM983185 B63:B98" xr:uid="{00000000-0002-0000-0500-000000000000}"/>
    <dataValidation allowBlank="1" showInputMessage="1" showErrorMessage="1" prompt="definir la unidad de medida con la cual se asigna el valor unitario." sqref="WVK983177:WVK983185 IY12:IY60 SU12:SU60 ACQ12:ACQ60 AMM12:AMM60 AWI12:AWI60 BGE12:BGE60 BQA12:BQA60 BZW12:BZW60 CJS12:CJS60 CTO12:CTO60 DDK12:DDK60 DNG12:DNG60 DXC12:DXC60 EGY12:EGY60 EQU12:EQU60 FAQ12:FAQ60 FKM12:FKM60 FUI12:FUI60 GEE12:GEE60 GOA12:GOA60 GXW12:GXW60 HHS12:HHS60 HRO12:HRO60 IBK12:IBK60 ILG12:ILG60 IVC12:IVC60 JEY12:JEY60 JOU12:JOU60 JYQ12:JYQ60 KIM12:KIM60 KSI12:KSI60 LCE12:LCE60 LMA12:LMA60 LVW12:LVW60 MFS12:MFS60 MPO12:MPO60 MZK12:MZK60 NJG12:NJG60 NTC12:NTC60 OCY12:OCY60 OMU12:OMU60 OWQ12:OWQ60 PGM12:PGM60 PQI12:PQI60 QAE12:QAE60 QKA12:QKA60 QTW12:QTW60 RDS12:RDS60 RNO12:RNO60 RXK12:RXK60 SHG12:SHG60 SRC12:SRC60 TAY12:TAY60 TKU12:TKU60 TUQ12:TUQ60 UEM12:UEM60 UOI12:UOI60 UYE12:UYE60 VIA12:VIA60 VRW12:VRW60 WBS12:WBS60 WLO12:WLO60 WVK12:WVK60 D65663:D65671 IY65662:IY65670 SU65662:SU65670 ACQ65662:ACQ65670 AMM65662:AMM65670 AWI65662:AWI65670 BGE65662:BGE65670 BQA65662:BQA65670 BZW65662:BZW65670 CJS65662:CJS65670 CTO65662:CTO65670 DDK65662:DDK65670 DNG65662:DNG65670 DXC65662:DXC65670 EGY65662:EGY65670 EQU65662:EQU65670 FAQ65662:FAQ65670 FKM65662:FKM65670 FUI65662:FUI65670 GEE65662:GEE65670 GOA65662:GOA65670 GXW65662:GXW65670 HHS65662:HHS65670 HRO65662:HRO65670 IBK65662:IBK65670 ILG65662:ILG65670 IVC65662:IVC65670 JEY65662:JEY65670 JOU65662:JOU65670 JYQ65662:JYQ65670 KIM65662:KIM65670 KSI65662:KSI65670 LCE65662:LCE65670 LMA65662:LMA65670 LVW65662:LVW65670 MFS65662:MFS65670 MPO65662:MPO65670 MZK65662:MZK65670 NJG65662:NJG65670 NTC65662:NTC65670 OCY65662:OCY65670 OMU65662:OMU65670 OWQ65662:OWQ65670 PGM65662:PGM65670 PQI65662:PQI65670 QAE65662:QAE65670 QKA65662:QKA65670 QTW65662:QTW65670 RDS65662:RDS65670 RNO65662:RNO65670 RXK65662:RXK65670 SHG65662:SHG65670 SRC65662:SRC65670 TAY65662:TAY65670 TKU65662:TKU65670 TUQ65662:TUQ65670 UEM65662:UEM65670 UOI65662:UOI65670 UYE65662:UYE65670 VIA65662:VIA65670 VRW65662:VRW65670 WBS65662:WBS65670 WLO65662:WLO65670 WVK65662:WVK65670 D131199:D131207 IY131198:IY131206 SU131198:SU131206 ACQ131198:ACQ131206 AMM131198:AMM131206 AWI131198:AWI131206 BGE131198:BGE131206 BQA131198:BQA131206 BZW131198:BZW131206 CJS131198:CJS131206 CTO131198:CTO131206 DDK131198:DDK131206 DNG131198:DNG131206 DXC131198:DXC131206 EGY131198:EGY131206 EQU131198:EQU131206 FAQ131198:FAQ131206 FKM131198:FKM131206 FUI131198:FUI131206 GEE131198:GEE131206 GOA131198:GOA131206 GXW131198:GXW131206 HHS131198:HHS131206 HRO131198:HRO131206 IBK131198:IBK131206 ILG131198:ILG131206 IVC131198:IVC131206 JEY131198:JEY131206 JOU131198:JOU131206 JYQ131198:JYQ131206 KIM131198:KIM131206 KSI131198:KSI131206 LCE131198:LCE131206 LMA131198:LMA131206 LVW131198:LVW131206 MFS131198:MFS131206 MPO131198:MPO131206 MZK131198:MZK131206 NJG131198:NJG131206 NTC131198:NTC131206 OCY131198:OCY131206 OMU131198:OMU131206 OWQ131198:OWQ131206 PGM131198:PGM131206 PQI131198:PQI131206 QAE131198:QAE131206 QKA131198:QKA131206 QTW131198:QTW131206 RDS131198:RDS131206 RNO131198:RNO131206 RXK131198:RXK131206 SHG131198:SHG131206 SRC131198:SRC131206 TAY131198:TAY131206 TKU131198:TKU131206 TUQ131198:TUQ131206 UEM131198:UEM131206 UOI131198:UOI131206 UYE131198:UYE131206 VIA131198:VIA131206 VRW131198:VRW131206 WBS131198:WBS131206 WLO131198:WLO131206 WVK131198:WVK131206 D196735:D196743 IY196734:IY196742 SU196734:SU196742 ACQ196734:ACQ196742 AMM196734:AMM196742 AWI196734:AWI196742 BGE196734:BGE196742 BQA196734:BQA196742 BZW196734:BZW196742 CJS196734:CJS196742 CTO196734:CTO196742 DDK196734:DDK196742 DNG196734:DNG196742 DXC196734:DXC196742 EGY196734:EGY196742 EQU196734:EQU196742 FAQ196734:FAQ196742 FKM196734:FKM196742 FUI196734:FUI196742 GEE196734:GEE196742 GOA196734:GOA196742 GXW196734:GXW196742 HHS196734:HHS196742 HRO196734:HRO196742 IBK196734:IBK196742 ILG196734:ILG196742 IVC196734:IVC196742 JEY196734:JEY196742 JOU196734:JOU196742 JYQ196734:JYQ196742 KIM196734:KIM196742 KSI196734:KSI196742 LCE196734:LCE196742 LMA196734:LMA196742 LVW196734:LVW196742 MFS196734:MFS196742 MPO196734:MPO196742 MZK196734:MZK196742 NJG196734:NJG196742 NTC196734:NTC196742 OCY196734:OCY196742 OMU196734:OMU196742 OWQ196734:OWQ196742 PGM196734:PGM196742 PQI196734:PQI196742 QAE196734:QAE196742 QKA196734:QKA196742 QTW196734:QTW196742 RDS196734:RDS196742 RNO196734:RNO196742 RXK196734:RXK196742 SHG196734:SHG196742 SRC196734:SRC196742 TAY196734:TAY196742 TKU196734:TKU196742 TUQ196734:TUQ196742 UEM196734:UEM196742 UOI196734:UOI196742 UYE196734:UYE196742 VIA196734:VIA196742 VRW196734:VRW196742 WBS196734:WBS196742 WLO196734:WLO196742 WVK196734:WVK196742 D262271:D262279 IY262270:IY262278 SU262270:SU262278 ACQ262270:ACQ262278 AMM262270:AMM262278 AWI262270:AWI262278 BGE262270:BGE262278 BQA262270:BQA262278 BZW262270:BZW262278 CJS262270:CJS262278 CTO262270:CTO262278 DDK262270:DDK262278 DNG262270:DNG262278 DXC262270:DXC262278 EGY262270:EGY262278 EQU262270:EQU262278 FAQ262270:FAQ262278 FKM262270:FKM262278 FUI262270:FUI262278 GEE262270:GEE262278 GOA262270:GOA262278 GXW262270:GXW262278 HHS262270:HHS262278 HRO262270:HRO262278 IBK262270:IBK262278 ILG262270:ILG262278 IVC262270:IVC262278 JEY262270:JEY262278 JOU262270:JOU262278 JYQ262270:JYQ262278 KIM262270:KIM262278 KSI262270:KSI262278 LCE262270:LCE262278 LMA262270:LMA262278 LVW262270:LVW262278 MFS262270:MFS262278 MPO262270:MPO262278 MZK262270:MZK262278 NJG262270:NJG262278 NTC262270:NTC262278 OCY262270:OCY262278 OMU262270:OMU262278 OWQ262270:OWQ262278 PGM262270:PGM262278 PQI262270:PQI262278 QAE262270:QAE262278 QKA262270:QKA262278 QTW262270:QTW262278 RDS262270:RDS262278 RNO262270:RNO262278 RXK262270:RXK262278 SHG262270:SHG262278 SRC262270:SRC262278 TAY262270:TAY262278 TKU262270:TKU262278 TUQ262270:TUQ262278 UEM262270:UEM262278 UOI262270:UOI262278 UYE262270:UYE262278 VIA262270:VIA262278 VRW262270:VRW262278 WBS262270:WBS262278 WLO262270:WLO262278 WVK262270:WVK262278 D327807:D327815 IY327806:IY327814 SU327806:SU327814 ACQ327806:ACQ327814 AMM327806:AMM327814 AWI327806:AWI327814 BGE327806:BGE327814 BQA327806:BQA327814 BZW327806:BZW327814 CJS327806:CJS327814 CTO327806:CTO327814 DDK327806:DDK327814 DNG327806:DNG327814 DXC327806:DXC327814 EGY327806:EGY327814 EQU327806:EQU327814 FAQ327806:FAQ327814 FKM327806:FKM327814 FUI327806:FUI327814 GEE327806:GEE327814 GOA327806:GOA327814 GXW327806:GXW327814 HHS327806:HHS327814 HRO327806:HRO327814 IBK327806:IBK327814 ILG327806:ILG327814 IVC327806:IVC327814 JEY327806:JEY327814 JOU327806:JOU327814 JYQ327806:JYQ327814 KIM327806:KIM327814 KSI327806:KSI327814 LCE327806:LCE327814 LMA327806:LMA327814 LVW327806:LVW327814 MFS327806:MFS327814 MPO327806:MPO327814 MZK327806:MZK327814 NJG327806:NJG327814 NTC327806:NTC327814 OCY327806:OCY327814 OMU327806:OMU327814 OWQ327806:OWQ327814 PGM327806:PGM327814 PQI327806:PQI327814 QAE327806:QAE327814 QKA327806:QKA327814 QTW327806:QTW327814 RDS327806:RDS327814 RNO327806:RNO327814 RXK327806:RXK327814 SHG327806:SHG327814 SRC327806:SRC327814 TAY327806:TAY327814 TKU327806:TKU327814 TUQ327806:TUQ327814 UEM327806:UEM327814 UOI327806:UOI327814 UYE327806:UYE327814 VIA327806:VIA327814 VRW327806:VRW327814 WBS327806:WBS327814 WLO327806:WLO327814 WVK327806:WVK327814 D393343:D393351 IY393342:IY393350 SU393342:SU393350 ACQ393342:ACQ393350 AMM393342:AMM393350 AWI393342:AWI393350 BGE393342:BGE393350 BQA393342:BQA393350 BZW393342:BZW393350 CJS393342:CJS393350 CTO393342:CTO393350 DDK393342:DDK393350 DNG393342:DNG393350 DXC393342:DXC393350 EGY393342:EGY393350 EQU393342:EQU393350 FAQ393342:FAQ393350 FKM393342:FKM393350 FUI393342:FUI393350 GEE393342:GEE393350 GOA393342:GOA393350 GXW393342:GXW393350 HHS393342:HHS393350 HRO393342:HRO393350 IBK393342:IBK393350 ILG393342:ILG393350 IVC393342:IVC393350 JEY393342:JEY393350 JOU393342:JOU393350 JYQ393342:JYQ393350 KIM393342:KIM393350 KSI393342:KSI393350 LCE393342:LCE393350 LMA393342:LMA393350 LVW393342:LVW393350 MFS393342:MFS393350 MPO393342:MPO393350 MZK393342:MZK393350 NJG393342:NJG393350 NTC393342:NTC393350 OCY393342:OCY393350 OMU393342:OMU393350 OWQ393342:OWQ393350 PGM393342:PGM393350 PQI393342:PQI393350 QAE393342:QAE393350 QKA393342:QKA393350 QTW393342:QTW393350 RDS393342:RDS393350 RNO393342:RNO393350 RXK393342:RXK393350 SHG393342:SHG393350 SRC393342:SRC393350 TAY393342:TAY393350 TKU393342:TKU393350 TUQ393342:TUQ393350 UEM393342:UEM393350 UOI393342:UOI393350 UYE393342:UYE393350 VIA393342:VIA393350 VRW393342:VRW393350 WBS393342:WBS393350 WLO393342:WLO393350 WVK393342:WVK393350 D458879:D458887 IY458878:IY458886 SU458878:SU458886 ACQ458878:ACQ458886 AMM458878:AMM458886 AWI458878:AWI458886 BGE458878:BGE458886 BQA458878:BQA458886 BZW458878:BZW458886 CJS458878:CJS458886 CTO458878:CTO458886 DDK458878:DDK458886 DNG458878:DNG458886 DXC458878:DXC458886 EGY458878:EGY458886 EQU458878:EQU458886 FAQ458878:FAQ458886 FKM458878:FKM458886 FUI458878:FUI458886 GEE458878:GEE458886 GOA458878:GOA458886 GXW458878:GXW458886 HHS458878:HHS458886 HRO458878:HRO458886 IBK458878:IBK458886 ILG458878:ILG458886 IVC458878:IVC458886 JEY458878:JEY458886 JOU458878:JOU458886 JYQ458878:JYQ458886 KIM458878:KIM458886 KSI458878:KSI458886 LCE458878:LCE458886 LMA458878:LMA458886 LVW458878:LVW458886 MFS458878:MFS458886 MPO458878:MPO458886 MZK458878:MZK458886 NJG458878:NJG458886 NTC458878:NTC458886 OCY458878:OCY458886 OMU458878:OMU458886 OWQ458878:OWQ458886 PGM458878:PGM458886 PQI458878:PQI458886 QAE458878:QAE458886 QKA458878:QKA458886 QTW458878:QTW458886 RDS458878:RDS458886 RNO458878:RNO458886 RXK458878:RXK458886 SHG458878:SHG458886 SRC458878:SRC458886 TAY458878:TAY458886 TKU458878:TKU458886 TUQ458878:TUQ458886 UEM458878:UEM458886 UOI458878:UOI458886 UYE458878:UYE458886 VIA458878:VIA458886 VRW458878:VRW458886 WBS458878:WBS458886 WLO458878:WLO458886 WVK458878:WVK458886 D524415:D524423 IY524414:IY524422 SU524414:SU524422 ACQ524414:ACQ524422 AMM524414:AMM524422 AWI524414:AWI524422 BGE524414:BGE524422 BQA524414:BQA524422 BZW524414:BZW524422 CJS524414:CJS524422 CTO524414:CTO524422 DDK524414:DDK524422 DNG524414:DNG524422 DXC524414:DXC524422 EGY524414:EGY524422 EQU524414:EQU524422 FAQ524414:FAQ524422 FKM524414:FKM524422 FUI524414:FUI524422 GEE524414:GEE524422 GOA524414:GOA524422 GXW524414:GXW524422 HHS524414:HHS524422 HRO524414:HRO524422 IBK524414:IBK524422 ILG524414:ILG524422 IVC524414:IVC524422 JEY524414:JEY524422 JOU524414:JOU524422 JYQ524414:JYQ524422 KIM524414:KIM524422 KSI524414:KSI524422 LCE524414:LCE524422 LMA524414:LMA524422 LVW524414:LVW524422 MFS524414:MFS524422 MPO524414:MPO524422 MZK524414:MZK524422 NJG524414:NJG524422 NTC524414:NTC524422 OCY524414:OCY524422 OMU524414:OMU524422 OWQ524414:OWQ524422 PGM524414:PGM524422 PQI524414:PQI524422 QAE524414:QAE524422 QKA524414:QKA524422 QTW524414:QTW524422 RDS524414:RDS524422 RNO524414:RNO524422 RXK524414:RXK524422 SHG524414:SHG524422 SRC524414:SRC524422 TAY524414:TAY524422 TKU524414:TKU524422 TUQ524414:TUQ524422 UEM524414:UEM524422 UOI524414:UOI524422 UYE524414:UYE524422 VIA524414:VIA524422 VRW524414:VRW524422 WBS524414:WBS524422 WLO524414:WLO524422 WVK524414:WVK524422 D589951:D589959 IY589950:IY589958 SU589950:SU589958 ACQ589950:ACQ589958 AMM589950:AMM589958 AWI589950:AWI589958 BGE589950:BGE589958 BQA589950:BQA589958 BZW589950:BZW589958 CJS589950:CJS589958 CTO589950:CTO589958 DDK589950:DDK589958 DNG589950:DNG589958 DXC589950:DXC589958 EGY589950:EGY589958 EQU589950:EQU589958 FAQ589950:FAQ589958 FKM589950:FKM589958 FUI589950:FUI589958 GEE589950:GEE589958 GOA589950:GOA589958 GXW589950:GXW589958 HHS589950:HHS589958 HRO589950:HRO589958 IBK589950:IBK589958 ILG589950:ILG589958 IVC589950:IVC589958 JEY589950:JEY589958 JOU589950:JOU589958 JYQ589950:JYQ589958 KIM589950:KIM589958 KSI589950:KSI589958 LCE589950:LCE589958 LMA589950:LMA589958 LVW589950:LVW589958 MFS589950:MFS589958 MPO589950:MPO589958 MZK589950:MZK589958 NJG589950:NJG589958 NTC589950:NTC589958 OCY589950:OCY589958 OMU589950:OMU589958 OWQ589950:OWQ589958 PGM589950:PGM589958 PQI589950:PQI589958 QAE589950:QAE589958 QKA589950:QKA589958 QTW589950:QTW589958 RDS589950:RDS589958 RNO589950:RNO589958 RXK589950:RXK589958 SHG589950:SHG589958 SRC589950:SRC589958 TAY589950:TAY589958 TKU589950:TKU589958 TUQ589950:TUQ589958 UEM589950:UEM589958 UOI589950:UOI589958 UYE589950:UYE589958 VIA589950:VIA589958 VRW589950:VRW589958 WBS589950:WBS589958 WLO589950:WLO589958 WVK589950:WVK589958 D655487:D655495 IY655486:IY655494 SU655486:SU655494 ACQ655486:ACQ655494 AMM655486:AMM655494 AWI655486:AWI655494 BGE655486:BGE655494 BQA655486:BQA655494 BZW655486:BZW655494 CJS655486:CJS655494 CTO655486:CTO655494 DDK655486:DDK655494 DNG655486:DNG655494 DXC655486:DXC655494 EGY655486:EGY655494 EQU655486:EQU655494 FAQ655486:FAQ655494 FKM655486:FKM655494 FUI655486:FUI655494 GEE655486:GEE655494 GOA655486:GOA655494 GXW655486:GXW655494 HHS655486:HHS655494 HRO655486:HRO655494 IBK655486:IBK655494 ILG655486:ILG655494 IVC655486:IVC655494 JEY655486:JEY655494 JOU655486:JOU655494 JYQ655486:JYQ655494 KIM655486:KIM655494 KSI655486:KSI655494 LCE655486:LCE655494 LMA655486:LMA655494 LVW655486:LVW655494 MFS655486:MFS655494 MPO655486:MPO655494 MZK655486:MZK655494 NJG655486:NJG655494 NTC655486:NTC655494 OCY655486:OCY655494 OMU655486:OMU655494 OWQ655486:OWQ655494 PGM655486:PGM655494 PQI655486:PQI655494 QAE655486:QAE655494 QKA655486:QKA655494 QTW655486:QTW655494 RDS655486:RDS655494 RNO655486:RNO655494 RXK655486:RXK655494 SHG655486:SHG655494 SRC655486:SRC655494 TAY655486:TAY655494 TKU655486:TKU655494 TUQ655486:TUQ655494 UEM655486:UEM655494 UOI655486:UOI655494 UYE655486:UYE655494 VIA655486:VIA655494 VRW655486:VRW655494 WBS655486:WBS655494 WLO655486:WLO655494 WVK655486:WVK655494 D721023:D721031 IY721022:IY721030 SU721022:SU721030 ACQ721022:ACQ721030 AMM721022:AMM721030 AWI721022:AWI721030 BGE721022:BGE721030 BQA721022:BQA721030 BZW721022:BZW721030 CJS721022:CJS721030 CTO721022:CTO721030 DDK721022:DDK721030 DNG721022:DNG721030 DXC721022:DXC721030 EGY721022:EGY721030 EQU721022:EQU721030 FAQ721022:FAQ721030 FKM721022:FKM721030 FUI721022:FUI721030 GEE721022:GEE721030 GOA721022:GOA721030 GXW721022:GXW721030 HHS721022:HHS721030 HRO721022:HRO721030 IBK721022:IBK721030 ILG721022:ILG721030 IVC721022:IVC721030 JEY721022:JEY721030 JOU721022:JOU721030 JYQ721022:JYQ721030 KIM721022:KIM721030 KSI721022:KSI721030 LCE721022:LCE721030 LMA721022:LMA721030 LVW721022:LVW721030 MFS721022:MFS721030 MPO721022:MPO721030 MZK721022:MZK721030 NJG721022:NJG721030 NTC721022:NTC721030 OCY721022:OCY721030 OMU721022:OMU721030 OWQ721022:OWQ721030 PGM721022:PGM721030 PQI721022:PQI721030 QAE721022:QAE721030 QKA721022:QKA721030 QTW721022:QTW721030 RDS721022:RDS721030 RNO721022:RNO721030 RXK721022:RXK721030 SHG721022:SHG721030 SRC721022:SRC721030 TAY721022:TAY721030 TKU721022:TKU721030 TUQ721022:TUQ721030 UEM721022:UEM721030 UOI721022:UOI721030 UYE721022:UYE721030 VIA721022:VIA721030 VRW721022:VRW721030 WBS721022:WBS721030 WLO721022:WLO721030 WVK721022:WVK721030 D786559:D786567 IY786558:IY786566 SU786558:SU786566 ACQ786558:ACQ786566 AMM786558:AMM786566 AWI786558:AWI786566 BGE786558:BGE786566 BQA786558:BQA786566 BZW786558:BZW786566 CJS786558:CJS786566 CTO786558:CTO786566 DDK786558:DDK786566 DNG786558:DNG786566 DXC786558:DXC786566 EGY786558:EGY786566 EQU786558:EQU786566 FAQ786558:FAQ786566 FKM786558:FKM786566 FUI786558:FUI786566 GEE786558:GEE786566 GOA786558:GOA786566 GXW786558:GXW786566 HHS786558:HHS786566 HRO786558:HRO786566 IBK786558:IBK786566 ILG786558:ILG786566 IVC786558:IVC786566 JEY786558:JEY786566 JOU786558:JOU786566 JYQ786558:JYQ786566 KIM786558:KIM786566 KSI786558:KSI786566 LCE786558:LCE786566 LMA786558:LMA786566 LVW786558:LVW786566 MFS786558:MFS786566 MPO786558:MPO786566 MZK786558:MZK786566 NJG786558:NJG786566 NTC786558:NTC786566 OCY786558:OCY786566 OMU786558:OMU786566 OWQ786558:OWQ786566 PGM786558:PGM786566 PQI786558:PQI786566 QAE786558:QAE786566 QKA786558:QKA786566 QTW786558:QTW786566 RDS786558:RDS786566 RNO786558:RNO786566 RXK786558:RXK786566 SHG786558:SHG786566 SRC786558:SRC786566 TAY786558:TAY786566 TKU786558:TKU786566 TUQ786558:TUQ786566 UEM786558:UEM786566 UOI786558:UOI786566 UYE786558:UYE786566 VIA786558:VIA786566 VRW786558:VRW786566 WBS786558:WBS786566 WLO786558:WLO786566 WVK786558:WVK786566 D852095:D852103 IY852094:IY852102 SU852094:SU852102 ACQ852094:ACQ852102 AMM852094:AMM852102 AWI852094:AWI852102 BGE852094:BGE852102 BQA852094:BQA852102 BZW852094:BZW852102 CJS852094:CJS852102 CTO852094:CTO852102 DDK852094:DDK852102 DNG852094:DNG852102 DXC852094:DXC852102 EGY852094:EGY852102 EQU852094:EQU852102 FAQ852094:FAQ852102 FKM852094:FKM852102 FUI852094:FUI852102 GEE852094:GEE852102 GOA852094:GOA852102 GXW852094:GXW852102 HHS852094:HHS852102 HRO852094:HRO852102 IBK852094:IBK852102 ILG852094:ILG852102 IVC852094:IVC852102 JEY852094:JEY852102 JOU852094:JOU852102 JYQ852094:JYQ852102 KIM852094:KIM852102 KSI852094:KSI852102 LCE852094:LCE852102 LMA852094:LMA852102 LVW852094:LVW852102 MFS852094:MFS852102 MPO852094:MPO852102 MZK852094:MZK852102 NJG852094:NJG852102 NTC852094:NTC852102 OCY852094:OCY852102 OMU852094:OMU852102 OWQ852094:OWQ852102 PGM852094:PGM852102 PQI852094:PQI852102 QAE852094:QAE852102 QKA852094:QKA852102 QTW852094:QTW852102 RDS852094:RDS852102 RNO852094:RNO852102 RXK852094:RXK852102 SHG852094:SHG852102 SRC852094:SRC852102 TAY852094:TAY852102 TKU852094:TKU852102 TUQ852094:TUQ852102 UEM852094:UEM852102 UOI852094:UOI852102 UYE852094:UYE852102 VIA852094:VIA852102 VRW852094:VRW852102 WBS852094:WBS852102 WLO852094:WLO852102 WVK852094:WVK852102 D917631:D917639 IY917630:IY917638 SU917630:SU917638 ACQ917630:ACQ917638 AMM917630:AMM917638 AWI917630:AWI917638 BGE917630:BGE917638 BQA917630:BQA917638 BZW917630:BZW917638 CJS917630:CJS917638 CTO917630:CTO917638 DDK917630:DDK917638 DNG917630:DNG917638 DXC917630:DXC917638 EGY917630:EGY917638 EQU917630:EQU917638 FAQ917630:FAQ917638 FKM917630:FKM917638 FUI917630:FUI917638 GEE917630:GEE917638 GOA917630:GOA917638 GXW917630:GXW917638 HHS917630:HHS917638 HRO917630:HRO917638 IBK917630:IBK917638 ILG917630:ILG917638 IVC917630:IVC917638 JEY917630:JEY917638 JOU917630:JOU917638 JYQ917630:JYQ917638 KIM917630:KIM917638 KSI917630:KSI917638 LCE917630:LCE917638 LMA917630:LMA917638 LVW917630:LVW917638 MFS917630:MFS917638 MPO917630:MPO917638 MZK917630:MZK917638 NJG917630:NJG917638 NTC917630:NTC917638 OCY917630:OCY917638 OMU917630:OMU917638 OWQ917630:OWQ917638 PGM917630:PGM917638 PQI917630:PQI917638 QAE917630:QAE917638 QKA917630:QKA917638 QTW917630:QTW917638 RDS917630:RDS917638 RNO917630:RNO917638 RXK917630:RXK917638 SHG917630:SHG917638 SRC917630:SRC917638 TAY917630:TAY917638 TKU917630:TKU917638 TUQ917630:TUQ917638 UEM917630:UEM917638 UOI917630:UOI917638 UYE917630:UYE917638 VIA917630:VIA917638 VRW917630:VRW917638 WBS917630:WBS917638 WLO917630:WLO917638 WVK917630:WVK917638 D983167:D983175 IY983166:IY983174 SU983166:SU983174 ACQ983166:ACQ983174 AMM983166:AMM983174 AWI983166:AWI983174 BGE983166:BGE983174 BQA983166:BQA983174 BZW983166:BZW983174 CJS983166:CJS983174 CTO983166:CTO983174 DDK983166:DDK983174 DNG983166:DNG983174 DXC983166:DXC983174 EGY983166:EGY983174 EQU983166:EQU983174 FAQ983166:FAQ983174 FKM983166:FKM983174 FUI983166:FUI983174 GEE983166:GEE983174 GOA983166:GOA983174 GXW983166:GXW983174 HHS983166:HHS983174 HRO983166:HRO983174 IBK983166:IBK983174 ILG983166:ILG983174 IVC983166:IVC983174 JEY983166:JEY983174 JOU983166:JOU983174 JYQ983166:JYQ983174 KIM983166:KIM983174 KSI983166:KSI983174 LCE983166:LCE983174 LMA983166:LMA983174 LVW983166:LVW983174 MFS983166:MFS983174 MPO983166:MPO983174 MZK983166:MZK983174 NJG983166:NJG983174 NTC983166:NTC983174 OCY983166:OCY983174 OMU983166:OMU983174 OWQ983166:OWQ983174 PGM983166:PGM983174 PQI983166:PQI983174 QAE983166:QAE983174 QKA983166:QKA983174 QTW983166:QTW983174 RDS983166:RDS983174 RNO983166:RNO983174 RXK983166:RXK983174 SHG983166:SHG983174 SRC983166:SRC983174 TAY983166:TAY983174 TKU983166:TKU983174 TUQ983166:TUQ983174 UEM983166:UEM983174 UOI983166:UOI983174 UYE983166:UYE983174 VIA983166:VIA983174 VRW983166:VRW983174 WBS983166:WBS983174 WLO983166:WLO983174 WVK983166:WVK983174 D12:D60 IY63:IY98 SU63:SU98 ACQ63:ACQ98 AMM63:AMM98 AWI63:AWI98 BGE63:BGE98 BQA63:BQA98 BZW63:BZW98 CJS63:CJS98 CTO63:CTO98 DDK63:DDK98 DNG63:DNG98 DXC63:DXC98 EGY63:EGY98 EQU63:EQU98 FAQ63:FAQ98 FKM63:FKM98 FUI63:FUI98 GEE63:GEE98 GOA63:GOA98 GXW63:GXW98 HHS63:HHS98 HRO63:HRO98 IBK63:IBK98 ILG63:ILG98 IVC63:IVC98 JEY63:JEY98 JOU63:JOU98 JYQ63:JYQ98 KIM63:KIM98 KSI63:KSI98 LCE63:LCE98 LMA63:LMA98 LVW63:LVW98 MFS63:MFS98 MPO63:MPO98 MZK63:MZK98 NJG63:NJG98 NTC63:NTC98 OCY63:OCY98 OMU63:OMU98 OWQ63:OWQ98 PGM63:PGM98 PQI63:PQI98 QAE63:QAE98 QKA63:QKA98 QTW63:QTW98 RDS63:RDS98 RNO63:RNO98 RXK63:RXK98 SHG63:SHG98 SRC63:SRC98 TAY63:TAY98 TKU63:TKU98 TUQ63:TUQ98 UEM63:UEM98 UOI63:UOI98 UYE63:UYE98 VIA63:VIA98 VRW63:VRW98 WBS63:WBS98 WLO63:WLO98 WVK63:WVK98 D65674:D65682 IY65673:IY65681 SU65673:SU65681 ACQ65673:ACQ65681 AMM65673:AMM65681 AWI65673:AWI65681 BGE65673:BGE65681 BQA65673:BQA65681 BZW65673:BZW65681 CJS65673:CJS65681 CTO65673:CTO65681 DDK65673:DDK65681 DNG65673:DNG65681 DXC65673:DXC65681 EGY65673:EGY65681 EQU65673:EQU65681 FAQ65673:FAQ65681 FKM65673:FKM65681 FUI65673:FUI65681 GEE65673:GEE65681 GOA65673:GOA65681 GXW65673:GXW65681 HHS65673:HHS65681 HRO65673:HRO65681 IBK65673:IBK65681 ILG65673:ILG65681 IVC65673:IVC65681 JEY65673:JEY65681 JOU65673:JOU65681 JYQ65673:JYQ65681 KIM65673:KIM65681 KSI65673:KSI65681 LCE65673:LCE65681 LMA65673:LMA65681 LVW65673:LVW65681 MFS65673:MFS65681 MPO65673:MPO65681 MZK65673:MZK65681 NJG65673:NJG65681 NTC65673:NTC65681 OCY65673:OCY65681 OMU65673:OMU65681 OWQ65673:OWQ65681 PGM65673:PGM65681 PQI65673:PQI65681 QAE65673:QAE65681 QKA65673:QKA65681 QTW65673:QTW65681 RDS65673:RDS65681 RNO65673:RNO65681 RXK65673:RXK65681 SHG65673:SHG65681 SRC65673:SRC65681 TAY65673:TAY65681 TKU65673:TKU65681 TUQ65673:TUQ65681 UEM65673:UEM65681 UOI65673:UOI65681 UYE65673:UYE65681 VIA65673:VIA65681 VRW65673:VRW65681 WBS65673:WBS65681 WLO65673:WLO65681 WVK65673:WVK65681 D131210:D131218 IY131209:IY131217 SU131209:SU131217 ACQ131209:ACQ131217 AMM131209:AMM131217 AWI131209:AWI131217 BGE131209:BGE131217 BQA131209:BQA131217 BZW131209:BZW131217 CJS131209:CJS131217 CTO131209:CTO131217 DDK131209:DDK131217 DNG131209:DNG131217 DXC131209:DXC131217 EGY131209:EGY131217 EQU131209:EQU131217 FAQ131209:FAQ131217 FKM131209:FKM131217 FUI131209:FUI131217 GEE131209:GEE131217 GOA131209:GOA131217 GXW131209:GXW131217 HHS131209:HHS131217 HRO131209:HRO131217 IBK131209:IBK131217 ILG131209:ILG131217 IVC131209:IVC131217 JEY131209:JEY131217 JOU131209:JOU131217 JYQ131209:JYQ131217 KIM131209:KIM131217 KSI131209:KSI131217 LCE131209:LCE131217 LMA131209:LMA131217 LVW131209:LVW131217 MFS131209:MFS131217 MPO131209:MPO131217 MZK131209:MZK131217 NJG131209:NJG131217 NTC131209:NTC131217 OCY131209:OCY131217 OMU131209:OMU131217 OWQ131209:OWQ131217 PGM131209:PGM131217 PQI131209:PQI131217 QAE131209:QAE131217 QKA131209:QKA131217 QTW131209:QTW131217 RDS131209:RDS131217 RNO131209:RNO131217 RXK131209:RXK131217 SHG131209:SHG131217 SRC131209:SRC131217 TAY131209:TAY131217 TKU131209:TKU131217 TUQ131209:TUQ131217 UEM131209:UEM131217 UOI131209:UOI131217 UYE131209:UYE131217 VIA131209:VIA131217 VRW131209:VRW131217 WBS131209:WBS131217 WLO131209:WLO131217 WVK131209:WVK131217 D196746:D196754 IY196745:IY196753 SU196745:SU196753 ACQ196745:ACQ196753 AMM196745:AMM196753 AWI196745:AWI196753 BGE196745:BGE196753 BQA196745:BQA196753 BZW196745:BZW196753 CJS196745:CJS196753 CTO196745:CTO196753 DDK196745:DDK196753 DNG196745:DNG196753 DXC196745:DXC196753 EGY196745:EGY196753 EQU196745:EQU196753 FAQ196745:FAQ196753 FKM196745:FKM196753 FUI196745:FUI196753 GEE196745:GEE196753 GOA196745:GOA196753 GXW196745:GXW196753 HHS196745:HHS196753 HRO196745:HRO196753 IBK196745:IBK196753 ILG196745:ILG196753 IVC196745:IVC196753 JEY196745:JEY196753 JOU196745:JOU196753 JYQ196745:JYQ196753 KIM196745:KIM196753 KSI196745:KSI196753 LCE196745:LCE196753 LMA196745:LMA196753 LVW196745:LVW196753 MFS196745:MFS196753 MPO196745:MPO196753 MZK196745:MZK196753 NJG196745:NJG196753 NTC196745:NTC196753 OCY196745:OCY196753 OMU196745:OMU196753 OWQ196745:OWQ196753 PGM196745:PGM196753 PQI196745:PQI196753 QAE196745:QAE196753 QKA196745:QKA196753 QTW196745:QTW196753 RDS196745:RDS196753 RNO196745:RNO196753 RXK196745:RXK196753 SHG196745:SHG196753 SRC196745:SRC196753 TAY196745:TAY196753 TKU196745:TKU196753 TUQ196745:TUQ196753 UEM196745:UEM196753 UOI196745:UOI196753 UYE196745:UYE196753 VIA196745:VIA196753 VRW196745:VRW196753 WBS196745:WBS196753 WLO196745:WLO196753 WVK196745:WVK196753 D262282:D262290 IY262281:IY262289 SU262281:SU262289 ACQ262281:ACQ262289 AMM262281:AMM262289 AWI262281:AWI262289 BGE262281:BGE262289 BQA262281:BQA262289 BZW262281:BZW262289 CJS262281:CJS262289 CTO262281:CTO262289 DDK262281:DDK262289 DNG262281:DNG262289 DXC262281:DXC262289 EGY262281:EGY262289 EQU262281:EQU262289 FAQ262281:FAQ262289 FKM262281:FKM262289 FUI262281:FUI262289 GEE262281:GEE262289 GOA262281:GOA262289 GXW262281:GXW262289 HHS262281:HHS262289 HRO262281:HRO262289 IBK262281:IBK262289 ILG262281:ILG262289 IVC262281:IVC262289 JEY262281:JEY262289 JOU262281:JOU262289 JYQ262281:JYQ262289 KIM262281:KIM262289 KSI262281:KSI262289 LCE262281:LCE262289 LMA262281:LMA262289 LVW262281:LVW262289 MFS262281:MFS262289 MPO262281:MPO262289 MZK262281:MZK262289 NJG262281:NJG262289 NTC262281:NTC262289 OCY262281:OCY262289 OMU262281:OMU262289 OWQ262281:OWQ262289 PGM262281:PGM262289 PQI262281:PQI262289 QAE262281:QAE262289 QKA262281:QKA262289 QTW262281:QTW262289 RDS262281:RDS262289 RNO262281:RNO262289 RXK262281:RXK262289 SHG262281:SHG262289 SRC262281:SRC262289 TAY262281:TAY262289 TKU262281:TKU262289 TUQ262281:TUQ262289 UEM262281:UEM262289 UOI262281:UOI262289 UYE262281:UYE262289 VIA262281:VIA262289 VRW262281:VRW262289 WBS262281:WBS262289 WLO262281:WLO262289 WVK262281:WVK262289 D327818:D327826 IY327817:IY327825 SU327817:SU327825 ACQ327817:ACQ327825 AMM327817:AMM327825 AWI327817:AWI327825 BGE327817:BGE327825 BQA327817:BQA327825 BZW327817:BZW327825 CJS327817:CJS327825 CTO327817:CTO327825 DDK327817:DDK327825 DNG327817:DNG327825 DXC327817:DXC327825 EGY327817:EGY327825 EQU327817:EQU327825 FAQ327817:FAQ327825 FKM327817:FKM327825 FUI327817:FUI327825 GEE327817:GEE327825 GOA327817:GOA327825 GXW327817:GXW327825 HHS327817:HHS327825 HRO327817:HRO327825 IBK327817:IBK327825 ILG327817:ILG327825 IVC327817:IVC327825 JEY327817:JEY327825 JOU327817:JOU327825 JYQ327817:JYQ327825 KIM327817:KIM327825 KSI327817:KSI327825 LCE327817:LCE327825 LMA327817:LMA327825 LVW327817:LVW327825 MFS327817:MFS327825 MPO327817:MPO327825 MZK327817:MZK327825 NJG327817:NJG327825 NTC327817:NTC327825 OCY327817:OCY327825 OMU327817:OMU327825 OWQ327817:OWQ327825 PGM327817:PGM327825 PQI327817:PQI327825 QAE327817:QAE327825 QKA327817:QKA327825 QTW327817:QTW327825 RDS327817:RDS327825 RNO327817:RNO327825 RXK327817:RXK327825 SHG327817:SHG327825 SRC327817:SRC327825 TAY327817:TAY327825 TKU327817:TKU327825 TUQ327817:TUQ327825 UEM327817:UEM327825 UOI327817:UOI327825 UYE327817:UYE327825 VIA327817:VIA327825 VRW327817:VRW327825 WBS327817:WBS327825 WLO327817:WLO327825 WVK327817:WVK327825 D393354:D393362 IY393353:IY393361 SU393353:SU393361 ACQ393353:ACQ393361 AMM393353:AMM393361 AWI393353:AWI393361 BGE393353:BGE393361 BQA393353:BQA393361 BZW393353:BZW393361 CJS393353:CJS393361 CTO393353:CTO393361 DDK393353:DDK393361 DNG393353:DNG393361 DXC393353:DXC393361 EGY393353:EGY393361 EQU393353:EQU393361 FAQ393353:FAQ393361 FKM393353:FKM393361 FUI393353:FUI393361 GEE393353:GEE393361 GOA393353:GOA393361 GXW393353:GXW393361 HHS393353:HHS393361 HRO393353:HRO393361 IBK393353:IBK393361 ILG393353:ILG393361 IVC393353:IVC393361 JEY393353:JEY393361 JOU393353:JOU393361 JYQ393353:JYQ393361 KIM393353:KIM393361 KSI393353:KSI393361 LCE393353:LCE393361 LMA393353:LMA393361 LVW393353:LVW393361 MFS393353:MFS393361 MPO393353:MPO393361 MZK393353:MZK393361 NJG393353:NJG393361 NTC393353:NTC393361 OCY393353:OCY393361 OMU393353:OMU393361 OWQ393353:OWQ393361 PGM393353:PGM393361 PQI393353:PQI393361 QAE393353:QAE393361 QKA393353:QKA393361 QTW393353:QTW393361 RDS393353:RDS393361 RNO393353:RNO393361 RXK393353:RXK393361 SHG393353:SHG393361 SRC393353:SRC393361 TAY393353:TAY393361 TKU393353:TKU393361 TUQ393353:TUQ393361 UEM393353:UEM393361 UOI393353:UOI393361 UYE393353:UYE393361 VIA393353:VIA393361 VRW393353:VRW393361 WBS393353:WBS393361 WLO393353:WLO393361 WVK393353:WVK393361 D458890:D458898 IY458889:IY458897 SU458889:SU458897 ACQ458889:ACQ458897 AMM458889:AMM458897 AWI458889:AWI458897 BGE458889:BGE458897 BQA458889:BQA458897 BZW458889:BZW458897 CJS458889:CJS458897 CTO458889:CTO458897 DDK458889:DDK458897 DNG458889:DNG458897 DXC458889:DXC458897 EGY458889:EGY458897 EQU458889:EQU458897 FAQ458889:FAQ458897 FKM458889:FKM458897 FUI458889:FUI458897 GEE458889:GEE458897 GOA458889:GOA458897 GXW458889:GXW458897 HHS458889:HHS458897 HRO458889:HRO458897 IBK458889:IBK458897 ILG458889:ILG458897 IVC458889:IVC458897 JEY458889:JEY458897 JOU458889:JOU458897 JYQ458889:JYQ458897 KIM458889:KIM458897 KSI458889:KSI458897 LCE458889:LCE458897 LMA458889:LMA458897 LVW458889:LVW458897 MFS458889:MFS458897 MPO458889:MPO458897 MZK458889:MZK458897 NJG458889:NJG458897 NTC458889:NTC458897 OCY458889:OCY458897 OMU458889:OMU458897 OWQ458889:OWQ458897 PGM458889:PGM458897 PQI458889:PQI458897 QAE458889:QAE458897 QKA458889:QKA458897 QTW458889:QTW458897 RDS458889:RDS458897 RNO458889:RNO458897 RXK458889:RXK458897 SHG458889:SHG458897 SRC458889:SRC458897 TAY458889:TAY458897 TKU458889:TKU458897 TUQ458889:TUQ458897 UEM458889:UEM458897 UOI458889:UOI458897 UYE458889:UYE458897 VIA458889:VIA458897 VRW458889:VRW458897 WBS458889:WBS458897 WLO458889:WLO458897 WVK458889:WVK458897 D524426:D524434 IY524425:IY524433 SU524425:SU524433 ACQ524425:ACQ524433 AMM524425:AMM524433 AWI524425:AWI524433 BGE524425:BGE524433 BQA524425:BQA524433 BZW524425:BZW524433 CJS524425:CJS524433 CTO524425:CTO524433 DDK524425:DDK524433 DNG524425:DNG524433 DXC524425:DXC524433 EGY524425:EGY524433 EQU524425:EQU524433 FAQ524425:FAQ524433 FKM524425:FKM524433 FUI524425:FUI524433 GEE524425:GEE524433 GOA524425:GOA524433 GXW524425:GXW524433 HHS524425:HHS524433 HRO524425:HRO524433 IBK524425:IBK524433 ILG524425:ILG524433 IVC524425:IVC524433 JEY524425:JEY524433 JOU524425:JOU524433 JYQ524425:JYQ524433 KIM524425:KIM524433 KSI524425:KSI524433 LCE524425:LCE524433 LMA524425:LMA524433 LVW524425:LVW524433 MFS524425:MFS524433 MPO524425:MPO524433 MZK524425:MZK524433 NJG524425:NJG524433 NTC524425:NTC524433 OCY524425:OCY524433 OMU524425:OMU524433 OWQ524425:OWQ524433 PGM524425:PGM524433 PQI524425:PQI524433 QAE524425:QAE524433 QKA524425:QKA524433 QTW524425:QTW524433 RDS524425:RDS524433 RNO524425:RNO524433 RXK524425:RXK524433 SHG524425:SHG524433 SRC524425:SRC524433 TAY524425:TAY524433 TKU524425:TKU524433 TUQ524425:TUQ524433 UEM524425:UEM524433 UOI524425:UOI524433 UYE524425:UYE524433 VIA524425:VIA524433 VRW524425:VRW524433 WBS524425:WBS524433 WLO524425:WLO524433 WVK524425:WVK524433 D589962:D589970 IY589961:IY589969 SU589961:SU589969 ACQ589961:ACQ589969 AMM589961:AMM589969 AWI589961:AWI589969 BGE589961:BGE589969 BQA589961:BQA589969 BZW589961:BZW589969 CJS589961:CJS589969 CTO589961:CTO589969 DDK589961:DDK589969 DNG589961:DNG589969 DXC589961:DXC589969 EGY589961:EGY589969 EQU589961:EQU589969 FAQ589961:FAQ589969 FKM589961:FKM589969 FUI589961:FUI589969 GEE589961:GEE589969 GOA589961:GOA589969 GXW589961:GXW589969 HHS589961:HHS589969 HRO589961:HRO589969 IBK589961:IBK589969 ILG589961:ILG589969 IVC589961:IVC589969 JEY589961:JEY589969 JOU589961:JOU589969 JYQ589961:JYQ589969 KIM589961:KIM589969 KSI589961:KSI589969 LCE589961:LCE589969 LMA589961:LMA589969 LVW589961:LVW589969 MFS589961:MFS589969 MPO589961:MPO589969 MZK589961:MZK589969 NJG589961:NJG589969 NTC589961:NTC589969 OCY589961:OCY589969 OMU589961:OMU589969 OWQ589961:OWQ589969 PGM589961:PGM589969 PQI589961:PQI589969 QAE589961:QAE589969 QKA589961:QKA589969 QTW589961:QTW589969 RDS589961:RDS589969 RNO589961:RNO589969 RXK589961:RXK589969 SHG589961:SHG589969 SRC589961:SRC589969 TAY589961:TAY589969 TKU589961:TKU589969 TUQ589961:TUQ589969 UEM589961:UEM589969 UOI589961:UOI589969 UYE589961:UYE589969 VIA589961:VIA589969 VRW589961:VRW589969 WBS589961:WBS589969 WLO589961:WLO589969 WVK589961:WVK589969 D655498:D655506 IY655497:IY655505 SU655497:SU655505 ACQ655497:ACQ655505 AMM655497:AMM655505 AWI655497:AWI655505 BGE655497:BGE655505 BQA655497:BQA655505 BZW655497:BZW655505 CJS655497:CJS655505 CTO655497:CTO655505 DDK655497:DDK655505 DNG655497:DNG655505 DXC655497:DXC655505 EGY655497:EGY655505 EQU655497:EQU655505 FAQ655497:FAQ655505 FKM655497:FKM655505 FUI655497:FUI655505 GEE655497:GEE655505 GOA655497:GOA655505 GXW655497:GXW655505 HHS655497:HHS655505 HRO655497:HRO655505 IBK655497:IBK655505 ILG655497:ILG655505 IVC655497:IVC655505 JEY655497:JEY655505 JOU655497:JOU655505 JYQ655497:JYQ655505 KIM655497:KIM655505 KSI655497:KSI655505 LCE655497:LCE655505 LMA655497:LMA655505 LVW655497:LVW655505 MFS655497:MFS655505 MPO655497:MPO655505 MZK655497:MZK655505 NJG655497:NJG655505 NTC655497:NTC655505 OCY655497:OCY655505 OMU655497:OMU655505 OWQ655497:OWQ655505 PGM655497:PGM655505 PQI655497:PQI655505 QAE655497:QAE655505 QKA655497:QKA655505 QTW655497:QTW655505 RDS655497:RDS655505 RNO655497:RNO655505 RXK655497:RXK655505 SHG655497:SHG655505 SRC655497:SRC655505 TAY655497:TAY655505 TKU655497:TKU655505 TUQ655497:TUQ655505 UEM655497:UEM655505 UOI655497:UOI655505 UYE655497:UYE655505 VIA655497:VIA655505 VRW655497:VRW655505 WBS655497:WBS655505 WLO655497:WLO655505 WVK655497:WVK655505 D721034:D721042 IY721033:IY721041 SU721033:SU721041 ACQ721033:ACQ721041 AMM721033:AMM721041 AWI721033:AWI721041 BGE721033:BGE721041 BQA721033:BQA721041 BZW721033:BZW721041 CJS721033:CJS721041 CTO721033:CTO721041 DDK721033:DDK721041 DNG721033:DNG721041 DXC721033:DXC721041 EGY721033:EGY721041 EQU721033:EQU721041 FAQ721033:FAQ721041 FKM721033:FKM721041 FUI721033:FUI721041 GEE721033:GEE721041 GOA721033:GOA721041 GXW721033:GXW721041 HHS721033:HHS721041 HRO721033:HRO721041 IBK721033:IBK721041 ILG721033:ILG721041 IVC721033:IVC721041 JEY721033:JEY721041 JOU721033:JOU721041 JYQ721033:JYQ721041 KIM721033:KIM721041 KSI721033:KSI721041 LCE721033:LCE721041 LMA721033:LMA721041 LVW721033:LVW721041 MFS721033:MFS721041 MPO721033:MPO721041 MZK721033:MZK721041 NJG721033:NJG721041 NTC721033:NTC721041 OCY721033:OCY721041 OMU721033:OMU721041 OWQ721033:OWQ721041 PGM721033:PGM721041 PQI721033:PQI721041 QAE721033:QAE721041 QKA721033:QKA721041 QTW721033:QTW721041 RDS721033:RDS721041 RNO721033:RNO721041 RXK721033:RXK721041 SHG721033:SHG721041 SRC721033:SRC721041 TAY721033:TAY721041 TKU721033:TKU721041 TUQ721033:TUQ721041 UEM721033:UEM721041 UOI721033:UOI721041 UYE721033:UYE721041 VIA721033:VIA721041 VRW721033:VRW721041 WBS721033:WBS721041 WLO721033:WLO721041 WVK721033:WVK721041 D786570:D786578 IY786569:IY786577 SU786569:SU786577 ACQ786569:ACQ786577 AMM786569:AMM786577 AWI786569:AWI786577 BGE786569:BGE786577 BQA786569:BQA786577 BZW786569:BZW786577 CJS786569:CJS786577 CTO786569:CTO786577 DDK786569:DDK786577 DNG786569:DNG786577 DXC786569:DXC786577 EGY786569:EGY786577 EQU786569:EQU786577 FAQ786569:FAQ786577 FKM786569:FKM786577 FUI786569:FUI786577 GEE786569:GEE786577 GOA786569:GOA786577 GXW786569:GXW786577 HHS786569:HHS786577 HRO786569:HRO786577 IBK786569:IBK786577 ILG786569:ILG786577 IVC786569:IVC786577 JEY786569:JEY786577 JOU786569:JOU786577 JYQ786569:JYQ786577 KIM786569:KIM786577 KSI786569:KSI786577 LCE786569:LCE786577 LMA786569:LMA786577 LVW786569:LVW786577 MFS786569:MFS786577 MPO786569:MPO786577 MZK786569:MZK786577 NJG786569:NJG786577 NTC786569:NTC786577 OCY786569:OCY786577 OMU786569:OMU786577 OWQ786569:OWQ786577 PGM786569:PGM786577 PQI786569:PQI786577 QAE786569:QAE786577 QKA786569:QKA786577 QTW786569:QTW786577 RDS786569:RDS786577 RNO786569:RNO786577 RXK786569:RXK786577 SHG786569:SHG786577 SRC786569:SRC786577 TAY786569:TAY786577 TKU786569:TKU786577 TUQ786569:TUQ786577 UEM786569:UEM786577 UOI786569:UOI786577 UYE786569:UYE786577 VIA786569:VIA786577 VRW786569:VRW786577 WBS786569:WBS786577 WLO786569:WLO786577 WVK786569:WVK786577 D852106:D852114 IY852105:IY852113 SU852105:SU852113 ACQ852105:ACQ852113 AMM852105:AMM852113 AWI852105:AWI852113 BGE852105:BGE852113 BQA852105:BQA852113 BZW852105:BZW852113 CJS852105:CJS852113 CTO852105:CTO852113 DDK852105:DDK852113 DNG852105:DNG852113 DXC852105:DXC852113 EGY852105:EGY852113 EQU852105:EQU852113 FAQ852105:FAQ852113 FKM852105:FKM852113 FUI852105:FUI852113 GEE852105:GEE852113 GOA852105:GOA852113 GXW852105:GXW852113 HHS852105:HHS852113 HRO852105:HRO852113 IBK852105:IBK852113 ILG852105:ILG852113 IVC852105:IVC852113 JEY852105:JEY852113 JOU852105:JOU852113 JYQ852105:JYQ852113 KIM852105:KIM852113 KSI852105:KSI852113 LCE852105:LCE852113 LMA852105:LMA852113 LVW852105:LVW852113 MFS852105:MFS852113 MPO852105:MPO852113 MZK852105:MZK852113 NJG852105:NJG852113 NTC852105:NTC852113 OCY852105:OCY852113 OMU852105:OMU852113 OWQ852105:OWQ852113 PGM852105:PGM852113 PQI852105:PQI852113 QAE852105:QAE852113 QKA852105:QKA852113 QTW852105:QTW852113 RDS852105:RDS852113 RNO852105:RNO852113 RXK852105:RXK852113 SHG852105:SHG852113 SRC852105:SRC852113 TAY852105:TAY852113 TKU852105:TKU852113 TUQ852105:TUQ852113 UEM852105:UEM852113 UOI852105:UOI852113 UYE852105:UYE852113 VIA852105:VIA852113 VRW852105:VRW852113 WBS852105:WBS852113 WLO852105:WLO852113 WVK852105:WVK852113 D917642:D917650 IY917641:IY917649 SU917641:SU917649 ACQ917641:ACQ917649 AMM917641:AMM917649 AWI917641:AWI917649 BGE917641:BGE917649 BQA917641:BQA917649 BZW917641:BZW917649 CJS917641:CJS917649 CTO917641:CTO917649 DDK917641:DDK917649 DNG917641:DNG917649 DXC917641:DXC917649 EGY917641:EGY917649 EQU917641:EQU917649 FAQ917641:FAQ917649 FKM917641:FKM917649 FUI917641:FUI917649 GEE917641:GEE917649 GOA917641:GOA917649 GXW917641:GXW917649 HHS917641:HHS917649 HRO917641:HRO917649 IBK917641:IBK917649 ILG917641:ILG917649 IVC917641:IVC917649 JEY917641:JEY917649 JOU917641:JOU917649 JYQ917641:JYQ917649 KIM917641:KIM917649 KSI917641:KSI917649 LCE917641:LCE917649 LMA917641:LMA917649 LVW917641:LVW917649 MFS917641:MFS917649 MPO917641:MPO917649 MZK917641:MZK917649 NJG917641:NJG917649 NTC917641:NTC917649 OCY917641:OCY917649 OMU917641:OMU917649 OWQ917641:OWQ917649 PGM917641:PGM917649 PQI917641:PQI917649 QAE917641:QAE917649 QKA917641:QKA917649 QTW917641:QTW917649 RDS917641:RDS917649 RNO917641:RNO917649 RXK917641:RXK917649 SHG917641:SHG917649 SRC917641:SRC917649 TAY917641:TAY917649 TKU917641:TKU917649 TUQ917641:TUQ917649 UEM917641:UEM917649 UOI917641:UOI917649 UYE917641:UYE917649 VIA917641:VIA917649 VRW917641:VRW917649 WBS917641:WBS917649 WLO917641:WLO917649 WVK917641:WVK917649 D983178:D983186 IY983177:IY983185 SU983177:SU983185 ACQ983177:ACQ983185 AMM983177:AMM983185 AWI983177:AWI983185 BGE983177:BGE983185 BQA983177:BQA983185 BZW983177:BZW983185 CJS983177:CJS983185 CTO983177:CTO983185 DDK983177:DDK983185 DNG983177:DNG983185 DXC983177:DXC983185 EGY983177:EGY983185 EQU983177:EQU983185 FAQ983177:FAQ983185 FKM983177:FKM983185 FUI983177:FUI983185 GEE983177:GEE983185 GOA983177:GOA983185 GXW983177:GXW983185 HHS983177:HHS983185 HRO983177:HRO983185 IBK983177:IBK983185 ILG983177:ILG983185 IVC983177:IVC983185 JEY983177:JEY983185 JOU983177:JOU983185 JYQ983177:JYQ983185 KIM983177:KIM983185 KSI983177:KSI983185 LCE983177:LCE983185 LMA983177:LMA983185 LVW983177:LVW983185 MFS983177:MFS983185 MPO983177:MPO983185 MZK983177:MZK983185 NJG983177:NJG983185 NTC983177:NTC983185 OCY983177:OCY983185 OMU983177:OMU983185 OWQ983177:OWQ983185 PGM983177:PGM983185 PQI983177:PQI983185 QAE983177:QAE983185 QKA983177:QKA983185 QTW983177:QTW983185 RDS983177:RDS983185 RNO983177:RNO983185 RXK983177:RXK983185 SHG983177:SHG983185 SRC983177:SRC983185 TAY983177:TAY983185 TKU983177:TKU983185 TUQ983177:TUQ983185 UEM983177:UEM983185 UOI983177:UOI983185 UYE983177:UYE983185 VIA983177:VIA983185 VRW983177:VRW983185 WBS983177:WBS983185 WLO983177:WLO983185 D63:D98" xr:uid="{00000000-0002-0000-0500-000001000000}"/>
    <dataValidation allowBlank="1" showInputMessage="1" showErrorMessage="1" prompt="diligencie la cantidad de unidad de medida del valor unitario" sqref="IZ12:IZ60 SV12:SV60 ACR12:ACR60 AMN12:AMN60 AWJ12:AWJ60 BGF12:BGF60 BQB12:BQB60 BZX12:BZX60 CJT12:CJT60 CTP12:CTP60 DDL12:DDL60 DNH12:DNH60 DXD12:DXD60 EGZ12:EGZ60 EQV12:EQV60 FAR12:FAR60 FKN12:FKN60 FUJ12:FUJ60 GEF12:GEF60 GOB12:GOB60 GXX12:GXX60 HHT12:HHT60 HRP12:HRP60 IBL12:IBL60 ILH12:ILH60 IVD12:IVD60 JEZ12:JEZ60 JOV12:JOV60 JYR12:JYR60 KIN12:KIN60 KSJ12:KSJ60 LCF12:LCF60 LMB12:LMB60 LVX12:LVX60 MFT12:MFT60 MPP12:MPP60 MZL12:MZL60 NJH12:NJH60 NTD12:NTD60 OCZ12:OCZ60 OMV12:OMV60 OWR12:OWR60 PGN12:PGN60 PQJ12:PQJ60 QAF12:QAF60 QKB12:QKB60 QTX12:QTX60 RDT12:RDT60 RNP12:RNP60 RXL12:RXL60 SHH12:SHH60 SRD12:SRD60 TAZ12:TAZ60 TKV12:TKV60 TUR12:TUR60 UEN12:UEN60 UOJ12:UOJ60 UYF12:UYF60 VIB12:VIB60 VRX12:VRX60 WBT12:WBT60 WLP12:WLP60 WVL12:WVL60 IZ65662:IZ65670 SV65662:SV65670 ACR65662:ACR65670 AMN65662:AMN65670 AWJ65662:AWJ65670 BGF65662:BGF65670 BQB65662:BQB65670 BZX65662:BZX65670 CJT65662:CJT65670 CTP65662:CTP65670 DDL65662:DDL65670 DNH65662:DNH65670 DXD65662:DXD65670 EGZ65662:EGZ65670 EQV65662:EQV65670 FAR65662:FAR65670 FKN65662:FKN65670 FUJ65662:FUJ65670 GEF65662:GEF65670 GOB65662:GOB65670 GXX65662:GXX65670 HHT65662:HHT65670 HRP65662:HRP65670 IBL65662:IBL65670 ILH65662:ILH65670 IVD65662:IVD65670 JEZ65662:JEZ65670 JOV65662:JOV65670 JYR65662:JYR65670 KIN65662:KIN65670 KSJ65662:KSJ65670 LCF65662:LCF65670 LMB65662:LMB65670 LVX65662:LVX65670 MFT65662:MFT65670 MPP65662:MPP65670 MZL65662:MZL65670 NJH65662:NJH65670 NTD65662:NTD65670 OCZ65662:OCZ65670 OMV65662:OMV65670 OWR65662:OWR65670 PGN65662:PGN65670 PQJ65662:PQJ65670 QAF65662:QAF65670 QKB65662:QKB65670 QTX65662:QTX65670 RDT65662:RDT65670 RNP65662:RNP65670 RXL65662:RXL65670 SHH65662:SHH65670 SRD65662:SRD65670 TAZ65662:TAZ65670 TKV65662:TKV65670 TUR65662:TUR65670 UEN65662:UEN65670 UOJ65662:UOJ65670 UYF65662:UYF65670 VIB65662:VIB65670 VRX65662:VRX65670 WBT65662:WBT65670 WLP65662:WLP65670 WVL65662:WVL65670 IZ131198:IZ131206 SV131198:SV131206 ACR131198:ACR131206 AMN131198:AMN131206 AWJ131198:AWJ131206 BGF131198:BGF131206 BQB131198:BQB131206 BZX131198:BZX131206 CJT131198:CJT131206 CTP131198:CTP131206 DDL131198:DDL131206 DNH131198:DNH131206 DXD131198:DXD131206 EGZ131198:EGZ131206 EQV131198:EQV131206 FAR131198:FAR131206 FKN131198:FKN131206 FUJ131198:FUJ131206 GEF131198:GEF131206 GOB131198:GOB131206 GXX131198:GXX131206 HHT131198:HHT131206 HRP131198:HRP131206 IBL131198:IBL131206 ILH131198:ILH131206 IVD131198:IVD131206 JEZ131198:JEZ131206 JOV131198:JOV131206 JYR131198:JYR131206 KIN131198:KIN131206 KSJ131198:KSJ131206 LCF131198:LCF131206 LMB131198:LMB131206 LVX131198:LVX131206 MFT131198:MFT131206 MPP131198:MPP131206 MZL131198:MZL131206 NJH131198:NJH131206 NTD131198:NTD131206 OCZ131198:OCZ131206 OMV131198:OMV131206 OWR131198:OWR131206 PGN131198:PGN131206 PQJ131198:PQJ131206 QAF131198:QAF131206 QKB131198:QKB131206 QTX131198:QTX131206 RDT131198:RDT131206 RNP131198:RNP131206 RXL131198:RXL131206 SHH131198:SHH131206 SRD131198:SRD131206 TAZ131198:TAZ131206 TKV131198:TKV131206 TUR131198:TUR131206 UEN131198:UEN131206 UOJ131198:UOJ131206 UYF131198:UYF131206 VIB131198:VIB131206 VRX131198:VRX131206 WBT131198:WBT131206 WLP131198:WLP131206 WVL131198:WVL131206 IZ196734:IZ196742 SV196734:SV196742 ACR196734:ACR196742 AMN196734:AMN196742 AWJ196734:AWJ196742 BGF196734:BGF196742 BQB196734:BQB196742 BZX196734:BZX196742 CJT196734:CJT196742 CTP196734:CTP196742 DDL196734:DDL196742 DNH196734:DNH196742 DXD196734:DXD196742 EGZ196734:EGZ196742 EQV196734:EQV196742 FAR196734:FAR196742 FKN196734:FKN196742 FUJ196734:FUJ196742 GEF196734:GEF196742 GOB196734:GOB196742 GXX196734:GXX196742 HHT196734:HHT196742 HRP196734:HRP196742 IBL196734:IBL196742 ILH196734:ILH196742 IVD196734:IVD196742 JEZ196734:JEZ196742 JOV196734:JOV196742 JYR196734:JYR196742 KIN196734:KIN196742 KSJ196734:KSJ196742 LCF196734:LCF196742 LMB196734:LMB196742 LVX196734:LVX196742 MFT196734:MFT196742 MPP196734:MPP196742 MZL196734:MZL196742 NJH196734:NJH196742 NTD196734:NTD196742 OCZ196734:OCZ196742 OMV196734:OMV196742 OWR196734:OWR196742 PGN196734:PGN196742 PQJ196734:PQJ196742 QAF196734:QAF196742 QKB196734:QKB196742 QTX196734:QTX196742 RDT196734:RDT196742 RNP196734:RNP196742 RXL196734:RXL196742 SHH196734:SHH196742 SRD196734:SRD196742 TAZ196734:TAZ196742 TKV196734:TKV196742 TUR196734:TUR196742 UEN196734:UEN196742 UOJ196734:UOJ196742 UYF196734:UYF196742 VIB196734:VIB196742 VRX196734:VRX196742 WBT196734:WBT196742 WLP196734:WLP196742 WVL196734:WVL196742 IZ262270:IZ262278 SV262270:SV262278 ACR262270:ACR262278 AMN262270:AMN262278 AWJ262270:AWJ262278 BGF262270:BGF262278 BQB262270:BQB262278 BZX262270:BZX262278 CJT262270:CJT262278 CTP262270:CTP262278 DDL262270:DDL262278 DNH262270:DNH262278 DXD262270:DXD262278 EGZ262270:EGZ262278 EQV262270:EQV262278 FAR262270:FAR262278 FKN262270:FKN262278 FUJ262270:FUJ262278 GEF262270:GEF262278 GOB262270:GOB262278 GXX262270:GXX262278 HHT262270:HHT262278 HRP262270:HRP262278 IBL262270:IBL262278 ILH262270:ILH262278 IVD262270:IVD262278 JEZ262270:JEZ262278 JOV262270:JOV262278 JYR262270:JYR262278 KIN262270:KIN262278 KSJ262270:KSJ262278 LCF262270:LCF262278 LMB262270:LMB262278 LVX262270:LVX262278 MFT262270:MFT262278 MPP262270:MPP262278 MZL262270:MZL262278 NJH262270:NJH262278 NTD262270:NTD262278 OCZ262270:OCZ262278 OMV262270:OMV262278 OWR262270:OWR262278 PGN262270:PGN262278 PQJ262270:PQJ262278 QAF262270:QAF262278 QKB262270:QKB262278 QTX262270:QTX262278 RDT262270:RDT262278 RNP262270:RNP262278 RXL262270:RXL262278 SHH262270:SHH262278 SRD262270:SRD262278 TAZ262270:TAZ262278 TKV262270:TKV262278 TUR262270:TUR262278 UEN262270:UEN262278 UOJ262270:UOJ262278 UYF262270:UYF262278 VIB262270:VIB262278 VRX262270:VRX262278 WBT262270:WBT262278 WLP262270:WLP262278 WVL262270:WVL262278 IZ327806:IZ327814 SV327806:SV327814 ACR327806:ACR327814 AMN327806:AMN327814 AWJ327806:AWJ327814 BGF327806:BGF327814 BQB327806:BQB327814 BZX327806:BZX327814 CJT327806:CJT327814 CTP327806:CTP327814 DDL327806:DDL327814 DNH327806:DNH327814 DXD327806:DXD327814 EGZ327806:EGZ327814 EQV327806:EQV327814 FAR327806:FAR327814 FKN327806:FKN327814 FUJ327806:FUJ327814 GEF327806:GEF327814 GOB327806:GOB327814 GXX327806:GXX327814 HHT327806:HHT327814 HRP327806:HRP327814 IBL327806:IBL327814 ILH327806:ILH327814 IVD327806:IVD327814 JEZ327806:JEZ327814 JOV327806:JOV327814 JYR327806:JYR327814 KIN327806:KIN327814 KSJ327806:KSJ327814 LCF327806:LCF327814 LMB327806:LMB327814 LVX327806:LVX327814 MFT327806:MFT327814 MPP327806:MPP327814 MZL327806:MZL327814 NJH327806:NJH327814 NTD327806:NTD327814 OCZ327806:OCZ327814 OMV327806:OMV327814 OWR327806:OWR327814 PGN327806:PGN327814 PQJ327806:PQJ327814 QAF327806:QAF327814 QKB327806:QKB327814 QTX327806:QTX327814 RDT327806:RDT327814 RNP327806:RNP327814 RXL327806:RXL327814 SHH327806:SHH327814 SRD327806:SRD327814 TAZ327806:TAZ327814 TKV327806:TKV327814 TUR327806:TUR327814 UEN327806:UEN327814 UOJ327806:UOJ327814 UYF327806:UYF327814 VIB327806:VIB327814 VRX327806:VRX327814 WBT327806:WBT327814 WLP327806:WLP327814 WVL327806:WVL327814 IZ393342:IZ393350 SV393342:SV393350 ACR393342:ACR393350 AMN393342:AMN393350 AWJ393342:AWJ393350 BGF393342:BGF393350 BQB393342:BQB393350 BZX393342:BZX393350 CJT393342:CJT393350 CTP393342:CTP393350 DDL393342:DDL393350 DNH393342:DNH393350 DXD393342:DXD393350 EGZ393342:EGZ393350 EQV393342:EQV393350 FAR393342:FAR393350 FKN393342:FKN393350 FUJ393342:FUJ393350 GEF393342:GEF393350 GOB393342:GOB393350 GXX393342:GXX393350 HHT393342:HHT393350 HRP393342:HRP393350 IBL393342:IBL393350 ILH393342:ILH393350 IVD393342:IVD393350 JEZ393342:JEZ393350 JOV393342:JOV393350 JYR393342:JYR393350 KIN393342:KIN393350 KSJ393342:KSJ393350 LCF393342:LCF393350 LMB393342:LMB393350 LVX393342:LVX393350 MFT393342:MFT393350 MPP393342:MPP393350 MZL393342:MZL393350 NJH393342:NJH393350 NTD393342:NTD393350 OCZ393342:OCZ393350 OMV393342:OMV393350 OWR393342:OWR393350 PGN393342:PGN393350 PQJ393342:PQJ393350 QAF393342:QAF393350 QKB393342:QKB393350 QTX393342:QTX393350 RDT393342:RDT393350 RNP393342:RNP393350 RXL393342:RXL393350 SHH393342:SHH393350 SRD393342:SRD393350 TAZ393342:TAZ393350 TKV393342:TKV393350 TUR393342:TUR393350 UEN393342:UEN393350 UOJ393342:UOJ393350 UYF393342:UYF393350 VIB393342:VIB393350 VRX393342:VRX393350 WBT393342:WBT393350 WLP393342:WLP393350 WVL393342:WVL393350 IZ458878:IZ458886 SV458878:SV458886 ACR458878:ACR458886 AMN458878:AMN458886 AWJ458878:AWJ458886 BGF458878:BGF458886 BQB458878:BQB458886 BZX458878:BZX458886 CJT458878:CJT458886 CTP458878:CTP458886 DDL458878:DDL458886 DNH458878:DNH458886 DXD458878:DXD458886 EGZ458878:EGZ458886 EQV458878:EQV458886 FAR458878:FAR458886 FKN458878:FKN458886 FUJ458878:FUJ458886 GEF458878:GEF458886 GOB458878:GOB458886 GXX458878:GXX458886 HHT458878:HHT458886 HRP458878:HRP458886 IBL458878:IBL458886 ILH458878:ILH458886 IVD458878:IVD458886 JEZ458878:JEZ458886 JOV458878:JOV458886 JYR458878:JYR458886 KIN458878:KIN458886 KSJ458878:KSJ458886 LCF458878:LCF458886 LMB458878:LMB458886 LVX458878:LVX458886 MFT458878:MFT458886 MPP458878:MPP458886 MZL458878:MZL458886 NJH458878:NJH458886 NTD458878:NTD458886 OCZ458878:OCZ458886 OMV458878:OMV458886 OWR458878:OWR458886 PGN458878:PGN458886 PQJ458878:PQJ458886 QAF458878:QAF458886 QKB458878:QKB458886 QTX458878:QTX458886 RDT458878:RDT458886 RNP458878:RNP458886 RXL458878:RXL458886 SHH458878:SHH458886 SRD458878:SRD458886 TAZ458878:TAZ458886 TKV458878:TKV458886 TUR458878:TUR458886 UEN458878:UEN458886 UOJ458878:UOJ458886 UYF458878:UYF458886 VIB458878:VIB458886 VRX458878:VRX458886 WBT458878:WBT458886 WLP458878:WLP458886 WVL458878:WVL458886 IZ524414:IZ524422 SV524414:SV524422 ACR524414:ACR524422 AMN524414:AMN524422 AWJ524414:AWJ524422 BGF524414:BGF524422 BQB524414:BQB524422 BZX524414:BZX524422 CJT524414:CJT524422 CTP524414:CTP524422 DDL524414:DDL524422 DNH524414:DNH524422 DXD524414:DXD524422 EGZ524414:EGZ524422 EQV524414:EQV524422 FAR524414:FAR524422 FKN524414:FKN524422 FUJ524414:FUJ524422 GEF524414:GEF524422 GOB524414:GOB524422 GXX524414:GXX524422 HHT524414:HHT524422 HRP524414:HRP524422 IBL524414:IBL524422 ILH524414:ILH524422 IVD524414:IVD524422 JEZ524414:JEZ524422 JOV524414:JOV524422 JYR524414:JYR524422 KIN524414:KIN524422 KSJ524414:KSJ524422 LCF524414:LCF524422 LMB524414:LMB524422 LVX524414:LVX524422 MFT524414:MFT524422 MPP524414:MPP524422 MZL524414:MZL524422 NJH524414:NJH524422 NTD524414:NTD524422 OCZ524414:OCZ524422 OMV524414:OMV524422 OWR524414:OWR524422 PGN524414:PGN524422 PQJ524414:PQJ524422 QAF524414:QAF524422 QKB524414:QKB524422 QTX524414:QTX524422 RDT524414:RDT524422 RNP524414:RNP524422 RXL524414:RXL524422 SHH524414:SHH524422 SRD524414:SRD524422 TAZ524414:TAZ524422 TKV524414:TKV524422 TUR524414:TUR524422 UEN524414:UEN524422 UOJ524414:UOJ524422 UYF524414:UYF524422 VIB524414:VIB524422 VRX524414:VRX524422 WBT524414:WBT524422 WLP524414:WLP524422 WVL524414:WVL524422 IZ589950:IZ589958 SV589950:SV589958 ACR589950:ACR589958 AMN589950:AMN589958 AWJ589950:AWJ589958 BGF589950:BGF589958 BQB589950:BQB589958 BZX589950:BZX589958 CJT589950:CJT589958 CTP589950:CTP589958 DDL589950:DDL589958 DNH589950:DNH589958 DXD589950:DXD589958 EGZ589950:EGZ589958 EQV589950:EQV589958 FAR589950:FAR589958 FKN589950:FKN589958 FUJ589950:FUJ589958 GEF589950:GEF589958 GOB589950:GOB589958 GXX589950:GXX589958 HHT589950:HHT589958 HRP589950:HRP589958 IBL589950:IBL589958 ILH589950:ILH589958 IVD589950:IVD589958 JEZ589950:JEZ589958 JOV589950:JOV589958 JYR589950:JYR589958 KIN589950:KIN589958 KSJ589950:KSJ589958 LCF589950:LCF589958 LMB589950:LMB589958 LVX589950:LVX589958 MFT589950:MFT589958 MPP589950:MPP589958 MZL589950:MZL589958 NJH589950:NJH589958 NTD589950:NTD589958 OCZ589950:OCZ589958 OMV589950:OMV589958 OWR589950:OWR589958 PGN589950:PGN589958 PQJ589950:PQJ589958 QAF589950:QAF589958 QKB589950:QKB589958 QTX589950:QTX589958 RDT589950:RDT589958 RNP589950:RNP589958 RXL589950:RXL589958 SHH589950:SHH589958 SRD589950:SRD589958 TAZ589950:TAZ589958 TKV589950:TKV589958 TUR589950:TUR589958 UEN589950:UEN589958 UOJ589950:UOJ589958 UYF589950:UYF589958 VIB589950:VIB589958 VRX589950:VRX589958 WBT589950:WBT589958 WLP589950:WLP589958 WVL589950:WVL589958 IZ655486:IZ655494 SV655486:SV655494 ACR655486:ACR655494 AMN655486:AMN655494 AWJ655486:AWJ655494 BGF655486:BGF655494 BQB655486:BQB655494 BZX655486:BZX655494 CJT655486:CJT655494 CTP655486:CTP655494 DDL655486:DDL655494 DNH655486:DNH655494 DXD655486:DXD655494 EGZ655486:EGZ655494 EQV655486:EQV655494 FAR655486:FAR655494 FKN655486:FKN655494 FUJ655486:FUJ655494 GEF655486:GEF655494 GOB655486:GOB655494 GXX655486:GXX655494 HHT655486:HHT655494 HRP655486:HRP655494 IBL655486:IBL655494 ILH655486:ILH655494 IVD655486:IVD655494 JEZ655486:JEZ655494 JOV655486:JOV655494 JYR655486:JYR655494 KIN655486:KIN655494 KSJ655486:KSJ655494 LCF655486:LCF655494 LMB655486:LMB655494 LVX655486:LVX655494 MFT655486:MFT655494 MPP655486:MPP655494 MZL655486:MZL655494 NJH655486:NJH655494 NTD655486:NTD655494 OCZ655486:OCZ655494 OMV655486:OMV655494 OWR655486:OWR655494 PGN655486:PGN655494 PQJ655486:PQJ655494 QAF655486:QAF655494 QKB655486:QKB655494 QTX655486:QTX655494 RDT655486:RDT655494 RNP655486:RNP655494 RXL655486:RXL655494 SHH655486:SHH655494 SRD655486:SRD655494 TAZ655486:TAZ655494 TKV655486:TKV655494 TUR655486:TUR655494 UEN655486:UEN655494 UOJ655486:UOJ655494 UYF655486:UYF655494 VIB655486:VIB655494 VRX655486:VRX655494 WBT655486:WBT655494 WLP655486:WLP655494 WVL655486:WVL655494 IZ721022:IZ721030 SV721022:SV721030 ACR721022:ACR721030 AMN721022:AMN721030 AWJ721022:AWJ721030 BGF721022:BGF721030 BQB721022:BQB721030 BZX721022:BZX721030 CJT721022:CJT721030 CTP721022:CTP721030 DDL721022:DDL721030 DNH721022:DNH721030 DXD721022:DXD721030 EGZ721022:EGZ721030 EQV721022:EQV721030 FAR721022:FAR721030 FKN721022:FKN721030 FUJ721022:FUJ721030 GEF721022:GEF721030 GOB721022:GOB721030 GXX721022:GXX721030 HHT721022:HHT721030 HRP721022:HRP721030 IBL721022:IBL721030 ILH721022:ILH721030 IVD721022:IVD721030 JEZ721022:JEZ721030 JOV721022:JOV721030 JYR721022:JYR721030 KIN721022:KIN721030 KSJ721022:KSJ721030 LCF721022:LCF721030 LMB721022:LMB721030 LVX721022:LVX721030 MFT721022:MFT721030 MPP721022:MPP721030 MZL721022:MZL721030 NJH721022:NJH721030 NTD721022:NTD721030 OCZ721022:OCZ721030 OMV721022:OMV721030 OWR721022:OWR721030 PGN721022:PGN721030 PQJ721022:PQJ721030 QAF721022:QAF721030 QKB721022:QKB721030 QTX721022:QTX721030 RDT721022:RDT721030 RNP721022:RNP721030 RXL721022:RXL721030 SHH721022:SHH721030 SRD721022:SRD721030 TAZ721022:TAZ721030 TKV721022:TKV721030 TUR721022:TUR721030 UEN721022:UEN721030 UOJ721022:UOJ721030 UYF721022:UYF721030 VIB721022:VIB721030 VRX721022:VRX721030 WBT721022:WBT721030 WLP721022:WLP721030 WVL721022:WVL721030 IZ786558:IZ786566 SV786558:SV786566 ACR786558:ACR786566 AMN786558:AMN786566 AWJ786558:AWJ786566 BGF786558:BGF786566 BQB786558:BQB786566 BZX786558:BZX786566 CJT786558:CJT786566 CTP786558:CTP786566 DDL786558:DDL786566 DNH786558:DNH786566 DXD786558:DXD786566 EGZ786558:EGZ786566 EQV786558:EQV786566 FAR786558:FAR786566 FKN786558:FKN786566 FUJ786558:FUJ786566 GEF786558:GEF786566 GOB786558:GOB786566 GXX786558:GXX786566 HHT786558:HHT786566 HRP786558:HRP786566 IBL786558:IBL786566 ILH786558:ILH786566 IVD786558:IVD786566 JEZ786558:JEZ786566 JOV786558:JOV786566 JYR786558:JYR786566 KIN786558:KIN786566 KSJ786558:KSJ786566 LCF786558:LCF786566 LMB786558:LMB786566 LVX786558:LVX786566 MFT786558:MFT786566 MPP786558:MPP786566 MZL786558:MZL786566 NJH786558:NJH786566 NTD786558:NTD786566 OCZ786558:OCZ786566 OMV786558:OMV786566 OWR786558:OWR786566 PGN786558:PGN786566 PQJ786558:PQJ786566 QAF786558:QAF786566 QKB786558:QKB786566 QTX786558:QTX786566 RDT786558:RDT786566 RNP786558:RNP786566 RXL786558:RXL786566 SHH786558:SHH786566 SRD786558:SRD786566 TAZ786558:TAZ786566 TKV786558:TKV786566 TUR786558:TUR786566 UEN786558:UEN786566 UOJ786558:UOJ786566 UYF786558:UYF786566 VIB786558:VIB786566 VRX786558:VRX786566 WBT786558:WBT786566 WLP786558:WLP786566 WVL786558:WVL786566 IZ852094:IZ852102 SV852094:SV852102 ACR852094:ACR852102 AMN852094:AMN852102 AWJ852094:AWJ852102 BGF852094:BGF852102 BQB852094:BQB852102 BZX852094:BZX852102 CJT852094:CJT852102 CTP852094:CTP852102 DDL852094:DDL852102 DNH852094:DNH852102 DXD852094:DXD852102 EGZ852094:EGZ852102 EQV852094:EQV852102 FAR852094:FAR852102 FKN852094:FKN852102 FUJ852094:FUJ852102 GEF852094:GEF852102 GOB852094:GOB852102 GXX852094:GXX852102 HHT852094:HHT852102 HRP852094:HRP852102 IBL852094:IBL852102 ILH852094:ILH852102 IVD852094:IVD852102 JEZ852094:JEZ852102 JOV852094:JOV852102 JYR852094:JYR852102 KIN852094:KIN852102 KSJ852094:KSJ852102 LCF852094:LCF852102 LMB852094:LMB852102 LVX852094:LVX852102 MFT852094:MFT852102 MPP852094:MPP852102 MZL852094:MZL852102 NJH852094:NJH852102 NTD852094:NTD852102 OCZ852094:OCZ852102 OMV852094:OMV852102 OWR852094:OWR852102 PGN852094:PGN852102 PQJ852094:PQJ852102 QAF852094:QAF852102 QKB852094:QKB852102 QTX852094:QTX852102 RDT852094:RDT852102 RNP852094:RNP852102 RXL852094:RXL852102 SHH852094:SHH852102 SRD852094:SRD852102 TAZ852094:TAZ852102 TKV852094:TKV852102 TUR852094:TUR852102 UEN852094:UEN852102 UOJ852094:UOJ852102 UYF852094:UYF852102 VIB852094:VIB852102 VRX852094:VRX852102 WBT852094:WBT852102 WLP852094:WLP852102 WVL852094:WVL852102 IZ917630:IZ917638 SV917630:SV917638 ACR917630:ACR917638 AMN917630:AMN917638 AWJ917630:AWJ917638 BGF917630:BGF917638 BQB917630:BQB917638 BZX917630:BZX917638 CJT917630:CJT917638 CTP917630:CTP917638 DDL917630:DDL917638 DNH917630:DNH917638 DXD917630:DXD917638 EGZ917630:EGZ917638 EQV917630:EQV917638 FAR917630:FAR917638 FKN917630:FKN917638 FUJ917630:FUJ917638 GEF917630:GEF917638 GOB917630:GOB917638 GXX917630:GXX917638 HHT917630:HHT917638 HRP917630:HRP917638 IBL917630:IBL917638 ILH917630:ILH917638 IVD917630:IVD917638 JEZ917630:JEZ917638 JOV917630:JOV917638 JYR917630:JYR917638 KIN917630:KIN917638 KSJ917630:KSJ917638 LCF917630:LCF917638 LMB917630:LMB917638 LVX917630:LVX917638 MFT917630:MFT917638 MPP917630:MPP917638 MZL917630:MZL917638 NJH917630:NJH917638 NTD917630:NTD917638 OCZ917630:OCZ917638 OMV917630:OMV917638 OWR917630:OWR917638 PGN917630:PGN917638 PQJ917630:PQJ917638 QAF917630:QAF917638 QKB917630:QKB917638 QTX917630:QTX917638 RDT917630:RDT917638 RNP917630:RNP917638 RXL917630:RXL917638 SHH917630:SHH917638 SRD917630:SRD917638 TAZ917630:TAZ917638 TKV917630:TKV917638 TUR917630:TUR917638 UEN917630:UEN917638 UOJ917630:UOJ917638 UYF917630:UYF917638 VIB917630:VIB917638 VRX917630:VRX917638 WBT917630:WBT917638 WLP917630:WLP917638 WVL917630:WVL917638 IZ983166:IZ983174 SV983166:SV983174 ACR983166:ACR983174 AMN983166:AMN983174 AWJ983166:AWJ983174 BGF983166:BGF983174 BQB983166:BQB983174 BZX983166:BZX983174 CJT983166:CJT983174 CTP983166:CTP983174 DDL983166:DDL983174 DNH983166:DNH983174 DXD983166:DXD983174 EGZ983166:EGZ983174 EQV983166:EQV983174 FAR983166:FAR983174 FKN983166:FKN983174 FUJ983166:FUJ983174 GEF983166:GEF983174 GOB983166:GOB983174 GXX983166:GXX983174 HHT983166:HHT983174 HRP983166:HRP983174 IBL983166:IBL983174 ILH983166:ILH983174 IVD983166:IVD983174 JEZ983166:JEZ983174 JOV983166:JOV983174 JYR983166:JYR983174 KIN983166:KIN983174 KSJ983166:KSJ983174 LCF983166:LCF983174 LMB983166:LMB983174 LVX983166:LVX983174 MFT983166:MFT983174 MPP983166:MPP983174 MZL983166:MZL983174 NJH983166:NJH983174 NTD983166:NTD983174 OCZ983166:OCZ983174 OMV983166:OMV983174 OWR983166:OWR983174 PGN983166:PGN983174 PQJ983166:PQJ983174 QAF983166:QAF983174 QKB983166:QKB983174 QTX983166:QTX983174 RDT983166:RDT983174 RNP983166:RNP983174 RXL983166:RXL983174 SHH983166:SHH983174 SRD983166:SRD983174 TAZ983166:TAZ983174 TKV983166:TKV983174 TUR983166:TUR983174 UEN983166:UEN983174 UOJ983166:UOJ983174 UYF983166:UYF983174 VIB983166:VIB983174 VRX983166:VRX983174 WBT983166:WBT983174 WLP983166:WLP983174 WVL983166:WVL983174 IZ63:IZ98 SV63:SV98 ACR63:ACR98 AMN63:AMN98 AWJ63:AWJ98 BGF63:BGF98 BQB63:BQB98 BZX63:BZX98 CJT63:CJT98 CTP63:CTP98 DDL63:DDL98 DNH63:DNH98 DXD63:DXD98 EGZ63:EGZ98 EQV63:EQV98 FAR63:FAR98 FKN63:FKN98 FUJ63:FUJ98 GEF63:GEF98 GOB63:GOB98 GXX63:GXX98 HHT63:HHT98 HRP63:HRP98 IBL63:IBL98 ILH63:ILH98 IVD63:IVD98 JEZ63:JEZ98 JOV63:JOV98 JYR63:JYR98 KIN63:KIN98 KSJ63:KSJ98 LCF63:LCF98 LMB63:LMB98 LVX63:LVX98 MFT63:MFT98 MPP63:MPP98 MZL63:MZL98 NJH63:NJH98 NTD63:NTD98 OCZ63:OCZ98 OMV63:OMV98 OWR63:OWR98 PGN63:PGN98 PQJ63:PQJ98 QAF63:QAF98 QKB63:QKB98 QTX63:QTX98 RDT63:RDT98 RNP63:RNP98 RXL63:RXL98 SHH63:SHH98 SRD63:SRD98 TAZ63:TAZ98 TKV63:TKV98 TUR63:TUR98 UEN63:UEN98 UOJ63:UOJ98 UYF63:UYF98 VIB63:VIB98 VRX63:VRX98 WBT63:WBT98 WLP63:WLP98 WVL63:WVL98 IZ65673:IZ65681 SV65673:SV65681 ACR65673:ACR65681 AMN65673:AMN65681 AWJ65673:AWJ65681 BGF65673:BGF65681 BQB65673:BQB65681 BZX65673:BZX65681 CJT65673:CJT65681 CTP65673:CTP65681 DDL65673:DDL65681 DNH65673:DNH65681 DXD65673:DXD65681 EGZ65673:EGZ65681 EQV65673:EQV65681 FAR65673:FAR65681 FKN65673:FKN65681 FUJ65673:FUJ65681 GEF65673:GEF65681 GOB65673:GOB65681 GXX65673:GXX65681 HHT65673:HHT65681 HRP65673:HRP65681 IBL65673:IBL65681 ILH65673:ILH65681 IVD65673:IVD65681 JEZ65673:JEZ65681 JOV65673:JOV65681 JYR65673:JYR65681 KIN65673:KIN65681 KSJ65673:KSJ65681 LCF65673:LCF65681 LMB65673:LMB65681 LVX65673:LVX65681 MFT65673:MFT65681 MPP65673:MPP65681 MZL65673:MZL65681 NJH65673:NJH65681 NTD65673:NTD65681 OCZ65673:OCZ65681 OMV65673:OMV65681 OWR65673:OWR65681 PGN65673:PGN65681 PQJ65673:PQJ65681 QAF65673:QAF65681 QKB65673:QKB65681 QTX65673:QTX65681 RDT65673:RDT65681 RNP65673:RNP65681 RXL65673:RXL65681 SHH65673:SHH65681 SRD65673:SRD65681 TAZ65673:TAZ65681 TKV65673:TKV65681 TUR65673:TUR65681 UEN65673:UEN65681 UOJ65673:UOJ65681 UYF65673:UYF65681 VIB65673:VIB65681 VRX65673:VRX65681 WBT65673:WBT65681 WLP65673:WLP65681 WVL65673:WVL65681 IZ131209:IZ131217 SV131209:SV131217 ACR131209:ACR131217 AMN131209:AMN131217 AWJ131209:AWJ131217 BGF131209:BGF131217 BQB131209:BQB131217 BZX131209:BZX131217 CJT131209:CJT131217 CTP131209:CTP131217 DDL131209:DDL131217 DNH131209:DNH131217 DXD131209:DXD131217 EGZ131209:EGZ131217 EQV131209:EQV131217 FAR131209:FAR131217 FKN131209:FKN131217 FUJ131209:FUJ131217 GEF131209:GEF131217 GOB131209:GOB131217 GXX131209:GXX131217 HHT131209:HHT131217 HRP131209:HRP131217 IBL131209:IBL131217 ILH131209:ILH131217 IVD131209:IVD131217 JEZ131209:JEZ131217 JOV131209:JOV131217 JYR131209:JYR131217 KIN131209:KIN131217 KSJ131209:KSJ131217 LCF131209:LCF131217 LMB131209:LMB131217 LVX131209:LVX131217 MFT131209:MFT131217 MPP131209:MPP131217 MZL131209:MZL131217 NJH131209:NJH131217 NTD131209:NTD131217 OCZ131209:OCZ131217 OMV131209:OMV131217 OWR131209:OWR131217 PGN131209:PGN131217 PQJ131209:PQJ131217 QAF131209:QAF131217 QKB131209:QKB131217 QTX131209:QTX131217 RDT131209:RDT131217 RNP131209:RNP131217 RXL131209:RXL131217 SHH131209:SHH131217 SRD131209:SRD131217 TAZ131209:TAZ131217 TKV131209:TKV131217 TUR131209:TUR131217 UEN131209:UEN131217 UOJ131209:UOJ131217 UYF131209:UYF131217 VIB131209:VIB131217 VRX131209:VRX131217 WBT131209:WBT131217 WLP131209:WLP131217 WVL131209:WVL131217 IZ196745:IZ196753 SV196745:SV196753 ACR196745:ACR196753 AMN196745:AMN196753 AWJ196745:AWJ196753 BGF196745:BGF196753 BQB196745:BQB196753 BZX196745:BZX196753 CJT196745:CJT196753 CTP196745:CTP196753 DDL196745:DDL196753 DNH196745:DNH196753 DXD196745:DXD196753 EGZ196745:EGZ196753 EQV196745:EQV196753 FAR196745:FAR196753 FKN196745:FKN196753 FUJ196745:FUJ196753 GEF196745:GEF196753 GOB196745:GOB196753 GXX196745:GXX196753 HHT196745:HHT196753 HRP196745:HRP196753 IBL196745:IBL196753 ILH196745:ILH196753 IVD196745:IVD196753 JEZ196745:JEZ196753 JOV196745:JOV196753 JYR196745:JYR196753 KIN196745:KIN196753 KSJ196745:KSJ196753 LCF196745:LCF196753 LMB196745:LMB196753 LVX196745:LVX196753 MFT196745:MFT196753 MPP196745:MPP196753 MZL196745:MZL196753 NJH196745:NJH196753 NTD196745:NTD196753 OCZ196745:OCZ196753 OMV196745:OMV196753 OWR196745:OWR196753 PGN196745:PGN196753 PQJ196745:PQJ196753 QAF196745:QAF196753 QKB196745:QKB196753 QTX196745:QTX196753 RDT196745:RDT196753 RNP196745:RNP196753 RXL196745:RXL196753 SHH196745:SHH196753 SRD196745:SRD196753 TAZ196745:TAZ196753 TKV196745:TKV196753 TUR196745:TUR196753 UEN196745:UEN196753 UOJ196745:UOJ196753 UYF196745:UYF196753 VIB196745:VIB196753 VRX196745:VRX196753 WBT196745:WBT196753 WLP196745:WLP196753 WVL196745:WVL196753 IZ262281:IZ262289 SV262281:SV262289 ACR262281:ACR262289 AMN262281:AMN262289 AWJ262281:AWJ262289 BGF262281:BGF262289 BQB262281:BQB262289 BZX262281:BZX262289 CJT262281:CJT262289 CTP262281:CTP262289 DDL262281:DDL262289 DNH262281:DNH262289 DXD262281:DXD262289 EGZ262281:EGZ262289 EQV262281:EQV262289 FAR262281:FAR262289 FKN262281:FKN262289 FUJ262281:FUJ262289 GEF262281:GEF262289 GOB262281:GOB262289 GXX262281:GXX262289 HHT262281:HHT262289 HRP262281:HRP262289 IBL262281:IBL262289 ILH262281:ILH262289 IVD262281:IVD262289 JEZ262281:JEZ262289 JOV262281:JOV262289 JYR262281:JYR262289 KIN262281:KIN262289 KSJ262281:KSJ262289 LCF262281:LCF262289 LMB262281:LMB262289 LVX262281:LVX262289 MFT262281:MFT262289 MPP262281:MPP262289 MZL262281:MZL262289 NJH262281:NJH262289 NTD262281:NTD262289 OCZ262281:OCZ262289 OMV262281:OMV262289 OWR262281:OWR262289 PGN262281:PGN262289 PQJ262281:PQJ262289 QAF262281:QAF262289 QKB262281:QKB262289 QTX262281:QTX262289 RDT262281:RDT262289 RNP262281:RNP262289 RXL262281:RXL262289 SHH262281:SHH262289 SRD262281:SRD262289 TAZ262281:TAZ262289 TKV262281:TKV262289 TUR262281:TUR262289 UEN262281:UEN262289 UOJ262281:UOJ262289 UYF262281:UYF262289 VIB262281:VIB262289 VRX262281:VRX262289 WBT262281:WBT262289 WLP262281:WLP262289 WVL262281:WVL262289 IZ327817:IZ327825 SV327817:SV327825 ACR327817:ACR327825 AMN327817:AMN327825 AWJ327817:AWJ327825 BGF327817:BGF327825 BQB327817:BQB327825 BZX327817:BZX327825 CJT327817:CJT327825 CTP327817:CTP327825 DDL327817:DDL327825 DNH327817:DNH327825 DXD327817:DXD327825 EGZ327817:EGZ327825 EQV327817:EQV327825 FAR327817:FAR327825 FKN327817:FKN327825 FUJ327817:FUJ327825 GEF327817:GEF327825 GOB327817:GOB327825 GXX327817:GXX327825 HHT327817:HHT327825 HRP327817:HRP327825 IBL327817:IBL327825 ILH327817:ILH327825 IVD327817:IVD327825 JEZ327817:JEZ327825 JOV327817:JOV327825 JYR327817:JYR327825 KIN327817:KIN327825 KSJ327817:KSJ327825 LCF327817:LCF327825 LMB327817:LMB327825 LVX327817:LVX327825 MFT327817:MFT327825 MPP327817:MPP327825 MZL327817:MZL327825 NJH327817:NJH327825 NTD327817:NTD327825 OCZ327817:OCZ327825 OMV327817:OMV327825 OWR327817:OWR327825 PGN327817:PGN327825 PQJ327817:PQJ327825 QAF327817:QAF327825 QKB327817:QKB327825 QTX327817:QTX327825 RDT327817:RDT327825 RNP327817:RNP327825 RXL327817:RXL327825 SHH327817:SHH327825 SRD327817:SRD327825 TAZ327817:TAZ327825 TKV327817:TKV327825 TUR327817:TUR327825 UEN327817:UEN327825 UOJ327817:UOJ327825 UYF327817:UYF327825 VIB327817:VIB327825 VRX327817:VRX327825 WBT327817:WBT327825 WLP327817:WLP327825 WVL327817:WVL327825 IZ393353:IZ393361 SV393353:SV393361 ACR393353:ACR393361 AMN393353:AMN393361 AWJ393353:AWJ393361 BGF393353:BGF393361 BQB393353:BQB393361 BZX393353:BZX393361 CJT393353:CJT393361 CTP393353:CTP393361 DDL393353:DDL393361 DNH393353:DNH393361 DXD393353:DXD393361 EGZ393353:EGZ393361 EQV393353:EQV393361 FAR393353:FAR393361 FKN393353:FKN393361 FUJ393353:FUJ393361 GEF393353:GEF393361 GOB393353:GOB393361 GXX393353:GXX393361 HHT393353:HHT393361 HRP393353:HRP393361 IBL393353:IBL393361 ILH393353:ILH393361 IVD393353:IVD393361 JEZ393353:JEZ393361 JOV393353:JOV393361 JYR393353:JYR393361 KIN393353:KIN393361 KSJ393353:KSJ393361 LCF393353:LCF393361 LMB393353:LMB393361 LVX393353:LVX393361 MFT393353:MFT393361 MPP393353:MPP393361 MZL393353:MZL393361 NJH393353:NJH393361 NTD393353:NTD393361 OCZ393353:OCZ393361 OMV393353:OMV393361 OWR393353:OWR393361 PGN393353:PGN393361 PQJ393353:PQJ393361 QAF393353:QAF393361 QKB393353:QKB393361 QTX393353:QTX393361 RDT393353:RDT393361 RNP393353:RNP393361 RXL393353:RXL393361 SHH393353:SHH393361 SRD393353:SRD393361 TAZ393353:TAZ393361 TKV393353:TKV393361 TUR393353:TUR393361 UEN393353:UEN393361 UOJ393353:UOJ393361 UYF393353:UYF393361 VIB393353:VIB393361 VRX393353:VRX393361 WBT393353:WBT393361 WLP393353:WLP393361 WVL393353:WVL393361 IZ458889:IZ458897 SV458889:SV458897 ACR458889:ACR458897 AMN458889:AMN458897 AWJ458889:AWJ458897 BGF458889:BGF458897 BQB458889:BQB458897 BZX458889:BZX458897 CJT458889:CJT458897 CTP458889:CTP458897 DDL458889:DDL458897 DNH458889:DNH458897 DXD458889:DXD458897 EGZ458889:EGZ458897 EQV458889:EQV458897 FAR458889:FAR458897 FKN458889:FKN458897 FUJ458889:FUJ458897 GEF458889:GEF458897 GOB458889:GOB458897 GXX458889:GXX458897 HHT458889:HHT458897 HRP458889:HRP458897 IBL458889:IBL458897 ILH458889:ILH458897 IVD458889:IVD458897 JEZ458889:JEZ458897 JOV458889:JOV458897 JYR458889:JYR458897 KIN458889:KIN458897 KSJ458889:KSJ458897 LCF458889:LCF458897 LMB458889:LMB458897 LVX458889:LVX458897 MFT458889:MFT458897 MPP458889:MPP458897 MZL458889:MZL458897 NJH458889:NJH458897 NTD458889:NTD458897 OCZ458889:OCZ458897 OMV458889:OMV458897 OWR458889:OWR458897 PGN458889:PGN458897 PQJ458889:PQJ458897 QAF458889:QAF458897 QKB458889:QKB458897 QTX458889:QTX458897 RDT458889:RDT458897 RNP458889:RNP458897 RXL458889:RXL458897 SHH458889:SHH458897 SRD458889:SRD458897 TAZ458889:TAZ458897 TKV458889:TKV458897 TUR458889:TUR458897 UEN458889:UEN458897 UOJ458889:UOJ458897 UYF458889:UYF458897 VIB458889:VIB458897 VRX458889:VRX458897 WBT458889:WBT458897 WLP458889:WLP458897 WVL458889:WVL458897 IZ524425:IZ524433 SV524425:SV524433 ACR524425:ACR524433 AMN524425:AMN524433 AWJ524425:AWJ524433 BGF524425:BGF524433 BQB524425:BQB524433 BZX524425:BZX524433 CJT524425:CJT524433 CTP524425:CTP524433 DDL524425:DDL524433 DNH524425:DNH524433 DXD524425:DXD524433 EGZ524425:EGZ524433 EQV524425:EQV524433 FAR524425:FAR524433 FKN524425:FKN524433 FUJ524425:FUJ524433 GEF524425:GEF524433 GOB524425:GOB524433 GXX524425:GXX524433 HHT524425:HHT524433 HRP524425:HRP524433 IBL524425:IBL524433 ILH524425:ILH524433 IVD524425:IVD524433 JEZ524425:JEZ524433 JOV524425:JOV524433 JYR524425:JYR524433 KIN524425:KIN524433 KSJ524425:KSJ524433 LCF524425:LCF524433 LMB524425:LMB524433 LVX524425:LVX524433 MFT524425:MFT524433 MPP524425:MPP524433 MZL524425:MZL524433 NJH524425:NJH524433 NTD524425:NTD524433 OCZ524425:OCZ524433 OMV524425:OMV524433 OWR524425:OWR524433 PGN524425:PGN524433 PQJ524425:PQJ524433 QAF524425:QAF524433 QKB524425:QKB524433 QTX524425:QTX524433 RDT524425:RDT524433 RNP524425:RNP524433 RXL524425:RXL524433 SHH524425:SHH524433 SRD524425:SRD524433 TAZ524425:TAZ524433 TKV524425:TKV524433 TUR524425:TUR524433 UEN524425:UEN524433 UOJ524425:UOJ524433 UYF524425:UYF524433 VIB524425:VIB524433 VRX524425:VRX524433 WBT524425:WBT524433 WLP524425:WLP524433 WVL524425:WVL524433 IZ589961:IZ589969 SV589961:SV589969 ACR589961:ACR589969 AMN589961:AMN589969 AWJ589961:AWJ589969 BGF589961:BGF589969 BQB589961:BQB589969 BZX589961:BZX589969 CJT589961:CJT589969 CTP589961:CTP589969 DDL589961:DDL589969 DNH589961:DNH589969 DXD589961:DXD589969 EGZ589961:EGZ589969 EQV589961:EQV589969 FAR589961:FAR589969 FKN589961:FKN589969 FUJ589961:FUJ589969 GEF589961:GEF589969 GOB589961:GOB589969 GXX589961:GXX589969 HHT589961:HHT589969 HRP589961:HRP589969 IBL589961:IBL589969 ILH589961:ILH589969 IVD589961:IVD589969 JEZ589961:JEZ589969 JOV589961:JOV589969 JYR589961:JYR589969 KIN589961:KIN589969 KSJ589961:KSJ589969 LCF589961:LCF589969 LMB589961:LMB589969 LVX589961:LVX589969 MFT589961:MFT589969 MPP589961:MPP589969 MZL589961:MZL589969 NJH589961:NJH589969 NTD589961:NTD589969 OCZ589961:OCZ589969 OMV589961:OMV589969 OWR589961:OWR589969 PGN589961:PGN589969 PQJ589961:PQJ589969 QAF589961:QAF589969 QKB589961:QKB589969 QTX589961:QTX589969 RDT589961:RDT589969 RNP589961:RNP589969 RXL589961:RXL589969 SHH589961:SHH589969 SRD589961:SRD589969 TAZ589961:TAZ589969 TKV589961:TKV589969 TUR589961:TUR589969 UEN589961:UEN589969 UOJ589961:UOJ589969 UYF589961:UYF589969 VIB589961:VIB589969 VRX589961:VRX589969 WBT589961:WBT589969 WLP589961:WLP589969 WVL589961:WVL589969 IZ655497:IZ655505 SV655497:SV655505 ACR655497:ACR655505 AMN655497:AMN655505 AWJ655497:AWJ655505 BGF655497:BGF655505 BQB655497:BQB655505 BZX655497:BZX655505 CJT655497:CJT655505 CTP655497:CTP655505 DDL655497:DDL655505 DNH655497:DNH655505 DXD655497:DXD655505 EGZ655497:EGZ655505 EQV655497:EQV655505 FAR655497:FAR655505 FKN655497:FKN655505 FUJ655497:FUJ655505 GEF655497:GEF655505 GOB655497:GOB655505 GXX655497:GXX655505 HHT655497:HHT655505 HRP655497:HRP655505 IBL655497:IBL655505 ILH655497:ILH655505 IVD655497:IVD655505 JEZ655497:JEZ655505 JOV655497:JOV655505 JYR655497:JYR655505 KIN655497:KIN655505 KSJ655497:KSJ655505 LCF655497:LCF655505 LMB655497:LMB655505 LVX655497:LVX655505 MFT655497:MFT655505 MPP655497:MPP655505 MZL655497:MZL655505 NJH655497:NJH655505 NTD655497:NTD655505 OCZ655497:OCZ655505 OMV655497:OMV655505 OWR655497:OWR655505 PGN655497:PGN655505 PQJ655497:PQJ655505 QAF655497:QAF655505 QKB655497:QKB655505 QTX655497:QTX655505 RDT655497:RDT655505 RNP655497:RNP655505 RXL655497:RXL655505 SHH655497:SHH655505 SRD655497:SRD655505 TAZ655497:TAZ655505 TKV655497:TKV655505 TUR655497:TUR655505 UEN655497:UEN655505 UOJ655497:UOJ655505 UYF655497:UYF655505 VIB655497:VIB655505 VRX655497:VRX655505 WBT655497:WBT655505 WLP655497:WLP655505 WVL655497:WVL655505 IZ721033:IZ721041 SV721033:SV721041 ACR721033:ACR721041 AMN721033:AMN721041 AWJ721033:AWJ721041 BGF721033:BGF721041 BQB721033:BQB721041 BZX721033:BZX721041 CJT721033:CJT721041 CTP721033:CTP721041 DDL721033:DDL721041 DNH721033:DNH721041 DXD721033:DXD721041 EGZ721033:EGZ721041 EQV721033:EQV721041 FAR721033:FAR721041 FKN721033:FKN721041 FUJ721033:FUJ721041 GEF721033:GEF721041 GOB721033:GOB721041 GXX721033:GXX721041 HHT721033:HHT721041 HRP721033:HRP721041 IBL721033:IBL721041 ILH721033:ILH721041 IVD721033:IVD721041 JEZ721033:JEZ721041 JOV721033:JOV721041 JYR721033:JYR721041 KIN721033:KIN721041 KSJ721033:KSJ721041 LCF721033:LCF721041 LMB721033:LMB721041 LVX721033:LVX721041 MFT721033:MFT721041 MPP721033:MPP721041 MZL721033:MZL721041 NJH721033:NJH721041 NTD721033:NTD721041 OCZ721033:OCZ721041 OMV721033:OMV721041 OWR721033:OWR721041 PGN721033:PGN721041 PQJ721033:PQJ721041 QAF721033:QAF721041 QKB721033:QKB721041 QTX721033:QTX721041 RDT721033:RDT721041 RNP721033:RNP721041 RXL721033:RXL721041 SHH721033:SHH721041 SRD721033:SRD721041 TAZ721033:TAZ721041 TKV721033:TKV721041 TUR721033:TUR721041 UEN721033:UEN721041 UOJ721033:UOJ721041 UYF721033:UYF721041 VIB721033:VIB721041 VRX721033:VRX721041 WBT721033:WBT721041 WLP721033:WLP721041 WVL721033:WVL721041 IZ786569:IZ786577 SV786569:SV786577 ACR786569:ACR786577 AMN786569:AMN786577 AWJ786569:AWJ786577 BGF786569:BGF786577 BQB786569:BQB786577 BZX786569:BZX786577 CJT786569:CJT786577 CTP786569:CTP786577 DDL786569:DDL786577 DNH786569:DNH786577 DXD786569:DXD786577 EGZ786569:EGZ786577 EQV786569:EQV786577 FAR786569:FAR786577 FKN786569:FKN786577 FUJ786569:FUJ786577 GEF786569:GEF786577 GOB786569:GOB786577 GXX786569:GXX786577 HHT786569:HHT786577 HRP786569:HRP786577 IBL786569:IBL786577 ILH786569:ILH786577 IVD786569:IVD786577 JEZ786569:JEZ786577 JOV786569:JOV786577 JYR786569:JYR786577 KIN786569:KIN786577 KSJ786569:KSJ786577 LCF786569:LCF786577 LMB786569:LMB786577 LVX786569:LVX786577 MFT786569:MFT786577 MPP786569:MPP786577 MZL786569:MZL786577 NJH786569:NJH786577 NTD786569:NTD786577 OCZ786569:OCZ786577 OMV786569:OMV786577 OWR786569:OWR786577 PGN786569:PGN786577 PQJ786569:PQJ786577 QAF786569:QAF786577 QKB786569:QKB786577 QTX786569:QTX786577 RDT786569:RDT786577 RNP786569:RNP786577 RXL786569:RXL786577 SHH786569:SHH786577 SRD786569:SRD786577 TAZ786569:TAZ786577 TKV786569:TKV786577 TUR786569:TUR786577 UEN786569:UEN786577 UOJ786569:UOJ786577 UYF786569:UYF786577 VIB786569:VIB786577 VRX786569:VRX786577 WBT786569:WBT786577 WLP786569:WLP786577 WVL786569:WVL786577 IZ852105:IZ852113 SV852105:SV852113 ACR852105:ACR852113 AMN852105:AMN852113 AWJ852105:AWJ852113 BGF852105:BGF852113 BQB852105:BQB852113 BZX852105:BZX852113 CJT852105:CJT852113 CTP852105:CTP852113 DDL852105:DDL852113 DNH852105:DNH852113 DXD852105:DXD852113 EGZ852105:EGZ852113 EQV852105:EQV852113 FAR852105:FAR852113 FKN852105:FKN852113 FUJ852105:FUJ852113 GEF852105:GEF852113 GOB852105:GOB852113 GXX852105:GXX852113 HHT852105:HHT852113 HRP852105:HRP852113 IBL852105:IBL852113 ILH852105:ILH852113 IVD852105:IVD852113 JEZ852105:JEZ852113 JOV852105:JOV852113 JYR852105:JYR852113 KIN852105:KIN852113 KSJ852105:KSJ852113 LCF852105:LCF852113 LMB852105:LMB852113 LVX852105:LVX852113 MFT852105:MFT852113 MPP852105:MPP852113 MZL852105:MZL852113 NJH852105:NJH852113 NTD852105:NTD852113 OCZ852105:OCZ852113 OMV852105:OMV852113 OWR852105:OWR852113 PGN852105:PGN852113 PQJ852105:PQJ852113 QAF852105:QAF852113 QKB852105:QKB852113 QTX852105:QTX852113 RDT852105:RDT852113 RNP852105:RNP852113 RXL852105:RXL852113 SHH852105:SHH852113 SRD852105:SRD852113 TAZ852105:TAZ852113 TKV852105:TKV852113 TUR852105:TUR852113 UEN852105:UEN852113 UOJ852105:UOJ852113 UYF852105:UYF852113 VIB852105:VIB852113 VRX852105:VRX852113 WBT852105:WBT852113 WLP852105:WLP852113 WVL852105:WVL852113 IZ917641:IZ917649 SV917641:SV917649 ACR917641:ACR917649 AMN917641:AMN917649 AWJ917641:AWJ917649 BGF917641:BGF917649 BQB917641:BQB917649 BZX917641:BZX917649 CJT917641:CJT917649 CTP917641:CTP917649 DDL917641:DDL917649 DNH917641:DNH917649 DXD917641:DXD917649 EGZ917641:EGZ917649 EQV917641:EQV917649 FAR917641:FAR917649 FKN917641:FKN917649 FUJ917641:FUJ917649 GEF917641:GEF917649 GOB917641:GOB917649 GXX917641:GXX917649 HHT917641:HHT917649 HRP917641:HRP917649 IBL917641:IBL917649 ILH917641:ILH917649 IVD917641:IVD917649 JEZ917641:JEZ917649 JOV917641:JOV917649 JYR917641:JYR917649 KIN917641:KIN917649 KSJ917641:KSJ917649 LCF917641:LCF917649 LMB917641:LMB917649 LVX917641:LVX917649 MFT917641:MFT917649 MPP917641:MPP917649 MZL917641:MZL917649 NJH917641:NJH917649 NTD917641:NTD917649 OCZ917641:OCZ917649 OMV917641:OMV917649 OWR917641:OWR917649 PGN917641:PGN917649 PQJ917641:PQJ917649 QAF917641:QAF917649 QKB917641:QKB917649 QTX917641:QTX917649 RDT917641:RDT917649 RNP917641:RNP917649 RXL917641:RXL917649 SHH917641:SHH917649 SRD917641:SRD917649 TAZ917641:TAZ917649 TKV917641:TKV917649 TUR917641:TUR917649 UEN917641:UEN917649 UOJ917641:UOJ917649 UYF917641:UYF917649 VIB917641:VIB917649 VRX917641:VRX917649 WBT917641:WBT917649 WLP917641:WLP917649 WVL917641:WVL917649 IZ983177:IZ983185 SV983177:SV983185 ACR983177:ACR983185 AMN983177:AMN983185 AWJ983177:AWJ983185 BGF983177:BGF983185 BQB983177:BQB983185 BZX983177:BZX983185 CJT983177:CJT983185 CTP983177:CTP983185 DDL983177:DDL983185 DNH983177:DNH983185 DXD983177:DXD983185 EGZ983177:EGZ983185 EQV983177:EQV983185 FAR983177:FAR983185 FKN983177:FKN983185 FUJ983177:FUJ983185 GEF983177:GEF983185 GOB983177:GOB983185 GXX983177:GXX983185 HHT983177:HHT983185 HRP983177:HRP983185 IBL983177:IBL983185 ILH983177:ILH983185 IVD983177:IVD983185 JEZ983177:JEZ983185 JOV983177:JOV983185 JYR983177:JYR983185 KIN983177:KIN983185 KSJ983177:KSJ983185 LCF983177:LCF983185 LMB983177:LMB983185 LVX983177:LVX983185 MFT983177:MFT983185 MPP983177:MPP983185 MZL983177:MZL983185 NJH983177:NJH983185 NTD983177:NTD983185 OCZ983177:OCZ983185 OMV983177:OMV983185 OWR983177:OWR983185 PGN983177:PGN983185 PQJ983177:PQJ983185 QAF983177:QAF983185 QKB983177:QKB983185 QTX983177:QTX983185 RDT983177:RDT983185 RNP983177:RNP983185 RXL983177:RXL983185 SHH983177:SHH983185 SRD983177:SRD983185 TAZ983177:TAZ983185 TKV983177:TKV983185 TUR983177:TUR983185 UEN983177:UEN983185 UOJ983177:UOJ983185 UYF983177:UYF983185 VIB983177:VIB983185 VRX983177:VRX983185 WBT983177:WBT983185 WLP983177:WLP983185 WVL983177:WVL983185 E12:E34" xr:uid="{00000000-0002-0000-0500-000002000000}"/>
    <dataValidation allowBlank="1" showInputMessage="1" showErrorMessage="1" prompt="traer el valor definido en la hoja &quot;honorarios Corporativos&quot;" sqref="WVM983177:WVM983185 JA12:JA60 SW12:SW60 ACS12:ACS60 AMO12:AMO60 AWK12:AWK60 BGG12:BGG60 BQC12:BQC60 BZY12:BZY60 CJU12:CJU60 CTQ12:CTQ60 DDM12:DDM60 DNI12:DNI60 DXE12:DXE60 EHA12:EHA60 EQW12:EQW60 FAS12:FAS60 FKO12:FKO60 FUK12:FUK60 GEG12:GEG60 GOC12:GOC60 GXY12:GXY60 HHU12:HHU60 HRQ12:HRQ60 IBM12:IBM60 ILI12:ILI60 IVE12:IVE60 JFA12:JFA60 JOW12:JOW60 JYS12:JYS60 KIO12:KIO60 KSK12:KSK60 LCG12:LCG60 LMC12:LMC60 LVY12:LVY60 MFU12:MFU60 MPQ12:MPQ60 MZM12:MZM60 NJI12:NJI60 NTE12:NTE60 ODA12:ODA60 OMW12:OMW60 OWS12:OWS60 PGO12:PGO60 PQK12:PQK60 QAG12:QAG60 QKC12:QKC60 QTY12:QTY60 RDU12:RDU60 RNQ12:RNQ60 RXM12:RXM60 SHI12:SHI60 SRE12:SRE60 TBA12:TBA60 TKW12:TKW60 TUS12:TUS60 UEO12:UEO60 UOK12:UOK60 UYG12:UYG60 VIC12:VIC60 VRY12:VRY60 WBU12:WBU60 WLQ12:WLQ60 WVM12:WVM60 E65663:E65671 JA65662:JA65670 SW65662:SW65670 ACS65662:ACS65670 AMO65662:AMO65670 AWK65662:AWK65670 BGG65662:BGG65670 BQC65662:BQC65670 BZY65662:BZY65670 CJU65662:CJU65670 CTQ65662:CTQ65670 DDM65662:DDM65670 DNI65662:DNI65670 DXE65662:DXE65670 EHA65662:EHA65670 EQW65662:EQW65670 FAS65662:FAS65670 FKO65662:FKO65670 FUK65662:FUK65670 GEG65662:GEG65670 GOC65662:GOC65670 GXY65662:GXY65670 HHU65662:HHU65670 HRQ65662:HRQ65670 IBM65662:IBM65670 ILI65662:ILI65670 IVE65662:IVE65670 JFA65662:JFA65670 JOW65662:JOW65670 JYS65662:JYS65670 KIO65662:KIO65670 KSK65662:KSK65670 LCG65662:LCG65670 LMC65662:LMC65670 LVY65662:LVY65670 MFU65662:MFU65670 MPQ65662:MPQ65670 MZM65662:MZM65670 NJI65662:NJI65670 NTE65662:NTE65670 ODA65662:ODA65670 OMW65662:OMW65670 OWS65662:OWS65670 PGO65662:PGO65670 PQK65662:PQK65670 QAG65662:QAG65670 QKC65662:QKC65670 QTY65662:QTY65670 RDU65662:RDU65670 RNQ65662:RNQ65670 RXM65662:RXM65670 SHI65662:SHI65670 SRE65662:SRE65670 TBA65662:TBA65670 TKW65662:TKW65670 TUS65662:TUS65670 UEO65662:UEO65670 UOK65662:UOK65670 UYG65662:UYG65670 VIC65662:VIC65670 VRY65662:VRY65670 WBU65662:WBU65670 WLQ65662:WLQ65670 WVM65662:WVM65670 E131199:E131207 JA131198:JA131206 SW131198:SW131206 ACS131198:ACS131206 AMO131198:AMO131206 AWK131198:AWK131206 BGG131198:BGG131206 BQC131198:BQC131206 BZY131198:BZY131206 CJU131198:CJU131206 CTQ131198:CTQ131206 DDM131198:DDM131206 DNI131198:DNI131206 DXE131198:DXE131206 EHA131198:EHA131206 EQW131198:EQW131206 FAS131198:FAS131206 FKO131198:FKO131206 FUK131198:FUK131206 GEG131198:GEG131206 GOC131198:GOC131206 GXY131198:GXY131206 HHU131198:HHU131206 HRQ131198:HRQ131206 IBM131198:IBM131206 ILI131198:ILI131206 IVE131198:IVE131206 JFA131198:JFA131206 JOW131198:JOW131206 JYS131198:JYS131206 KIO131198:KIO131206 KSK131198:KSK131206 LCG131198:LCG131206 LMC131198:LMC131206 LVY131198:LVY131206 MFU131198:MFU131206 MPQ131198:MPQ131206 MZM131198:MZM131206 NJI131198:NJI131206 NTE131198:NTE131206 ODA131198:ODA131206 OMW131198:OMW131206 OWS131198:OWS131206 PGO131198:PGO131206 PQK131198:PQK131206 QAG131198:QAG131206 QKC131198:QKC131206 QTY131198:QTY131206 RDU131198:RDU131206 RNQ131198:RNQ131206 RXM131198:RXM131206 SHI131198:SHI131206 SRE131198:SRE131206 TBA131198:TBA131206 TKW131198:TKW131206 TUS131198:TUS131206 UEO131198:UEO131206 UOK131198:UOK131206 UYG131198:UYG131206 VIC131198:VIC131206 VRY131198:VRY131206 WBU131198:WBU131206 WLQ131198:WLQ131206 WVM131198:WVM131206 E196735:E196743 JA196734:JA196742 SW196734:SW196742 ACS196734:ACS196742 AMO196734:AMO196742 AWK196734:AWK196742 BGG196734:BGG196742 BQC196734:BQC196742 BZY196734:BZY196742 CJU196734:CJU196742 CTQ196734:CTQ196742 DDM196734:DDM196742 DNI196734:DNI196742 DXE196734:DXE196742 EHA196734:EHA196742 EQW196734:EQW196742 FAS196734:FAS196742 FKO196734:FKO196742 FUK196734:FUK196742 GEG196734:GEG196742 GOC196734:GOC196742 GXY196734:GXY196742 HHU196734:HHU196742 HRQ196734:HRQ196742 IBM196734:IBM196742 ILI196734:ILI196742 IVE196734:IVE196742 JFA196734:JFA196742 JOW196734:JOW196742 JYS196734:JYS196742 KIO196734:KIO196742 KSK196734:KSK196742 LCG196734:LCG196742 LMC196734:LMC196742 LVY196734:LVY196742 MFU196734:MFU196742 MPQ196734:MPQ196742 MZM196734:MZM196742 NJI196734:NJI196742 NTE196734:NTE196742 ODA196734:ODA196742 OMW196734:OMW196742 OWS196734:OWS196742 PGO196734:PGO196742 PQK196734:PQK196742 QAG196734:QAG196742 QKC196734:QKC196742 QTY196734:QTY196742 RDU196734:RDU196742 RNQ196734:RNQ196742 RXM196734:RXM196742 SHI196734:SHI196742 SRE196734:SRE196742 TBA196734:TBA196742 TKW196734:TKW196742 TUS196734:TUS196742 UEO196734:UEO196742 UOK196734:UOK196742 UYG196734:UYG196742 VIC196734:VIC196742 VRY196734:VRY196742 WBU196734:WBU196742 WLQ196734:WLQ196742 WVM196734:WVM196742 E262271:E262279 JA262270:JA262278 SW262270:SW262278 ACS262270:ACS262278 AMO262270:AMO262278 AWK262270:AWK262278 BGG262270:BGG262278 BQC262270:BQC262278 BZY262270:BZY262278 CJU262270:CJU262278 CTQ262270:CTQ262278 DDM262270:DDM262278 DNI262270:DNI262278 DXE262270:DXE262278 EHA262270:EHA262278 EQW262270:EQW262278 FAS262270:FAS262278 FKO262270:FKO262278 FUK262270:FUK262278 GEG262270:GEG262278 GOC262270:GOC262278 GXY262270:GXY262278 HHU262270:HHU262278 HRQ262270:HRQ262278 IBM262270:IBM262278 ILI262270:ILI262278 IVE262270:IVE262278 JFA262270:JFA262278 JOW262270:JOW262278 JYS262270:JYS262278 KIO262270:KIO262278 KSK262270:KSK262278 LCG262270:LCG262278 LMC262270:LMC262278 LVY262270:LVY262278 MFU262270:MFU262278 MPQ262270:MPQ262278 MZM262270:MZM262278 NJI262270:NJI262278 NTE262270:NTE262278 ODA262270:ODA262278 OMW262270:OMW262278 OWS262270:OWS262278 PGO262270:PGO262278 PQK262270:PQK262278 QAG262270:QAG262278 QKC262270:QKC262278 QTY262270:QTY262278 RDU262270:RDU262278 RNQ262270:RNQ262278 RXM262270:RXM262278 SHI262270:SHI262278 SRE262270:SRE262278 TBA262270:TBA262278 TKW262270:TKW262278 TUS262270:TUS262278 UEO262270:UEO262278 UOK262270:UOK262278 UYG262270:UYG262278 VIC262270:VIC262278 VRY262270:VRY262278 WBU262270:WBU262278 WLQ262270:WLQ262278 WVM262270:WVM262278 E327807:E327815 JA327806:JA327814 SW327806:SW327814 ACS327806:ACS327814 AMO327806:AMO327814 AWK327806:AWK327814 BGG327806:BGG327814 BQC327806:BQC327814 BZY327806:BZY327814 CJU327806:CJU327814 CTQ327806:CTQ327814 DDM327806:DDM327814 DNI327806:DNI327814 DXE327806:DXE327814 EHA327806:EHA327814 EQW327806:EQW327814 FAS327806:FAS327814 FKO327806:FKO327814 FUK327806:FUK327814 GEG327806:GEG327814 GOC327806:GOC327814 GXY327806:GXY327814 HHU327806:HHU327814 HRQ327806:HRQ327814 IBM327806:IBM327814 ILI327806:ILI327814 IVE327806:IVE327814 JFA327806:JFA327814 JOW327806:JOW327814 JYS327806:JYS327814 KIO327806:KIO327814 KSK327806:KSK327814 LCG327806:LCG327814 LMC327806:LMC327814 LVY327806:LVY327814 MFU327806:MFU327814 MPQ327806:MPQ327814 MZM327806:MZM327814 NJI327806:NJI327814 NTE327806:NTE327814 ODA327806:ODA327814 OMW327806:OMW327814 OWS327806:OWS327814 PGO327806:PGO327814 PQK327806:PQK327814 QAG327806:QAG327814 QKC327806:QKC327814 QTY327806:QTY327814 RDU327806:RDU327814 RNQ327806:RNQ327814 RXM327806:RXM327814 SHI327806:SHI327814 SRE327806:SRE327814 TBA327806:TBA327814 TKW327806:TKW327814 TUS327806:TUS327814 UEO327806:UEO327814 UOK327806:UOK327814 UYG327806:UYG327814 VIC327806:VIC327814 VRY327806:VRY327814 WBU327806:WBU327814 WLQ327806:WLQ327814 WVM327806:WVM327814 E393343:E393351 JA393342:JA393350 SW393342:SW393350 ACS393342:ACS393350 AMO393342:AMO393350 AWK393342:AWK393350 BGG393342:BGG393350 BQC393342:BQC393350 BZY393342:BZY393350 CJU393342:CJU393350 CTQ393342:CTQ393350 DDM393342:DDM393350 DNI393342:DNI393350 DXE393342:DXE393350 EHA393342:EHA393350 EQW393342:EQW393350 FAS393342:FAS393350 FKO393342:FKO393350 FUK393342:FUK393350 GEG393342:GEG393350 GOC393342:GOC393350 GXY393342:GXY393350 HHU393342:HHU393350 HRQ393342:HRQ393350 IBM393342:IBM393350 ILI393342:ILI393350 IVE393342:IVE393350 JFA393342:JFA393350 JOW393342:JOW393350 JYS393342:JYS393350 KIO393342:KIO393350 KSK393342:KSK393350 LCG393342:LCG393350 LMC393342:LMC393350 LVY393342:LVY393350 MFU393342:MFU393350 MPQ393342:MPQ393350 MZM393342:MZM393350 NJI393342:NJI393350 NTE393342:NTE393350 ODA393342:ODA393350 OMW393342:OMW393350 OWS393342:OWS393350 PGO393342:PGO393350 PQK393342:PQK393350 QAG393342:QAG393350 QKC393342:QKC393350 QTY393342:QTY393350 RDU393342:RDU393350 RNQ393342:RNQ393350 RXM393342:RXM393350 SHI393342:SHI393350 SRE393342:SRE393350 TBA393342:TBA393350 TKW393342:TKW393350 TUS393342:TUS393350 UEO393342:UEO393350 UOK393342:UOK393350 UYG393342:UYG393350 VIC393342:VIC393350 VRY393342:VRY393350 WBU393342:WBU393350 WLQ393342:WLQ393350 WVM393342:WVM393350 E458879:E458887 JA458878:JA458886 SW458878:SW458886 ACS458878:ACS458886 AMO458878:AMO458886 AWK458878:AWK458886 BGG458878:BGG458886 BQC458878:BQC458886 BZY458878:BZY458886 CJU458878:CJU458886 CTQ458878:CTQ458886 DDM458878:DDM458886 DNI458878:DNI458886 DXE458878:DXE458886 EHA458878:EHA458886 EQW458878:EQW458886 FAS458878:FAS458886 FKO458878:FKO458886 FUK458878:FUK458886 GEG458878:GEG458886 GOC458878:GOC458886 GXY458878:GXY458886 HHU458878:HHU458886 HRQ458878:HRQ458886 IBM458878:IBM458886 ILI458878:ILI458886 IVE458878:IVE458886 JFA458878:JFA458886 JOW458878:JOW458886 JYS458878:JYS458886 KIO458878:KIO458886 KSK458878:KSK458886 LCG458878:LCG458886 LMC458878:LMC458886 LVY458878:LVY458886 MFU458878:MFU458886 MPQ458878:MPQ458886 MZM458878:MZM458886 NJI458878:NJI458886 NTE458878:NTE458886 ODA458878:ODA458886 OMW458878:OMW458886 OWS458878:OWS458886 PGO458878:PGO458886 PQK458878:PQK458886 QAG458878:QAG458886 QKC458878:QKC458886 QTY458878:QTY458886 RDU458878:RDU458886 RNQ458878:RNQ458886 RXM458878:RXM458886 SHI458878:SHI458886 SRE458878:SRE458886 TBA458878:TBA458886 TKW458878:TKW458886 TUS458878:TUS458886 UEO458878:UEO458886 UOK458878:UOK458886 UYG458878:UYG458886 VIC458878:VIC458886 VRY458878:VRY458886 WBU458878:WBU458886 WLQ458878:WLQ458886 WVM458878:WVM458886 E524415:E524423 JA524414:JA524422 SW524414:SW524422 ACS524414:ACS524422 AMO524414:AMO524422 AWK524414:AWK524422 BGG524414:BGG524422 BQC524414:BQC524422 BZY524414:BZY524422 CJU524414:CJU524422 CTQ524414:CTQ524422 DDM524414:DDM524422 DNI524414:DNI524422 DXE524414:DXE524422 EHA524414:EHA524422 EQW524414:EQW524422 FAS524414:FAS524422 FKO524414:FKO524422 FUK524414:FUK524422 GEG524414:GEG524422 GOC524414:GOC524422 GXY524414:GXY524422 HHU524414:HHU524422 HRQ524414:HRQ524422 IBM524414:IBM524422 ILI524414:ILI524422 IVE524414:IVE524422 JFA524414:JFA524422 JOW524414:JOW524422 JYS524414:JYS524422 KIO524414:KIO524422 KSK524414:KSK524422 LCG524414:LCG524422 LMC524414:LMC524422 LVY524414:LVY524422 MFU524414:MFU524422 MPQ524414:MPQ524422 MZM524414:MZM524422 NJI524414:NJI524422 NTE524414:NTE524422 ODA524414:ODA524422 OMW524414:OMW524422 OWS524414:OWS524422 PGO524414:PGO524422 PQK524414:PQK524422 QAG524414:QAG524422 QKC524414:QKC524422 QTY524414:QTY524422 RDU524414:RDU524422 RNQ524414:RNQ524422 RXM524414:RXM524422 SHI524414:SHI524422 SRE524414:SRE524422 TBA524414:TBA524422 TKW524414:TKW524422 TUS524414:TUS524422 UEO524414:UEO524422 UOK524414:UOK524422 UYG524414:UYG524422 VIC524414:VIC524422 VRY524414:VRY524422 WBU524414:WBU524422 WLQ524414:WLQ524422 WVM524414:WVM524422 E589951:E589959 JA589950:JA589958 SW589950:SW589958 ACS589950:ACS589958 AMO589950:AMO589958 AWK589950:AWK589958 BGG589950:BGG589958 BQC589950:BQC589958 BZY589950:BZY589958 CJU589950:CJU589958 CTQ589950:CTQ589958 DDM589950:DDM589958 DNI589950:DNI589958 DXE589950:DXE589958 EHA589950:EHA589958 EQW589950:EQW589958 FAS589950:FAS589958 FKO589950:FKO589958 FUK589950:FUK589958 GEG589950:GEG589958 GOC589950:GOC589958 GXY589950:GXY589958 HHU589950:HHU589958 HRQ589950:HRQ589958 IBM589950:IBM589958 ILI589950:ILI589958 IVE589950:IVE589958 JFA589950:JFA589958 JOW589950:JOW589958 JYS589950:JYS589958 KIO589950:KIO589958 KSK589950:KSK589958 LCG589950:LCG589958 LMC589950:LMC589958 LVY589950:LVY589958 MFU589950:MFU589958 MPQ589950:MPQ589958 MZM589950:MZM589958 NJI589950:NJI589958 NTE589950:NTE589958 ODA589950:ODA589958 OMW589950:OMW589958 OWS589950:OWS589958 PGO589950:PGO589958 PQK589950:PQK589958 QAG589950:QAG589958 QKC589950:QKC589958 QTY589950:QTY589958 RDU589950:RDU589958 RNQ589950:RNQ589958 RXM589950:RXM589958 SHI589950:SHI589958 SRE589950:SRE589958 TBA589950:TBA589958 TKW589950:TKW589958 TUS589950:TUS589958 UEO589950:UEO589958 UOK589950:UOK589958 UYG589950:UYG589958 VIC589950:VIC589958 VRY589950:VRY589958 WBU589950:WBU589958 WLQ589950:WLQ589958 WVM589950:WVM589958 E655487:E655495 JA655486:JA655494 SW655486:SW655494 ACS655486:ACS655494 AMO655486:AMO655494 AWK655486:AWK655494 BGG655486:BGG655494 BQC655486:BQC655494 BZY655486:BZY655494 CJU655486:CJU655494 CTQ655486:CTQ655494 DDM655486:DDM655494 DNI655486:DNI655494 DXE655486:DXE655494 EHA655486:EHA655494 EQW655486:EQW655494 FAS655486:FAS655494 FKO655486:FKO655494 FUK655486:FUK655494 GEG655486:GEG655494 GOC655486:GOC655494 GXY655486:GXY655494 HHU655486:HHU655494 HRQ655486:HRQ655494 IBM655486:IBM655494 ILI655486:ILI655494 IVE655486:IVE655494 JFA655486:JFA655494 JOW655486:JOW655494 JYS655486:JYS655494 KIO655486:KIO655494 KSK655486:KSK655494 LCG655486:LCG655494 LMC655486:LMC655494 LVY655486:LVY655494 MFU655486:MFU655494 MPQ655486:MPQ655494 MZM655486:MZM655494 NJI655486:NJI655494 NTE655486:NTE655494 ODA655486:ODA655494 OMW655486:OMW655494 OWS655486:OWS655494 PGO655486:PGO655494 PQK655486:PQK655494 QAG655486:QAG655494 QKC655486:QKC655494 QTY655486:QTY655494 RDU655486:RDU655494 RNQ655486:RNQ655494 RXM655486:RXM655494 SHI655486:SHI655494 SRE655486:SRE655494 TBA655486:TBA655494 TKW655486:TKW655494 TUS655486:TUS655494 UEO655486:UEO655494 UOK655486:UOK655494 UYG655486:UYG655494 VIC655486:VIC655494 VRY655486:VRY655494 WBU655486:WBU655494 WLQ655486:WLQ655494 WVM655486:WVM655494 E721023:E721031 JA721022:JA721030 SW721022:SW721030 ACS721022:ACS721030 AMO721022:AMO721030 AWK721022:AWK721030 BGG721022:BGG721030 BQC721022:BQC721030 BZY721022:BZY721030 CJU721022:CJU721030 CTQ721022:CTQ721030 DDM721022:DDM721030 DNI721022:DNI721030 DXE721022:DXE721030 EHA721022:EHA721030 EQW721022:EQW721030 FAS721022:FAS721030 FKO721022:FKO721030 FUK721022:FUK721030 GEG721022:GEG721030 GOC721022:GOC721030 GXY721022:GXY721030 HHU721022:HHU721030 HRQ721022:HRQ721030 IBM721022:IBM721030 ILI721022:ILI721030 IVE721022:IVE721030 JFA721022:JFA721030 JOW721022:JOW721030 JYS721022:JYS721030 KIO721022:KIO721030 KSK721022:KSK721030 LCG721022:LCG721030 LMC721022:LMC721030 LVY721022:LVY721030 MFU721022:MFU721030 MPQ721022:MPQ721030 MZM721022:MZM721030 NJI721022:NJI721030 NTE721022:NTE721030 ODA721022:ODA721030 OMW721022:OMW721030 OWS721022:OWS721030 PGO721022:PGO721030 PQK721022:PQK721030 QAG721022:QAG721030 QKC721022:QKC721030 QTY721022:QTY721030 RDU721022:RDU721030 RNQ721022:RNQ721030 RXM721022:RXM721030 SHI721022:SHI721030 SRE721022:SRE721030 TBA721022:TBA721030 TKW721022:TKW721030 TUS721022:TUS721030 UEO721022:UEO721030 UOK721022:UOK721030 UYG721022:UYG721030 VIC721022:VIC721030 VRY721022:VRY721030 WBU721022:WBU721030 WLQ721022:WLQ721030 WVM721022:WVM721030 E786559:E786567 JA786558:JA786566 SW786558:SW786566 ACS786558:ACS786566 AMO786558:AMO786566 AWK786558:AWK786566 BGG786558:BGG786566 BQC786558:BQC786566 BZY786558:BZY786566 CJU786558:CJU786566 CTQ786558:CTQ786566 DDM786558:DDM786566 DNI786558:DNI786566 DXE786558:DXE786566 EHA786558:EHA786566 EQW786558:EQW786566 FAS786558:FAS786566 FKO786558:FKO786566 FUK786558:FUK786566 GEG786558:GEG786566 GOC786558:GOC786566 GXY786558:GXY786566 HHU786558:HHU786566 HRQ786558:HRQ786566 IBM786558:IBM786566 ILI786558:ILI786566 IVE786558:IVE786566 JFA786558:JFA786566 JOW786558:JOW786566 JYS786558:JYS786566 KIO786558:KIO786566 KSK786558:KSK786566 LCG786558:LCG786566 LMC786558:LMC786566 LVY786558:LVY786566 MFU786558:MFU786566 MPQ786558:MPQ786566 MZM786558:MZM786566 NJI786558:NJI786566 NTE786558:NTE786566 ODA786558:ODA786566 OMW786558:OMW786566 OWS786558:OWS786566 PGO786558:PGO786566 PQK786558:PQK786566 QAG786558:QAG786566 QKC786558:QKC786566 QTY786558:QTY786566 RDU786558:RDU786566 RNQ786558:RNQ786566 RXM786558:RXM786566 SHI786558:SHI786566 SRE786558:SRE786566 TBA786558:TBA786566 TKW786558:TKW786566 TUS786558:TUS786566 UEO786558:UEO786566 UOK786558:UOK786566 UYG786558:UYG786566 VIC786558:VIC786566 VRY786558:VRY786566 WBU786558:WBU786566 WLQ786558:WLQ786566 WVM786558:WVM786566 E852095:E852103 JA852094:JA852102 SW852094:SW852102 ACS852094:ACS852102 AMO852094:AMO852102 AWK852094:AWK852102 BGG852094:BGG852102 BQC852094:BQC852102 BZY852094:BZY852102 CJU852094:CJU852102 CTQ852094:CTQ852102 DDM852094:DDM852102 DNI852094:DNI852102 DXE852094:DXE852102 EHA852094:EHA852102 EQW852094:EQW852102 FAS852094:FAS852102 FKO852094:FKO852102 FUK852094:FUK852102 GEG852094:GEG852102 GOC852094:GOC852102 GXY852094:GXY852102 HHU852094:HHU852102 HRQ852094:HRQ852102 IBM852094:IBM852102 ILI852094:ILI852102 IVE852094:IVE852102 JFA852094:JFA852102 JOW852094:JOW852102 JYS852094:JYS852102 KIO852094:KIO852102 KSK852094:KSK852102 LCG852094:LCG852102 LMC852094:LMC852102 LVY852094:LVY852102 MFU852094:MFU852102 MPQ852094:MPQ852102 MZM852094:MZM852102 NJI852094:NJI852102 NTE852094:NTE852102 ODA852094:ODA852102 OMW852094:OMW852102 OWS852094:OWS852102 PGO852094:PGO852102 PQK852094:PQK852102 QAG852094:QAG852102 QKC852094:QKC852102 QTY852094:QTY852102 RDU852094:RDU852102 RNQ852094:RNQ852102 RXM852094:RXM852102 SHI852094:SHI852102 SRE852094:SRE852102 TBA852094:TBA852102 TKW852094:TKW852102 TUS852094:TUS852102 UEO852094:UEO852102 UOK852094:UOK852102 UYG852094:UYG852102 VIC852094:VIC852102 VRY852094:VRY852102 WBU852094:WBU852102 WLQ852094:WLQ852102 WVM852094:WVM852102 E917631:E917639 JA917630:JA917638 SW917630:SW917638 ACS917630:ACS917638 AMO917630:AMO917638 AWK917630:AWK917638 BGG917630:BGG917638 BQC917630:BQC917638 BZY917630:BZY917638 CJU917630:CJU917638 CTQ917630:CTQ917638 DDM917630:DDM917638 DNI917630:DNI917638 DXE917630:DXE917638 EHA917630:EHA917638 EQW917630:EQW917638 FAS917630:FAS917638 FKO917630:FKO917638 FUK917630:FUK917638 GEG917630:GEG917638 GOC917630:GOC917638 GXY917630:GXY917638 HHU917630:HHU917638 HRQ917630:HRQ917638 IBM917630:IBM917638 ILI917630:ILI917638 IVE917630:IVE917638 JFA917630:JFA917638 JOW917630:JOW917638 JYS917630:JYS917638 KIO917630:KIO917638 KSK917630:KSK917638 LCG917630:LCG917638 LMC917630:LMC917638 LVY917630:LVY917638 MFU917630:MFU917638 MPQ917630:MPQ917638 MZM917630:MZM917638 NJI917630:NJI917638 NTE917630:NTE917638 ODA917630:ODA917638 OMW917630:OMW917638 OWS917630:OWS917638 PGO917630:PGO917638 PQK917630:PQK917638 QAG917630:QAG917638 QKC917630:QKC917638 QTY917630:QTY917638 RDU917630:RDU917638 RNQ917630:RNQ917638 RXM917630:RXM917638 SHI917630:SHI917638 SRE917630:SRE917638 TBA917630:TBA917638 TKW917630:TKW917638 TUS917630:TUS917638 UEO917630:UEO917638 UOK917630:UOK917638 UYG917630:UYG917638 VIC917630:VIC917638 VRY917630:VRY917638 WBU917630:WBU917638 WLQ917630:WLQ917638 WVM917630:WVM917638 E983167:E983175 JA983166:JA983174 SW983166:SW983174 ACS983166:ACS983174 AMO983166:AMO983174 AWK983166:AWK983174 BGG983166:BGG983174 BQC983166:BQC983174 BZY983166:BZY983174 CJU983166:CJU983174 CTQ983166:CTQ983174 DDM983166:DDM983174 DNI983166:DNI983174 DXE983166:DXE983174 EHA983166:EHA983174 EQW983166:EQW983174 FAS983166:FAS983174 FKO983166:FKO983174 FUK983166:FUK983174 GEG983166:GEG983174 GOC983166:GOC983174 GXY983166:GXY983174 HHU983166:HHU983174 HRQ983166:HRQ983174 IBM983166:IBM983174 ILI983166:ILI983174 IVE983166:IVE983174 JFA983166:JFA983174 JOW983166:JOW983174 JYS983166:JYS983174 KIO983166:KIO983174 KSK983166:KSK983174 LCG983166:LCG983174 LMC983166:LMC983174 LVY983166:LVY983174 MFU983166:MFU983174 MPQ983166:MPQ983174 MZM983166:MZM983174 NJI983166:NJI983174 NTE983166:NTE983174 ODA983166:ODA983174 OMW983166:OMW983174 OWS983166:OWS983174 PGO983166:PGO983174 PQK983166:PQK983174 QAG983166:QAG983174 QKC983166:QKC983174 QTY983166:QTY983174 RDU983166:RDU983174 RNQ983166:RNQ983174 RXM983166:RXM983174 SHI983166:SHI983174 SRE983166:SRE983174 TBA983166:TBA983174 TKW983166:TKW983174 TUS983166:TUS983174 UEO983166:UEO983174 UOK983166:UOK983174 UYG983166:UYG983174 VIC983166:VIC983174 VRY983166:VRY983174 WBU983166:WBU983174 WLQ983166:WLQ983174 WVM983166:WVM983174 E35:E60 JA63:JA98 SW63:SW98 ACS63:ACS98 AMO63:AMO98 AWK63:AWK98 BGG63:BGG98 BQC63:BQC98 BZY63:BZY98 CJU63:CJU98 CTQ63:CTQ98 DDM63:DDM98 DNI63:DNI98 DXE63:DXE98 EHA63:EHA98 EQW63:EQW98 FAS63:FAS98 FKO63:FKO98 FUK63:FUK98 GEG63:GEG98 GOC63:GOC98 GXY63:GXY98 HHU63:HHU98 HRQ63:HRQ98 IBM63:IBM98 ILI63:ILI98 IVE63:IVE98 JFA63:JFA98 JOW63:JOW98 JYS63:JYS98 KIO63:KIO98 KSK63:KSK98 LCG63:LCG98 LMC63:LMC98 LVY63:LVY98 MFU63:MFU98 MPQ63:MPQ98 MZM63:MZM98 NJI63:NJI98 NTE63:NTE98 ODA63:ODA98 OMW63:OMW98 OWS63:OWS98 PGO63:PGO98 PQK63:PQK98 QAG63:QAG98 QKC63:QKC98 QTY63:QTY98 RDU63:RDU98 RNQ63:RNQ98 RXM63:RXM98 SHI63:SHI98 SRE63:SRE98 TBA63:TBA98 TKW63:TKW98 TUS63:TUS98 UEO63:UEO98 UOK63:UOK98 UYG63:UYG98 VIC63:VIC98 VRY63:VRY98 WBU63:WBU98 WLQ63:WLQ98 WVM63:WVM98 E65674:E65682 JA65673:JA65681 SW65673:SW65681 ACS65673:ACS65681 AMO65673:AMO65681 AWK65673:AWK65681 BGG65673:BGG65681 BQC65673:BQC65681 BZY65673:BZY65681 CJU65673:CJU65681 CTQ65673:CTQ65681 DDM65673:DDM65681 DNI65673:DNI65681 DXE65673:DXE65681 EHA65673:EHA65681 EQW65673:EQW65681 FAS65673:FAS65681 FKO65673:FKO65681 FUK65673:FUK65681 GEG65673:GEG65681 GOC65673:GOC65681 GXY65673:GXY65681 HHU65673:HHU65681 HRQ65673:HRQ65681 IBM65673:IBM65681 ILI65673:ILI65681 IVE65673:IVE65681 JFA65673:JFA65681 JOW65673:JOW65681 JYS65673:JYS65681 KIO65673:KIO65681 KSK65673:KSK65681 LCG65673:LCG65681 LMC65673:LMC65681 LVY65673:LVY65681 MFU65673:MFU65681 MPQ65673:MPQ65681 MZM65673:MZM65681 NJI65673:NJI65681 NTE65673:NTE65681 ODA65673:ODA65681 OMW65673:OMW65681 OWS65673:OWS65681 PGO65673:PGO65681 PQK65673:PQK65681 QAG65673:QAG65681 QKC65673:QKC65681 QTY65673:QTY65681 RDU65673:RDU65681 RNQ65673:RNQ65681 RXM65673:RXM65681 SHI65673:SHI65681 SRE65673:SRE65681 TBA65673:TBA65681 TKW65673:TKW65681 TUS65673:TUS65681 UEO65673:UEO65681 UOK65673:UOK65681 UYG65673:UYG65681 VIC65673:VIC65681 VRY65673:VRY65681 WBU65673:WBU65681 WLQ65673:WLQ65681 WVM65673:WVM65681 E131210:E131218 JA131209:JA131217 SW131209:SW131217 ACS131209:ACS131217 AMO131209:AMO131217 AWK131209:AWK131217 BGG131209:BGG131217 BQC131209:BQC131217 BZY131209:BZY131217 CJU131209:CJU131217 CTQ131209:CTQ131217 DDM131209:DDM131217 DNI131209:DNI131217 DXE131209:DXE131217 EHA131209:EHA131217 EQW131209:EQW131217 FAS131209:FAS131217 FKO131209:FKO131217 FUK131209:FUK131217 GEG131209:GEG131217 GOC131209:GOC131217 GXY131209:GXY131217 HHU131209:HHU131217 HRQ131209:HRQ131217 IBM131209:IBM131217 ILI131209:ILI131217 IVE131209:IVE131217 JFA131209:JFA131217 JOW131209:JOW131217 JYS131209:JYS131217 KIO131209:KIO131217 KSK131209:KSK131217 LCG131209:LCG131217 LMC131209:LMC131217 LVY131209:LVY131217 MFU131209:MFU131217 MPQ131209:MPQ131217 MZM131209:MZM131217 NJI131209:NJI131217 NTE131209:NTE131217 ODA131209:ODA131217 OMW131209:OMW131217 OWS131209:OWS131217 PGO131209:PGO131217 PQK131209:PQK131217 QAG131209:QAG131217 QKC131209:QKC131217 QTY131209:QTY131217 RDU131209:RDU131217 RNQ131209:RNQ131217 RXM131209:RXM131217 SHI131209:SHI131217 SRE131209:SRE131217 TBA131209:TBA131217 TKW131209:TKW131217 TUS131209:TUS131217 UEO131209:UEO131217 UOK131209:UOK131217 UYG131209:UYG131217 VIC131209:VIC131217 VRY131209:VRY131217 WBU131209:WBU131217 WLQ131209:WLQ131217 WVM131209:WVM131217 E196746:E196754 JA196745:JA196753 SW196745:SW196753 ACS196745:ACS196753 AMO196745:AMO196753 AWK196745:AWK196753 BGG196745:BGG196753 BQC196745:BQC196753 BZY196745:BZY196753 CJU196745:CJU196753 CTQ196745:CTQ196753 DDM196745:DDM196753 DNI196745:DNI196753 DXE196745:DXE196753 EHA196745:EHA196753 EQW196745:EQW196753 FAS196745:FAS196753 FKO196745:FKO196753 FUK196745:FUK196753 GEG196745:GEG196753 GOC196745:GOC196753 GXY196745:GXY196753 HHU196745:HHU196753 HRQ196745:HRQ196753 IBM196745:IBM196753 ILI196745:ILI196753 IVE196745:IVE196753 JFA196745:JFA196753 JOW196745:JOW196753 JYS196745:JYS196753 KIO196745:KIO196753 KSK196745:KSK196753 LCG196745:LCG196753 LMC196745:LMC196753 LVY196745:LVY196753 MFU196745:MFU196753 MPQ196745:MPQ196753 MZM196745:MZM196753 NJI196745:NJI196753 NTE196745:NTE196753 ODA196745:ODA196753 OMW196745:OMW196753 OWS196745:OWS196753 PGO196745:PGO196753 PQK196745:PQK196753 QAG196745:QAG196753 QKC196745:QKC196753 QTY196745:QTY196753 RDU196745:RDU196753 RNQ196745:RNQ196753 RXM196745:RXM196753 SHI196745:SHI196753 SRE196745:SRE196753 TBA196745:TBA196753 TKW196745:TKW196753 TUS196745:TUS196753 UEO196745:UEO196753 UOK196745:UOK196753 UYG196745:UYG196753 VIC196745:VIC196753 VRY196745:VRY196753 WBU196745:WBU196753 WLQ196745:WLQ196753 WVM196745:WVM196753 E262282:E262290 JA262281:JA262289 SW262281:SW262289 ACS262281:ACS262289 AMO262281:AMO262289 AWK262281:AWK262289 BGG262281:BGG262289 BQC262281:BQC262289 BZY262281:BZY262289 CJU262281:CJU262289 CTQ262281:CTQ262289 DDM262281:DDM262289 DNI262281:DNI262289 DXE262281:DXE262289 EHA262281:EHA262289 EQW262281:EQW262289 FAS262281:FAS262289 FKO262281:FKO262289 FUK262281:FUK262289 GEG262281:GEG262289 GOC262281:GOC262289 GXY262281:GXY262289 HHU262281:HHU262289 HRQ262281:HRQ262289 IBM262281:IBM262289 ILI262281:ILI262289 IVE262281:IVE262289 JFA262281:JFA262289 JOW262281:JOW262289 JYS262281:JYS262289 KIO262281:KIO262289 KSK262281:KSK262289 LCG262281:LCG262289 LMC262281:LMC262289 LVY262281:LVY262289 MFU262281:MFU262289 MPQ262281:MPQ262289 MZM262281:MZM262289 NJI262281:NJI262289 NTE262281:NTE262289 ODA262281:ODA262289 OMW262281:OMW262289 OWS262281:OWS262289 PGO262281:PGO262289 PQK262281:PQK262289 QAG262281:QAG262289 QKC262281:QKC262289 QTY262281:QTY262289 RDU262281:RDU262289 RNQ262281:RNQ262289 RXM262281:RXM262289 SHI262281:SHI262289 SRE262281:SRE262289 TBA262281:TBA262289 TKW262281:TKW262289 TUS262281:TUS262289 UEO262281:UEO262289 UOK262281:UOK262289 UYG262281:UYG262289 VIC262281:VIC262289 VRY262281:VRY262289 WBU262281:WBU262289 WLQ262281:WLQ262289 WVM262281:WVM262289 E327818:E327826 JA327817:JA327825 SW327817:SW327825 ACS327817:ACS327825 AMO327817:AMO327825 AWK327817:AWK327825 BGG327817:BGG327825 BQC327817:BQC327825 BZY327817:BZY327825 CJU327817:CJU327825 CTQ327817:CTQ327825 DDM327817:DDM327825 DNI327817:DNI327825 DXE327817:DXE327825 EHA327817:EHA327825 EQW327817:EQW327825 FAS327817:FAS327825 FKO327817:FKO327825 FUK327817:FUK327825 GEG327817:GEG327825 GOC327817:GOC327825 GXY327817:GXY327825 HHU327817:HHU327825 HRQ327817:HRQ327825 IBM327817:IBM327825 ILI327817:ILI327825 IVE327817:IVE327825 JFA327817:JFA327825 JOW327817:JOW327825 JYS327817:JYS327825 KIO327817:KIO327825 KSK327817:KSK327825 LCG327817:LCG327825 LMC327817:LMC327825 LVY327817:LVY327825 MFU327817:MFU327825 MPQ327817:MPQ327825 MZM327817:MZM327825 NJI327817:NJI327825 NTE327817:NTE327825 ODA327817:ODA327825 OMW327817:OMW327825 OWS327817:OWS327825 PGO327817:PGO327825 PQK327817:PQK327825 QAG327817:QAG327825 QKC327817:QKC327825 QTY327817:QTY327825 RDU327817:RDU327825 RNQ327817:RNQ327825 RXM327817:RXM327825 SHI327817:SHI327825 SRE327817:SRE327825 TBA327817:TBA327825 TKW327817:TKW327825 TUS327817:TUS327825 UEO327817:UEO327825 UOK327817:UOK327825 UYG327817:UYG327825 VIC327817:VIC327825 VRY327817:VRY327825 WBU327817:WBU327825 WLQ327817:WLQ327825 WVM327817:WVM327825 E393354:E393362 JA393353:JA393361 SW393353:SW393361 ACS393353:ACS393361 AMO393353:AMO393361 AWK393353:AWK393361 BGG393353:BGG393361 BQC393353:BQC393361 BZY393353:BZY393361 CJU393353:CJU393361 CTQ393353:CTQ393361 DDM393353:DDM393361 DNI393353:DNI393361 DXE393353:DXE393361 EHA393353:EHA393361 EQW393353:EQW393361 FAS393353:FAS393361 FKO393353:FKO393361 FUK393353:FUK393361 GEG393353:GEG393361 GOC393353:GOC393361 GXY393353:GXY393361 HHU393353:HHU393361 HRQ393353:HRQ393361 IBM393353:IBM393361 ILI393353:ILI393361 IVE393353:IVE393361 JFA393353:JFA393361 JOW393353:JOW393361 JYS393353:JYS393361 KIO393353:KIO393361 KSK393353:KSK393361 LCG393353:LCG393361 LMC393353:LMC393361 LVY393353:LVY393361 MFU393353:MFU393361 MPQ393353:MPQ393361 MZM393353:MZM393361 NJI393353:NJI393361 NTE393353:NTE393361 ODA393353:ODA393361 OMW393353:OMW393361 OWS393353:OWS393361 PGO393353:PGO393361 PQK393353:PQK393361 QAG393353:QAG393361 QKC393353:QKC393361 QTY393353:QTY393361 RDU393353:RDU393361 RNQ393353:RNQ393361 RXM393353:RXM393361 SHI393353:SHI393361 SRE393353:SRE393361 TBA393353:TBA393361 TKW393353:TKW393361 TUS393353:TUS393361 UEO393353:UEO393361 UOK393353:UOK393361 UYG393353:UYG393361 VIC393353:VIC393361 VRY393353:VRY393361 WBU393353:WBU393361 WLQ393353:WLQ393361 WVM393353:WVM393361 E458890:E458898 JA458889:JA458897 SW458889:SW458897 ACS458889:ACS458897 AMO458889:AMO458897 AWK458889:AWK458897 BGG458889:BGG458897 BQC458889:BQC458897 BZY458889:BZY458897 CJU458889:CJU458897 CTQ458889:CTQ458897 DDM458889:DDM458897 DNI458889:DNI458897 DXE458889:DXE458897 EHA458889:EHA458897 EQW458889:EQW458897 FAS458889:FAS458897 FKO458889:FKO458897 FUK458889:FUK458897 GEG458889:GEG458897 GOC458889:GOC458897 GXY458889:GXY458897 HHU458889:HHU458897 HRQ458889:HRQ458897 IBM458889:IBM458897 ILI458889:ILI458897 IVE458889:IVE458897 JFA458889:JFA458897 JOW458889:JOW458897 JYS458889:JYS458897 KIO458889:KIO458897 KSK458889:KSK458897 LCG458889:LCG458897 LMC458889:LMC458897 LVY458889:LVY458897 MFU458889:MFU458897 MPQ458889:MPQ458897 MZM458889:MZM458897 NJI458889:NJI458897 NTE458889:NTE458897 ODA458889:ODA458897 OMW458889:OMW458897 OWS458889:OWS458897 PGO458889:PGO458897 PQK458889:PQK458897 QAG458889:QAG458897 QKC458889:QKC458897 QTY458889:QTY458897 RDU458889:RDU458897 RNQ458889:RNQ458897 RXM458889:RXM458897 SHI458889:SHI458897 SRE458889:SRE458897 TBA458889:TBA458897 TKW458889:TKW458897 TUS458889:TUS458897 UEO458889:UEO458897 UOK458889:UOK458897 UYG458889:UYG458897 VIC458889:VIC458897 VRY458889:VRY458897 WBU458889:WBU458897 WLQ458889:WLQ458897 WVM458889:WVM458897 E524426:E524434 JA524425:JA524433 SW524425:SW524433 ACS524425:ACS524433 AMO524425:AMO524433 AWK524425:AWK524433 BGG524425:BGG524433 BQC524425:BQC524433 BZY524425:BZY524433 CJU524425:CJU524433 CTQ524425:CTQ524433 DDM524425:DDM524433 DNI524425:DNI524433 DXE524425:DXE524433 EHA524425:EHA524433 EQW524425:EQW524433 FAS524425:FAS524433 FKO524425:FKO524433 FUK524425:FUK524433 GEG524425:GEG524433 GOC524425:GOC524433 GXY524425:GXY524433 HHU524425:HHU524433 HRQ524425:HRQ524433 IBM524425:IBM524433 ILI524425:ILI524433 IVE524425:IVE524433 JFA524425:JFA524433 JOW524425:JOW524433 JYS524425:JYS524433 KIO524425:KIO524433 KSK524425:KSK524433 LCG524425:LCG524433 LMC524425:LMC524433 LVY524425:LVY524433 MFU524425:MFU524433 MPQ524425:MPQ524433 MZM524425:MZM524433 NJI524425:NJI524433 NTE524425:NTE524433 ODA524425:ODA524433 OMW524425:OMW524433 OWS524425:OWS524433 PGO524425:PGO524433 PQK524425:PQK524433 QAG524425:QAG524433 QKC524425:QKC524433 QTY524425:QTY524433 RDU524425:RDU524433 RNQ524425:RNQ524433 RXM524425:RXM524433 SHI524425:SHI524433 SRE524425:SRE524433 TBA524425:TBA524433 TKW524425:TKW524433 TUS524425:TUS524433 UEO524425:UEO524433 UOK524425:UOK524433 UYG524425:UYG524433 VIC524425:VIC524433 VRY524425:VRY524433 WBU524425:WBU524433 WLQ524425:WLQ524433 WVM524425:WVM524433 E589962:E589970 JA589961:JA589969 SW589961:SW589969 ACS589961:ACS589969 AMO589961:AMO589969 AWK589961:AWK589969 BGG589961:BGG589969 BQC589961:BQC589969 BZY589961:BZY589969 CJU589961:CJU589969 CTQ589961:CTQ589969 DDM589961:DDM589969 DNI589961:DNI589969 DXE589961:DXE589969 EHA589961:EHA589969 EQW589961:EQW589969 FAS589961:FAS589969 FKO589961:FKO589969 FUK589961:FUK589969 GEG589961:GEG589969 GOC589961:GOC589969 GXY589961:GXY589969 HHU589961:HHU589969 HRQ589961:HRQ589969 IBM589961:IBM589969 ILI589961:ILI589969 IVE589961:IVE589969 JFA589961:JFA589969 JOW589961:JOW589969 JYS589961:JYS589969 KIO589961:KIO589969 KSK589961:KSK589969 LCG589961:LCG589969 LMC589961:LMC589969 LVY589961:LVY589969 MFU589961:MFU589969 MPQ589961:MPQ589969 MZM589961:MZM589969 NJI589961:NJI589969 NTE589961:NTE589969 ODA589961:ODA589969 OMW589961:OMW589969 OWS589961:OWS589969 PGO589961:PGO589969 PQK589961:PQK589969 QAG589961:QAG589969 QKC589961:QKC589969 QTY589961:QTY589969 RDU589961:RDU589969 RNQ589961:RNQ589969 RXM589961:RXM589969 SHI589961:SHI589969 SRE589961:SRE589969 TBA589961:TBA589969 TKW589961:TKW589969 TUS589961:TUS589969 UEO589961:UEO589969 UOK589961:UOK589969 UYG589961:UYG589969 VIC589961:VIC589969 VRY589961:VRY589969 WBU589961:WBU589969 WLQ589961:WLQ589969 WVM589961:WVM589969 E655498:E655506 JA655497:JA655505 SW655497:SW655505 ACS655497:ACS655505 AMO655497:AMO655505 AWK655497:AWK655505 BGG655497:BGG655505 BQC655497:BQC655505 BZY655497:BZY655505 CJU655497:CJU655505 CTQ655497:CTQ655505 DDM655497:DDM655505 DNI655497:DNI655505 DXE655497:DXE655505 EHA655497:EHA655505 EQW655497:EQW655505 FAS655497:FAS655505 FKO655497:FKO655505 FUK655497:FUK655505 GEG655497:GEG655505 GOC655497:GOC655505 GXY655497:GXY655505 HHU655497:HHU655505 HRQ655497:HRQ655505 IBM655497:IBM655505 ILI655497:ILI655505 IVE655497:IVE655505 JFA655497:JFA655505 JOW655497:JOW655505 JYS655497:JYS655505 KIO655497:KIO655505 KSK655497:KSK655505 LCG655497:LCG655505 LMC655497:LMC655505 LVY655497:LVY655505 MFU655497:MFU655505 MPQ655497:MPQ655505 MZM655497:MZM655505 NJI655497:NJI655505 NTE655497:NTE655505 ODA655497:ODA655505 OMW655497:OMW655505 OWS655497:OWS655505 PGO655497:PGO655505 PQK655497:PQK655505 QAG655497:QAG655505 QKC655497:QKC655505 QTY655497:QTY655505 RDU655497:RDU655505 RNQ655497:RNQ655505 RXM655497:RXM655505 SHI655497:SHI655505 SRE655497:SRE655505 TBA655497:TBA655505 TKW655497:TKW655505 TUS655497:TUS655505 UEO655497:UEO655505 UOK655497:UOK655505 UYG655497:UYG655505 VIC655497:VIC655505 VRY655497:VRY655505 WBU655497:WBU655505 WLQ655497:WLQ655505 WVM655497:WVM655505 E721034:E721042 JA721033:JA721041 SW721033:SW721041 ACS721033:ACS721041 AMO721033:AMO721041 AWK721033:AWK721041 BGG721033:BGG721041 BQC721033:BQC721041 BZY721033:BZY721041 CJU721033:CJU721041 CTQ721033:CTQ721041 DDM721033:DDM721041 DNI721033:DNI721041 DXE721033:DXE721041 EHA721033:EHA721041 EQW721033:EQW721041 FAS721033:FAS721041 FKO721033:FKO721041 FUK721033:FUK721041 GEG721033:GEG721041 GOC721033:GOC721041 GXY721033:GXY721041 HHU721033:HHU721041 HRQ721033:HRQ721041 IBM721033:IBM721041 ILI721033:ILI721041 IVE721033:IVE721041 JFA721033:JFA721041 JOW721033:JOW721041 JYS721033:JYS721041 KIO721033:KIO721041 KSK721033:KSK721041 LCG721033:LCG721041 LMC721033:LMC721041 LVY721033:LVY721041 MFU721033:MFU721041 MPQ721033:MPQ721041 MZM721033:MZM721041 NJI721033:NJI721041 NTE721033:NTE721041 ODA721033:ODA721041 OMW721033:OMW721041 OWS721033:OWS721041 PGO721033:PGO721041 PQK721033:PQK721041 QAG721033:QAG721041 QKC721033:QKC721041 QTY721033:QTY721041 RDU721033:RDU721041 RNQ721033:RNQ721041 RXM721033:RXM721041 SHI721033:SHI721041 SRE721033:SRE721041 TBA721033:TBA721041 TKW721033:TKW721041 TUS721033:TUS721041 UEO721033:UEO721041 UOK721033:UOK721041 UYG721033:UYG721041 VIC721033:VIC721041 VRY721033:VRY721041 WBU721033:WBU721041 WLQ721033:WLQ721041 WVM721033:WVM721041 E786570:E786578 JA786569:JA786577 SW786569:SW786577 ACS786569:ACS786577 AMO786569:AMO786577 AWK786569:AWK786577 BGG786569:BGG786577 BQC786569:BQC786577 BZY786569:BZY786577 CJU786569:CJU786577 CTQ786569:CTQ786577 DDM786569:DDM786577 DNI786569:DNI786577 DXE786569:DXE786577 EHA786569:EHA786577 EQW786569:EQW786577 FAS786569:FAS786577 FKO786569:FKO786577 FUK786569:FUK786577 GEG786569:GEG786577 GOC786569:GOC786577 GXY786569:GXY786577 HHU786569:HHU786577 HRQ786569:HRQ786577 IBM786569:IBM786577 ILI786569:ILI786577 IVE786569:IVE786577 JFA786569:JFA786577 JOW786569:JOW786577 JYS786569:JYS786577 KIO786569:KIO786577 KSK786569:KSK786577 LCG786569:LCG786577 LMC786569:LMC786577 LVY786569:LVY786577 MFU786569:MFU786577 MPQ786569:MPQ786577 MZM786569:MZM786577 NJI786569:NJI786577 NTE786569:NTE786577 ODA786569:ODA786577 OMW786569:OMW786577 OWS786569:OWS786577 PGO786569:PGO786577 PQK786569:PQK786577 QAG786569:QAG786577 QKC786569:QKC786577 QTY786569:QTY786577 RDU786569:RDU786577 RNQ786569:RNQ786577 RXM786569:RXM786577 SHI786569:SHI786577 SRE786569:SRE786577 TBA786569:TBA786577 TKW786569:TKW786577 TUS786569:TUS786577 UEO786569:UEO786577 UOK786569:UOK786577 UYG786569:UYG786577 VIC786569:VIC786577 VRY786569:VRY786577 WBU786569:WBU786577 WLQ786569:WLQ786577 WVM786569:WVM786577 E852106:E852114 JA852105:JA852113 SW852105:SW852113 ACS852105:ACS852113 AMO852105:AMO852113 AWK852105:AWK852113 BGG852105:BGG852113 BQC852105:BQC852113 BZY852105:BZY852113 CJU852105:CJU852113 CTQ852105:CTQ852113 DDM852105:DDM852113 DNI852105:DNI852113 DXE852105:DXE852113 EHA852105:EHA852113 EQW852105:EQW852113 FAS852105:FAS852113 FKO852105:FKO852113 FUK852105:FUK852113 GEG852105:GEG852113 GOC852105:GOC852113 GXY852105:GXY852113 HHU852105:HHU852113 HRQ852105:HRQ852113 IBM852105:IBM852113 ILI852105:ILI852113 IVE852105:IVE852113 JFA852105:JFA852113 JOW852105:JOW852113 JYS852105:JYS852113 KIO852105:KIO852113 KSK852105:KSK852113 LCG852105:LCG852113 LMC852105:LMC852113 LVY852105:LVY852113 MFU852105:MFU852113 MPQ852105:MPQ852113 MZM852105:MZM852113 NJI852105:NJI852113 NTE852105:NTE852113 ODA852105:ODA852113 OMW852105:OMW852113 OWS852105:OWS852113 PGO852105:PGO852113 PQK852105:PQK852113 QAG852105:QAG852113 QKC852105:QKC852113 QTY852105:QTY852113 RDU852105:RDU852113 RNQ852105:RNQ852113 RXM852105:RXM852113 SHI852105:SHI852113 SRE852105:SRE852113 TBA852105:TBA852113 TKW852105:TKW852113 TUS852105:TUS852113 UEO852105:UEO852113 UOK852105:UOK852113 UYG852105:UYG852113 VIC852105:VIC852113 VRY852105:VRY852113 WBU852105:WBU852113 WLQ852105:WLQ852113 WVM852105:WVM852113 E917642:E917650 JA917641:JA917649 SW917641:SW917649 ACS917641:ACS917649 AMO917641:AMO917649 AWK917641:AWK917649 BGG917641:BGG917649 BQC917641:BQC917649 BZY917641:BZY917649 CJU917641:CJU917649 CTQ917641:CTQ917649 DDM917641:DDM917649 DNI917641:DNI917649 DXE917641:DXE917649 EHA917641:EHA917649 EQW917641:EQW917649 FAS917641:FAS917649 FKO917641:FKO917649 FUK917641:FUK917649 GEG917641:GEG917649 GOC917641:GOC917649 GXY917641:GXY917649 HHU917641:HHU917649 HRQ917641:HRQ917649 IBM917641:IBM917649 ILI917641:ILI917649 IVE917641:IVE917649 JFA917641:JFA917649 JOW917641:JOW917649 JYS917641:JYS917649 KIO917641:KIO917649 KSK917641:KSK917649 LCG917641:LCG917649 LMC917641:LMC917649 LVY917641:LVY917649 MFU917641:MFU917649 MPQ917641:MPQ917649 MZM917641:MZM917649 NJI917641:NJI917649 NTE917641:NTE917649 ODA917641:ODA917649 OMW917641:OMW917649 OWS917641:OWS917649 PGO917641:PGO917649 PQK917641:PQK917649 QAG917641:QAG917649 QKC917641:QKC917649 QTY917641:QTY917649 RDU917641:RDU917649 RNQ917641:RNQ917649 RXM917641:RXM917649 SHI917641:SHI917649 SRE917641:SRE917649 TBA917641:TBA917649 TKW917641:TKW917649 TUS917641:TUS917649 UEO917641:UEO917649 UOK917641:UOK917649 UYG917641:UYG917649 VIC917641:VIC917649 VRY917641:VRY917649 WBU917641:WBU917649 WLQ917641:WLQ917649 WVM917641:WVM917649 E983178:E983186 JA983177:JA983185 SW983177:SW983185 ACS983177:ACS983185 AMO983177:AMO983185 AWK983177:AWK983185 BGG983177:BGG983185 BQC983177:BQC983185 BZY983177:BZY983185 CJU983177:CJU983185 CTQ983177:CTQ983185 DDM983177:DDM983185 DNI983177:DNI983185 DXE983177:DXE983185 EHA983177:EHA983185 EQW983177:EQW983185 FAS983177:FAS983185 FKO983177:FKO983185 FUK983177:FUK983185 GEG983177:GEG983185 GOC983177:GOC983185 GXY983177:GXY983185 HHU983177:HHU983185 HRQ983177:HRQ983185 IBM983177:IBM983185 ILI983177:ILI983185 IVE983177:IVE983185 JFA983177:JFA983185 JOW983177:JOW983185 JYS983177:JYS983185 KIO983177:KIO983185 KSK983177:KSK983185 LCG983177:LCG983185 LMC983177:LMC983185 LVY983177:LVY983185 MFU983177:MFU983185 MPQ983177:MPQ983185 MZM983177:MZM983185 NJI983177:NJI983185 NTE983177:NTE983185 ODA983177:ODA983185 OMW983177:OMW983185 OWS983177:OWS983185 PGO983177:PGO983185 PQK983177:PQK983185 QAG983177:QAG983185 QKC983177:QKC983185 QTY983177:QTY983185 RDU983177:RDU983185 RNQ983177:RNQ983185 RXM983177:RXM983185 SHI983177:SHI983185 SRE983177:SRE983185 TBA983177:TBA983185 TKW983177:TKW983185 TUS983177:TUS983185 UEO983177:UEO983185 UOK983177:UOK983185 UYG983177:UYG983185 VIC983177:VIC983185 VRY983177:VRY983185 WBU983177:WBU983185 WLQ983177:WLQ983185 E63:E98" xr:uid="{00000000-0002-0000-0500-000003000000}"/>
    <dataValidation allowBlank="1" showInputMessage="1" showErrorMessage="1" prompt="ingrese el valor del Factor Prestacional asignado para el personal." sqref="WVN983177:WVN983185 JB12:JB60 SX12:SX60 ACT12:ACT60 AMP12:AMP60 AWL12:AWL60 BGH12:BGH60 BQD12:BQD60 BZZ12:BZZ60 CJV12:CJV60 CTR12:CTR60 DDN12:DDN60 DNJ12:DNJ60 DXF12:DXF60 EHB12:EHB60 EQX12:EQX60 FAT12:FAT60 FKP12:FKP60 FUL12:FUL60 GEH12:GEH60 GOD12:GOD60 GXZ12:GXZ60 HHV12:HHV60 HRR12:HRR60 IBN12:IBN60 ILJ12:ILJ60 IVF12:IVF60 JFB12:JFB60 JOX12:JOX60 JYT12:JYT60 KIP12:KIP60 KSL12:KSL60 LCH12:LCH60 LMD12:LMD60 LVZ12:LVZ60 MFV12:MFV60 MPR12:MPR60 MZN12:MZN60 NJJ12:NJJ60 NTF12:NTF60 ODB12:ODB60 OMX12:OMX60 OWT12:OWT60 PGP12:PGP60 PQL12:PQL60 QAH12:QAH60 QKD12:QKD60 QTZ12:QTZ60 RDV12:RDV60 RNR12:RNR60 RXN12:RXN60 SHJ12:SHJ60 SRF12:SRF60 TBB12:TBB60 TKX12:TKX60 TUT12:TUT60 UEP12:UEP60 UOL12:UOL60 UYH12:UYH60 VID12:VID60 VRZ12:VRZ60 WBV12:WBV60 WLR12:WLR60 WVN12:WVN60 F65663:F65671 JB65662:JB65670 SX65662:SX65670 ACT65662:ACT65670 AMP65662:AMP65670 AWL65662:AWL65670 BGH65662:BGH65670 BQD65662:BQD65670 BZZ65662:BZZ65670 CJV65662:CJV65670 CTR65662:CTR65670 DDN65662:DDN65670 DNJ65662:DNJ65670 DXF65662:DXF65670 EHB65662:EHB65670 EQX65662:EQX65670 FAT65662:FAT65670 FKP65662:FKP65670 FUL65662:FUL65670 GEH65662:GEH65670 GOD65662:GOD65670 GXZ65662:GXZ65670 HHV65662:HHV65670 HRR65662:HRR65670 IBN65662:IBN65670 ILJ65662:ILJ65670 IVF65662:IVF65670 JFB65662:JFB65670 JOX65662:JOX65670 JYT65662:JYT65670 KIP65662:KIP65670 KSL65662:KSL65670 LCH65662:LCH65670 LMD65662:LMD65670 LVZ65662:LVZ65670 MFV65662:MFV65670 MPR65662:MPR65670 MZN65662:MZN65670 NJJ65662:NJJ65670 NTF65662:NTF65670 ODB65662:ODB65670 OMX65662:OMX65670 OWT65662:OWT65670 PGP65662:PGP65670 PQL65662:PQL65670 QAH65662:QAH65670 QKD65662:QKD65670 QTZ65662:QTZ65670 RDV65662:RDV65670 RNR65662:RNR65670 RXN65662:RXN65670 SHJ65662:SHJ65670 SRF65662:SRF65670 TBB65662:TBB65670 TKX65662:TKX65670 TUT65662:TUT65670 UEP65662:UEP65670 UOL65662:UOL65670 UYH65662:UYH65670 VID65662:VID65670 VRZ65662:VRZ65670 WBV65662:WBV65670 WLR65662:WLR65670 WVN65662:WVN65670 F131199:F131207 JB131198:JB131206 SX131198:SX131206 ACT131198:ACT131206 AMP131198:AMP131206 AWL131198:AWL131206 BGH131198:BGH131206 BQD131198:BQD131206 BZZ131198:BZZ131206 CJV131198:CJV131206 CTR131198:CTR131206 DDN131198:DDN131206 DNJ131198:DNJ131206 DXF131198:DXF131206 EHB131198:EHB131206 EQX131198:EQX131206 FAT131198:FAT131206 FKP131198:FKP131206 FUL131198:FUL131206 GEH131198:GEH131206 GOD131198:GOD131206 GXZ131198:GXZ131206 HHV131198:HHV131206 HRR131198:HRR131206 IBN131198:IBN131206 ILJ131198:ILJ131206 IVF131198:IVF131206 JFB131198:JFB131206 JOX131198:JOX131206 JYT131198:JYT131206 KIP131198:KIP131206 KSL131198:KSL131206 LCH131198:LCH131206 LMD131198:LMD131206 LVZ131198:LVZ131206 MFV131198:MFV131206 MPR131198:MPR131206 MZN131198:MZN131206 NJJ131198:NJJ131206 NTF131198:NTF131206 ODB131198:ODB131206 OMX131198:OMX131206 OWT131198:OWT131206 PGP131198:PGP131206 PQL131198:PQL131206 QAH131198:QAH131206 QKD131198:QKD131206 QTZ131198:QTZ131206 RDV131198:RDV131206 RNR131198:RNR131206 RXN131198:RXN131206 SHJ131198:SHJ131206 SRF131198:SRF131206 TBB131198:TBB131206 TKX131198:TKX131206 TUT131198:TUT131206 UEP131198:UEP131206 UOL131198:UOL131206 UYH131198:UYH131206 VID131198:VID131206 VRZ131198:VRZ131206 WBV131198:WBV131206 WLR131198:WLR131206 WVN131198:WVN131206 F196735:F196743 JB196734:JB196742 SX196734:SX196742 ACT196734:ACT196742 AMP196734:AMP196742 AWL196734:AWL196742 BGH196734:BGH196742 BQD196734:BQD196742 BZZ196734:BZZ196742 CJV196734:CJV196742 CTR196734:CTR196742 DDN196734:DDN196742 DNJ196734:DNJ196742 DXF196734:DXF196742 EHB196734:EHB196742 EQX196734:EQX196742 FAT196734:FAT196742 FKP196734:FKP196742 FUL196734:FUL196742 GEH196734:GEH196742 GOD196734:GOD196742 GXZ196734:GXZ196742 HHV196734:HHV196742 HRR196734:HRR196742 IBN196734:IBN196742 ILJ196734:ILJ196742 IVF196734:IVF196742 JFB196734:JFB196742 JOX196734:JOX196742 JYT196734:JYT196742 KIP196734:KIP196742 KSL196734:KSL196742 LCH196734:LCH196742 LMD196734:LMD196742 LVZ196734:LVZ196742 MFV196734:MFV196742 MPR196734:MPR196742 MZN196734:MZN196742 NJJ196734:NJJ196742 NTF196734:NTF196742 ODB196734:ODB196742 OMX196734:OMX196742 OWT196734:OWT196742 PGP196734:PGP196742 PQL196734:PQL196742 QAH196734:QAH196742 QKD196734:QKD196742 QTZ196734:QTZ196742 RDV196734:RDV196742 RNR196734:RNR196742 RXN196734:RXN196742 SHJ196734:SHJ196742 SRF196734:SRF196742 TBB196734:TBB196742 TKX196734:TKX196742 TUT196734:TUT196742 UEP196734:UEP196742 UOL196734:UOL196742 UYH196734:UYH196742 VID196734:VID196742 VRZ196734:VRZ196742 WBV196734:WBV196742 WLR196734:WLR196742 WVN196734:WVN196742 F262271:F262279 JB262270:JB262278 SX262270:SX262278 ACT262270:ACT262278 AMP262270:AMP262278 AWL262270:AWL262278 BGH262270:BGH262278 BQD262270:BQD262278 BZZ262270:BZZ262278 CJV262270:CJV262278 CTR262270:CTR262278 DDN262270:DDN262278 DNJ262270:DNJ262278 DXF262270:DXF262278 EHB262270:EHB262278 EQX262270:EQX262278 FAT262270:FAT262278 FKP262270:FKP262278 FUL262270:FUL262278 GEH262270:GEH262278 GOD262270:GOD262278 GXZ262270:GXZ262278 HHV262270:HHV262278 HRR262270:HRR262278 IBN262270:IBN262278 ILJ262270:ILJ262278 IVF262270:IVF262278 JFB262270:JFB262278 JOX262270:JOX262278 JYT262270:JYT262278 KIP262270:KIP262278 KSL262270:KSL262278 LCH262270:LCH262278 LMD262270:LMD262278 LVZ262270:LVZ262278 MFV262270:MFV262278 MPR262270:MPR262278 MZN262270:MZN262278 NJJ262270:NJJ262278 NTF262270:NTF262278 ODB262270:ODB262278 OMX262270:OMX262278 OWT262270:OWT262278 PGP262270:PGP262278 PQL262270:PQL262278 QAH262270:QAH262278 QKD262270:QKD262278 QTZ262270:QTZ262278 RDV262270:RDV262278 RNR262270:RNR262278 RXN262270:RXN262278 SHJ262270:SHJ262278 SRF262270:SRF262278 TBB262270:TBB262278 TKX262270:TKX262278 TUT262270:TUT262278 UEP262270:UEP262278 UOL262270:UOL262278 UYH262270:UYH262278 VID262270:VID262278 VRZ262270:VRZ262278 WBV262270:WBV262278 WLR262270:WLR262278 WVN262270:WVN262278 F327807:F327815 JB327806:JB327814 SX327806:SX327814 ACT327806:ACT327814 AMP327806:AMP327814 AWL327806:AWL327814 BGH327806:BGH327814 BQD327806:BQD327814 BZZ327806:BZZ327814 CJV327806:CJV327814 CTR327806:CTR327814 DDN327806:DDN327814 DNJ327806:DNJ327814 DXF327806:DXF327814 EHB327806:EHB327814 EQX327806:EQX327814 FAT327806:FAT327814 FKP327806:FKP327814 FUL327806:FUL327814 GEH327806:GEH327814 GOD327806:GOD327814 GXZ327806:GXZ327814 HHV327806:HHV327814 HRR327806:HRR327814 IBN327806:IBN327814 ILJ327806:ILJ327814 IVF327806:IVF327814 JFB327806:JFB327814 JOX327806:JOX327814 JYT327806:JYT327814 KIP327806:KIP327814 KSL327806:KSL327814 LCH327806:LCH327814 LMD327806:LMD327814 LVZ327806:LVZ327814 MFV327806:MFV327814 MPR327806:MPR327814 MZN327806:MZN327814 NJJ327806:NJJ327814 NTF327806:NTF327814 ODB327806:ODB327814 OMX327806:OMX327814 OWT327806:OWT327814 PGP327806:PGP327814 PQL327806:PQL327814 QAH327806:QAH327814 QKD327806:QKD327814 QTZ327806:QTZ327814 RDV327806:RDV327814 RNR327806:RNR327814 RXN327806:RXN327814 SHJ327806:SHJ327814 SRF327806:SRF327814 TBB327806:TBB327814 TKX327806:TKX327814 TUT327806:TUT327814 UEP327806:UEP327814 UOL327806:UOL327814 UYH327806:UYH327814 VID327806:VID327814 VRZ327806:VRZ327814 WBV327806:WBV327814 WLR327806:WLR327814 WVN327806:WVN327814 F393343:F393351 JB393342:JB393350 SX393342:SX393350 ACT393342:ACT393350 AMP393342:AMP393350 AWL393342:AWL393350 BGH393342:BGH393350 BQD393342:BQD393350 BZZ393342:BZZ393350 CJV393342:CJV393350 CTR393342:CTR393350 DDN393342:DDN393350 DNJ393342:DNJ393350 DXF393342:DXF393350 EHB393342:EHB393350 EQX393342:EQX393350 FAT393342:FAT393350 FKP393342:FKP393350 FUL393342:FUL393350 GEH393342:GEH393350 GOD393342:GOD393350 GXZ393342:GXZ393350 HHV393342:HHV393350 HRR393342:HRR393350 IBN393342:IBN393350 ILJ393342:ILJ393350 IVF393342:IVF393350 JFB393342:JFB393350 JOX393342:JOX393350 JYT393342:JYT393350 KIP393342:KIP393350 KSL393342:KSL393350 LCH393342:LCH393350 LMD393342:LMD393350 LVZ393342:LVZ393350 MFV393342:MFV393350 MPR393342:MPR393350 MZN393342:MZN393350 NJJ393342:NJJ393350 NTF393342:NTF393350 ODB393342:ODB393350 OMX393342:OMX393350 OWT393342:OWT393350 PGP393342:PGP393350 PQL393342:PQL393350 QAH393342:QAH393350 QKD393342:QKD393350 QTZ393342:QTZ393350 RDV393342:RDV393350 RNR393342:RNR393350 RXN393342:RXN393350 SHJ393342:SHJ393350 SRF393342:SRF393350 TBB393342:TBB393350 TKX393342:TKX393350 TUT393342:TUT393350 UEP393342:UEP393350 UOL393342:UOL393350 UYH393342:UYH393350 VID393342:VID393350 VRZ393342:VRZ393350 WBV393342:WBV393350 WLR393342:WLR393350 WVN393342:WVN393350 F458879:F458887 JB458878:JB458886 SX458878:SX458886 ACT458878:ACT458886 AMP458878:AMP458886 AWL458878:AWL458886 BGH458878:BGH458886 BQD458878:BQD458886 BZZ458878:BZZ458886 CJV458878:CJV458886 CTR458878:CTR458886 DDN458878:DDN458886 DNJ458878:DNJ458886 DXF458878:DXF458886 EHB458878:EHB458886 EQX458878:EQX458886 FAT458878:FAT458886 FKP458878:FKP458886 FUL458878:FUL458886 GEH458878:GEH458886 GOD458878:GOD458886 GXZ458878:GXZ458886 HHV458878:HHV458886 HRR458878:HRR458886 IBN458878:IBN458886 ILJ458878:ILJ458886 IVF458878:IVF458886 JFB458878:JFB458886 JOX458878:JOX458886 JYT458878:JYT458886 KIP458878:KIP458886 KSL458878:KSL458886 LCH458878:LCH458886 LMD458878:LMD458886 LVZ458878:LVZ458886 MFV458878:MFV458886 MPR458878:MPR458886 MZN458878:MZN458886 NJJ458878:NJJ458886 NTF458878:NTF458886 ODB458878:ODB458886 OMX458878:OMX458886 OWT458878:OWT458886 PGP458878:PGP458886 PQL458878:PQL458886 QAH458878:QAH458886 QKD458878:QKD458886 QTZ458878:QTZ458886 RDV458878:RDV458886 RNR458878:RNR458886 RXN458878:RXN458886 SHJ458878:SHJ458886 SRF458878:SRF458886 TBB458878:TBB458886 TKX458878:TKX458886 TUT458878:TUT458886 UEP458878:UEP458886 UOL458878:UOL458886 UYH458878:UYH458886 VID458878:VID458886 VRZ458878:VRZ458886 WBV458878:WBV458886 WLR458878:WLR458886 WVN458878:WVN458886 F524415:F524423 JB524414:JB524422 SX524414:SX524422 ACT524414:ACT524422 AMP524414:AMP524422 AWL524414:AWL524422 BGH524414:BGH524422 BQD524414:BQD524422 BZZ524414:BZZ524422 CJV524414:CJV524422 CTR524414:CTR524422 DDN524414:DDN524422 DNJ524414:DNJ524422 DXF524414:DXF524422 EHB524414:EHB524422 EQX524414:EQX524422 FAT524414:FAT524422 FKP524414:FKP524422 FUL524414:FUL524422 GEH524414:GEH524422 GOD524414:GOD524422 GXZ524414:GXZ524422 HHV524414:HHV524422 HRR524414:HRR524422 IBN524414:IBN524422 ILJ524414:ILJ524422 IVF524414:IVF524422 JFB524414:JFB524422 JOX524414:JOX524422 JYT524414:JYT524422 KIP524414:KIP524422 KSL524414:KSL524422 LCH524414:LCH524422 LMD524414:LMD524422 LVZ524414:LVZ524422 MFV524414:MFV524422 MPR524414:MPR524422 MZN524414:MZN524422 NJJ524414:NJJ524422 NTF524414:NTF524422 ODB524414:ODB524422 OMX524414:OMX524422 OWT524414:OWT524422 PGP524414:PGP524422 PQL524414:PQL524422 QAH524414:QAH524422 QKD524414:QKD524422 QTZ524414:QTZ524422 RDV524414:RDV524422 RNR524414:RNR524422 RXN524414:RXN524422 SHJ524414:SHJ524422 SRF524414:SRF524422 TBB524414:TBB524422 TKX524414:TKX524422 TUT524414:TUT524422 UEP524414:UEP524422 UOL524414:UOL524422 UYH524414:UYH524422 VID524414:VID524422 VRZ524414:VRZ524422 WBV524414:WBV524422 WLR524414:WLR524422 WVN524414:WVN524422 F589951:F589959 JB589950:JB589958 SX589950:SX589958 ACT589950:ACT589958 AMP589950:AMP589958 AWL589950:AWL589958 BGH589950:BGH589958 BQD589950:BQD589958 BZZ589950:BZZ589958 CJV589950:CJV589958 CTR589950:CTR589958 DDN589950:DDN589958 DNJ589950:DNJ589958 DXF589950:DXF589958 EHB589950:EHB589958 EQX589950:EQX589958 FAT589950:FAT589958 FKP589950:FKP589958 FUL589950:FUL589958 GEH589950:GEH589958 GOD589950:GOD589958 GXZ589950:GXZ589958 HHV589950:HHV589958 HRR589950:HRR589958 IBN589950:IBN589958 ILJ589950:ILJ589958 IVF589950:IVF589958 JFB589950:JFB589958 JOX589950:JOX589958 JYT589950:JYT589958 KIP589950:KIP589958 KSL589950:KSL589958 LCH589950:LCH589958 LMD589950:LMD589958 LVZ589950:LVZ589958 MFV589950:MFV589958 MPR589950:MPR589958 MZN589950:MZN589958 NJJ589950:NJJ589958 NTF589950:NTF589958 ODB589950:ODB589958 OMX589950:OMX589958 OWT589950:OWT589958 PGP589950:PGP589958 PQL589950:PQL589958 QAH589950:QAH589958 QKD589950:QKD589958 QTZ589950:QTZ589958 RDV589950:RDV589958 RNR589950:RNR589958 RXN589950:RXN589958 SHJ589950:SHJ589958 SRF589950:SRF589958 TBB589950:TBB589958 TKX589950:TKX589958 TUT589950:TUT589958 UEP589950:UEP589958 UOL589950:UOL589958 UYH589950:UYH589958 VID589950:VID589958 VRZ589950:VRZ589958 WBV589950:WBV589958 WLR589950:WLR589958 WVN589950:WVN589958 F655487:F655495 JB655486:JB655494 SX655486:SX655494 ACT655486:ACT655494 AMP655486:AMP655494 AWL655486:AWL655494 BGH655486:BGH655494 BQD655486:BQD655494 BZZ655486:BZZ655494 CJV655486:CJV655494 CTR655486:CTR655494 DDN655486:DDN655494 DNJ655486:DNJ655494 DXF655486:DXF655494 EHB655486:EHB655494 EQX655486:EQX655494 FAT655486:FAT655494 FKP655486:FKP655494 FUL655486:FUL655494 GEH655486:GEH655494 GOD655486:GOD655494 GXZ655486:GXZ655494 HHV655486:HHV655494 HRR655486:HRR655494 IBN655486:IBN655494 ILJ655486:ILJ655494 IVF655486:IVF655494 JFB655486:JFB655494 JOX655486:JOX655494 JYT655486:JYT655494 KIP655486:KIP655494 KSL655486:KSL655494 LCH655486:LCH655494 LMD655486:LMD655494 LVZ655486:LVZ655494 MFV655486:MFV655494 MPR655486:MPR655494 MZN655486:MZN655494 NJJ655486:NJJ655494 NTF655486:NTF655494 ODB655486:ODB655494 OMX655486:OMX655494 OWT655486:OWT655494 PGP655486:PGP655494 PQL655486:PQL655494 QAH655486:QAH655494 QKD655486:QKD655494 QTZ655486:QTZ655494 RDV655486:RDV655494 RNR655486:RNR655494 RXN655486:RXN655494 SHJ655486:SHJ655494 SRF655486:SRF655494 TBB655486:TBB655494 TKX655486:TKX655494 TUT655486:TUT655494 UEP655486:UEP655494 UOL655486:UOL655494 UYH655486:UYH655494 VID655486:VID655494 VRZ655486:VRZ655494 WBV655486:WBV655494 WLR655486:WLR655494 WVN655486:WVN655494 F721023:F721031 JB721022:JB721030 SX721022:SX721030 ACT721022:ACT721030 AMP721022:AMP721030 AWL721022:AWL721030 BGH721022:BGH721030 BQD721022:BQD721030 BZZ721022:BZZ721030 CJV721022:CJV721030 CTR721022:CTR721030 DDN721022:DDN721030 DNJ721022:DNJ721030 DXF721022:DXF721030 EHB721022:EHB721030 EQX721022:EQX721030 FAT721022:FAT721030 FKP721022:FKP721030 FUL721022:FUL721030 GEH721022:GEH721030 GOD721022:GOD721030 GXZ721022:GXZ721030 HHV721022:HHV721030 HRR721022:HRR721030 IBN721022:IBN721030 ILJ721022:ILJ721030 IVF721022:IVF721030 JFB721022:JFB721030 JOX721022:JOX721030 JYT721022:JYT721030 KIP721022:KIP721030 KSL721022:KSL721030 LCH721022:LCH721030 LMD721022:LMD721030 LVZ721022:LVZ721030 MFV721022:MFV721030 MPR721022:MPR721030 MZN721022:MZN721030 NJJ721022:NJJ721030 NTF721022:NTF721030 ODB721022:ODB721030 OMX721022:OMX721030 OWT721022:OWT721030 PGP721022:PGP721030 PQL721022:PQL721030 QAH721022:QAH721030 QKD721022:QKD721030 QTZ721022:QTZ721030 RDV721022:RDV721030 RNR721022:RNR721030 RXN721022:RXN721030 SHJ721022:SHJ721030 SRF721022:SRF721030 TBB721022:TBB721030 TKX721022:TKX721030 TUT721022:TUT721030 UEP721022:UEP721030 UOL721022:UOL721030 UYH721022:UYH721030 VID721022:VID721030 VRZ721022:VRZ721030 WBV721022:WBV721030 WLR721022:WLR721030 WVN721022:WVN721030 F786559:F786567 JB786558:JB786566 SX786558:SX786566 ACT786558:ACT786566 AMP786558:AMP786566 AWL786558:AWL786566 BGH786558:BGH786566 BQD786558:BQD786566 BZZ786558:BZZ786566 CJV786558:CJV786566 CTR786558:CTR786566 DDN786558:DDN786566 DNJ786558:DNJ786566 DXF786558:DXF786566 EHB786558:EHB786566 EQX786558:EQX786566 FAT786558:FAT786566 FKP786558:FKP786566 FUL786558:FUL786566 GEH786558:GEH786566 GOD786558:GOD786566 GXZ786558:GXZ786566 HHV786558:HHV786566 HRR786558:HRR786566 IBN786558:IBN786566 ILJ786558:ILJ786566 IVF786558:IVF786566 JFB786558:JFB786566 JOX786558:JOX786566 JYT786558:JYT786566 KIP786558:KIP786566 KSL786558:KSL786566 LCH786558:LCH786566 LMD786558:LMD786566 LVZ786558:LVZ786566 MFV786558:MFV786566 MPR786558:MPR786566 MZN786558:MZN786566 NJJ786558:NJJ786566 NTF786558:NTF786566 ODB786558:ODB786566 OMX786558:OMX786566 OWT786558:OWT786566 PGP786558:PGP786566 PQL786558:PQL786566 QAH786558:QAH786566 QKD786558:QKD786566 QTZ786558:QTZ786566 RDV786558:RDV786566 RNR786558:RNR786566 RXN786558:RXN786566 SHJ786558:SHJ786566 SRF786558:SRF786566 TBB786558:TBB786566 TKX786558:TKX786566 TUT786558:TUT786566 UEP786558:UEP786566 UOL786558:UOL786566 UYH786558:UYH786566 VID786558:VID786566 VRZ786558:VRZ786566 WBV786558:WBV786566 WLR786558:WLR786566 WVN786558:WVN786566 F852095:F852103 JB852094:JB852102 SX852094:SX852102 ACT852094:ACT852102 AMP852094:AMP852102 AWL852094:AWL852102 BGH852094:BGH852102 BQD852094:BQD852102 BZZ852094:BZZ852102 CJV852094:CJV852102 CTR852094:CTR852102 DDN852094:DDN852102 DNJ852094:DNJ852102 DXF852094:DXF852102 EHB852094:EHB852102 EQX852094:EQX852102 FAT852094:FAT852102 FKP852094:FKP852102 FUL852094:FUL852102 GEH852094:GEH852102 GOD852094:GOD852102 GXZ852094:GXZ852102 HHV852094:HHV852102 HRR852094:HRR852102 IBN852094:IBN852102 ILJ852094:ILJ852102 IVF852094:IVF852102 JFB852094:JFB852102 JOX852094:JOX852102 JYT852094:JYT852102 KIP852094:KIP852102 KSL852094:KSL852102 LCH852094:LCH852102 LMD852094:LMD852102 LVZ852094:LVZ852102 MFV852094:MFV852102 MPR852094:MPR852102 MZN852094:MZN852102 NJJ852094:NJJ852102 NTF852094:NTF852102 ODB852094:ODB852102 OMX852094:OMX852102 OWT852094:OWT852102 PGP852094:PGP852102 PQL852094:PQL852102 QAH852094:QAH852102 QKD852094:QKD852102 QTZ852094:QTZ852102 RDV852094:RDV852102 RNR852094:RNR852102 RXN852094:RXN852102 SHJ852094:SHJ852102 SRF852094:SRF852102 TBB852094:TBB852102 TKX852094:TKX852102 TUT852094:TUT852102 UEP852094:UEP852102 UOL852094:UOL852102 UYH852094:UYH852102 VID852094:VID852102 VRZ852094:VRZ852102 WBV852094:WBV852102 WLR852094:WLR852102 WVN852094:WVN852102 F917631:F917639 JB917630:JB917638 SX917630:SX917638 ACT917630:ACT917638 AMP917630:AMP917638 AWL917630:AWL917638 BGH917630:BGH917638 BQD917630:BQD917638 BZZ917630:BZZ917638 CJV917630:CJV917638 CTR917630:CTR917638 DDN917630:DDN917638 DNJ917630:DNJ917638 DXF917630:DXF917638 EHB917630:EHB917638 EQX917630:EQX917638 FAT917630:FAT917638 FKP917630:FKP917638 FUL917630:FUL917638 GEH917630:GEH917638 GOD917630:GOD917638 GXZ917630:GXZ917638 HHV917630:HHV917638 HRR917630:HRR917638 IBN917630:IBN917638 ILJ917630:ILJ917638 IVF917630:IVF917638 JFB917630:JFB917638 JOX917630:JOX917638 JYT917630:JYT917638 KIP917630:KIP917638 KSL917630:KSL917638 LCH917630:LCH917638 LMD917630:LMD917638 LVZ917630:LVZ917638 MFV917630:MFV917638 MPR917630:MPR917638 MZN917630:MZN917638 NJJ917630:NJJ917638 NTF917630:NTF917638 ODB917630:ODB917638 OMX917630:OMX917638 OWT917630:OWT917638 PGP917630:PGP917638 PQL917630:PQL917638 QAH917630:QAH917638 QKD917630:QKD917638 QTZ917630:QTZ917638 RDV917630:RDV917638 RNR917630:RNR917638 RXN917630:RXN917638 SHJ917630:SHJ917638 SRF917630:SRF917638 TBB917630:TBB917638 TKX917630:TKX917638 TUT917630:TUT917638 UEP917630:UEP917638 UOL917630:UOL917638 UYH917630:UYH917638 VID917630:VID917638 VRZ917630:VRZ917638 WBV917630:WBV917638 WLR917630:WLR917638 WVN917630:WVN917638 F983167:F983175 JB983166:JB983174 SX983166:SX983174 ACT983166:ACT983174 AMP983166:AMP983174 AWL983166:AWL983174 BGH983166:BGH983174 BQD983166:BQD983174 BZZ983166:BZZ983174 CJV983166:CJV983174 CTR983166:CTR983174 DDN983166:DDN983174 DNJ983166:DNJ983174 DXF983166:DXF983174 EHB983166:EHB983174 EQX983166:EQX983174 FAT983166:FAT983174 FKP983166:FKP983174 FUL983166:FUL983174 GEH983166:GEH983174 GOD983166:GOD983174 GXZ983166:GXZ983174 HHV983166:HHV983174 HRR983166:HRR983174 IBN983166:IBN983174 ILJ983166:ILJ983174 IVF983166:IVF983174 JFB983166:JFB983174 JOX983166:JOX983174 JYT983166:JYT983174 KIP983166:KIP983174 KSL983166:KSL983174 LCH983166:LCH983174 LMD983166:LMD983174 LVZ983166:LVZ983174 MFV983166:MFV983174 MPR983166:MPR983174 MZN983166:MZN983174 NJJ983166:NJJ983174 NTF983166:NTF983174 ODB983166:ODB983174 OMX983166:OMX983174 OWT983166:OWT983174 PGP983166:PGP983174 PQL983166:PQL983174 QAH983166:QAH983174 QKD983166:QKD983174 QTZ983166:QTZ983174 RDV983166:RDV983174 RNR983166:RNR983174 RXN983166:RXN983174 SHJ983166:SHJ983174 SRF983166:SRF983174 TBB983166:TBB983174 TKX983166:TKX983174 TUT983166:TUT983174 UEP983166:UEP983174 UOL983166:UOL983174 UYH983166:UYH983174 VID983166:VID983174 VRZ983166:VRZ983174 WBV983166:WBV983174 WLR983166:WLR983174 WVN983166:WVN983174 F12:F60 JB63:JB98 SX63:SX98 ACT63:ACT98 AMP63:AMP98 AWL63:AWL98 BGH63:BGH98 BQD63:BQD98 BZZ63:BZZ98 CJV63:CJV98 CTR63:CTR98 DDN63:DDN98 DNJ63:DNJ98 DXF63:DXF98 EHB63:EHB98 EQX63:EQX98 FAT63:FAT98 FKP63:FKP98 FUL63:FUL98 GEH63:GEH98 GOD63:GOD98 GXZ63:GXZ98 HHV63:HHV98 HRR63:HRR98 IBN63:IBN98 ILJ63:ILJ98 IVF63:IVF98 JFB63:JFB98 JOX63:JOX98 JYT63:JYT98 KIP63:KIP98 KSL63:KSL98 LCH63:LCH98 LMD63:LMD98 LVZ63:LVZ98 MFV63:MFV98 MPR63:MPR98 MZN63:MZN98 NJJ63:NJJ98 NTF63:NTF98 ODB63:ODB98 OMX63:OMX98 OWT63:OWT98 PGP63:PGP98 PQL63:PQL98 QAH63:QAH98 QKD63:QKD98 QTZ63:QTZ98 RDV63:RDV98 RNR63:RNR98 RXN63:RXN98 SHJ63:SHJ98 SRF63:SRF98 TBB63:TBB98 TKX63:TKX98 TUT63:TUT98 UEP63:UEP98 UOL63:UOL98 UYH63:UYH98 VID63:VID98 VRZ63:VRZ98 WBV63:WBV98 WLR63:WLR98 WVN63:WVN98 F65674:F65682 JB65673:JB65681 SX65673:SX65681 ACT65673:ACT65681 AMP65673:AMP65681 AWL65673:AWL65681 BGH65673:BGH65681 BQD65673:BQD65681 BZZ65673:BZZ65681 CJV65673:CJV65681 CTR65673:CTR65681 DDN65673:DDN65681 DNJ65673:DNJ65681 DXF65673:DXF65681 EHB65673:EHB65681 EQX65673:EQX65681 FAT65673:FAT65681 FKP65673:FKP65681 FUL65673:FUL65681 GEH65673:GEH65681 GOD65673:GOD65681 GXZ65673:GXZ65681 HHV65673:HHV65681 HRR65673:HRR65681 IBN65673:IBN65681 ILJ65673:ILJ65681 IVF65673:IVF65681 JFB65673:JFB65681 JOX65673:JOX65681 JYT65673:JYT65681 KIP65673:KIP65681 KSL65673:KSL65681 LCH65673:LCH65681 LMD65673:LMD65681 LVZ65673:LVZ65681 MFV65673:MFV65681 MPR65673:MPR65681 MZN65673:MZN65681 NJJ65673:NJJ65681 NTF65673:NTF65681 ODB65673:ODB65681 OMX65673:OMX65681 OWT65673:OWT65681 PGP65673:PGP65681 PQL65673:PQL65681 QAH65673:QAH65681 QKD65673:QKD65681 QTZ65673:QTZ65681 RDV65673:RDV65681 RNR65673:RNR65681 RXN65673:RXN65681 SHJ65673:SHJ65681 SRF65673:SRF65681 TBB65673:TBB65681 TKX65673:TKX65681 TUT65673:TUT65681 UEP65673:UEP65681 UOL65673:UOL65681 UYH65673:UYH65681 VID65673:VID65681 VRZ65673:VRZ65681 WBV65673:WBV65681 WLR65673:WLR65681 WVN65673:WVN65681 F131210:F131218 JB131209:JB131217 SX131209:SX131217 ACT131209:ACT131217 AMP131209:AMP131217 AWL131209:AWL131217 BGH131209:BGH131217 BQD131209:BQD131217 BZZ131209:BZZ131217 CJV131209:CJV131217 CTR131209:CTR131217 DDN131209:DDN131217 DNJ131209:DNJ131217 DXF131209:DXF131217 EHB131209:EHB131217 EQX131209:EQX131217 FAT131209:FAT131217 FKP131209:FKP131217 FUL131209:FUL131217 GEH131209:GEH131217 GOD131209:GOD131217 GXZ131209:GXZ131217 HHV131209:HHV131217 HRR131209:HRR131217 IBN131209:IBN131217 ILJ131209:ILJ131217 IVF131209:IVF131217 JFB131209:JFB131217 JOX131209:JOX131217 JYT131209:JYT131217 KIP131209:KIP131217 KSL131209:KSL131217 LCH131209:LCH131217 LMD131209:LMD131217 LVZ131209:LVZ131217 MFV131209:MFV131217 MPR131209:MPR131217 MZN131209:MZN131217 NJJ131209:NJJ131217 NTF131209:NTF131217 ODB131209:ODB131217 OMX131209:OMX131217 OWT131209:OWT131217 PGP131209:PGP131217 PQL131209:PQL131217 QAH131209:QAH131217 QKD131209:QKD131217 QTZ131209:QTZ131217 RDV131209:RDV131217 RNR131209:RNR131217 RXN131209:RXN131217 SHJ131209:SHJ131217 SRF131209:SRF131217 TBB131209:TBB131217 TKX131209:TKX131217 TUT131209:TUT131217 UEP131209:UEP131217 UOL131209:UOL131217 UYH131209:UYH131217 VID131209:VID131217 VRZ131209:VRZ131217 WBV131209:WBV131217 WLR131209:WLR131217 WVN131209:WVN131217 F196746:F196754 JB196745:JB196753 SX196745:SX196753 ACT196745:ACT196753 AMP196745:AMP196753 AWL196745:AWL196753 BGH196745:BGH196753 BQD196745:BQD196753 BZZ196745:BZZ196753 CJV196745:CJV196753 CTR196745:CTR196753 DDN196745:DDN196753 DNJ196745:DNJ196753 DXF196745:DXF196753 EHB196745:EHB196753 EQX196745:EQX196753 FAT196745:FAT196753 FKP196745:FKP196753 FUL196745:FUL196753 GEH196745:GEH196753 GOD196745:GOD196753 GXZ196745:GXZ196753 HHV196745:HHV196753 HRR196745:HRR196753 IBN196745:IBN196753 ILJ196745:ILJ196753 IVF196745:IVF196753 JFB196745:JFB196753 JOX196745:JOX196753 JYT196745:JYT196753 KIP196745:KIP196753 KSL196745:KSL196753 LCH196745:LCH196753 LMD196745:LMD196753 LVZ196745:LVZ196753 MFV196745:MFV196753 MPR196745:MPR196753 MZN196745:MZN196753 NJJ196745:NJJ196753 NTF196745:NTF196753 ODB196745:ODB196753 OMX196745:OMX196753 OWT196745:OWT196753 PGP196745:PGP196753 PQL196745:PQL196753 QAH196745:QAH196753 QKD196745:QKD196753 QTZ196745:QTZ196753 RDV196745:RDV196753 RNR196745:RNR196753 RXN196745:RXN196753 SHJ196745:SHJ196753 SRF196745:SRF196753 TBB196745:TBB196753 TKX196745:TKX196753 TUT196745:TUT196753 UEP196745:UEP196753 UOL196745:UOL196753 UYH196745:UYH196753 VID196745:VID196753 VRZ196745:VRZ196753 WBV196745:WBV196753 WLR196745:WLR196753 WVN196745:WVN196753 F262282:F262290 JB262281:JB262289 SX262281:SX262289 ACT262281:ACT262289 AMP262281:AMP262289 AWL262281:AWL262289 BGH262281:BGH262289 BQD262281:BQD262289 BZZ262281:BZZ262289 CJV262281:CJV262289 CTR262281:CTR262289 DDN262281:DDN262289 DNJ262281:DNJ262289 DXF262281:DXF262289 EHB262281:EHB262289 EQX262281:EQX262289 FAT262281:FAT262289 FKP262281:FKP262289 FUL262281:FUL262289 GEH262281:GEH262289 GOD262281:GOD262289 GXZ262281:GXZ262289 HHV262281:HHV262289 HRR262281:HRR262289 IBN262281:IBN262289 ILJ262281:ILJ262289 IVF262281:IVF262289 JFB262281:JFB262289 JOX262281:JOX262289 JYT262281:JYT262289 KIP262281:KIP262289 KSL262281:KSL262289 LCH262281:LCH262289 LMD262281:LMD262289 LVZ262281:LVZ262289 MFV262281:MFV262289 MPR262281:MPR262289 MZN262281:MZN262289 NJJ262281:NJJ262289 NTF262281:NTF262289 ODB262281:ODB262289 OMX262281:OMX262289 OWT262281:OWT262289 PGP262281:PGP262289 PQL262281:PQL262289 QAH262281:QAH262289 QKD262281:QKD262289 QTZ262281:QTZ262289 RDV262281:RDV262289 RNR262281:RNR262289 RXN262281:RXN262289 SHJ262281:SHJ262289 SRF262281:SRF262289 TBB262281:TBB262289 TKX262281:TKX262289 TUT262281:TUT262289 UEP262281:UEP262289 UOL262281:UOL262289 UYH262281:UYH262289 VID262281:VID262289 VRZ262281:VRZ262289 WBV262281:WBV262289 WLR262281:WLR262289 WVN262281:WVN262289 F327818:F327826 JB327817:JB327825 SX327817:SX327825 ACT327817:ACT327825 AMP327817:AMP327825 AWL327817:AWL327825 BGH327817:BGH327825 BQD327817:BQD327825 BZZ327817:BZZ327825 CJV327817:CJV327825 CTR327817:CTR327825 DDN327817:DDN327825 DNJ327817:DNJ327825 DXF327817:DXF327825 EHB327817:EHB327825 EQX327817:EQX327825 FAT327817:FAT327825 FKP327817:FKP327825 FUL327817:FUL327825 GEH327817:GEH327825 GOD327817:GOD327825 GXZ327817:GXZ327825 HHV327817:HHV327825 HRR327817:HRR327825 IBN327817:IBN327825 ILJ327817:ILJ327825 IVF327817:IVF327825 JFB327817:JFB327825 JOX327817:JOX327825 JYT327817:JYT327825 KIP327817:KIP327825 KSL327817:KSL327825 LCH327817:LCH327825 LMD327817:LMD327825 LVZ327817:LVZ327825 MFV327817:MFV327825 MPR327817:MPR327825 MZN327817:MZN327825 NJJ327817:NJJ327825 NTF327817:NTF327825 ODB327817:ODB327825 OMX327817:OMX327825 OWT327817:OWT327825 PGP327817:PGP327825 PQL327817:PQL327825 QAH327817:QAH327825 QKD327817:QKD327825 QTZ327817:QTZ327825 RDV327817:RDV327825 RNR327817:RNR327825 RXN327817:RXN327825 SHJ327817:SHJ327825 SRF327817:SRF327825 TBB327817:TBB327825 TKX327817:TKX327825 TUT327817:TUT327825 UEP327817:UEP327825 UOL327817:UOL327825 UYH327817:UYH327825 VID327817:VID327825 VRZ327817:VRZ327825 WBV327817:WBV327825 WLR327817:WLR327825 WVN327817:WVN327825 F393354:F393362 JB393353:JB393361 SX393353:SX393361 ACT393353:ACT393361 AMP393353:AMP393361 AWL393353:AWL393361 BGH393353:BGH393361 BQD393353:BQD393361 BZZ393353:BZZ393361 CJV393353:CJV393361 CTR393353:CTR393361 DDN393353:DDN393361 DNJ393353:DNJ393361 DXF393353:DXF393361 EHB393353:EHB393361 EQX393353:EQX393361 FAT393353:FAT393361 FKP393353:FKP393361 FUL393353:FUL393361 GEH393353:GEH393361 GOD393353:GOD393361 GXZ393353:GXZ393361 HHV393353:HHV393361 HRR393353:HRR393361 IBN393353:IBN393361 ILJ393353:ILJ393361 IVF393353:IVF393361 JFB393353:JFB393361 JOX393353:JOX393361 JYT393353:JYT393361 KIP393353:KIP393361 KSL393353:KSL393361 LCH393353:LCH393361 LMD393353:LMD393361 LVZ393353:LVZ393361 MFV393353:MFV393361 MPR393353:MPR393361 MZN393353:MZN393361 NJJ393353:NJJ393361 NTF393353:NTF393361 ODB393353:ODB393361 OMX393353:OMX393361 OWT393353:OWT393361 PGP393353:PGP393361 PQL393353:PQL393361 QAH393353:QAH393361 QKD393353:QKD393361 QTZ393353:QTZ393361 RDV393353:RDV393361 RNR393353:RNR393361 RXN393353:RXN393361 SHJ393353:SHJ393361 SRF393353:SRF393361 TBB393353:TBB393361 TKX393353:TKX393361 TUT393353:TUT393361 UEP393353:UEP393361 UOL393353:UOL393361 UYH393353:UYH393361 VID393353:VID393361 VRZ393353:VRZ393361 WBV393353:WBV393361 WLR393353:WLR393361 WVN393353:WVN393361 F458890:F458898 JB458889:JB458897 SX458889:SX458897 ACT458889:ACT458897 AMP458889:AMP458897 AWL458889:AWL458897 BGH458889:BGH458897 BQD458889:BQD458897 BZZ458889:BZZ458897 CJV458889:CJV458897 CTR458889:CTR458897 DDN458889:DDN458897 DNJ458889:DNJ458897 DXF458889:DXF458897 EHB458889:EHB458897 EQX458889:EQX458897 FAT458889:FAT458897 FKP458889:FKP458897 FUL458889:FUL458897 GEH458889:GEH458897 GOD458889:GOD458897 GXZ458889:GXZ458897 HHV458889:HHV458897 HRR458889:HRR458897 IBN458889:IBN458897 ILJ458889:ILJ458897 IVF458889:IVF458897 JFB458889:JFB458897 JOX458889:JOX458897 JYT458889:JYT458897 KIP458889:KIP458897 KSL458889:KSL458897 LCH458889:LCH458897 LMD458889:LMD458897 LVZ458889:LVZ458897 MFV458889:MFV458897 MPR458889:MPR458897 MZN458889:MZN458897 NJJ458889:NJJ458897 NTF458889:NTF458897 ODB458889:ODB458897 OMX458889:OMX458897 OWT458889:OWT458897 PGP458889:PGP458897 PQL458889:PQL458897 QAH458889:QAH458897 QKD458889:QKD458897 QTZ458889:QTZ458897 RDV458889:RDV458897 RNR458889:RNR458897 RXN458889:RXN458897 SHJ458889:SHJ458897 SRF458889:SRF458897 TBB458889:TBB458897 TKX458889:TKX458897 TUT458889:TUT458897 UEP458889:UEP458897 UOL458889:UOL458897 UYH458889:UYH458897 VID458889:VID458897 VRZ458889:VRZ458897 WBV458889:WBV458897 WLR458889:WLR458897 WVN458889:WVN458897 F524426:F524434 JB524425:JB524433 SX524425:SX524433 ACT524425:ACT524433 AMP524425:AMP524433 AWL524425:AWL524433 BGH524425:BGH524433 BQD524425:BQD524433 BZZ524425:BZZ524433 CJV524425:CJV524433 CTR524425:CTR524433 DDN524425:DDN524433 DNJ524425:DNJ524433 DXF524425:DXF524433 EHB524425:EHB524433 EQX524425:EQX524433 FAT524425:FAT524433 FKP524425:FKP524433 FUL524425:FUL524433 GEH524425:GEH524433 GOD524425:GOD524433 GXZ524425:GXZ524433 HHV524425:HHV524433 HRR524425:HRR524433 IBN524425:IBN524433 ILJ524425:ILJ524433 IVF524425:IVF524433 JFB524425:JFB524433 JOX524425:JOX524433 JYT524425:JYT524433 KIP524425:KIP524433 KSL524425:KSL524433 LCH524425:LCH524433 LMD524425:LMD524433 LVZ524425:LVZ524433 MFV524425:MFV524433 MPR524425:MPR524433 MZN524425:MZN524433 NJJ524425:NJJ524433 NTF524425:NTF524433 ODB524425:ODB524433 OMX524425:OMX524433 OWT524425:OWT524433 PGP524425:PGP524433 PQL524425:PQL524433 QAH524425:QAH524433 QKD524425:QKD524433 QTZ524425:QTZ524433 RDV524425:RDV524433 RNR524425:RNR524433 RXN524425:RXN524433 SHJ524425:SHJ524433 SRF524425:SRF524433 TBB524425:TBB524433 TKX524425:TKX524433 TUT524425:TUT524433 UEP524425:UEP524433 UOL524425:UOL524433 UYH524425:UYH524433 VID524425:VID524433 VRZ524425:VRZ524433 WBV524425:WBV524433 WLR524425:WLR524433 WVN524425:WVN524433 F589962:F589970 JB589961:JB589969 SX589961:SX589969 ACT589961:ACT589969 AMP589961:AMP589969 AWL589961:AWL589969 BGH589961:BGH589969 BQD589961:BQD589969 BZZ589961:BZZ589969 CJV589961:CJV589969 CTR589961:CTR589969 DDN589961:DDN589969 DNJ589961:DNJ589969 DXF589961:DXF589969 EHB589961:EHB589969 EQX589961:EQX589969 FAT589961:FAT589969 FKP589961:FKP589969 FUL589961:FUL589969 GEH589961:GEH589969 GOD589961:GOD589969 GXZ589961:GXZ589969 HHV589961:HHV589969 HRR589961:HRR589969 IBN589961:IBN589969 ILJ589961:ILJ589969 IVF589961:IVF589969 JFB589961:JFB589969 JOX589961:JOX589969 JYT589961:JYT589969 KIP589961:KIP589969 KSL589961:KSL589969 LCH589961:LCH589969 LMD589961:LMD589969 LVZ589961:LVZ589969 MFV589961:MFV589969 MPR589961:MPR589969 MZN589961:MZN589969 NJJ589961:NJJ589969 NTF589961:NTF589969 ODB589961:ODB589969 OMX589961:OMX589969 OWT589961:OWT589969 PGP589961:PGP589969 PQL589961:PQL589969 QAH589961:QAH589969 QKD589961:QKD589969 QTZ589961:QTZ589969 RDV589961:RDV589969 RNR589961:RNR589969 RXN589961:RXN589969 SHJ589961:SHJ589969 SRF589961:SRF589969 TBB589961:TBB589969 TKX589961:TKX589969 TUT589961:TUT589969 UEP589961:UEP589969 UOL589961:UOL589969 UYH589961:UYH589969 VID589961:VID589969 VRZ589961:VRZ589969 WBV589961:WBV589969 WLR589961:WLR589969 WVN589961:WVN589969 F655498:F655506 JB655497:JB655505 SX655497:SX655505 ACT655497:ACT655505 AMP655497:AMP655505 AWL655497:AWL655505 BGH655497:BGH655505 BQD655497:BQD655505 BZZ655497:BZZ655505 CJV655497:CJV655505 CTR655497:CTR655505 DDN655497:DDN655505 DNJ655497:DNJ655505 DXF655497:DXF655505 EHB655497:EHB655505 EQX655497:EQX655505 FAT655497:FAT655505 FKP655497:FKP655505 FUL655497:FUL655505 GEH655497:GEH655505 GOD655497:GOD655505 GXZ655497:GXZ655505 HHV655497:HHV655505 HRR655497:HRR655505 IBN655497:IBN655505 ILJ655497:ILJ655505 IVF655497:IVF655505 JFB655497:JFB655505 JOX655497:JOX655505 JYT655497:JYT655505 KIP655497:KIP655505 KSL655497:KSL655505 LCH655497:LCH655505 LMD655497:LMD655505 LVZ655497:LVZ655505 MFV655497:MFV655505 MPR655497:MPR655505 MZN655497:MZN655505 NJJ655497:NJJ655505 NTF655497:NTF655505 ODB655497:ODB655505 OMX655497:OMX655505 OWT655497:OWT655505 PGP655497:PGP655505 PQL655497:PQL655505 QAH655497:QAH655505 QKD655497:QKD655505 QTZ655497:QTZ655505 RDV655497:RDV655505 RNR655497:RNR655505 RXN655497:RXN655505 SHJ655497:SHJ655505 SRF655497:SRF655505 TBB655497:TBB655505 TKX655497:TKX655505 TUT655497:TUT655505 UEP655497:UEP655505 UOL655497:UOL655505 UYH655497:UYH655505 VID655497:VID655505 VRZ655497:VRZ655505 WBV655497:WBV655505 WLR655497:WLR655505 WVN655497:WVN655505 F721034:F721042 JB721033:JB721041 SX721033:SX721041 ACT721033:ACT721041 AMP721033:AMP721041 AWL721033:AWL721041 BGH721033:BGH721041 BQD721033:BQD721041 BZZ721033:BZZ721041 CJV721033:CJV721041 CTR721033:CTR721041 DDN721033:DDN721041 DNJ721033:DNJ721041 DXF721033:DXF721041 EHB721033:EHB721041 EQX721033:EQX721041 FAT721033:FAT721041 FKP721033:FKP721041 FUL721033:FUL721041 GEH721033:GEH721041 GOD721033:GOD721041 GXZ721033:GXZ721041 HHV721033:HHV721041 HRR721033:HRR721041 IBN721033:IBN721041 ILJ721033:ILJ721041 IVF721033:IVF721041 JFB721033:JFB721041 JOX721033:JOX721041 JYT721033:JYT721041 KIP721033:KIP721041 KSL721033:KSL721041 LCH721033:LCH721041 LMD721033:LMD721041 LVZ721033:LVZ721041 MFV721033:MFV721041 MPR721033:MPR721041 MZN721033:MZN721041 NJJ721033:NJJ721041 NTF721033:NTF721041 ODB721033:ODB721041 OMX721033:OMX721041 OWT721033:OWT721041 PGP721033:PGP721041 PQL721033:PQL721041 QAH721033:QAH721041 QKD721033:QKD721041 QTZ721033:QTZ721041 RDV721033:RDV721041 RNR721033:RNR721041 RXN721033:RXN721041 SHJ721033:SHJ721041 SRF721033:SRF721041 TBB721033:TBB721041 TKX721033:TKX721041 TUT721033:TUT721041 UEP721033:UEP721041 UOL721033:UOL721041 UYH721033:UYH721041 VID721033:VID721041 VRZ721033:VRZ721041 WBV721033:WBV721041 WLR721033:WLR721041 WVN721033:WVN721041 F786570:F786578 JB786569:JB786577 SX786569:SX786577 ACT786569:ACT786577 AMP786569:AMP786577 AWL786569:AWL786577 BGH786569:BGH786577 BQD786569:BQD786577 BZZ786569:BZZ786577 CJV786569:CJV786577 CTR786569:CTR786577 DDN786569:DDN786577 DNJ786569:DNJ786577 DXF786569:DXF786577 EHB786569:EHB786577 EQX786569:EQX786577 FAT786569:FAT786577 FKP786569:FKP786577 FUL786569:FUL786577 GEH786569:GEH786577 GOD786569:GOD786577 GXZ786569:GXZ786577 HHV786569:HHV786577 HRR786569:HRR786577 IBN786569:IBN786577 ILJ786569:ILJ786577 IVF786569:IVF786577 JFB786569:JFB786577 JOX786569:JOX786577 JYT786569:JYT786577 KIP786569:KIP786577 KSL786569:KSL786577 LCH786569:LCH786577 LMD786569:LMD786577 LVZ786569:LVZ786577 MFV786569:MFV786577 MPR786569:MPR786577 MZN786569:MZN786577 NJJ786569:NJJ786577 NTF786569:NTF786577 ODB786569:ODB786577 OMX786569:OMX786577 OWT786569:OWT786577 PGP786569:PGP786577 PQL786569:PQL786577 QAH786569:QAH786577 QKD786569:QKD786577 QTZ786569:QTZ786577 RDV786569:RDV786577 RNR786569:RNR786577 RXN786569:RXN786577 SHJ786569:SHJ786577 SRF786569:SRF786577 TBB786569:TBB786577 TKX786569:TKX786577 TUT786569:TUT786577 UEP786569:UEP786577 UOL786569:UOL786577 UYH786569:UYH786577 VID786569:VID786577 VRZ786569:VRZ786577 WBV786569:WBV786577 WLR786569:WLR786577 WVN786569:WVN786577 F852106:F852114 JB852105:JB852113 SX852105:SX852113 ACT852105:ACT852113 AMP852105:AMP852113 AWL852105:AWL852113 BGH852105:BGH852113 BQD852105:BQD852113 BZZ852105:BZZ852113 CJV852105:CJV852113 CTR852105:CTR852113 DDN852105:DDN852113 DNJ852105:DNJ852113 DXF852105:DXF852113 EHB852105:EHB852113 EQX852105:EQX852113 FAT852105:FAT852113 FKP852105:FKP852113 FUL852105:FUL852113 GEH852105:GEH852113 GOD852105:GOD852113 GXZ852105:GXZ852113 HHV852105:HHV852113 HRR852105:HRR852113 IBN852105:IBN852113 ILJ852105:ILJ852113 IVF852105:IVF852113 JFB852105:JFB852113 JOX852105:JOX852113 JYT852105:JYT852113 KIP852105:KIP852113 KSL852105:KSL852113 LCH852105:LCH852113 LMD852105:LMD852113 LVZ852105:LVZ852113 MFV852105:MFV852113 MPR852105:MPR852113 MZN852105:MZN852113 NJJ852105:NJJ852113 NTF852105:NTF852113 ODB852105:ODB852113 OMX852105:OMX852113 OWT852105:OWT852113 PGP852105:PGP852113 PQL852105:PQL852113 QAH852105:QAH852113 QKD852105:QKD852113 QTZ852105:QTZ852113 RDV852105:RDV852113 RNR852105:RNR852113 RXN852105:RXN852113 SHJ852105:SHJ852113 SRF852105:SRF852113 TBB852105:TBB852113 TKX852105:TKX852113 TUT852105:TUT852113 UEP852105:UEP852113 UOL852105:UOL852113 UYH852105:UYH852113 VID852105:VID852113 VRZ852105:VRZ852113 WBV852105:WBV852113 WLR852105:WLR852113 WVN852105:WVN852113 F917642:F917650 JB917641:JB917649 SX917641:SX917649 ACT917641:ACT917649 AMP917641:AMP917649 AWL917641:AWL917649 BGH917641:BGH917649 BQD917641:BQD917649 BZZ917641:BZZ917649 CJV917641:CJV917649 CTR917641:CTR917649 DDN917641:DDN917649 DNJ917641:DNJ917649 DXF917641:DXF917649 EHB917641:EHB917649 EQX917641:EQX917649 FAT917641:FAT917649 FKP917641:FKP917649 FUL917641:FUL917649 GEH917641:GEH917649 GOD917641:GOD917649 GXZ917641:GXZ917649 HHV917641:HHV917649 HRR917641:HRR917649 IBN917641:IBN917649 ILJ917641:ILJ917649 IVF917641:IVF917649 JFB917641:JFB917649 JOX917641:JOX917649 JYT917641:JYT917649 KIP917641:KIP917649 KSL917641:KSL917649 LCH917641:LCH917649 LMD917641:LMD917649 LVZ917641:LVZ917649 MFV917641:MFV917649 MPR917641:MPR917649 MZN917641:MZN917649 NJJ917641:NJJ917649 NTF917641:NTF917649 ODB917641:ODB917649 OMX917641:OMX917649 OWT917641:OWT917649 PGP917641:PGP917649 PQL917641:PQL917649 QAH917641:QAH917649 QKD917641:QKD917649 QTZ917641:QTZ917649 RDV917641:RDV917649 RNR917641:RNR917649 RXN917641:RXN917649 SHJ917641:SHJ917649 SRF917641:SRF917649 TBB917641:TBB917649 TKX917641:TKX917649 TUT917641:TUT917649 UEP917641:UEP917649 UOL917641:UOL917649 UYH917641:UYH917649 VID917641:VID917649 VRZ917641:VRZ917649 WBV917641:WBV917649 WLR917641:WLR917649 WVN917641:WVN917649 F983178:F983186 JB983177:JB983185 SX983177:SX983185 ACT983177:ACT983185 AMP983177:AMP983185 AWL983177:AWL983185 BGH983177:BGH983185 BQD983177:BQD983185 BZZ983177:BZZ983185 CJV983177:CJV983185 CTR983177:CTR983185 DDN983177:DDN983185 DNJ983177:DNJ983185 DXF983177:DXF983185 EHB983177:EHB983185 EQX983177:EQX983185 FAT983177:FAT983185 FKP983177:FKP983185 FUL983177:FUL983185 GEH983177:GEH983185 GOD983177:GOD983185 GXZ983177:GXZ983185 HHV983177:HHV983185 HRR983177:HRR983185 IBN983177:IBN983185 ILJ983177:ILJ983185 IVF983177:IVF983185 JFB983177:JFB983185 JOX983177:JOX983185 JYT983177:JYT983185 KIP983177:KIP983185 KSL983177:KSL983185 LCH983177:LCH983185 LMD983177:LMD983185 LVZ983177:LVZ983185 MFV983177:MFV983185 MPR983177:MPR983185 MZN983177:MZN983185 NJJ983177:NJJ983185 NTF983177:NTF983185 ODB983177:ODB983185 OMX983177:OMX983185 OWT983177:OWT983185 PGP983177:PGP983185 PQL983177:PQL983185 QAH983177:QAH983185 QKD983177:QKD983185 QTZ983177:QTZ983185 RDV983177:RDV983185 RNR983177:RNR983185 RXN983177:RXN983185 SHJ983177:SHJ983185 SRF983177:SRF983185 TBB983177:TBB983185 TKX983177:TKX983185 TUT983177:TUT983185 UEP983177:UEP983185 UOL983177:UOL983185 UYH983177:UYH983185 VID983177:VID983185 VRZ983177:VRZ983185 WBV983177:WBV983185 WLR983177:WLR983185 F63:F98" xr:uid="{00000000-0002-0000-0500-000004000000}"/>
    <dataValidation allowBlank="1" showInputMessage="1" showErrorMessage="1" prompt="diligencie la dedicación del personal relacionado." sqref="WVJ983177:WVJ983185 IX12:IX60 ST12:ST60 ACP12:ACP60 AML12:AML60 AWH12:AWH60 BGD12:BGD60 BPZ12:BPZ60 BZV12:BZV60 CJR12:CJR60 CTN12:CTN60 DDJ12:DDJ60 DNF12:DNF60 DXB12:DXB60 EGX12:EGX60 EQT12:EQT60 FAP12:FAP60 FKL12:FKL60 FUH12:FUH60 GED12:GED60 GNZ12:GNZ60 GXV12:GXV60 HHR12:HHR60 HRN12:HRN60 IBJ12:IBJ60 ILF12:ILF60 IVB12:IVB60 JEX12:JEX60 JOT12:JOT60 JYP12:JYP60 KIL12:KIL60 KSH12:KSH60 LCD12:LCD60 LLZ12:LLZ60 LVV12:LVV60 MFR12:MFR60 MPN12:MPN60 MZJ12:MZJ60 NJF12:NJF60 NTB12:NTB60 OCX12:OCX60 OMT12:OMT60 OWP12:OWP60 PGL12:PGL60 PQH12:PQH60 QAD12:QAD60 QJZ12:QJZ60 QTV12:QTV60 RDR12:RDR60 RNN12:RNN60 RXJ12:RXJ60 SHF12:SHF60 SRB12:SRB60 TAX12:TAX60 TKT12:TKT60 TUP12:TUP60 UEL12:UEL60 UOH12:UOH60 UYD12:UYD60 VHZ12:VHZ60 VRV12:VRV60 WBR12:WBR60 WLN12:WLN60 WVJ12:WVJ60 C65663:C65671 IX65662:IX65670 ST65662:ST65670 ACP65662:ACP65670 AML65662:AML65670 AWH65662:AWH65670 BGD65662:BGD65670 BPZ65662:BPZ65670 BZV65662:BZV65670 CJR65662:CJR65670 CTN65662:CTN65670 DDJ65662:DDJ65670 DNF65662:DNF65670 DXB65662:DXB65670 EGX65662:EGX65670 EQT65662:EQT65670 FAP65662:FAP65670 FKL65662:FKL65670 FUH65662:FUH65670 GED65662:GED65670 GNZ65662:GNZ65670 GXV65662:GXV65670 HHR65662:HHR65670 HRN65662:HRN65670 IBJ65662:IBJ65670 ILF65662:ILF65670 IVB65662:IVB65670 JEX65662:JEX65670 JOT65662:JOT65670 JYP65662:JYP65670 KIL65662:KIL65670 KSH65662:KSH65670 LCD65662:LCD65670 LLZ65662:LLZ65670 LVV65662:LVV65670 MFR65662:MFR65670 MPN65662:MPN65670 MZJ65662:MZJ65670 NJF65662:NJF65670 NTB65662:NTB65670 OCX65662:OCX65670 OMT65662:OMT65670 OWP65662:OWP65670 PGL65662:PGL65670 PQH65662:PQH65670 QAD65662:QAD65670 QJZ65662:QJZ65670 QTV65662:QTV65670 RDR65662:RDR65670 RNN65662:RNN65670 RXJ65662:RXJ65670 SHF65662:SHF65670 SRB65662:SRB65670 TAX65662:TAX65670 TKT65662:TKT65670 TUP65662:TUP65670 UEL65662:UEL65670 UOH65662:UOH65670 UYD65662:UYD65670 VHZ65662:VHZ65670 VRV65662:VRV65670 WBR65662:WBR65670 WLN65662:WLN65670 WVJ65662:WVJ65670 C131199:C131207 IX131198:IX131206 ST131198:ST131206 ACP131198:ACP131206 AML131198:AML131206 AWH131198:AWH131206 BGD131198:BGD131206 BPZ131198:BPZ131206 BZV131198:BZV131206 CJR131198:CJR131206 CTN131198:CTN131206 DDJ131198:DDJ131206 DNF131198:DNF131206 DXB131198:DXB131206 EGX131198:EGX131206 EQT131198:EQT131206 FAP131198:FAP131206 FKL131198:FKL131206 FUH131198:FUH131206 GED131198:GED131206 GNZ131198:GNZ131206 GXV131198:GXV131206 HHR131198:HHR131206 HRN131198:HRN131206 IBJ131198:IBJ131206 ILF131198:ILF131206 IVB131198:IVB131206 JEX131198:JEX131206 JOT131198:JOT131206 JYP131198:JYP131206 KIL131198:KIL131206 KSH131198:KSH131206 LCD131198:LCD131206 LLZ131198:LLZ131206 LVV131198:LVV131206 MFR131198:MFR131206 MPN131198:MPN131206 MZJ131198:MZJ131206 NJF131198:NJF131206 NTB131198:NTB131206 OCX131198:OCX131206 OMT131198:OMT131206 OWP131198:OWP131206 PGL131198:PGL131206 PQH131198:PQH131206 QAD131198:QAD131206 QJZ131198:QJZ131206 QTV131198:QTV131206 RDR131198:RDR131206 RNN131198:RNN131206 RXJ131198:RXJ131206 SHF131198:SHF131206 SRB131198:SRB131206 TAX131198:TAX131206 TKT131198:TKT131206 TUP131198:TUP131206 UEL131198:UEL131206 UOH131198:UOH131206 UYD131198:UYD131206 VHZ131198:VHZ131206 VRV131198:VRV131206 WBR131198:WBR131206 WLN131198:WLN131206 WVJ131198:WVJ131206 C196735:C196743 IX196734:IX196742 ST196734:ST196742 ACP196734:ACP196742 AML196734:AML196742 AWH196734:AWH196742 BGD196734:BGD196742 BPZ196734:BPZ196742 BZV196734:BZV196742 CJR196734:CJR196742 CTN196734:CTN196742 DDJ196734:DDJ196742 DNF196734:DNF196742 DXB196734:DXB196742 EGX196734:EGX196742 EQT196734:EQT196742 FAP196734:FAP196742 FKL196734:FKL196742 FUH196734:FUH196742 GED196734:GED196742 GNZ196734:GNZ196742 GXV196734:GXV196742 HHR196734:HHR196742 HRN196734:HRN196742 IBJ196734:IBJ196742 ILF196734:ILF196742 IVB196734:IVB196742 JEX196734:JEX196742 JOT196734:JOT196742 JYP196734:JYP196742 KIL196734:KIL196742 KSH196734:KSH196742 LCD196734:LCD196742 LLZ196734:LLZ196742 LVV196734:LVV196742 MFR196734:MFR196742 MPN196734:MPN196742 MZJ196734:MZJ196742 NJF196734:NJF196742 NTB196734:NTB196742 OCX196734:OCX196742 OMT196734:OMT196742 OWP196734:OWP196742 PGL196734:PGL196742 PQH196734:PQH196742 QAD196734:QAD196742 QJZ196734:QJZ196742 QTV196734:QTV196742 RDR196734:RDR196742 RNN196734:RNN196742 RXJ196734:RXJ196742 SHF196734:SHF196742 SRB196734:SRB196742 TAX196734:TAX196742 TKT196734:TKT196742 TUP196734:TUP196742 UEL196734:UEL196742 UOH196734:UOH196742 UYD196734:UYD196742 VHZ196734:VHZ196742 VRV196734:VRV196742 WBR196734:WBR196742 WLN196734:WLN196742 WVJ196734:WVJ196742 C262271:C262279 IX262270:IX262278 ST262270:ST262278 ACP262270:ACP262278 AML262270:AML262278 AWH262270:AWH262278 BGD262270:BGD262278 BPZ262270:BPZ262278 BZV262270:BZV262278 CJR262270:CJR262278 CTN262270:CTN262278 DDJ262270:DDJ262278 DNF262270:DNF262278 DXB262270:DXB262278 EGX262270:EGX262278 EQT262270:EQT262278 FAP262270:FAP262278 FKL262270:FKL262278 FUH262270:FUH262278 GED262270:GED262278 GNZ262270:GNZ262278 GXV262270:GXV262278 HHR262270:HHR262278 HRN262270:HRN262278 IBJ262270:IBJ262278 ILF262270:ILF262278 IVB262270:IVB262278 JEX262270:JEX262278 JOT262270:JOT262278 JYP262270:JYP262278 KIL262270:KIL262278 KSH262270:KSH262278 LCD262270:LCD262278 LLZ262270:LLZ262278 LVV262270:LVV262278 MFR262270:MFR262278 MPN262270:MPN262278 MZJ262270:MZJ262278 NJF262270:NJF262278 NTB262270:NTB262278 OCX262270:OCX262278 OMT262270:OMT262278 OWP262270:OWP262278 PGL262270:PGL262278 PQH262270:PQH262278 QAD262270:QAD262278 QJZ262270:QJZ262278 QTV262270:QTV262278 RDR262270:RDR262278 RNN262270:RNN262278 RXJ262270:RXJ262278 SHF262270:SHF262278 SRB262270:SRB262278 TAX262270:TAX262278 TKT262270:TKT262278 TUP262270:TUP262278 UEL262270:UEL262278 UOH262270:UOH262278 UYD262270:UYD262278 VHZ262270:VHZ262278 VRV262270:VRV262278 WBR262270:WBR262278 WLN262270:WLN262278 WVJ262270:WVJ262278 C327807:C327815 IX327806:IX327814 ST327806:ST327814 ACP327806:ACP327814 AML327806:AML327814 AWH327806:AWH327814 BGD327806:BGD327814 BPZ327806:BPZ327814 BZV327806:BZV327814 CJR327806:CJR327814 CTN327806:CTN327814 DDJ327806:DDJ327814 DNF327806:DNF327814 DXB327806:DXB327814 EGX327806:EGX327814 EQT327806:EQT327814 FAP327806:FAP327814 FKL327806:FKL327814 FUH327806:FUH327814 GED327806:GED327814 GNZ327806:GNZ327814 GXV327806:GXV327814 HHR327806:HHR327814 HRN327806:HRN327814 IBJ327806:IBJ327814 ILF327806:ILF327814 IVB327806:IVB327814 JEX327806:JEX327814 JOT327806:JOT327814 JYP327806:JYP327814 KIL327806:KIL327814 KSH327806:KSH327814 LCD327806:LCD327814 LLZ327806:LLZ327814 LVV327806:LVV327814 MFR327806:MFR327814 MPN327806:MPN327814 MZJ327806:MZJ327814 NJF327806:NJF327814 NTB327806:NTB327814 OCX327806:OCX327814 OMT327806:OMT327814 OWP327806:OWP327814 PGL327806:PGL327814 PQH327806:PQH327814 QAD327806:QAD327814 QJZ327806:QJZ327814 QTV327806:QTV327814 RDR327806:RDR327814 RNN327806:RNN327814 RXJ327806:RXJ327814 SHF327806:SHF327814 SRB327806:SRB327814 TAX327806:TAX327814 TKT327806:TKT327814 TUP327806:TUP327814 UEL327806:UEL327814 UOH327806:UOH327814 UYD327806:UYD327814 VHZ327806:VHZ327814 VRV327806:VRV327814 WBR327806:WBR327814 WLN327806:WLN327814 WVJ327806:WVJ327814 C393343:C393351 IX393342:IX393350 ST393342:ST393350 ACP393342:ACP393350 AML393342:AML393350 AWH393342:AWH393350 BGD393342:BGD393350 BPZ393342:BPZ393350 BZV393342:BZV393350 CJR393342:CJR393350 CTN393342:CTN393350 DDJ393342:DDJ393350 DNF393342:DNF393350 DXB393342:DXB393350 EGX393342:EGX393350 EQT393342:EQT393350 FAP393342:FAP393350 FKL393342:FKL393350 FUH393342:FUH393350 GED393342:GED393350 GNZ393342:GNZ393350 GXV393342:GXV393350 HHR393342:HHR393350 HRN393342:HRN393350 IBJ393342:IBJ393350 ILF393342:ILF393350 IVB393342:IVB393350 JEX393342:JEX393350 JOT393342:JOT393350 JYP393342:JYP393350 KIL393342:KIL393350 KSH393342:KSH393350 LCD393342:LCD393350 LLZ393342:LLZ393350 LVV393342:LVV393350 MFR393342:MFR393350 MPN393342:MPN393350 MZJ393342:MZJ393350 NJF393342:NJF393350 NTB393342:NTB393350 OCX393342:OCX393350 OMT393342:OMT393350 OWP393342:OWP393350 PGL393342:PGL393350 PQH393342:PQH393350 QAD393342:QAD393350 QJZ393342:QJZ393350 QTV393342:QTV393350 RDR393342:RDR393350 RNN393342:RNN393350 RXJ393342:RXJ393350 SHF393342:SHF393350 SRB393342:SRB393350 TAX393342:TAX393350 TKT393342:TKT393350 TUP393342:TUP393350 UEL393342:UEL393350 UOH393342:UOH393350 UYD393342:UYD393350 VHZ393342:VHZ393350 VRV393342:VRV393350 WBR393342:WBR393350 WLN393342:WLN393350 WVJ393342:WVJ393350 C458879:C458887 IX458878:IX458886 ST458878:ST458886 ACP458878:ACP458886 AML458878:AML458886 AWH458878:AWH458886 BGD458878:BGD458886 BPZ458878:BPZ458886 BZV458878:BZV458886 CJR458878:CJR458886 CTN458878:CTN458886 DDJ458878:DDJ458886 DNF458878:DNF458886 DXB458878:DXB458886 EGX458878:EGX458886 EQT458878:EQT458886 FAP458878:FAP458886 FKL458878:FKL458886 FUH458878:FUH458886 GED458878:GED458886 GNZ458878:GNZ458886 GXV458878:GXV458886 HHR458878:HHR458886 HRN458878:HRN458886 IBJ458878:IBJ458886 ILF458878:ILF458886 IVB458878:IVB458886 JEX458878:JEX458886 JOT458878:JOT458886 JYP458878:JYP458886 KIL458878:KIL458886 KSH458878:KSH458886 LCD458878:LCD458886 LLZ458878:LLZ458886 LVV458878:LVV458886 MFR458878:MFR458886 MPN458878:MPN458886 MZJ458878:MZJ458886 NJF458878:NJF458886 NTB458878:NTB458886 OCX458878:OCX458886 OMT458878:OMT458886 OWP458878:OWP458886 PGL458878:PGL458886 PQH458878:PQH458886 QAD458878:QAD458886 QJZ458878:QJZ458886 QTV458878:QTV458886 RDR458878:RDR458886 RNN458878:RNN458886 RXJ458878:RXJ458886 SHF458878:SHF458886 SRB458878:SRB458886 TAX458878:TAX458886 TKT458878:TKT458886 TUP458878:TUP458886 UEL458878:UEL458886 UOH458878:UOH458886 UYD458878:UYD458886 VHZ458878:VHZ458886 VRV458878:VRV458886 WBR458878:WBR458886 WLN458878:WLN458886 WVJ458878:WVJ458886 C524415:C524423 IX524414:IX524422 ST524414:ST524422 ACP524414:ACP524422 AML524414:AML524422 AWH524414:AWH524422 BGD524414:BGD524422 BPZ524414:BPZ524422 BZV524414:BZV524422 CJR524414:CJR524422 CTN524414:CTN524422 DDJ524414:DDJ524422 DNF524414:DNF524422 DXB524414:DXB524422 EGX524414:EGX524422 EQT524414:EQT524422 FAP524414:FAP524422 FKL524414:FKL524422 FUH524414:FUH524422 GED524414:GED524422 GNZ524414:GNZ524422 GXV524414:GXV524422 HHR524414:HHR524422 HRN524414:HRN524422 IBJ524414:IBJ524422 ILF524414:ILF524422 IVB524414:IVB524422 JEX524414:JEX524422 JOT524414:JOT524422 JYP524414:JYP524422 KIL524414:KIL524422 KSH524414:KSH524422 LCD524414:LCD524422 LLZ524414:LLZ524422 LVV524414:LVV524422 MFR524414:MFR524422 MPN524414:MPN524422 MZJ524414:MZJ524422 NJF524414:NJF524422 NTB524414:NTB524422 OCX524414:OCX524422 OMT524414:OMT524422 OWP524414:OWP524422 PGL524414:PGL524422 PQH524414:PQH524422 QAD524414:QAD524422 QJZ524414:QJZ524422 QTV524414:QTV524422 RDR524414:RDR524422 RNN524414:RNN524422 RXJ524414:RXJ524422 SHF524414:SHF524422 SRB524414:SRB524422 TAX524414:TAX524422 TKT524414:TKT524422 TUP524414:TUP524422 UEL524414:UEL524422 UOH524414:UOH524422 UYD524414:UYD524422 VHZ524414:VHZ524422 VRV524414:VRV524422 WBR524414:WBR524422 WLN524414:WLN524422 WVJ524414:WVJ524422 C589951:C589959 IX589950:IX589958 ST589950:ST589958 ACP589950:ACP589958 AML589950:AML589958 AWH589950:AWH589958 BGD589950:BGD589958 BPZ589950:BPZ589958 BZV589950:BZV589958 CJR589950:CJR589958 CTN589950:CTN589958 DDJ589950:DDJ589958 DNF589950:DNF589958 DXB589950:DXB589958 EGX589950:EGX589958 EQT589950:EQT589958 FAP589950:FAP589958 FKL589950:FKL589958 FUH589950:FUH589958 GED589950:GED589958 GNZ589950:GNZ589958 GXV589950:GXV589958 HHR589950:HHR589958 HRN589950:HRN589958 IBJ589950:IBJ589958 ILF589950:ILF589958 IVB589950:IVB589958 JEX589950:JEX589958 JOT589950:JOT589958 JYP589950:JYP589958 KIL589950:KIL589958 KSH589950:KSH589958 LCD589950:LCD589958 LLZ589950:LLZ589958 LVV589950:LVV589958 MFR589950:MFR589958 MPN589950:MPN589958 MZJ589950:MZJ589958 NJF589950:NJF589958 NTB589950:NTB589958 OCX589950:OCX589958 OMT589950:OMT589958 OWP589950:OWP589958 PGL589950:PGL589958 PQH589950:PQH589958 QAD589950:QAD589958 QJZ589950:QJZ589958 QTV589950:QTV589958 RDR589950:RDR589958 RNN589950:RNN589958 RXJ589950:RXJ589958 SHF589950:SHF589958 SRB589950:SRB589958 TAX589950:TAX589958 TKT589950:TKT589958 TUP589950:TUP589958 UEL589950:UEL589958 UOH589950:UOH589958 UYD589950:UYD589958 VHZ589950:VHZ589958 VRV589950:VRV589958 WBR589950:WBR589958 WLN589950:WLN589958 WVJ589950:WVJ589958 C655487:C655495 IX655486:IX655494 ST655486:ST655494 ACP655486:ACP655494 AML655486:AML655494 AWH655486:AWH655494 BGD655486:BGD655494 BPZ655486:BPZ655494 BZV655486:BZV655494 CJR655486:CJR655494 CTN655486:CTN655494 DDJ655486:DDJ655494 DNF655486:DNF655494 DXB655486:DXB655494 EGX655486:EGX655494 EQT655486:EQT655494 FAP655486:FAP655494 FKL655486:FKL655494 FUH655486:FUH655494 GED655486:GED655494 GNZ655486:GNZ655494 GXV655486:GXV655494 HHR655486:HHR655494 HRN655486:HRN655494 IBJ655486:IBJ655494 ILF655486:ILF655494 IVB655486:IVB655494 JEX655486:JEX655494 JOT655486:JOT655494 JYP655486:JYP655494 KIL655486:KIL655494 KSH655486:KSH655494 LCD655486:LCD655494 LLZ655486:LLZ655494 LVV655486:LVV655494 MFR655486:MFR655494 MPN655486:MPN655494 MZJ655486:MZJ655494 NJF655486:NJF655494 NTB655486:NTB655494 OCX655486:OCX655494 OMT655486:OMT655494 OWP655486:OWP655494 PGL655486:PGL655494 PQH655486:PQH655494 QAD655486:QAD655494 QJZ655486:QJZ655494 QTV655486:QTV655494 RDR655486:RDR655494 RNN655486:RNN655494 RXJ655486:RXJ655494 SHF655486:SHF655494 SRB655486:SRB655494 TAX655486:TAX655494 TKT655486:TKT655494 TUP655486:TUP655494 UEL655486:UEL655494 UOH655486:UOH655494 UYD655486:UYD655494 VHZ655486:VHZ655494 VRV655486:VRV655494 WBR655486:WBR655494 WLN655486:WLN655494 WVJ655486:WVJ655494 C721023:C721031 IX721022:IX721030 ST721022:ST721030 ACP721022:ACP721030 AML721022:AML721030 AWH721022:AWH721030 BGD721022:BGD721030 BPZ721022:BPZ721030 BZV721022:BZV721030 CJR721022:CJR721030 CTN721022:CTN721030 DDJ721022:DDJ721030 DNF721022:DNF721030 DXB721022:DXB721030 EGX721022:EGX721030 EQT721022:EQT721030 FAP721022:FAP721030 FKL721022:FKL721030 FUH721022:FUH721030 GED721022:GED721030 GNZ721022:GNZ721030 GXV721022:GXV721030 HHR721022:HHR721030 HRN721022:HRN721030 IBJ721022:IBJ721030 ILF721022:ILF721030 IVB721022:IVB721030 JEX721022:JEX721030 JOT721022:JOT721030 JYP721022:JYP721030 KIL721022:KIL721030 KSH721022:KSH721030 LCD721022:LCD721030 LLZ721022:LLZ721030 LVV721022:LVV721030 MFR721022:MFR721030 MPN721022:MPN721030 MZJ721022:MZJ721030 NJF721022:NJF721030 NTB721022:NTB721030 OCX721022:OCX721030 OMT721022:OMT721030 OWP721022:OWP721030 PGL721022:PGL721030 PQH721022:PQH721030 QAD721022:QAD721030 QJZ721022:QJZ721030 QTV721022:QTV721030 RDR721022:RDR721030 RNN721022:RNN721030 RXJ721022:RXJ721030 SHF721022:SHF721030 SRB721022:SRB721030 TAX721022:TAX721030 TKT721022:TKT721030 TUP721022:TUP721030 UEL721022:UEL721030 UOH721022:UOH721030 UYD721022:UYD721030 VHZ721022:VHZ721030 VRV721022:VRV721030 WBR721022:WBR721030 WLN721022:WLN721030 WVJ721022:WVJ721030 C786559:C786567 IX786558:IX786566 ST786558:ST786566 ACP786558:ACP786566 AML786558:AML786566 AWH786558:AWH786566 BGD786558:BGD786566 BPZ786558:BPZ786566 BZV786558:BZV786566 CJR786558:CJR786566 CTN786558:CTN786566 DDJ786558:DDJ786566 DNF786558:DNF786566 DXB786558:DXB786566 EGX786558:EGX786566 EQT786558:EQT786566 FAP786558:FAP786566 FKL786558:FKL786566 FUH786558:FUH786566 GED786558:GED786566 GNZ786558:GNZ786566 GXV786558:GXV786566 HHR786558:HHR786566 HRN786558:HRN786566 IBJ786558:IBJ786566 ILF786558:ILF786566 IVB786558:IVB786566 JEX786558:JEX786566 JOT786558:JOT786566 JYP786558:JYP786566 KIL786558:KIL786566 KSH786558:KSH786566 LCD786558:LCD786566 LLZ786558:LLZ786566 LVV786558:LVV786566 MFR786558:MFR786566 MPN786558:MPN786566 MZJ786558:MZJ786566 NJF786558:NJF786566 NTB786558:NTB786566 OCX786558:OCX786566 OMT786558:OMT786566 OWP786558:OWP786566 PGL786558:PGL786566 PQH786558:PQH786566 QAD786558:QAD786566 QJZ786558:QJZ786566 QTV786558:QTV786566 RDR786558:RDR786566 RNN786558:RNN786566 RXJ786558:RXJ786566 SHF786558:SHF786566 SRB786558:SRB786566 TAX786558:TAX786566 TKT786558:TKT786566 TUP786558:TUP786566 UEL786558:UEL786566 UOH786558:UOH786566 UYD786558:UYD786566 VHZ786558:VHZ786566 VRV786558:VRV786566 WBR786558:WBR786566 WLN786558:WLN786566 WVJ786558:WVJ786566 C852095:C852103 IX852094:IX852102 ST852094:ST852102 ACP852094:ACP852102 AML852094:AML852102 AWH852094:AWH852102 BGD852094:BGD852102 BPZ852094:BPZ852102 BZV852094:BZV852102 CJR852094:CJR852102 CTN852094:CTN852102 DDJ852094:DDJ852102 DNF852094:DNF852102 DXB852094:DXB852102 EGX852094:EGX852102 EQT852094:EQT852102 FAP852094:FAP852102 FKL852094:FKL852102 FUH852094:FUH852102 GED852094:GED852102 GNZ852094:GNZ852102 GXV852094:GXV852102 HHR852094:HHR852102 HRN852094:HRN852102 IBJ852094:IBJ852102 ILF852094:ILF852102 IVB852094:IVB852102 JEX852094:JEX852102 JOT852094:JOT852102 JYP852094:JYP852102 KIL852094:KIL852102 KSH852094:KSH852102 LCD852094:LCD852102 LLZ852094:LLZ852102 LVV852094:LVV852102 MFR852094:MFR852102 MPN852094:MPN852102 MZJ852094:MZJ852102 NJF852094:NJF852102 NTB852094:NTB852102 OCX852094:OCX852102 OMT852094:OMT852102 OWP852094:OWP852102 PGL852094:PGL852102 PQH852094:PQH852102 QAD852094:QAD852102 QJZ852094:QJZ852102 QTV852094:QTV852102 RDR852094:RDR852102 RNN852094:RNN852102 RXJ852094:RXJ852102 SHF852094:SHF852102 SRB852094:SRB852102 TAX852094:TAX852102 TKT852094:TKT852102 TUP852094:TUP852102 UEL852094:UEL852102 UOH852094:UOH852102 UYD852094:UYD852102 VHZ852094:VHZ852102 VRV852094:VRV852102 WBR852094:WBR852102 WLN852094:WLN852102 WVJ852094:WVJ852102 C917631:C917639 IX917630:IX917638 ST917630:ST917638 ACP917630:ACP917638 AML917630:AML917638 AWH917630:AWH917638 BGD917630:BGD917638 BPZ917630:BPZ917638 BZV917630:BZV917638 CJR917630:CJR917638 CTN917630:CTN917638 DDJ917630:DDJ917638 DNF917630:DNF917638 DXB917630:DXB917638 EGX917630:EGX917638 EQT917630:EQT917638 FAP917630:FAP917638 FKL917630:FKL917638 FUH917630:FUH917638 GED917630:GED917638 GNZ917630:GNZ917638 GXV917630:GXV917638 HHR917630:HHR917638 HRN917630:HRN917638 IBJ917630:IBJ917638 ILF917630:ILF917638 IVB917630:IVB917638 JEX917630:JEX917638 JOT917630:JOT917638 JYP917630:JYP917638 KIL917630:KIL917638 KSH917630:KSH917638 LCD917630:LCD917638 LLZ917630:LLZ917638 LVV917630:LVV917638 MFR917630:MFR917638 MPN917630:MPN917638 MZJ917630:MZJ917638 NJF917630:NJF917638 NTB917630:NTB917638 OCX917630:OCX917638 OMT917630:OMT917638 OWP917630:OWP917638 PGL917630:PGL917638 PQH917630:PQH917638 QAD917630:QAD917638 QJZ917630:QJZ917638 QTV917630:QTV917638 RDR917630:RDR917638 RNN917630:RNN917638 RXJ917630:RXJ917638 SHF917630:SHF917638 SRB917630:SRB917638 TAX917630:TAX917638 TKT917630:TKT917638 TUP917630:TUP917638 UEL917630:UEL917638 UOH917630:UOH917638 UYD917630:UYD917638 VHZ917630:VHZ917638 VRV917630:VRV917638 WBR917630:WBR917638 WLN917630:WLN917638 WVJ917630:WVJ917638 C983167:C983175 IX983166:IX983174 ST983166:ST983174 ACP983166:ACP983174 AML983166:AML983174 AWH983166:AWH983174 BGD983166:BGD983174 BPZ983166:BPZ983174 BZV983166:BZV983174 CJR983166:CJR983174 CTN983166:CTN983174 DDJ983166:DDJ983174 DNF983166:DNF983174 DXB983166:DXB983174 EGX983166:EGX983174 EQT983166:EQT983174 FAP983166:FAP983174 FKL983166:FKL983174 FUH983166:FUH983174 GED983166:GED983174 GNZ983166:GNZ983174 GXV983166:GXV983174 HHR983166:HHR983174 HRN983166:HRN983174 IBJ983166:IBJ983174 ILF983166:ILF983174 IVB983166:IVB983174 JEX983166:JEX983174 JOT983166:JOT983174 JYP983166:JYP983174 KIL983166:KIL983174 KSH983166:KSH983174 LCD983166:LCD983174 LLZ983166:LLZ983174 LVV983166:LVV983174 MFR983166:MFR983174 MPN983166:MPN983174 MZJ983166:MZJ983174 NJF983166:NJF983174 NTB983166:NTB983174 OCX983166:OCX983174 OMT983166:OMT983174 OWP983166:OWP983174 PGL983166:PGL983174 PQH983166:PQH983174 QAD983166:QAD983174 QJZ983166:QJZ983174 QTV983166:QTV983174 RDR983166:RDR983174 RNN983166:RNN983174 RXJ983166:RXJ983174 SHF983166:SHF983174 SRB983166:SRB983174 TAX983166:TAX983174 TKT983166:TKT983174 TUP983166:TUP983174 UEL983166:UEL983174 UOH983166:UOH983174 UYD983166:UYD983174 VHZ983166:VHZ983174 VRV983166:VRV983174 WBR983166:WBR983174 WLN983166:WLN983174 WVJ983166:WVJ983174 C12:C60 IX63:IX98 ST63:ST98 ACP63:ACP98 AML63:AML98 AWH63:AWH98 BGD63:BGD98 BPZ63:BPZ98 BZV63:BZV98 CJR63:CJR98 CTN63:CTN98 DDJ63:DDJ98 DNF63:DNF98 DXB63:DXB98 EGX63:EGX98 EQT63:EQT98 FAP63:FAP98 FKL63:FKL98 FUH63:FUH98 GED63:GED98 GNZ63:GNZ98 GXV63:GXV98 HHR63:HHR98 HRN63:HRN98 IBJ63:IBJ98 ILF63:ILF98 IVB63:IVB98 JEX63:JEX98 JOT63:JOT98 JYP63:JYP98 KIL63:KIL98 KSH63:KSH98 LCD63:LCD98 LLZ63:LLZ98 LVV63:LVV98 MFR63:MFR98 MPN63:MPN98 MZJ63:MZJ98 NJF63:NJF98 NTB63:NTB98 OCX63:OCX98 OMT63:OMT98 OWP63:OWP98 PGL63:PGL98 PQH63:PQH98 QAD63:QAD98 QJZ63:QJZ98 QTV63:QTV98 RDR63:RDR98 RNN63:RNN98 RXJ63:RXJ98 SHF63:SHF98 SRB63:SRB98 TAX63:TAX98 TKT63:TKT98 TUP63:TUP98 UEL63:UEL98 UOH63:UOH98 UYD63:UYD98 VHZ63:VHZ98 VRV63:VRV98 WBR63:WBR98 WLN63:WLN98 WVJ63:WVJ98 C65674:C65682 IX65673:IX65681 ST65673:ST65681 ACP65673:ACP65681 AML65673:AML65681 AWH65673:AWH65681 BGD65673:BGD65681 BPZ65673:BPZ65681 BZV65673:BZV65681 CJR65673:CJR65681 CTN65673:CTN65681 DDJ65673:DDJ65681 DNF65673:DNF65681 DXB65673:DXB65681 EGX65673:EGX65681 EQT65673:EQT65681 FAP65673:FAP65681 FKL65673:FKL65681 FUH65673:FUH65681 GED65673:GED65681 GNZ65673:GNZ65681 GXV65673:GXV65681 HHR65673:HHR65681 HRN65673:HRN65681 IBJ65673:IBJ65681 ILF65673:ILF65681 IVB65673:IVB65681 JEX65673:JEX65681 JOT65673:JOT65681 JYP65673:JYP65681 KIL65673:KIL65681 KSH65673:KSH65681 LCD65673:LCD65681 LLZ65673:LLZ65681 LVV65673:LVV65681 MFR65673:MFR65681 MPN65673:MPN65681 MZJ65673:MZJ65681 NJF65673:NJF65681 NTB65673:NTB65681 OCX65673:OCX65681 OMT65673:OMT65681 OWP65673:OWP65681 PGL65673:PGL65681 PQH65673:PQH65681 QAD65673:QAD65681 QJZ65673:QJZ65681 QTV65673:QTV65681 RDR65673:RDR65681 RNN65673:RNN65681 RXJ65673:RXJ65681 SHF65673:SHF65681 SRB65673:SRB65681 TAX65673:TAX65681 TKT65673:TKT65681 TUP65673:TUP65681 UEL65673:UEL65681 UOH65673:UOH65681 UYD65673:UYD65681 VHZ65673:VHZ65681 VRV65673:VRV65681 WBR65673:WBR65681 WLN65673:WLN65681 WVJ65673:WVJ65681 C131210:C131218 IX131209:IX131217 ST131209:ST131217 ACP131209:ACP131217 AML131209:AML131217 AWH131209:AWH131217 BGD131209:BGD131217 BPZ131209:BPZ131217 BZV131209:BZV131217 CJR131209:CJR131217 CTN131209:CTN131217 DDJ131209:DDJ131217 DNF131209:DNF131217 DXB131209:DXB131217 EGX131209:EGX131217 EQT131209:EQT131217 FAP131209:FAP131217 FKL131209:FKL131217 FUH131209:FUH131217 GED131209:GED131217 GNZ131209:GNZ131217 GXV131209:GXV131217 HHR131209:HHR131217 HRN131209:HRN131217 IBJ131209:IBJ131217 ILF131209:ILF131217 IVB131209:IVB131217 JEX131209:JEX131217 JOT131209:JOT131217 JYP131209:JYP131217 KIL131209:KIL131217 KSH131209:KSH131217 LCD131209:LCD131217 LLZ131209:LLZ131217 LVV131209:LVV131217 MFR131209:MFR131217 MPN131209:MPN131217 MZJ131209:MZJ131217 NJF131209:NJF131217 NTB131209:NTB131217 OCX131209:OCX131217 OMT131209:OMT131217 OWP131209:OWP131217 PGL131209:PGL131217 PQH131209:PQH131217 QAD131209:QAD131217 QJZ131209:QJZ131217 QTV131209:QTV131217 RDR131209:RDR131217 RNN131209:RNN131217 RXJ131209:RXJ131217 SHF131209:SHF131217 SRB131209:SRB131217 TAX131209:TAX131217 TKT131209:TKT131217 TUP131209:TUP131217 UEL131209:UEL131217 UOH131209:UOH131217 UYD131209:UYD131217 VHZ131209:VHZ131217 VRV131209:VRV131217 WBR131209:WBR131217 WLN131209:WLN131217 WVJ131209:WVJ131217 C196746:C196754 IX196745:IX196753 ST196745:ST196753 ACP196745:ACP196753 AML196745:AML196753 AWH196745:AWH196753 BGD196745:BGD196753 BPZ196745:BPZ196753 BZV196745:BZV196753 CJR196745:CJR196753 CTN196745:CTN196753 DDJ196745:DDJ196753 DNF196745:DNF196753 DXB196745:DXB196753 EGX196745:EGX196753 EQT196745:EQT196753 FAP196745:FAP196753 FKL196745:FKL196753 FUH196745:FUH196753 GED196745:GED196753 GNZ196745:GNZ196753 GXV196745:GXV196753 HHR196745:HHR196753 HRN196745:HRN196753 IBJ196745:IBJ196753 ILF196745:ILF196753 IVB196745:IVB196753 JEX196745:JEX196753 JOT196745:JOT196753 JYP196745:JYP196753 KIL196745:KIL196753 KSH196745:KSH196753 LCD196745:LCD196753 LLZ196745:LLZ196753 LVV196745:LVV196753 MFR196745:MFR196753 MPN196745:MPN196753 MZJ196745:MZJ196753 NJF196745:NJF196753 NTB196745:NTB196753 OCX196745:OCX196753 OMT196745:OMT196753 OWP196745:OWP196753 PGL196745:PGL196753 PQH196745:PQH196753 QAD196745:QAD196753 QJZ196745:QJZ196753 QTV196745:QTV196753 RDR196745:RDR196753 RNN196745:RNN196753 RXJ196745:RXJ196753 SHF196745:SHF196753 SRB196745:SRB196753 TAX196745:TAX196753 TKT196745:TKT196753 TUP196745:TUP196753 UEL196745:UEL196753 UOH196745:UOH196753 UYD196745:UYD196753 VHZ196745:VHZ196753 VRV196745:VRV196753 WBR196745:WBR196753 WLN196745:WLN196753 WVJ196745:WVJ196753 C262282:C262290 IX262281:IX262289 ST262281:ST262289 ACP262281:ACP262289 AML262281:AML262289 AWH262281:AWH262289 BGD262281:BGD262289 BPZ262281:BPZ262289 BZV262281:BZV262289 CJR262281:CJR262289 CTN262281:CTN262289 DDJ262281:DDJ262289 DNF262281:DNF262289 DXB262281:DXB262289 EGX262281:EGX262289 EQT262281:EQT262289 FAP262281:FAP262289 FKL262281:FKL262289 FUH262281:FUH262289 GED262281:GED262289 GNZ262281:GNZ262289 GXV262281:GXV262289 HHR262281:HHR262289 HRN262281:HRN262289 IBJ262281:IBJ262289 ILF262281:ILF262289 IVB262281:IVB262289 JEX262281:JEX262289 JOT262281:JOT262289 JYP262281:JYP262289 KIL262281:KIL262289 KSH262281:KSH262289 LCD262281:LCD262289 LLZ262281:LLZ262289 LVV262281:LVV262289 MFR262281:MFR262289 MPN262281:MPN262289 MZJ262281:MZJ262289 NJF262281:NJF262289 NTB262281:NTB262289 OCX262281:OCX262289 OMT262281:OMT262289 OWP262281:OWP262289 PGL262281:PGL262289 PQH262281:PQH262289 QAD262281:QAD262289 QJZ262281:QJZ262289 QTV262281:QTV262289 RDR262281:RDR262289 RNN262281:RNN262289 RXJ262281:RXJ262289 SHF262281:SHF262289 SRB262281:SRB262289 TAX262281:TAX262289 TKT262281:TKT262289 TUP262281:TUP262289 UEL262281:UEL262289 UOH262281:UOH262289 UYD262281:UYD262289 VHZ262281:VHZ262289 VRV262281:VRV262289 WBR262281:WBR262289 WLN262281:WLN262289 WVJ262281:WVJ262289 C327818:C327826 IX327817:IX327825 ST327817:ST327825 ACP327817:ACP327825 AML327817:AML327825 AWH327817:AWH327825 BGD327817:BGD327825 BPZ327817:BPZ327825 BZV327817:BZV327825 CJR327817:CJR327825 CTN327817:CTN327825 DDJ327817:DDJ327825 DNF327817:DNF327825 DXB327817:DXB327825 EGX327817:EGX327825 EQT327817:EQT327825 FAP327817:FAP327825 FKL327817:FKL327825 FUH327817:FUH327825 GED327817:GED327825 GNZ327817:GNZ327825 GXV327817:GXV327825 HHR327817:HHR327825 HRN327817:HRN327825 IBJ327817:IBJ327825 ILF327817:ILF327825 IVB327817:IVB327825 JEX327817:JEX327825 JOT327817:JOT327825 JYP327817:JYP327825 KIL327817:KIL327825 KSH327817:KSH327825 LCD327817:LCD327825 LLZ327817:LLZ327825 LVV327817:LVV327825 MFR327817:MFR327825 MPN327817:MPN327825 MZJ327817:MZJ327825 NJF327817:NJF327825 NTB327817:NTB327825 OCX327817:OCX327825 OMT327817:OMT327825 OWP327817:OWP327825 PGL327817:PGL327825 PQH327817:PQH327825 QAD327817:QAD327825 QJZ327817:QJZ327825 QTV327817:QTV327825 RDR327817:RDR327825 RNN327817:RNN327825 RXJ327817:RXJ327825 SHF327817:SHF327825 SRB327817:SRB327825 TAX327817:TAX327825 TKT327817:TKT327825 TUP327817:TUP327825 UEL327817:UEL327825 UOH327817:UOH327825 UYD327817:UYD327825 VHZ327817:VHZ327825 VRV327817:VRV327825 WBR327817:WBR327825 WLN327817:WLN327825 WVJ327817:WVJ327825 C393354:C393362 IX393353:IX393361 ST393353:ST393361 ACP393353:ACP393361 AML393353:AML393361 AWH393353:AWH393361 BGD393353:BGD393361 BPZ393353:BPZ393361 BZV393353:BZV393361 CJR393353:CJR393361 CTN393353:CTN393361 DDJ393353:DDJ393361 DNF393353:DNF393361 DXB393353:DXB393361 EGX393353:EGX393361 EQT393353:EQT393361 FAP393353:FAP393361 FKL393353:FKL393361 FUH393353:FUH393361 GED393353:GED393361 GNZ393353:GNZ393361 GXV393353:GXV393361 HHR393353:HHR393361 HRN393353:HRN393361 IBJ393353:IBJ393361 ILF393353:ILF393361 IVB393353:IVB393361 JEX393353:JEX393361 JOT393353:JOT393361 JYP393353:JYP393361 KIL393353:KIL393361 KSH393353:KSH393361 LCD393353:LCD393361 LLZ393353:LLZ393361 LVV393353:LVV393361 MFR393353:MFR393361 MPN393353:MPN393361 MZJ393353:MZJ393361 NJF393353:NJF393361 NTB393353:NTB393361 OCX393353:OCX393361 OMT393353:OMT393361 OWP393353:OWP393361 PGL393353:PGL393361 PQH393353:PQH393361 QAD393353:QAD393361 QJZ393353:QJZ393361 QTV393353:QTV393361 RDR393353:RDR393361 RNN393353:RNN393361 RXJ393353:RXJ393361 SHF393353:SHF393361 SRB393353:SRB393361 TAX393353:TAX393361 TKT393353:TKT393361 TUP393353:TUP393361 UEL393353:UEL393361 UOH393353:UOH393361 UYD393353:UYD393361 VHZ393353:VHZ393361 VRV393353:VRV393361 WBR393353:WBR393361 WLN393353:WLN393361 WVJ393353:WVJ393361 C458890:C458898 IX458889:IX458897 ST458889:ST458897 ACP458889:ACP458897 AML458889:AML458897 AWH458889:AWH458897 BGD458889:BGD458897 BPZ458889:BPZ458897 BZV458889:BZV458897 CJR458889:CJR458897 CTN458889:CTN458897 DDJ458889:DDJ458897 DNF458889:DNF458897 DXB458889:DXB458897 EGX458889:EGX458897 EQT458889:EQT458897 FAP458889:FAP458897 FKL458889:FKL458897 FUH458889:FUH458897 GED458889:GED458897 GNZ458889:GNZ458897 GXV458889:GXV458897 HHR458889:HHR458897 HRN458889:HRN458897 IBJ458889:IBJ458897 ILF458889:ILF458897 IVB458889:IVB458897 JEX458889:JEX458897 JOT458889:JOT458897 JYP458889:JYP458897 KIL458889:KIL458897 KSH458889:KSH458897 LCD458889:LCD458897 LLZ458889:LLZ458897 LVV458889:LVV458897 MFR458889:MFR458897 MPN458889:MPN458897 MZJ458889:MZJ458897 NJF458889:NJF458897 NTB458889:NTB458897 OCX458889:OCX458897 OMT458889:OMT458897 OWP458889:OWP458897 PGL458889:PGL458897 PQH458889:PQH458897 QAD458889:QAD458897 QJZ458889:QJZ458897 QTV458889:QTV458897 RDR458889:RDR458897 RNN458889:RNN458897 RXJ458889:RXJ458897 SHF458889:SHF458897 SRB458889:SRB458897 TAX458889:TAX458897 TKT458889:TKT458897 TUP458889:TUP458897 UEL458889:UEL458897 UOH458889:UOH458897 UYD458889:UYD458897 VHZ458889:VHZ458897 VRV458889:VRV458897 WBR458889:WBR458897 WLN458889:WLN458897 WVJ458889:WVJ458897 C524426:C524434 IX524425:IX524433 ST524425:ST524433 ACP524425:ACP524433 AML524425:AML524433 AWH524425:AWH524433 BGD524425:BGD524433 BPZ524425:BPZ524433 BZV524425:BZV524433 CJR524425:CJR524433 CTN524425:CTN524433 DDJ524425:DDJ524433 DNF524425:DNF524433 DXB524425:DXB524433 EGX524425:EGX524433 EQT524425:EQT524433 FAP524425:FAP524433 FKL524425:FKL524433 FUH524425:FUH524433 GED524425:GED524433 GNZ524425:GNZ524433 GXV524425:GXV524433 HHR524425:HHR524433 HRN524425:HRN524433 IBJ524425:IBJ524433 ILF524425:ILF524433 IVB524425:IVB524433 JEX524425:JEX524433 JOT524425:JOT524433 JYP524425:JYP524433 KIL524425:KIL524433 KSH524425:KSH524433 LCD524425:LCD524433 LLZ524425:LLZ524433 LVV524425:LVV524433 MFR524425:MFR524433 MPN524425:MPN524433 MZJ524425:MZJ524433 NJF524425:NJF524433 NTB524425:NTB524433 OCX524425:OCX524433 OMT524425:OMT524433 OWP524425:OWP524433 PGL524425:PGL524433 PQH524425:PQH524433 QAD524425:QAD524433 QJZ524425:QJZ524433 QTV524425:QTV524433 RDR524425:RDR524433 RNN524425:RNN524433 RXJ524425:RXJ524433 SHF524425:SHF524433 SRB524425:SRB524433 TAX524425:TAX524433 TKT524425:TKT524433 TUP524425:TUP524433 UEL524425:UEL524433 UOH524425:UOH524433 UYD524425:UYD524433 VHZ524425:VHZ524433 VRV524425:VRV524433 WBR524425:WBR524433 WLN524425:WLN524433 WVJ524425:WVJ524433 C589962:C589970 IX589961:IX589969 ST589961:ST589969 ACP589961:ACP589969 AML589961:AML589969 AWH589961:AWH589969 BGD589961:BGD589969 BPZ589961:BPZ589969 BZV589961:BZV589969 CJR589961:CJR589969 CTN589961:CTN589969 DDJ589961:DDJ589969 DNF589961:DNF589969 DXB589961:DXB589969 EGX589961:EGX589969 EQT589961:EQT589969 FAP589961:FAP589969 FKL589961:FKL589969 FUH589961:FUH589969 GED589961:GED589969 GNZ589961:GNZ589969 GXV589961:GXV589969 HHR589961:HHR589969 HRN589961:HRN589969 IBJ589961:IBJ589969 ILF589961:ILF589969 IVB589961:IVB589969 JEX589961:JEX589969 JOT589961:JOT589969 JYP589961:JYP589969 KIL589961:KIL589969 KSH589961:KSH589969 LCD589961:LCD589969 LLZ589961:LLZ589969 LVV589961:LVV589969 MFR589961:MFR589969 MPN589961:MPN589969 MZJ589961:MZJ589969 NJF589961:NJF589969 NTB589961:NTB589969 OCX589961:OCX589969 OMT589961:OMT589969 OWP589961:OWP589969 PGL589961:PGL589969 PQH589961:PQH589969 QAD589961:QAD589969 QJZ589961:QJZ589969 QTV589961:QTV589969 RDR589961:RDR589969 RNN589961:RNN589969 RXJ589961:RXJ589969 SHF589961:SHF589969 SRB589961:SRB589969 TAX589961:TAX589969 TKT589961:TKT589969 TUP589961:TUP589969 UEL589961:UEL589969 UOH589961:UOH589969 UYD589961:UYD589969 VHZ589961:VHZ589969 VRV589961:VRV589969 WBR589961:WBR589969 WLN589961:WLN589969 WVJ589961:WVJ589969 C655498:C655506 IX655497:IX655505 ST655497:ST655505 ACP655497:ACP655505 AML655497:AML655505 AWH655497:AWH655505 BGD655497:BGD655505 BPZ655497:BPZ655505 BZV655497:BZV655505 CJR655497:CJR655505 CTN655497:CTN655505 DDJ655497:DDJ655505 DNF655497:DNF655505 DXB655497:DXB655505 EGX655497:EGX655505 EQT655497:EQT655505 FAP655497:FAP655505 FKL655497:FKL655505 FUH655497:FUH655505 GED655497:GED655505 GNZ655497:GNZ655505 GXV655497:GXV655505 HHR655497:HHR655505 HRN655497:HRN655505 IBJ655497:IBJ655505 ILF655497:ILF655505 IVB655497:IVB655505 JEX655497:JEX655505 JOT655497:JOT655505 JYP655497:JYP655505 KIL655497:KIL655505 KSH655497:KSH655505 LCD655497:LCD655505 LLZ655497:LLZ655505 LVV655497:LVV655505 MFR655497:MFR655505 MPN655497:MPN655505 MZJ655497:MZJ655505 NJF655497:NJF655505 NTB655497:NTB655505 OCX655497:OCX655505 OMT655497:OMT655505 OWP655497:OWP655505 PGL655497:PGL655505 PQH655497:PQH655505 QAD655497:QAD655505 QJZ655497:QJZ655505 QTV655497:QTV655505 RDR655497:RDR655505 RNN655497:RNN655505 RXJ655497:RXJ655505 SHF655497:SHF655505 SRB655497:SRB655505 TAX655497:TAX655505 TKT655497:TKT655505 TUP655497:TUP655505 UEL655497:UEL655505 UOH655497:UOH655505 UYD655497:UYD655505 VHZ655497:VHZ655505 VRV655497:VRV655505 WBR655497:WBR655505 WLN655497:WLN655505 WVJ655497:WVJ655505 C721034:C721042 IX721033:IX721041 ST721033:ST721041 ACP721033:ACP721041 AML721033:AML721041 AWH721033:AWH721041 BGD721033:BGD721041 BPZ721033:BPZ721041 BZV721033:BZV721041 CJR721033:CJR721041 CTN721033:CTN721041 DDJ721033:DDJ721041 DNF721033:DNF721041 DXB721033:DXB721041 EGX721033:EGX721041 EQT721033:EQT721041 FAP721033:FAP721041 FKL721033:FKL721041 FUH721033:FUH721041 GED721033:GED721041 GNZ721033:GNZ721041 GXV721033:GXV721041 HHR721033:HHR721041 HRN721033:HRN721041 IBJ721033:IBJ721041 ILF721033:ILF721041 IVB721033:IVB721041 JEX721033:JEX721041 JOT721033:JOT721041 JYP721033:JYP721041 KIL721033:KIL721041 KSH721033:KSH721041 LCD721033:LCD721041 LLZ721033:LLZ721041 LVV721033:LVV721041 MFR721033:MFR721041 MPN721033:MPN721041 MZJ721033:MZJ721041 NJF721033:NJF721041 NTB721033:NTB721041 OCX721033:OCX721041 OMT721033:OMT721041 OWP721033:OWP721041 PGL721033:PGL721041 PQH721033:PQH721041 QAD721033:QAD721041 QJZ721033:QJZ721041 QTV721033:QTV721041 RDR721033:RDR721041 RNN721033:RNN721041 RXJ721033:RXJ721041 SHF721033:SHF721041 SRB721033:SRB721041 TAX721033:TAX721041 TKT721033:TKT721041 TUP721033:TUP721041 UEL721033:UEL721041 UOH721033:UOH721041 UYD721033:UYD721041 VHZ721033:VHZ721041 VRV721033:VRV721041 WBR721033:WBR721041 WLN721033:WLN721041 WVJ721033:WVJ721041 C786570:C786578 IX786569:IX786577 ST786569:ST786577 ACP786569:ACP786577 AML786569:AML786577 AWH786569:AWH786577 BGD786569:BGD786577 BPZ786569:BPZ786577 BZV786569:BZV786577 CJR786569:CJR786577 CTN786569:CTN786577 DDJ786569:DDJ786577 DNF786569:DNF786577 DXB786569:DXB786577 EGX786569:EGX786577 EQT786569:EQT786577 FAP786569:FAP786577 FKL786569:FKL786577 FUH786569:FUH786577 GED786569:GED786577 GNZ786569:GNZ786577 GXV786569:GXV786577 HHR786569:HHR786577 HRN786569:HRN786577 IBJ786569:IBJ786577 ILF786569:ILF786577 IVB786569:IVB786577 JEX786569:JEX786577 JOT786569:JOT786577 JYP786569:JYP786577 KIL786569:KIL786577 KSH786569:KSH786577 LCD786569:LCD786577 LLZ786569:LLZ786577 LVV786569:LVV786577 MFR786569:MFR786577 MPN786569:MPN786577 MZJ786569:MZJ786577 NJF786569:NJF786577 NTB786569:NTB786577 OCX786569:OCX786577 OMT786569:OMT786577 OWP786569:OWP786577 PGL786569:PGL786577 PQH786569:PQH786577 QAD786569:QAD786577 QJZ786569:QJZ786577 QTV786569:QTV786577 RDR786569:RDR786577 RNN786569:RNN786577 RXJ786569:RXJ786577 SHF786569:SHF786577 SRB786569:SRB786577 TAX786569:TAX786577 TKT786569:TKT786577 TUP786569:TUP786577 UEL786569:UEL786577 UOH786569:UOH786577 UYD786569:UYD786577 VHZ786569:VHZ786577 VRV786569:VRV786577 WBR786569:WBR786577 WLN786569:WLN786577 WVJ786569:WVJ786577 C852106:C852114 IX852105:IX852113 ST852105:ST852113 ACP852105:ACP852113 AML852105:AML852113 AWH852105:AWH852113 BGD852105:BGD852113 BPZ852105:BPZ852113 BZV852105:BZV852113 CJR852105:CJR852113 CTN852105:CTN852113 DDJ852105:DDJ852113 DNF852105:DNF852113 DXB852105:DXB852113 EGX852105:EGX852113 EQT852105:EQT852113 FAP852105:FAP852113 FKL852105:FKL852113 FUH852105:FUH852113 GED852105:GED852113 GNZ852105:GNZ852113 GXV852105:GXV852113 HHR852105:HHR852113 HRN852105:HRN852113 IBJ852105:IBJ852113 ILF852105:ILF852113 IVB852105:IVB852113 JEX852105:JEX852113 JOT852105:JOT852113 JYP852105:JYP852113 KIL852105:KIL852113 KSH852105:KSH852113 LCD852105:LCD852113 LLZ852105:LLZ852113 LVV852105:LVV852113 MFR852105:MFR852113 MPN852105:MPN852113 MZJ852105:MZJ852113 NJF852105:NJF852113 NTB852105:NTB852113 OCX852105:OCX852113 OMT852105:OMT852113 OWP852105:OWP852113 PGL852105:PGL852113 PQH852105:PQH852113 QAD852105:QAD852113 QJZ852105:QJZ852113 QTV852105:QTV852113 RDR852105:RDR852113 RNN852105:RNN852113 RXJ852105:RXJ852113 SHF852105:SHF852113 SRB852105:SRB852113 TAX852105:TAX852113 TKT852105:TKT852113 TUP852105:TUP852113 UEL852105:UEL852113 UOH852105:UOH852113 UYD852105:UYD852113 VHZ852105:VHZ852113 VRV852105:VRV852113 WBR852105:WBR852113 WLN852105:WLN852113 WVJ852105:WVJ852113 C917642:C917650 IX917641:IX917649 ST917641:ST917649 ACP917641:ACP917649 AML917641:AML917649 AWH917641:AWH917649 BGD917641:BGD917649 BPZ917641:BPZ917649 BZV917641:BZV917649 CJR917641:CJR917649 CTN917641:CTN917649 DDJ917641:DDJ917649 DNF917641:DNF917649 DXB917641:DXB917649 EGX917641:EGX917649 EQT917641:EQT917649 FAP917641:FAP917649 FKL917641:FKL917649 FUH917641:FUH917649 GED917641:GED917649 GNZ917641:GNZ917649 GXV917641:GXV917649 HHR917641:HHR917649 HRN917641:HRN917649 IBJ917641:IBJ917649 ILF917641:ILF917649 IVB917641:IVB917649 JEX917641:JEX917649 JOT917641:JOT917649 JYP917641:JYP917649 KIL917641:KIL917649 KSH917641:KSH917649 LCD917641:LCD917649 LLZ917641:LLZ917649 LVV917641:LVV917649 MFR917641:MFR917649 MPN917641:MPN917649 MZJ917641:MZJ917649 NJF917641:NJF917649 NTB917641:NTB917649 OCX917641:OCX917649 OMT917641:OMT917649 OWP917641:OWP917649 PGL917641:PGL917649 PQH917641:PQH917649 QAD917641:QAD917649 QJZ917641:QJZ917649 QTV917641:QTV917649 RDR917641:RDR917649 RNN917641:RNN917649 RXJ917641:RXJ917649 SHF917641:SHF917649 SRB917641:SRB917649 TAX917641:TAX917649 TKT917641:TKT917649 TUP917641:TUP917649 UEL917641:UEL917649 UOH917641:UOH917649 UYD917641:UYD917649 VHZ917641:VHZ917649 VRV917641:VRV917649 WBR917641:WBR917649 WLN917641:WLN917649 WVJ917641:WVJ917649 C983178:C983186 IX983177:IX983185 ST983177:ST983185 ACP983177:ACP983185 AML983177:AML983185 AWH983177:AWH983185 BGD983177:BGD983185 BPZ983177:BPZ983185 BZV983177:BZV983185 CJR983177:CJR983185 CTN983177:CTN983185 DDJ983177:DDJ983185 DNF983177:DNF983185 DXB983177:DXB983185 EGX983177:EGX983185 EQT983177:EQT983185 FAP983177:FAP983185 FKL983177:FKL983185 FUH983177:FUH983185 GED983177:GED983185 GNZ983177:GNZ983185 GXV983177:GXV983185 HHR983177:HHR983185 HRN983177:HRN983185 IBJ983177:IBJ983185 ILF983177:ILF983185 IVB983177:IVB983185 JEX983177:JEX983185 JOT983177:JOT983185 JYP983177:JYP983185 KIL983177:KIL983185 KSH983177:KSH983185 LCD983177:LCD983185 LLZ983177:LLZ983185 LVV983177:LVV983185 MFR983177:MFR983185 MPN983177:MPN983185 MZJ983177:MZJ983185 NJF983177:NJF983185 NTB983177:NTB983185 OCX983177:OCX983185 OMT983177:OMT983185 OWP983177:OWP983185 PGL983177:PGL983185 PQH983177:PQH983185 QAD983177:QAD983185 QJZ983177:QJZ983185 QTV983177:QTV983185 RDR983177:RDR983185 RNN983177:RNN983185 RXJ983177:RXJ983185 SHF983177:SHF983185 SRB983177:SRB983185 TAX983177:TAX983185 TKT983177:TKT983185 TUP983177:TUP983185 UEL983177:UEL983185 UOH983177:UOH983185 UYD983177:UYD983185 VHZ983177:VHZ983185 VRV983177:VRV983185 WBR983177:WBR983185 WLN983177:WLN983185 C63:C98" xr:uid="{00000000-0002-0000-0500-000005000000}"/>
    <dataValidation type="list" allowBlank="1" showInputMessage="1" showErrorMessage="1" sqref="G155" xr:uid="{00000000-0002-0000-0500-000006000000}">
      <formula1>"Si, No"</formula1>
    </dataValidation>
    <dataValidation type="list" allowBlank="1" showInputMessage="1" showErrorMessage="1" sqref="E174:E193" xr:uid="{00000000-0002-0000-0500-000007000000}">
      <formula1>"Si,No"</formula1>
    </dataValidation>
  </dataValidations>
  <hyperlinks>
    <hyperlink ref="T1" location="ins" display="Instructivo" xr:uid="{00000000-0004-0000-0500-000000000000}"/>
    <hyperlink ref="A170" location="gtosadm" display="Ir a estimar gastos de administración" xr:uid="{00000000-0004-0000-0500-000001000000}"/>
    <hyperlink ref="C170" location="IVA" display="Info IVA" xr:uid="{00000000-0004-0000-0500-000002000000}"/>
  </hyperlinks>
  <printOptions horizontalCentered="1"/>
  <pageMargins left="0" right="0" top="0" bottom="0" header="0" footer="0"/>
  <pageSetup scale="42" fitToHeight="0" orientation="landscape" horizontalDpi="1200" verticalDpi="1200" r:id="rId1"/>
  <headerFooter>
    <oddFooter>&amp;R&amp;"Arial,Normal"&amp;K01+000Página &amp;P de &amp;N</oddFooter>
  </headerFooter>
  <drawing r:id="rId2"/>
  <legacyDrawing r:id="rId3"/>
  <extLst>
    <ext xmlns:x14="http://schemas.microsoft.com/office/spreadsheetml/2009/9/main" uri="{CCE6A557-97BC-4b89-ADB6-D9C93CAAB3DF}">
      <x14:dataValidations xmlns:xm="http://schemas.microsoft.com/office/excel/2006/main" xWindow="266" yWindow="562" count="1">
        <x14:dataValidation type="list" allowBlank="1" showInputMessage="1" showErrorMessage="1" xr:uid="{00000000-0002-0000-0500-000008000000}">
          <x14:formula1>
            <xm:f>Honorarios!$A$9:$A$15</xm:f>
          </x14:formula1>
          <xm:sqref>A12:A42</xm:sqref>
        </x14:dataValidation>
      </x14:dataValidations>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5">
    <tabColor theme="5" tint="0.39997558519241921"/>
    <pageSetUpPr fitToPage="1"/>
  </sheetPr>
  <dimension ref="A1:J189"/>
  <sheetViews>
    <sheetView showGridLines="0" zoomScaleNormal="100" workbookViewId="0">
      <selection activeCell="E187" sqref="E187"/>
    </sheetView>
  </sheetViews>
  <sheetFormatPr baseColWidth="10" defaultColWidth="11.33203125" defaultRowHeight="20.100000000000001" customHeight="1" x14ac:dyDescent="0.2"/>
  <cols>
    <col min="1" max="1" width="59.83203125" style="157" customWidth="1"/>
    <col min="2" max="3" width="14.1640625" style="157" customWidth="1"/>
    <col min="4" max="4" width="19.1640625" style="157" customWidth="1"/>
    <col min="5" max="5" width="19.33203125" style="172" customWidth="1"/>
    <col min="6" max="6" width="18.6640625" style="45" customWidth="1"/>
    <col min="7" max="7" width="15.33203125" style="45" customWidth="1"/>
    <col min="8" max="8" width="18.83203125" style="45" customWidth="1"/>
    <col min="9" max="9" width="16.83203125" style="45" customWidth="1"/>
    <col min="10" max="16384" width="11.33203125" style="45"/>
  </cols>
  <sheetData>
    <row r="1" spans="1:10" ht="20.100000000000001" customHeight="1" x14ac:dyDescent="0.2">
      <c r="A1" s="444"/>
      <c r="B1" s="1187" t="s">
        <v>0</v>
      </c>
      <c r="C1" s="1188"/>
      <c r="D1" s="1188"/>
      <c r="E1" s="1189"/>
      <c r="F1" s="242" t="s">
        <v>104</v>
      </c>
      <c r="G1" s="38"/>
    </row>
    <row r="2" spans="1:10" ht="20.100000000000001" customHeight="1" x14ac:dyDescent="0.2">
      <c r="A2" s="445"/>
      <c r="B2" s="1190" t="s">
        <v>438</v>
      </c>
      <c r="C2" s="1191"/>
      <c r="D2" s="1191"/>
      <c r="E2" s="1192"/>
    </row>
    <row r="3" spans="1:10" ht="20.100000000000001" customHeight="1" thickBot="1" x14ac:dyDescent="0.25">
      <c r="A3" s="446"/>
      <c r="B3" s="1165" t="s">
        <v>2</v>
      </c>
      <c r="C3" s="1193"/>
      <c r="D3" s="1165" t="str">
        <f>Instructivo!G3</f>
        <v>VERSIÓN: 04</v>
      </c>
      <c r="E3" s="1167"/>
    </row>
    <row r="4" spans="1:10" ht="20.100000000000001" customHeight="1" thickBot="1" x14ac:dyDescent="0.25">
      <c r="A4" s="45"/>
      <c r="B4" s="42"/>
      <c r="C4" s="42"/>
      <c r="D4" s="42"/>
      <c r="E4" s="42"/>
    </row>
    <row r="5" spans="1:10" ht="20.100000000000001" customHeight="1" thickBot="1" x14ac:dyDescent="0.25">
      <c r="A5" s="398" t="s">
        <v>106</v>
      </c>
      <c r="B5" s="1173" t="e">
        <f>#REF!</f>
        <v>#REF!</v>
      </c>
      <c r="C5" s="1174"/>
      <c r="D5" s="1174"/>
      <c r="E5" s="1175"/>
      <c r="F5" s="197"/>
    </row>
    <row r="6" spans="1:10" ht="44.25" customHeight="1" thickBot="1" x14ac:dyDescent="0.25">
      <c r="A6" s="398" t="s">
        <v>108</v>
      </c>
      <c r="B6" s="1282" t="e">
        <f>#REF!</f>
        <v>#REF!</v>
      </c>
      <c r="C6" s="1283"/>
      <c r="D6" s="1283"/>
      <c r="E6" s="1284"/>
      <c r="F6" s="197"/>
    </row>
    <row r="7" spans="1:10" ht="20.100000000000001" customHeight="1" thickBot="1" x14ac:dyDescent="0.25">
      <c r="A7" s="1168"/>
      <c r="B7" s="1168"/>
      <c r="C7" s="1168"/>
      <c r="D7" s="1168"/>
      <c r="E7" s="1168"/>
    </row>
    <row r="8" spans="1:10" s="42" customFormat="1" ht="41.25" customHeight="1" thickBot="1" x14ac:dyDescent="0.25">
      <c r="A8" s="447" t="s">
        <v>439</v>
      </c>
      <c r="B8" s="1279"/>
      <c r="C8" s="1280"/>
      <c r="D8" s="1280"/>
      <c r="E8" s="1281"/>
      <c r="G8" s="45"/>
      <c r="H8" s="45"/>
      <c r="I8" s="45"/>
      <c r="J8" s="45"/>
    </row>
    <row r="9" spans="1:10" s="42" customFormat="1" ht="18" customHeight="1" thickBot="1" x14ac:dyDescent="0.25">
      <c r="A9" s="447" t="s">
        <v>440</v>
      </c>
      <c r="B9" s="1279"/>
      <c r="C9" s="1280"/>
      <c r="D9" s="1280"/>
      <c r="E9" s="1281"/>
    </row>
    <row r="10" spans="1:10" ht="18" customHeight="1" thickBot="1" x14ac:dyDescent="0.25">
      <c r="A10" s="447" t="s">
        <v>441</v>
      </c>
      <c r="B10" s="1279"/>
      <c r="C10" s="1280"/>
      <c r="D10" s="1280"/>
      <c r="E10" s="1281"/>
    </row>
    <row r="11" spans="1:10" ht="20.100000000000001" customHeight="1" thickBot="1" x14ac:dyDescent="0.25">
      <c r="A11" s="196"/>
      <c r="B11" s="160"/>
      <c r="C11" s="160"/>
      <c r="D11" s="160"/>
      <c r="E11" s="160"/>
    </row>
    <row r="12" spans="1:10" ht="27.75" customHeight="1" thickBot="1" x14ac:dyDescent="0.25">
      <c r="A12" s="401" t="s">
        <v>375</v>
      </c>
      <c r="B12" s="402" t="s">
        <v>117</v>
      </c>
      <c r="C12" s="402" t="s">
        <v>378</v>
      </c>
      <c r="D12" s="402" t="s">
        <v>442</v>
      </c>
      <c r="E12" s="403" t="s">
        <v>443</v>
      </c>
    </row>
    <row r="13" spans="1:10" ht="27.75" customHeight="1" thickBot="1" x14ac:dyDescent="0.25">
      <c r="A13" s="448"/>
      <c r="B13" s="449"/>
      <c r="C13" s="449"/>
      <c r="D13" s="450"/>
      <c r="E13" s="459">
        <f>C13*D13</f>
        <v>0</v>
      </c>
    </row>
    <row r="14" spans="1:10" ht="27.75" hidden="1" customHeight="1" x14ac:dyDescent="0.2">
      <c r="A14" s="448"/>
      <c r="B14" s="449"/>
      <c r="C14" s="449"/>
      <c r="D14" s="450"/>
      <c r="E14" s="459">
        <f t="shared" ref="E14:E77" si="0">C14*D14</f>
        <v>0</v>
      </c>
    </row>
    <row r="15" spans="1:10" ht="27.75" hidden="1" customHeight="1" x14ac:dyDescent="0.2">
      <c r="A15" s="448"/>
      <c r="B15" s="449"/>
      <c r="C15" s="449"/>
      <c r="D15" s="450"/>
      <c r="E15" s="459">
        <f t="shared" si="0"/>
        <v>0</v>
      </c>
    </row>
    <row r="16" spans="1:10" ht="27.75" hidden="1" customHeight="1" x14ac:dyDescent="0.2">
      <c r="A16" s="448"/>
      <c r="B16" s="449"/>
      <c r="C16" s="449"/>
      <c r="D16" s="450"/>
      <c r="E16" s="459">
        <f t="shared" si="0"/>
        <v>0</v>
      </c>
    </row>
    <row r="17" spans="1:5" ht="27.75" hidden="1" customHeight="1" x14ac:dyDescent="0.2">
      <c r="A17" s="448"/>
      <c r="B17" s="449"/>
      <c r="C17" s="449"/>
      <c r="D17" s="450"/>
      <c r="E17" s="459">
        <f t="shared" si="0"/>
        <v>0</v>
      </c>
    </row>
    <row r="18" spans="1:5" ht="27.75" hidden="1" customHeight="1" x14ac:dyDescent="0.2">
      <c r="A18" s="448"/>
      <c r="B18" s="449"/>
      <c r="C18" s="449"/>
      <c r="D18" s="450"/>
      <c r="E18" s="459">
        <f t="shared" si="0"/>
        <v>0</v>
      </c>
    </row>
    <row r="19" spans="1:5" ht="27.75" hidden="1" customHeight="1" x14ac:dyDescent="0.2">
      <c r="A19" s="448"/>
      <c r="B19" s="449"/>
      <c r="C19" s="449"/>
      <c r="D19" s="450"/>
      <c r="E19" s="459">
        <f t="shared" si="0"/>
        <v>0</v>
      </c>
    </row>
    <row r="20" spans="1:5" ht="27.75" hidden="1" customHeight="1" x14ac:dyDescent="0.2">
      <c r="A20" s="448"/>
      <c r="B20" s="449"/>
      <c r="C20" s="449"/>
      <c r="D20" s="450"/>
      <c r="E20" s="459">
        <f t="shared" si="0"/>
        <v>0</v>
      </c>
    </row>
    <row r="21" spans="1:5" ht="27.75" hidden="1" customHeight="1" x14ac:dyDescent="0.2">
      <c r="A21" s="448"/>
      <c r="B21" s="449"/>
      <c r="C21" s="449"/>
      <c r="D21" s="450"/>
      <c r="E21" s="459">
        <f t="shared" si="0"/>
        <v>0</v>
      </c>
    </row>
    <row r="22" spans="1:5" ht="27.75" hidden="1" customHeight="1" x14ac:dyDescent="0.2">
      <c r="A22" s="448"/>
      <c r="B22" s="449"/>
      <c r="C22" s="449"/>
      <c r="D22" s="450"/>
      <c r="E22" s="459">
        <f t="shared" si="0"/>
        <v>0</v>
      </c>
    </row>
    <row r="23" spans="1:5" ht="27.75" hidden="1" customHeight="1" x14ac:dyDescent="0.2">
      <c r="A23" s="448"/>
      <c r="B23" s="449"/>
      <c r="C23" s="449"/>
      <c r="D23" s="450"/>
      <c r="E23" s="459">
        <f t="shared" si="0"/>
        <v>0</v>
      </c>
    </row>
    <row r="24" spans="1:5" ht="27.75" hidden="1" customHeight="1" x14ac:dyDescent="0.2">
      <c r="A24" s="448"/>
      <c r="B24" s="449"/>
      <c r="C24" s="449"/>
      <c r="D24" s="450"/>
      <c r="E24" s="459">
        <f t="shared" si="0"/>
        <v>0</v>
      </c>
    </row>
    <row r="25" spans="1:5" ht="27.75" hidden="1" customHeight="1" x14ac:dyDescent="0.2">
      <c r="A25" s="448"/>
      <c r="B25" s="449"/>
      <c r="C25" s="449"/>
      <c r="D25" s="450"/>
      <c r="E25" s="459">
        <f t="shared" si="0"/>
        <v>0</v>
      </c>
    </row>
    <row r="26" spans="1:5" ht="27.75" hidden="1" customHeight="1" x14ac:dyDescent="0.2">
      <c r="A26" s="448"/>
      <c r="B26" s="449"/>
      <c r="C26" s="449"/>
      <c r="D26" s="450"/>
      <c r="E26" s="459">
        <f t="shared" si="0"/>
        <v>0</v>
      </c>
    </row>
    <row r="27" spans="1:5" ht="27.75" hidden="1" customHeight="1" x14ac:dyDescent="0.2">
      <c r="A27" s="448"/>
      <c r="B27" s="449"/>
      <c r="C27" s="449"/>
      <c r="D27" s="450"/>
      <c r="E27" s="459">
        <f t="shared" si="0"/>
        <v>0</v>
      </c>
    </row>
    <row r="28" spans="1:5" ht="27.75" hidden="1" customHeight="1" x14ac:dyDescent="0.2">
      <c r="A28" s="448"/>
      <c r="B28" s="449"/>
      <c r="C28" s="449"/>
      <c r="D28" s="450"/>
      <c r="E28" s="459">
        <f t="shared" si="0"/>
        <v>0</v>
      </c>
    </row>
    <row r="29" spans="1:5" ht="27.75" hidden="1" customHeight="1" x14ac:dyDescent="0.2">
      <c r="A29" s="448"/>
      <c r="B29" s="449"/>
      <c r="C29" s="449"/>
      <c r="D29" s="450"/>
      <c r="E29" s="459">
        <f t="shared" si="0"/>
        <v>0</v>
      </c>
    </row>
    <row r="30" spans="1:5" ht="27.75" hidden="1" customHeight="1" x14ac:dyDescent="0.2">
      <c r="A30" s="448"/>
      <c r="B30" s="449"/>
      <c r="C30" s="449"/>
      <c r="D30" s="450"/>
      <c r="E30" s="459">
        <f t="shared" si="0"/>
        <v>0</v>
      </c>
    </row>
    <row r="31" spans="1:5" ht="27.75" hidden="1" customHeight="1" x14ac:dyDescent="0.2">
      <c r="A31" s="448"/>
      <c r="B31" s="449"/>
      <c r="C31" s="449"/>
      <c r="D31" s="450"/>
      <c r="E31" s="459">
        <f t="shared" si="0"/>
        <v>0</v>
      </c>
    </row>
    <row r="32" spans="1:5" ht="27.75" hidden="1" customHeight="1" x14ac:dyDescent="0.2">
      <c r="A32" s="448"/>
      <c r="B32" s="449"/>
      <c r="C32" s="449"/>
      <c r="D32" s="450"/>
      <c r="E32" s="459">
        <f t="shared" si="0"/>
        <v>0</v>
      </c>
    </row>
    <row r="33" spans="1:5" ht="27.75" hidden="1" customHeight="1" x14ac:dyDescent="0.2">
      <c r="A33" s="448"/>
      <c r="B33" s="449"/>
      <c r="C33" s="449"/>
      <c r="D33" s="450"/>
      <c r="E33" s="459">
        <f t="shared" si="0"/>
        <v>0</v>
      </c>
    </row>
    <row r="34" spans="1:5" ht="27.75" hidden="1" customHeight="1" x14ac:dyDescent="0.2">
      <c r="A34" s="448"/>
      <c r="B34" s="449"/>
      <c r="C34" s="449"/>
      <c r="D34" s="450"/>
      <c r="E34" s="459">
        <f t="shared" si="0"/>
        <v>0</v>
      </c>
    </row>
    <row r="35" spans="1:5" ht="27.75" hidden="1" customHeight="1" x14ac:dyDescent="0.2">
      <c r="A35" s="448"/>
      <c r="B35" s="449"/>
      <c r="C35" s="449"/>
      <c r="D35" s="450"/>
      <c r="E35" s="459">
        <f t="shared" si="0"/>
        <v>0</v>
      </c>
    </row>
    <row r="36" spans="1:5" ht="27.75" hidden="1" customHeight="1" x14ac:dyDescent="0.2">
      <c r="A36" s="448"/>
      <c r="B36" s="449"/>
      <c r="C36" s="449"/>
      <c r="D36" s="450"/>
      <c r="E36" s="459">
        <f t="shared" si="0"/>
        <v>0</v>
      </c>
    </row>
    <row r="37" spans="1:5" ht="27.75" hidden="1" customHeight="1" x14ac:dyDescent="0.2">
      <c r="A37" s="448"/>
      <c r="B37" s="449"/>
      <c r="C37" s="449"/>
      <c r="D37" s="450"/>
      <c r="E37" s="459">
        <f t="shared" si="0"/>
        <v>0</v>
      </c>
    </row>
    <row r="38" spans="1:5" ht="27.75" hidden="1" customHeight="1" x14ac:dyDescent="0.2">
      <c r="A38" s="448"/>
      <c r="B38" s="449"/>
      <c r="C38" s="449"/>
      <c r="D38" s="450"/>
      <c r="E38" s="459">
        <f t="shared" si="0"/>
        <v>0</v>
      </c>
    </row>
    <row r="39" spans="1:5" ht="27.75" hidden="1" customHeight="1" x14ac:dyDescent="0.2">
      <c r="A39" s="448"/>
      <c r="B39" s="449"/>
      <c r="C39" s="449"/>
      <c r="D39" s="450"/>
      <c r="E39" s="459">
        <f t="shared" si="0"/>
        <v>0</v>
      </c>
    </row>
    <row r="40" spans="1:5" ht="27.75" hidden="1" customHeight="1" x14ac:dyDescent="0.2">
      <c r="A40" s="448"/>
      <c r="B40" s="449"/>
      <c r="C40" s="449"/>
      <c r="D40" s="450"/>
      <c r="E40" s="459">
        <f t="shared" si="0"/>
        <v>0</v>
      </c>
    </row>
    <row r="41" spans="1:5" ht="27.75" hidden="1" customHeight="1" x14ac:dyDescent="0.2">
      <c r="A41" s="448"/>
      <c r="B41" s="449"/>
      <c r="C41" s="449"/>
      <c r="D41" s="450"/>
      <c r="E41" s="459">
        <f t="shared" si="0"/>
        <v>0</v>
      </c>
    </row>
    <row r="42" spans="1:5" ht="27.75" hidden="1" customHeight="1" x14ac:dyDescent="0.2">
      <c r="A42" s="448"/>
      <c r="B42" s="449"/>
      <c r="C42" s="449"/>
      <c r="D42" s="450"/>
      <c r="E42" s="459">
        <f t="shared" si="0"/>
        <v>0</v>
      </c>
    </row>
    <row r="43" spans="1:5" ht="27.75" hidden="1" customHeight="1" x14ac:dyDescent="0.2">
      <c r="A43" s="448"/>
      <c r="B43" s="449"/>
      <c r="C43" s="449"/>
      <c r="D43" s="450"/>
      <c r="E43" s="459">
        <f t="shared" si="0"/>
        <v>0</v>
      </c>
    </row>
    <row r="44" spans="1:5" ht="27.75" hidden="1" customHeight="1" x14ac:dyDescent="0.2">
      <c r="A44" s="448"/>
      <c r="B44" s="449"/>
      <c r="C44" s="449"/>
      <c r="D44" s="450"/>
      <c r="E44" s="459">
        <f t="shared" si="0"/>
        <v>0</v>
      </c>
    </row>
    <row r="45" spans="1:5" ht="27.75" hidden="1" customHeight="1" x14ac:dyDescent="0.2">
      <c r="A45" s="448"/>
      <c r="B45" s="449"/>
      <c r="C45" s="449"/>
      <c r="D45" s="450"/>
      <c r="E45" s="459">
        <f t="shared" si="0"/>
        <v>0</v>
      </c>
    </row>
    <row r="46" spans="1:5" ht="27.75" hidden="1" customHeight="1" x14ac:dyDescent="0.2">
      <c r="A46" s="448"/>
      <c r="B46" s="449"/>
      <c r="C46" s="449"/>
      <c r="D46" s="450"/>
      <c r="E46" s="459">
        <f t="shared" si="0"/>
        <v>0</v>
      </c>
    </row>
    <row r="47" spans="1:5" ht="27.75" hidden="1" customHeight="1" x14ac:dyDescent="0.2">
      <c r="A47" s="448"/>
      <c r="B47" s="449"/>
      <c r="C47" s="449"/>
      <c r="D47" s="450"/>
      <c r="E47" s="459">
        <f t="shared" si="0"/>
        <v>0</v>
      </c>
    </row>
    <row r="48" spans="1:5" ht="27.75" hidden="1" customHeight="1" x14ac:dyDescent="0.2">
      <c r="A48" s="448"/>
      <c r="B48" s="449"/>
      <c r="C48" s="449"/>
      <c r="D48" s="450"/>
      <c r="E48" s="459">
        <f t="shared" si="0"/>
        <v>0</v>
      </c>
    </row>
    <row r="49" spans="1:5" ht="27.75" hidden="1" customHeight="1" x14ac:dyDescent="0.2">
      <c r="A49" s="448"/>
      <c r="B49" s="449"/>
      <c r="C49" s="449"/>
      <c r="D49" s="450"/>
      <c r="E49" s="459">
        <f t="shared" si="0"/>
        <v>0</v>
      </c>
    </row>
    <row r="50" spans="1:5" ht="27.75" hidden="1" customHeight="1" x14ac:dyDescent="0.2">
      <c r="A50" s="448"/>
      <c r="B50" s="449"/>
      <c r="C50" s="449"/>
      <c r="D50" s="450"/>
      <c r="E50" s="459">
        <f t="shared" si="0"/>
        <v>0</v>
      </c>
    </row>
    <row r="51" spans="1:5" ht="27.75" hidden="1" customHeight="1" x14ac:dyDescent="0.2">
      <c r="A51" s="448"/>
      <c r="B51" s="449"/>
      <c r="C51" s="449"/>
      <c r="D51" s="450"/>
      <c r="E51" s="459">
        <f t="shared" si="0"/>
        <v>0</v>
      </c>
    </row>
    <row r="52" spans="1:5" ht="27.75" hidden="1" customHeight="1" x14ac:dyDescent="0.2">
      <c r="A52" s="448"/>
      <c r="B52" s="449"/>
      <c r="C52" s="449"/>
      <c r="D52" s="450"/>
      <c r="E52" s="459">
        <f t="shared" si="0"/>
        <v>0</v>
      </c>
    </row>
    <row r="53" spans="1:5" ht="27.75" hidden="1" customHeight="1" x14ac:dyDescent="0.2">
      <c r="A53" s="448"/>
      <c r="B53" s="449"/>
      <c r="C53" s="449"/>
      <c r="D53" s="450"/>
      <c r="E53" s="459">
        <f t="shared" si="0"/>
        <v>0</v>
      </c>
    </row>
    <row r="54" spans="1:5" ht="27.75" hidden="1" customHeight="1" x14ac:dyDescent="0.2">
      <c r="A54" s="448"/>
      <c r="B54" s="449"/>
      <c r="C54" s="449"/>
      <c r="D54" s="450"/>
      <c r="E54" s="459">
        <f t="shared" si="0"/>
        <v>0</v>
      </c>
    </row>
    <row r="55" spans="1:5" ht="27.75" hidden="1" customHeight="1" x14ac:dyDescent="0.2">
      <c r="A55" s="448"/>
      <c r="B55" s="449"/>
      <c r="C55" s="449"/>
      <c r="D55" s="450"/>
      <c r="E55" s="459">
        <f t="shared" si="0"/>
        <v>0</v>
      </c>
    </row>
    <row r="56" spans="1:5" ht="27.75" hidden="1" customHeight="1" x14ac:dyDescent="0.2">
      <c r="A56" s="448"/>
      <c r="B56" s="449"/>
      <c r="C56" s="449"/>
      <c r="D56" s="450"/>
      <c r="E56" s="459">
        <f t="shared" si="0"/>
        <v>0</v>
      </c>
    </row>
    <row r="57" spans="1:5" ht="27.75" hidden="1" customHeight="1" x14ac:dyDescent="0.2">
      <c r="A57" s="448"/>
      <c r="B57" s="449"/>
      <c r="C57" s="449"/>
      <c r="D57" s="450"/>
      <c r="E57" s="459">
        <f t="shared" si="0"/>
        <v>0</v>
      </c>
    </row>
    <row r="58" spans="1:5" ht="27.75" hidden="1" customHeight="1" x14ac:dyDescent="0.2">
      <c r="A58" s="448"/>
      <c r="B58" s="449"/>
      <c r="C58" s="449"/>
      <c r="D58" s="450"/>
      <c r="E58" s="459">
        <f t="shared" si="0"/>
        <v>0</v>
      </c>
    </row>
    <row r="59" spans="1:5" ht="27.75" hidden="1" customHeight="1" x14ac:dyDescent="0.2">
      <c r="A59" s="448"/>
      <c r="B59" s="449"/>
      <c r="C59" s="449"/>
      <c r="D59" s="450"/>
      <c r="E59" s="459">
        <f t="shared" si="0"/>
        <v>0</v>
      </c>
    </row>
    <row r="60" spans="1:5" ht="27.75" hidden="1" customHeight="1" x14ac:dyDescent="0.2">
      <c r="A60" s="448"/>
      <c r="B60" s="449"/>
      <c r="C60" s="449"/>
      <c r="D60" s="450"/>
      <c r="E60" s="459">
        <f t="shared" si="0"/>
        <v>0</v>
      </c>
    </row>
    <row r="61" spans="1:5" ht="27.75" hidden="1" customHeight="1" x14ac:dyDescent="0.2">
      <c r="A61" s="448"/>
      <c r="B61" s="449"/>
      <c r="C61" s="449"/>
      <c r="D61" s="450"/>
      <c r="E61" s="459">
        <f t="shared" si="0"/>
        <v>0</v>
      </c>
    </row>
    <row r="62" spans="1:5" ht="27.75" hidden="1" customHeight="1" x14ac:dyDescent="0.2">
      <c r="A62" s="448"/>
      <c r="B62" s="449"/>
      <c r="C62" s="449"/>
      <c r="D62" s="450"/>
      <c r="E62" s="459">
        <f t="shared" si="0"/>
        <v>0</v>
      </c>
    </row>
    <row r="63" spans="1:5" ht="27.75" hidden="1" customHeight="1" x14ac:dyDescent="0.2">
      <c r="A63" s="448"/>
      <c r="B63" s="449"/>
      <c r="C63" s="449"/>
      <c r="D63" s="450"/>
      <c r="E63" s="459">
        <f t="shared" si="0"/>
        <v>0</v>
      </c>
    </row>
    <row r="64" spans="1:5" ht="27.75" hidden="1" customHeight="1" x14ac:dyDescent="0.2">
      <c r="A64" s="448"/>
      <c r="B64" s="449"/>
      <c r="C64" s="449"/>
      <c r="D64" s="450"/>
      <c r="E64" s="459">
        <f t="shared" si="0"/>
        <v>0</v>
      </c>
    </row>
    <row r="65" spans="1:5" ht="27.75" hidden="1" customHeight="1" x14ac:dyDescent="0.2">
      <c r="A65" s="448"/>
      <c r="B65" s="449"/>
      <c r="C65" s="449"/>
      <c r="D65" s="450"/>
      <c r="E65" s="459">
        <f t="shared" si="0"/>
        <v>0</v>
      </c>
    </row>
    <row r="66" spans="1:5" ht="27.75" hidden="1" customHeight="1" x14ac:dyDescent="0.2">
      <c r="A66" s="448"/>
      <c r="B66" s="449"/>
      <c r="C66" s="449"/>
      <c r="D66" s="450"/>
      <c r="E66" s="459">
        <f t="shared" si="0"/>
        <v>0</v>
      </c>
    </row>
    <row r="67" spans="1:5" ht="27.75" hidden="1" customHeight="1" x14ac:dyDescent="0.2">
      <c r="A67" s="448"/>
      <c r="B67" s="449"/>
      <c r="C67" s="449"/>
      <c r="D67" s="450"/>
      <c r="E67" s="459">
        <f t="shared" si="0"/>
        <v>0</v>
      </c>
    </row>
    <row r="68" spans="1:5" ht="27.75" hidden="1" customHeight="1" x14ac:dyDescent="0.2">
      <c r="A68" s="448"/>
      <c r="B68" s="449"/>
      <c r="C68" s="449"/>
      <c r="D68" s="450"/>
      <c r="E68" s="459">
        <f t="shared" si="0"/>
        <v>0</v>
      </c>
    </row>
    <row r="69" spans="1:5" ht="27.75" hidden="1" customHeight="1" x14ac:dyDescent="0.2">
      <c r="A69" s="448"/>
      <c r="B69" s="449"/>
      <c r="C69" s="449"/>
      <c r="D69" s="450"/>
      <c r="E69" s="459">
        <f t="shared" si="0"/>
        <v>0</v>
      </c>
    </row>
    <row r="70" spans="1:5" ht="27.75" hidden="1" customHeight="1" x14ac:dyDescent="0.2">
      <c r="A70" s="448"/>
      <c r="B70" s="449"/>
      <c r="C70" s="449"/>
      <c r="D70" s="450"/>
      <c r="E70" s="459">
        <f t="shared" si="0"/>
        <v>0</v>
      </c>
    </row>
    <row r="71" spans="1:5" ht="27.75" hidden="1" customHeight="1" x14ac:dyDescent="0.2">
      <c r="A71" s="448"/>
      <c r="B71" s="449"/>
      <c r="C71" s="449"/>
      <c r="D71" s="450"/>
      <c r="E71" s="459">
        <f t="shared" si="0"/>
        <v>0</v>
      </c>
    </row>
    <row r="72" spans="1:5" ht="27.75" hidden="1" customHeight="1" x14ac:dyDescent="0.2">
      <c r="A72" s="448"/>
      <c r="B72" s="449"/>
      <c r="C72" s="449"/>
      <c r="D72" s="450"/>
      <c r="E72" s="459">
        <f t="shared" si="0"/>
        <v>0</v>
      </c>
    </row>
    <row r="73" spans="1:5" ht="27.75" hidden="1" customHeight="1" x14ac:dyDescent="0.2">
      <c r="A73" s="448"/>
      <c r="B73" s="449"/>
      <c r="C73" s="449"/>
      <c r="D73" s="450"/>
      <c r="E73" s="459">
        <f t="shared" si="0"/>
        <v>0</v>
      </c>
    </row>
    <row r="74" spans="1:5" ht="27.75" hidden="1" customHeight="1" x14ac:dyDescent="0.2">
      <c r="A74" s="448"/>
      <c r="B74" s="449"/>
      <c r="C74" s="449"/>
      <c r="D74" s="450"/>
      <c r="E74" s="459">
        <f t="shared" si="0"/>
        <v>0</v>
      </c>
    </row>
    <row r="75" spans="1:5" ht="27.75" hidden="1" customHeight="1" x14ac:dyDescent="0.2">
      <c r="A75" s="448"/>
      <c r="B75" s="449"/>
      <c r="C75" s="449"/>
      <c r="D75" s="450"/>
      <c r="E75" s="459">
        <f t="shared" si="0"/>
        <v>0</v>
      </c>
    </row>
    <row r="76" spans="1:5" ht="27.75" hidden="1" customHeight="1" x14ac:dyDescent="0.2">
      <c r="A76" s="448"/>
      <c r="B76" s="449"/>
      <c r="C76" s="449"/>
      <c r="D76" s="450"/>
      <c r="E76" s="459">
        <f t="shared" si="0"/>
        <v>0</v>
      </c>
    </row>
    <row r="77" spans="1:5" ht="27.75" hidden="1" customHeight="1" x14ac:dyDescent="0.2">
      <c r="A77" s="448"/>
      <c r="B77" s="449"/>
      <c r="C77" s="449"/>
      <c r="D77" s="450"/>
      <c r="E77" s="459">
        <f t="shared" si="0"/>
        <v>0</v>
      </c>
    </row>
    <row r="78" spans="1:5" ht="27.75" hidden="1" customHeight="1" x14ac:dyDescent="0.2">
      <c r="A78" s="448"/>
      <c r="B78" s="449"/>
      <c r="C78" s="449"/>
      <c r="D78" s="450"/>
      <c r="E78" s="459">
        <f t="shared" ref="E78:E141" si="1">C78*D78</f>
        <v>0</v>
      </c>
    </row>
    <row r="79" spans="1:5" ht="27.75" hidden="1" customHeight="1" x14ac:dyDescent="0.2">
      <c r="A79" s="448"/>
      <c r="B79" s="449"/>
      <c r="C79" s="449"/>
      <c r="D79" s="450"/>
      <c r="E79" s="459">
        <f t="shared" si="1"/>
        <v>0</v>
      </c>
    </row>
    <row r="80" spans="1:5" ht="27.75" hidden="1" customHeight="1" x14ac:dyDescent="0.2">
      <c r="A80" s="448"/>
      <c r="B80" s="449"/>
      <c r="C80" s="449"/>
      <c r="D80" s="450"/>
      <c r="E80" s="459">
        <f t="shared" si="1"/>
        <v>0</v>
      </c>
    </row>
    <row r="81" spans="1:5" ht="27.75" hidden="1" customHeight="1" x14ac:dyDescent="0.2">
      <c r="A81" s="448"/>
      <c r="B81" s="449"/>
      <c r="C81" s="449"/>
      <c r="D81" s="450"/>
      <c r="E81" s="459">
        <f t="shared" si="1"/>
        <v>0</v>
      </c>
    </row>
    <row r="82" spans="1:5" ht="27.75" hidden="1" customHeight="1" x14ac:dyDescent="0.2">
      <c r="A82" s="448"/>
      <c r="B82" s="449"/>
      <c r="C82" s="449"/>
      <c r="D82" s="450"/>
      <c r="E82" s="459">
        <f t="shared" si="1"/>
        <v>0</v>
      </c>
    </row>
    <row r="83" spans="1:5" ht="27.75" hidden="1" customHeight="1" x14ac:dyDescent="0.2">
      <c r="A83" s="448"/>
      <c r="B83" s="449"/>
      <c r="C83" s="449"/>
      <c r="D83" s="450"/>
      <c r="E83" s="459">
        <f t="shared" si="1"/>
        <v>0</v>
      </c>
    </row>
    <row r="84" spans="1:5" ht="27.75" hidden="1" customHeight="1" x14ac:dyDescent="0.2">
      <c r="A84" s="448"/>
      <c r="B84" s="449"/>
      <c r="C84" s="449"/>
      <c r="D84" s="450"/>
      <c r="E84" s="459">
        <f t="shared" si="1"/>
        <v>0</v>
      </c>
    </row>
    <row r="85" spans="1:5" ht="27.75" hidden="1" customHeight="1" x14ac:dyDescent="0.2">
      <c r="A85" s="448"/>
      <c r="B85" s="449"/>
      <c r="C85" s="449"/>
      <c r="D85" s="450"/>
      <c r="E85" s="459">
        <f t="shared" si="1"/>
        <v>0</v>
      </c>
    </row>
    <row r="86" spans="1:5" ht="27.75" hidden="1" customHeight="1" x14ac:dyDescent="0.2">
      <c r="A86" s="448"/>
      <c r="B86" s="449"/>
      <c r="C86" s="449"/>
      <c r="D86" s="450"/>
      <c r="E86" s="459">
        <f t="shared" si="1"/>
        <v>0</v>
      </c>
    </row>
    <row r="87" spans="1:5" ht="27.75" hidden="1" customHeight="1" x14ac:dyDescent="0.2">
      <c r="A87" s="448"/>
      <c r="B87" s="449"/>
      <c r="C87" s="449"/>
      <c r="D87" s="450"/>
      <c r="E87" s="459">
        <f t="shared" si="1"/>
        <v>0</v>
      </c>
    </row>
    <row r="88" spans="1:5" ht="27.75" hidden="1" customHeight="1" x14ac:dyDescent="0.2">
      <c r="A88" s="448"/>
      <c r="B88" s="449"/>
      <c r="C88" s="449"/>
      <c r="D88" s="450"/>
      <c r="E88" s="459">
        <f t="shared" si="1"/>
        <v>0</v>
      </c>
    </row>
    <row r="89" spans="1:5" ht="27.75" hidden="1" customHeight="1" x14ac:dyDescent="0.2">
      <c r="A89" s="448"/>
      <c r="B89" s="449"/>
      <c r="C89" s="449"/>
      <c r="D89" s="450"/>
      <c r="E89" s="459">
        <f t="shared" si="1"/>
        <v>0</v>
      </c>
    </row>
    <row r="90" spans="1:5" ht="27.75" hidden="1" customHeight="1" x14ac:dyDescent="0.2">
      <c r="A90" s="448"/>
      <c r="B90" s="449"/>
      <c r="C90" s="449"/>
      <c r="D90" s="450"/>
      <c r="E90" s="459">
        <f t="shared" si="1"/>
        <v>0</v>
      </c>
    </row>
    <row r="91" spans="1:5" ht="27.75" hidden="1" customHeight="1" x14ac:dyDescent="0.2">
      <c r="A91" s="448"/>
      <c r="B91" s="449"/>
      <c r="C91" s="449"/>
      <c r="D91" s="450"/>
      <c r="E91" s="459">
        <f t="shared" si="1"/>
        <v>0</v>
      </c>
    </row>
    <row r="92" spans="1:5" ht="27.75" hidden="1" customHeight="1" x14ac:dyDescent="0.2">
      <c r="A92" s="448"/>
      <c r="B92" s="449"/>
      <c r="C92" s="449"/>
      <c r="D92" s="450"/>
      <c r="E92" s="459">
        <f t="shared" si="1"/>
        <v>0</v>
      </c>
    </row>
    <row r="93" spans="1:5" ht="27.75" hidden="1" customHeight="1" x14ac:dyDescent="0.2">
      <c r="A93" s="448"/>
      <c r="B93" s="449"/>
      <c r="C93" s="449"/>
      <c r="D93" s="450"/>
      <c r="E93" s="459">
        <f t="shared" si="1"/>
        <v>0</v>
      </c>
    </row>
    <row r="94" spans="1:5" ht="27.75" hidden="1" customHeight="1" x14ac:dyDescent="0.2">
      <c r="A94" s="448"/>
      <c r="B94" s="449"/>
      <c r="C94" s="449"/>
      <c r="D94" s="450"/>
      <c r="E94" s="459">
        <f t="shared" si="1"/>
        <v>0</v>
      </c>
    </row>
    <row r="95" spans="1:5" ht="27.75" hidden="1" customHeight="1" x14ac:dyDescent="0.2">
      <c r="A95" s="448"/>
      <c r="B95" s="449"/>
      <c r="C95" s="449"/>
      <c r="D95" s="450"/>
      <c r="E95" s="459">
        <f t="shared" si="1"/>
        <v>0</v>
      </c>
    </row>
    <row r="96" spans="1:5" ht="27.75" hidden="1" customHeight="1" x14ac:dyDescent="0.2">
      <c r="A96" s="448"/>
      <c r="B96" s="449"/>
      <c r="C96" s="449"/>
      <c r="D96" s="450"/>
      <c r="E96" s="459">
        <f t="shared" si="1"/>
        <v>0</v>
      </c>
    </row>
    <row r="97" spans="1:5" ht="27.75" hidden="1" customHeight="1" x14ac:dyDescent="0.2">
      <c r="A97" s="448"/>
      <c r="B97" s="449"/>
      <c r="C97" s="449"/>
      <c r="D97" s="450"/>
      <c r="E97" s="459">
        <f t="shared" si="1"/>
        <v>0</v>
      </c>
    </row>
    <row r="98" spans="1:5" ht="27.75" hidden="1" customHeight="1" x14ac:dyDescent="0.2">
      <c r="A98" s="448"/>
      <c r="B98" s="449"/>
      <c r="C98" s="449"/>
      <c r="D98" s="450"/>
      <c r="E98" s="459">
        <f t="shared" si="1"/>
        <v>0</v>
      </c>
    </row>
    <row r="99" spans="1:5" ht="27.75" hidden="1" customHeight="1" x14ac:dyDescent="0.2">
      <c r="A99" s="448"/>
      <c r="B99" s="449"/>
      <c r="C99" s="449"/>
      <c r="D99" s="450"/>
      <c r="E99" s="459">
        <f t="shared" si="1"/>
        <v>0</v>
      </c>
    </row>
    <row r="100" spans="1:5" ht="27.75" hidden="1" customHeight="1" x14ac:dyDescent="0.2">
      <c r="A100" s="448"/>
      <c r="B100" s="449"/>
      <c r="C100" s="449"/>
      <c r="D100" s="450"/>
      <c r="E100" s="459">
        <f t="shared" si="1"/>
        <v>0</v>
      </c>
    </row>
    <row r="101" spans="1:5" ht="27.75" hidden="1" customHeight="1" x14ac:dyDescent="0.2">
      <c r="A101" s="448"/>
      <c r="B101" s="449"/>
      <c r="C101" s="449"/>
      <c r="D101" s="450"/>
      <c r="E101" s="459">
        <f t="shared" si="1"/>
        <v>0</v>
      </c>
    </row>
    <row r="102" spans="1:5" ht="27.75" hidden="1" customHeight="1" x14ac:dyDescent="0.2">
      <c r="A102" s="448"/>
      <c r="B102" s="449"/>
      <c r="C102" s="449"/>
      <c r="D102" s="450"/>
      <c r="E102" s="459">
        <f t="shared" si="1"/>
        <v>0</v>
      </c>
    </row>
    <row r="103" spans="1:5" ht="27.75" hidden="1" customHeight="1" x14ac:dyDescent="0.2">
      <c r="A103" s="448"/>
      <c r="B103" s="449"/>
      <c r="C103" s="449"/>
      <c r="D103" s="450"/>
      <c r="E103" s="459">
        <f t="shared" si="1"/>
        <v>0</v>
      </c>
    </row>
    <row r="104" spans="1:5" ht="27.75" hidden="1" customHeight="1" x14ac:dyDescent="0.2">
      <c r="A104" s="448"/>
      <c r="B104" s="449"/>
      <c r="C104" s="449"/>
      <c r="D104" s="450"/>
      <c r="E104" s="459">
        <f t="shared" si="1"/>
        <v>0</v>
      </c>
    </row>
    <row r="105" spans="1:5" ht="27.75" hidden="1" customHeight="1" x14ac:dyDescent="0.2">
      <c r="A105" s="448"/>
      <c r="B105" s="449"/>
      <c r="C105" s="449"/>
      <c r="D105" s="450"/>
      <c r="E105" s="459">
        <f t="shared" si="1"/>
        <v>0</v>
      </c>
    </row>
    <row r="106" spans="1:5" ht="27.75" hidden="1" customHeight="1" x14ac:dyDescent="0.2">
      <c r="A106" s="448"/>
      <c r="B106" s="449"/>
      <c r="C106" s="449"/>
      <c r="D106" s="450"/>
      <c r="E106" s="459">
        <f t="shared" si="1"/>
        <v>0</v>
      </c>
    </row>
    <row r="107" spans="1:5" ht="27.75" hidden="1" customHeight="1" x14ac:dyDescent="0.2">
      <c r="A107" s="448"/>
      <c r="B107" s="449"/>
      <c r="C107" s="449"/>
      <c r="D107" s="450"/>
      <c r="E107" s="459">
        <f t="shared" si="1"/>
        <v>0</v>
      </c>
    </row>
    <row r="108" spans="1:5" ht="27.75" hidden="1" customHeight="1" x14ac:dyDescent="0.2">
      <c r="A108" s="448"/>
      <c r="B108" s="449"/>
      <c r="C108" s="449"/>
      <c r="D108" s="450"/>
      <c r="E108" s="459">
        <f t="shared" si="1"/>
        <v>0</v>
      </c>
    </row>
    <row r="109" spans="1:5" ht="27.75" hidden="1" customHeight="1" x14ac:dyDescent="0.2">
      <c r="A109" s="448"/>
      <c r="B109" s="449"/>
      <c r="C109" s="449"/>
      <c r="D109" s="450"/>
      <c r="E109" s="459">
        <f t="shared" si="1"/>
        <v>0</v>
      </c>
    </row>
    <row r="110" spans="1:5" ht="27.75" hidden="1" customHeight="1" x14ac:dyDescent="0.2">
      <c r="A110" s="448"/>
      <c r="B110" s="449"/>
      <c r="C110" s="449"/>
      <c r="D110" s="450"/>
      <c r="E110" s="459">
        <f t="shared" si="1"/>
        <v>0</v>
      </c>
    </row>
    <row r="111" spans="1:5" ht="27.75" hidden="1" customHeight="1" x14ac:dyDescent="0.2">
      <c r="A111" s="448"/>
      <c r="B111" s="449"/>
      <c r="C111" s="449"/>
      <c r="D111" s="450"/>
      <c r="E111" s="459">
        <f t="shared" si="1"/>
        <v>0</v>
      </c>
    </row>
    <row r="112" spans="1:5" ht="27.75" hidden="1" customHeight="1" x14ac:dyDescent="0.2">
      <c r="A112" s="448"/>
      <c r="B112" s="449"/>
      <c r="C112" s="449"/>
      <c r="D112" s="450"/>
      <c r="E112" s="459">
        <f t="shared" si="1"/>
        <v>0</v>
      </c>
    </row>
    <row r="113" spans="1:5" ht="27.75" hidden="1" customHeight="1" x14ac:dyDescent="0.2">
      <c r="A113" s="448"/>
      <c r="B113" s="449"/>
      <c r="C113" s="449"/>
      <c r="D113" s="450"/>
      <c r="E113" s="459">
        <f t="shared" si="1"/>
        <v>0</v>
      </c>
    </row>
    <row r="114" spans="1:5" ht="27.75" hidden="1" customHeight="1" x14ac:dyDescent="0.2">
      <c r="A114" s="448"/>
      <c r="B114" s="449"/>
      <c r="C114" s="449"/>
      <c r="D114" s="450"/>
      <c r="E114" s="459">
        <f t="shared" si="1"/>
        <v>0</v>
      </c>
    </row>
    <row r="115" spans="1:5" ht="27.75" hidden="1" customHeight="1" x14ac:dyDescent="0.2">
      <c r="A115" s="448"/>
      <c r="B115" s="449"/>
      <c r="C115" s="449"/>
      <c r="D115" s="450"/>
      <c r="E115" s="459">
        <f t="shared" si="1"/>
        <v>0</v>
      </c>
    </row>
    <row r="116" spans="1:5" ht="27.75" hidden="1" customHeight="1" x14ac:dyDescent="0.2">
      <c r="A116" s="448"/>
      <c r="B116" s="449"/>
      <c r="C116" s="449"/>
      <c r="D116" s="450"/>
      <c r="E116" s="459">
        <f t="shared" si="1"/>
        <v>0</v>
      </c>
    </row>
    <row r="117" spans="1:5" ht="27.75" hidden="1" customHeight="1" x14ac:dyDescent="0.2">
      <c r="A117" s="448"/>
      <c r="B117" s="449"/>
      <c r="C117" s="449"/>
      <c r="D117" s="450"/>
      <c r="E117" s="459">
        <f t="shared" si="1"/>
        <v>0</v>
      </c>
    </row>
    <row r="118" spans="1:5" ht="27.75" hidden="1" customHeight="1" x14ac:dyDescent="0.2">
      <c r="A118" s="448"/>
      <c r="B118" s="449"/>
      <c r="C118" s="449"/>
      <c r="D118" s="450"/>
      <c r="E118" s="459">
        <f t="shared" si="1"/>
        <v>0</v>
      </c>
    </row>
    <row r="119" spans="1:5" ht="27.75" hidden="1" customHeight="1" x14ac:dyDescent="0.2">
      <c r="A119" s="448"/>
      <c r="B119" s="449"/>
      <c r="C119" s="449"/>
      <c r="D119" s="450"/>
      <c r="E119" s="459">
        <f t="shared" si="1"/>
        <v>0</v>
      </c>
    </row>
    <row r="120" spans="1:5" ht="27.75" hidden="1" customHeight="1" x14ac:dyDescent="0.2">
      <c r="A120" s="448"/>
      <c r="B120" s="449"/>
      <c r="C120" s="449"/>
      <c r="D120" s="450"/>
      <c r="E120" s="459">
        <f t="shared" si="1"/>
        <v>0</v>
      </c>
    </row>
    <row r="121" spans="1:5" ht="27.75" hidden="1" customHeight="1" x14ac:dyDescent="0.2">
      <c r="A121" s="448"/>
      <c r="B121" s="449"/>
      <c r="C121" s="449"/>
      <c r="D121" s="450"/>
      <c r="E121" s="459">
        <f t="shared" si="1"/>
        <v>0</v>
      </c>
    </row>
    <row r="122" spans="1:5" ht="27.75" hidden="1" customHeight="1" x14ac:dyDescent="0.2">
      <c r="A122" s="448"/>
      <c r="B122" s="449"/>
      <c r="C122" s="449"/>
      <c r="D122" s="450"/>
      <c r="E122" s="459">
        <f t="shared" si="1"/>
        <v>0</v>
      </c>
    </row>
    <row r="123" spans="1:5" ht="27.75" hidden="1" customHeight="1" x14ac:dyDescent="0.2">
      <c r="A123" s="448"/>
      <c r="B123" s="449"/>
      <c r="C123" s="449"/>
      <c r="D123" s="450"/>
      <c r="E123" s="459">
        <f t="shared" si="1"/>
        <v>0</v>
      </c>
    </row>
    <row r="124" spans="1:5" ht="27.75" hidden="1" customHeight="1" x14ac:dyDescent="0.2">
      <c r="A124" s="448"/>
      <c r="B124" s="449"/>
      <c r="C124" s="449"/>
      <c r="D124" s="450"/>
      <c r="E124" s="459">
        <f t="shared" si="1"/>
        <v>0</v>
      </c>
    </row>
    <row r="125" spans="1:5" ht="27.75" hidden="1" customHeight="1" x14ac:dyDescent="0.2">
      <c r="A125" s="448"/>
      <c r="B125" s="449"/>
      <c r="C125" s="449"/>
      <c r="D125" s="450"/>
      <c r="E125" s="459">
        <f t="shared" si="1"/>
        <v>0</v>
      </c>
    </row>
    <row r="126" spans="1:5" ht="27.75" hidden="1" customHeight="1" x14ac:dyDescent="0.2">
      <c r="A126" s="448"/>
      <c r="B126" s="449"/>
      <c r="C126" s="449"/>
      <c r="D126" s="450"/>
      <c r="E126" s="459">
        <f t="shared" si="1"/>
        <v>0</v>
      </c>
    </row>
    <row r="127" spans="1:5" ht="27.75" hidden="1" customHeight="1" x14ac:dyDescent="0.2">
      <c r="A127" s="448"/>
      <c r="B127" s="449"/>
      <c r="C127" s="449"/>
      <c r="D127" s="450"/>
      <c r="E127" s="459">
        <f t="shared" si="1"/>
        <v>0</v>
      </c>
    </row>
    <row r="128" spans="1:5" ht="27.75" hidden="1" customHeight="1" x14ac:dyDescent="0.2">
      <c r="A128" s="448"/>
      <c r="B128" s="449"/>
      <c r="C128" s="449"/>
      <c r="D128" s="450"/>
      <c r="E128" s="459">
        <f t="shared" si="1"/>
        <v>0</v>
      </c>
    </row>
    <row r="129" spans="1:5" ht="27.75" hidden="1" customHeight="1" x14ac:dyDescent="0.2">
      <c r="A129" s="448"/>
      <c r="B129" s="449"/>
      <c r="C129" s="449"/>
      <c r="D129" s="450"/>
      <c r="E129" s="459">
        <f t="shared" si="1"/>
        <v>0</v>
      </c>
    </row>
    <row r="130" spans="1:5" ht="27.75" hidden="1" customHeight="1" x14ac:dyDescent="0.2">
      <c r="A130" s="448"/>
      <c r="B130" s="449"/>
      <c r="C130" s="449"/>
      <c r="D130" s="450"/>
      <c r="E130" s="459">
        <f t="shared" si="1"/>
        <v>0</v>
      </c>
    </row>
    <row r="131" spans="1:5" ht="27.75" hidden="1" customHeight="1" x14ac:dyDescent="0.2">
      <c r="A131" s="448"/>
      <c r="B131" s="449"/>
      <c r="C131" s="449"/>
      <c r="D131" s="450"/>
      <c r="E131" s="459">
        <f t="shared" si="1"/>
        <v>0</v>
      </c>
    </row>
    <row r="132" spans="1:5" ht="27.75" hidden="1" customHeight="1" x14ac:dyDescent="0.2">
      <c r="A132" s="448"/>
      <c r="B132" s="449"/>
      <c r="C132" s="449"/>
      <c r="D132" s="450"/>
      <c r="E132" s="459">
        <f t="shared" si="1"/>
        <v>0</v>
      </c>
    </row>
    <row r="133" spans="1:5" ht="27.75" hidden="1" customHeight="1" x14ac:dyDescent="0.2">
      <c r="A133" s="448"/>
      <c r="B133" s="449"/>
      <c r="C133" s="449"/>
      <c r="D133" s="450"/>
      <c r="E133" s="459">
        <f t="shared" si="1"/>
        <v>0</v>
      </c>
    </row>
    <row r="134" spans="1:5" ht="27.75" hidden="1" customHeight="1" x14ac:dyDescent="0.2">
      <c r="A134" s="448"/>
      <c r="B134" s="449"/>
      <c r="C134" s="449"/>
      <c r="D134" s="450"/>
      <c r="E134" s="459">
        <f t="shared" si="1"/>
        <v>0</v>
      </c>
    </row>
    <row r="135" spans="1:5" ht="27.75" hidden="1" customHeight="1" x14ac:dyDescent="0.2">
      <c r="A135" s="448"/>
      <c r="B135" s="449"/>
      <c r="C135" s="449"/>
      <c r="D135" s="450"/>
      <c r="E135" s="459">
        <f t="shared" si="1"/>
        <v>0</v>
      </c>
    </row>
    <row r="136" spans="1:5" ht="27.75" hidden="1" customHeight="1" x14ac:dyDescent="0.2">
      <c r="A136" s="448"/>
      <c r="B136" s="449"/>
      <c r="C136" s="449"/>
      <c r="D136" s="450"/>
      <c r="E136" s="459">
        <f t="shared" si="1"/>
        <v>0</v>
      </c>
    </row>
    <row r="137" spans="1:5" ht="27.75" hidden="1" customHeight="1" x14ac:dyDescent="0.2">
      <c r="A137" s="448"/>
      <c r="B137" s="449"/>
      <c r="C137" s="449"/>
      <c r="D137" s="450"/>
      <c r="E137" s="459">
        <f t="shared" si="1"/>
        <v>0</v>
      </c>
    </row>
    <row r="138" spans="1:5" ht="27.75" hidden="1" customHeight="1" x14ac:dyDescent="0.2">
      <c r="A138" s="448"/>
      <c r="B138" s="449"/>
      <c r="C138" s="449"/>
      <c r="D138" s="450"/>
      <c r="E138" s="459">
        <f t="shared" si="1"/>
        <v>0</v>
      </c>
    </row>
    <row r="139" spans="1:5" ht="27.75" hidden="1" customHeight="1" x14ac:dyDescent="0.2">
      <c r="A139" s="448"/>
      <c r="B139" s="449"/>
      <c r="C139" s="449"/>
      <c r="D139" s="450"/>
      <c r="E139" s="459">
        <f t="shared" si="1"/>
        <v>0</v>
      </c>
    </row>
    <row r="140" spans="1:5" ht="27.75" hidden="1" customHeight="1" x14ac:dyDescent="0.2">
      <c r="A140" s="448"/>
      <c r="B140" s="449"/>
      <c r="C140" s="449"/>
      <c r="D140" s="450"/>
      <c r="E140" s="459">
        <f t="shared" si="1"/>
        <v>0</v>
      </c>
    </row>
    <row r="141" spans="1:5" ht="27.75" hidden="1" customHeight="1" x14ac:dyDescent="0.2">
      <c r="A141" s="448"/>
      <c r="B141" s="449"/>
      <c r="C141" s="449"/>
      <c r="D141" s="450"/>
      <c r="E141" s="459">
        <f t="shared" si="1"/>
        <v>0</v>
      </c>
    </row>
    <row r="142" spans="1:5" ht="27.75" hidden="1" customHeight="1" x14ac:dyDescent="0.2">
      <c r="A142" s="448"/>
      <c r="B142" s="449"/>
      <c r="C142" s="449"/>
      <c r="D142" s="450"/>
      <c r="E142" s="459">
        <f t="shared" ref="E142:E183" si="2">C142*D142</f>
        <v>0</v>
      </c>
    </row>
    <row r="143" spans="1:5" ht="27.75" hidden="1" customHeight="1" x14ac:dyDescent="0.2">
      <c r="A143" s="448"/>
      <c r="B143" s="449"/>
      <c r="C143" s="449"/>
      <c r="D143" s="450"/>
      <c r="E143" s="459">
        <f t="shared" si="2"/>
        <v>0</v>
      </c>
    </row>
    <row r="144" spans="1:5" ht="27.75" hidden="1" customHeight="1" x14ac:dyDescent="0.2">
      <c r="A144" s="448"/>
      <c r="B144" s="449"/>
      <c r="C144" s="449"/>
      <c r="D144" s="450"/>
      <c r="E144" s="459">
        <f t="shared" si="2"/>
        <v>0</v>
      </c>
    </row>
    <row r="145" spans="1:5" ht="27.75" hidden="1" customHeight="1" x14ac:dyDescent="0.2">
      <c r="A145" s="448"/>
      <c r="B145" s="449"/>
      <c r="C145" s="449"/>
      <c r="D145" s="450"/>
      <c r="E145" s="459">
        <f t="shared" si="2"/>
        <v>0</v>
      </c>
    </row>
    <row r="146" spans="1:5" ht="27.75" hidden="1" customHeight="1" x14ac:dyDescent="0.2">
      <c r="A146" s="448"/>
      <c r="B146" s="449"/>
      <c r="C146" s="449"/>
      <c r="D146" s="450"/>
      <c r="E146" s="459">
        <f t="shared" si="2"/>
        <v>0</v>
      </c>
    </row>
    <row r="147" spans="1:5" ht="27.75" hidden="1" customHeight="1" x14ac:dyDescent="0.2">
      <c r="A147" s="448"/>
      <c r="B147" s="449"/>
      <c r="C147" s="449"/>
      <c r="D147" s="450"/>
      <c r="E147" s="459">
        <f t="shared" si="2"/>
        <v>0</v>
      </c>
    </row>
    <row r="148" spans="1:5" ht="27.75" hidden="1" customHeight="1" x14ac:dyDescent="0.2">
      <c r="A148" s="448"/>
      <c r="B148" s="449"/>
      <c r="C148" s="449"/>
      <c r="D148" s="450"/>
      <c r="E148" s="459">
        <f t="shared" si="2"/>
        <v>0</v>
      </c>
    </row>
    <row r="149" spans="1:5" ht="27.75" hidden="1" customHeight="1" x14ac:dyDescent="0.2">
      <c r="A149" s="448"/>
      <c r="B149" s="449"/>
      <c r="C149" s="449"/>
      <c r="D149" s="450"/>
      <c r="E149" s="459">
        <f t="shared" si="2"/>
        <v>0</v>
      </c>
    </row>
    <row r="150" spans="1:5" ht="27.75" hidden="1" customHeight="1" x14ac:dyDescent="0.2">
      <c r="A150" s="448"/>
      <c r="B150" s="449"/>
      <c r="C150" s="449"/>
      <c r="D150" s="450"/>
      <c r="E150" s="459">
        <f t="shared" si="2"/>
        <v>0</v>
      </c>
    </row>
    <row r="151" spans="1:5" ht="27.75" hidden="1" customHeight="1" x14ac:dyDescent="0.2">
      <c r="A151" s="448"/>
      <c r="B151" s="449"/>
      <c r="C151" s="449"/>
      <c r="D151" s="450"/>
      <c r="E151" s="459">
        <f t="shared" si="2"/>
        <v>0</v>
      </c>
    </row>
    <row r="152" spans="1:5" ht="27.75" hidden="1" customHeight="1" x14ac:dyDescent="0.2">
      <c r="A152" s="448"/>
      <c r="B152" s="449"/>
      <c r="C152" s="449"/>
      <c r="D152" s="450"/>
      <c r="E152" s="459">
        <f t="shared" si="2"/>
        <v>0</v>
      </c>
    </row>
    <row r="153" spans="1:5" ht="27.75" hidden="1" customHeight="1" x14ac:dyDescent="0.2">
      <c r="A153" s="448"/>
      <c r="B153" s="449"/>
      <c r="C153" s="449"/>
      <c r="D153" s="450"/>
      <c r="E153" s="459">
        <f t="shared" si="2"/>
        <v>0</v>
      </c>
    </row>
    <row r="154" spans="1:5" ht="27.75" hidden="1" customHeight="1" x14ac:dyDescent="0.2">
      <c r="A154" s="448"/>
      <c r="B154" s="449"/>
      <c r="C154" s="449"/>
      <c r="D154" s="450"/>
      <c r="E154" s="459">
        <f t="shared" si="2"/>
        <v>0</v>
      </c>
    </row>
    <row r="155" spans="1:5" ht="27.75" hidden="1" customHeight="1" x14ac:dyDescent="0.2">
      <c r="A155" s="448"/>
      <c r="B155" s="449"/>
      <c r="C155" s="449"/>
      <c r="D155" s="450"/>
      <c r="E155" s="459">
        <f t="shared" si="2"/>
        <v>0</v>
      </c>
    </row>
    <row r="156" spans="1:5" ht="27.75" hidden="1" customHeight="1" x14ac:dyDescent="0.2">
      <c r="A156" s="448"/>
      <c r="B156" s="449"/>
      <c r="C156" s="449"/>
      <c r="D156" s="450"/>
      <c r="E156" s="459">
        <f t="shared" si="2"/>
        <v>0</v>
      </c>
    </row>
    <row r="157" spans="1:5" ht="27.75" hidden="1" customHeight="1" x14ac:dyDescent="0.2">
      <c r="A157" s="448"/>
      <c r="B157" s="449"/>
      <c r="C157" s="449"/>
      <c r="D157" s="450"/>
      <c r="E157" s="459">
        <f t="shared" si="2"/>
        <v>0</v>
      </c>
    </row>
    <row r="158" spans="1:5" ht="27.75" hidden="1" customHeight="1" x14ac:dyDescent="0.2">
      <c r="A158" s="448"/>
      <c r="B158" s="449"/>
      <c r="C158" s="449"/>
      <c r="D158" s="450"/>
      <c r="E158" s="459">
        <f t="shared" si="2"/>
        <v>0</v>
      </c>
    </row>
    <row r="159" spans="1:5" ht="27.75" hidden="1" customHeight="1" x14ac:dyDescent="0.2">
      <c r="A159" s="448"/>
      <c r="B159" s="449"/>
      <c r="C159" s="449"/>
      <c r="D159" s="450"/>
      <c r="E159" s="459">
        <f t="shared" si="2"/>
        <v>0</v>
      </c>
    </row>
    <row r="160" spans="1:5" ht="27.75" hidden="1" customHeight="1" x14ac:dyDescent="0.2">
      <c r="A160" s="448"/>
      <c r="B160" s="449"/>
      <c r="C160" s="449"/>
      <c r="D160" s="450"/>
      <c r="E160" s="459">
        <f t="shared" si="2"/>
        <v>0</v>
      </c>
    </row>
    <row r="161" spans="1:5" ht="27.75" hidden="1" customHeight="1" x14ac:dyDescent="0.2">
      <c r="A161" s="448"/>
      <c r="B161" s="449"/>
      <c r="C161" s="449"/>
      <c r="D161" s="450"/>
      <c r="E161" s="459">
        <f t="shared" si="2"/>
        <v>0</v>
      </c>
    </row>
    <row r="162" spans="1:5" ht="27.75" hidden="1" customHeight="1" x14ac:dyDescent="0.2">
      <c r="A162" s="448"/>
      <c r="B162" s="449"/>
      <c r="C162" s="449"/>
      <c r="D162" s="450"/>
      <c r="E162" s="459">
        <f t="shared" si="2"/>
        <v>0</v>
      </c>
    </row>
    <row r="163" spans="1:5" ht="27.75" hidden="1" customHeight="1" x14ac:dyDescent="0.2">
      <c r="A163" s="448"/>
      <c r="B163" s="449"/>
      <c r="C163" s="449"/>
      <c r="D163" s="450"/>
      <c r="E163" s="459">
        <f t="shared" si="2"/>
        <v>0</v>
      </c>
    </row>
    <row r="164" spans="1:5" ht="27.75" hidden="1" customHeight="1" x14ac:dyDescent="0.2">
      <c r="A164" s="448"/>
      <c r="B164" s="449"/>
      <c r="C164" s="449"/>
      <c r="D164" s="450"/>
      <c r="E164" s="459">
        <f t="shared" si="2"/>
        <v>0</v>
      </c>
    </row>
    <row r="165" spans="1:5" ht="27.75" hidden="1" customHeight="1" x14ac:dyDescent="0.2">
      <c r="A165" s="448"/>
      <c r="B165" s="449"/>
      <c r="C165" s="449"/>
      <c r="D165" s="450"/>
      <c r="E165" s="459">
        <f t="shared" si="2"/>
        <v>0</v>
      </c>
    </row>
    <row r="166" spans="1:5" ht="27.75" hidden="1" customHeight="1" x14ac:dyDescent="0.2">
      <c r="A166" s="448"/>
      <c r="B166" s="449"/>
      <c r="C166" s="449"/>
      <c r="D166" s="450"/>
      <c r="E166" s="459">
        <f t="shared" si="2"/>
        <v>0</v>
      </c>
    </row>
    <row r="167" spans="1:5" ht="27.75" hidden="1" customHeight="1" x14ac:dyDescent="0.2">
      <c r="A167" s="448"/>
      <c r="B167" s="449"/>
      <c r="C167" s="449"/>
      <c r="D167" s="450"/>
      <c r="E167" s="459">
        <f t="shared" si="2"/>
        <v>0</v>
      </c>
    </row>
    <row r="168" spans="1:5" ht="27.75" hidden="1" customHeight="1" x14ac:dyDescent="0.2">
      <c r="A168" s="448"/>
      <c r="B168" s="449"/>
      <c r="C168" s="449"/>
      <c r="D168" s="450"/>
      <c r="E168" s="459">
        <f t="shared" si="2"/>
        <v>0</v>
      </c>
    </row>
    <row r="169" spans="1:5" ht="27.75" hidden="1" customHeight="1" x14ac:dyDescent="0.2">
      <c r="A169" s="448"/>
      <c r="B169" s="449"/>
      <c r="C169" s="449"/>
      <c r="D169" s="450"/>
      <c r="E169" s="459">
        <f t="shared" si="2"/>
        <v>0</v>
      </c>
    </row>
    <row r="170" spans="1:5" ht="27.75" hidden="1" customHeight="1" x14ac:dyDescent="0.2">
      <c r="A170" s="448"/>
      <c r="B170" s="449"/>
      <c r="C170" s="449"/>
      <c r="D170" s="450"/>
      <c r="E170" s="459">
        <f t="shared" si="2"/>
        <v>0</v>
      </c>
    </row>
    <row r="171" spans="1:5" ht="27.75" hidden="1" customHeight="1" x14ac:dyDescent="0.2">
      <c r="A171" s="448"/>
      <c r="B171" s="449"/>
      <c r="C171" s="449"/>
      <c r="D171" s="450"/>
      <c r="E171" s="459">
        <f t="shared" si="2"/>
        <v>0</v>
      </c>
    </row>
    <row r="172" spans="1:5" ht="27.75" hidden="1" customHeight="1" x14ac:dyDescent="0.2">
      <c r="A172" s="448"/>
      <c r="B172" s="449"/>
      <c r="C172" s="449"/>
      <c r="D172" s="450"/>
      <c r="E172" s="459">
        <f t="shared" si="2"/>
        <v>0</v>
      </c>
    </row>
    <row r="173" spans="1:5" ht="27.75" hidden="1" customHeight="1" x14ac:dyDescent="0.2">
      <c r="A173" s="448"/>
      <c r="B173" s="449"/>
      <c r="C173" s="449"/>
      <c r="D173" s="450"/>
      <c r="E173" s="459">
        <f t="shared" si="2"/>
        <v>0</v>
      </c>
    </row>
    <row r="174" spans="1:5" ht="27.75" hidden="1" customHeight="1" x14ac:dyDescent="0.2">
      <c r="A174" s="448"/>
      <c r="B174" s="449"/>
      <c r="C174" s="449"/>
      <c r="D174" s="450"/>
      <c r="E174" s="459">
        <f t="shared" si="2"/>
        <v>0</v>
      </c>
    </row>
    <row r="175" spans="1:5" ht="27.75" hidden="1" customHeight="1" x14ac:dyDescent="0.2">
      <c r="A175" s="448"/>
      <c r="B175" s="449"/>
      <c r="C175" s="449"/>
      <c r="D175" s="450"/>
      <c r="E175" s="459">
        <f t="shared" si="2"/>
        <v>0</v>
      </c>
    </row>
    <row r="176" spans="1:5" ht="27.75" hidden="1" customHeight="1" x14ac:dyDescent="0.2">
      <c r="A176" s="448"/>
      <c r="B176" s="449"/>
      <c r="C176" s="449"/>
      <c r="D176" s="450"/>
      <c r="E176" s="459">
        <f t="shared" si="2"/>
        <v>0</v>
      </c>
    </row>
    <row r="177" spans="1:6" ht="27.75" hidden="1" customHeight="1" x14ac:dyDescent="0.2">
      <c r="A177" s="448"/>
      <c r="B177" s="449"/>
      <c r="C177" s="449"/>
      <c r="D177" s="450"/>
      <c r="E177" s="459">
        <f t="shared" si="2"/>
        <v>0</v>
      </c>
    </row>
    <row r="178" spans="1:6" ht="27.75" hidden="1" customHeight="1" x14ac:dyDescent="0.2">
      <c r="A178" s="448"/>
      <c r="B178" s="449"/>
      <c r="C178" s="449"/>
      <c r="D178" s="450"/>
      <c r="E178" s="459">
        <f t="shared" si="2"/>
        <v>0</v>
      </c>
    </row>
    <row r="179" spans="1:6" ht="27.75" hidden="1" customHeight="1" x14ac:dyDescent="0.2">
      <c r="A179" s="448"/>
      <c r="B179" s="449"/>
      <c r="C179" s="449"/>
      <c r="D179" s="450"/>
      <c r="E179" s="459">
        <f t="shared" si="2"/>
        <v>0</v>
      </c>
    </row>
    <row r="180" spans="1:6" ht="27.75" hidden="1" customHeight="1" x14ac:dyDescent="0.2">
      <c r="A180" s="448"/>
      <c r="B180" s="449"/>
      <c r="C180" s="449"/>
      <c r="D180" s="450"/>
      <c r="E180" s="459">
        <f t="shared" si="2"/>
        <v>0</v>
      </c>
    </row>
    <row r="181" spans="1:6" ht="27.75" hidden="1" customHeight="1" x14ac:dyDescent="0.2">
      <c r="A181" s="448"/>
      <c r="B181" s="449"/>
      <c r="C181" s="449"/>
      <c r="D181" s="450"/>
      <c r="E181" s="459">
        <f t="shared" si="2"/>
        <v>0</v>
      </c>
    </row>
    <row r="182" spans="1:6" ht="27.75" hidden="1" customHeight="1" x14ac:dyDescent="0.2">
      <c r="A182" s="448"/>
      <c r="B182" s="449"/>
      <c r="C182" s="449"/>
      <c r="D182" s="450"/>
      <c r="E182" s="459">
        <f t="shared" si="2"/>
        <v>0</v>
      </c>
    </row>
    <row r="183" spans="1:6" ht="27.75" hidden="1" customHeight="1" x14ac:dyDescent="0.2">
      <c r="A183" s="448"/>
      <c r="B183" s="449"/>
      <c r="C183" s="449"/>
      <c r="D183" s="450"/>
      <c r="E183" s="459">
        <f t="shared" si="2"/>
        <v>0</v>
      </c>
    </row>
    <row r="184" spans="1:6" ht="27.75" hidden="1" customHeight="1" x14ac:dyDescent="0.2">
      <c r="A184" s="448"/>
      <c r="B184" s="449"/>
      <c r="C184" s="449"/>
      <c r="D184" s="450"/>
      <c r="E184" s="459">
        <f t="shared" ref="E184" si="3">C184*D184</f>
        <v>0</v>
      </c>
    </row>
    <row r="185" spans="1:6" ht="27.75" hidden="1" customHeight="1" thickBot="1" x14ac:dyDescent="0.25">
      <c r="A185" s="451"/>
      <c r="B185" s="452"/>
      <c r="C185" s="452"/>
      <c r="D185" s="453"/>
      <c r="E185" s="454">
        <f t="shared" ref="E185" si="4">C185*D185</f>
        <v>0</v>
      </c>
    </row>
    <row r="186" spans="1:6" ht="18" customHeight="1" x14ac:dyDescent="0.2">
      <c r="A186" s="1277" t="s">
        <v>444</v>
      </c>
      <c r="B186" s="1278"/>
      <c r="C186" s="1278"/>
      <c r="D186" s="1278"/>
      <c r="E186" s="455">
        <f>SUM(E13:E185)</f>
        <v>0</v>
      </c>
    </row>
    <row r="187" spans="1:6" ht="18" customHeight="1" x14ac:dyDescent="0.2">
      <c r="A187" s="1273" t="s">
        <v>398</v>
      </c>
      <c r="B187" s="1274"/>
      <c r="C187" s="1275"/>
      <c r="D187" s="456">
        <v>0.19</v>
      </c>
      <c r="E187" s="457">
        <f>E186*19%</f>
        <v>0</v>
      </c>
      <c r="F187" s="283" t="s">
        <v>399</v>
      </c>
    </row>
    <row r="188" spans="1:6" ht="18" customHeight="1" thickBot="1" x14ac:dyDescent="0.25">
      <c r="A188" s="1271" t="s">
        <v>445</v>
      </c>
      <c r="B188" s="1272"/>
      <c r="C188" s="1272"/>
      <c r="D188" s="1272"/>
      <c r="E188" s="458">
        <f>E186+E187</f>
        <v>0</v>
      </c>
    </row>
    <row r="189" spans="1:6" ht="18" customHeight="1" x14ac:dyDescent="0.2">
      <c r="A189" s="1276"/>
      <c r="B189" s="1276"/>
      <c r="C189" s="1276"/>
      <c r="D189" s="1276"/>
      <c r="E189" s="1276"/>
    </row>
  </sheetData>
  <sheetProtection algorithmName="SHA-512" hashValue="fBYpFoRf1yJC5NZAYM+OWnS/ebqcl9vHdgNhhIJ7EvSfxJoQDy2xksvJnCZv2Xk+saO4KYAhQQHQHKES8rvdgA==" saltValue="rBhZHTYyrdnOhoR04Acktw==" spinCount="100000" sheet="1" formatCells="0" formatColumns="0" formatRows="0" insertRows="0" autoFilter="0" pivotTables="0"/>
  <mergeCells count="14">
    <mergeCell ref="A7:E7"/>
    <mergeCell ref="B1:E1"/>
    <mergeCell ref="B2:E2"/>
    <mergeCell ref="B3:C3"/>
    <mergeCell ref="D3:E3"/>
    <mergeCell ref="B5:E5"/>
    <mergeCell ref="B6:E6"/>
    <mergeCell ref="A188:D188"/>
    <mergeCell ref="A187:C187"/>
    <mergeCell ref="A189:E189"/>
    <mergeCell ref="A186:D186"/>
    <mergeCell ref="B8:E8"/>
    <mergeCell ref="B9:E9"/>
    <mergeCell ref="B10:E10"/>
  </mergeCells>
  <hyperlinks>
    <hyperlink ref="F1" location="ins" display="Instructivo" xr:uid="{00000000-0004-0000-0600-000000000000}"/>
    <hyperlink ref="F187" location="IVA" display="Info IVA" xr:uid="{00000000-0004-0000-0600-000001000000}"/>
  </hyperlinks>
  <printOptions horizontalCentered="1"/>
  <pageMargins left="0" right="0" top="0" bottom="0" header="0" footer="0"/>
  <pageSetup fitToHeight="0" orientation="landscape" horizontalDpi="4294967295" verticalDpi="4294967295" r:id="rId1"/>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7">
    <tabColor theme="5" tint="0.39997558519241921"/>
    <pageSetUpPr fitToPage="1"/>
  </sheetPr>
  <dimension ref="A1:M245"/>
  <sheetViews>
    <sheetView showGridLines="0" topLeftCell="A7" zoomScale="90" zoomScaleNormal="90" workbookViewId="0">
      <selection activeCell="O42" sqref="O42"/>
    </sheetView>
  </sheetViews>
  <sheetFormatPr baseColWidth="10" defaultColWidth="11.33203125" defaultRowHeight="18" customHeight="1" x14ac:dyDescent="0.2"/>
  <cols>
    <col min="1" max="1" width="28" style="157" customWidth="1"/>
    <col min="2" max="2" width="11.83203125" style="157" customWidth="1"/>
    <col min="3" max="3" width="12.83203125" style="157" customWidth="1"/>
    <col min="4" max="4" width="14.83203125" style="157" customWidth="1"/>
    <col min="5" max="5" width="21.1640625" style="157" customWidth="1"/>
    <col min="6" max="6" width="18.33203125" style="158" customWidth="1"/>
    <col min="7" max="7" width="22" style="159" customWidth="1"/>
    <col min="8" max="8" width="18.83203125" style="129" customWidth="1"/>
    <col min="9" max="11" width="18.83203125" style="134" customWidth="1"/>
    <col min="12" max="12" width="14.6640625" style="45" customWidth="1"/>
    <col min="13" max="16384" width="11.33203125" style="45"/>
  </cols>
  <sheetData>
    <row r="1" spans="1:13" ht="18" customHeight="1" x14ac:dyDescent="0.2">
      <c r="A1" s="1314"/>
      <c r="B1" s="1315"/>
      <c r="C1" s="1315"/>
      <c r="D1" s="1160" t="s">
        <v>0</v>
      </c>
      <c r="E1" s="1160"/>
      <c r="F1" s="1160"/>
      <c r="G1" s="1160"/>
      <c r="H1" s="1160"/>
      <c r="I1" s="1160"/>
      <c r="J1" s="1160"/>
      <c r="K1" s="1161"/>
      <c r="L1" s="242" t="s">
        <v>104</v>
      </c>
      <c r="M1" s="38"/>
    </row>
    <row r="2" spans="1:13" ht="18" customHeight="1" x14ac:dyDescent="0.2">
      <c r="A2" s="1316"/>
      <c r="B2" s="1317"/>
      <c r="C2" s="1317"/>
      <c r="D2" s="1162" t="s">
        <v>446</v>
      </c>
      <c r="E2" s="1162"/>
      <c r="F2" s="1162"/>
      <c r="G2" s="1162"/>
      <c r="H2" s="1162"/>
      <c r="I2" s="1162"/>
      <c r="J2" s="1162"/>
      <c r="K2" s="1163"/>
    </row>
    <row r="3" spans="1:13" ht="18" customHeight="1" thickBot="1" x14ac:dyDescent="0.25">
      <c r="A3" s="1318"/>
      <c r="B3" s="1319"/>
      <c r="C3" s="1319"/>
      <c r="D3" s="1164" t="s">
        <v>2</v>
      </c>
      <c r="E3" s="1164"/>
      <c r="F3" s="1164"/>
      <c r="G3" s="1164" t="str">
        <f>Instructivo!G3</f>
        <v>VERSIÓN: 04</v>
      </c>
      <c r="H3" s="1164"/>
      <c r="I3" s="1164"/>
      <c r="J3" s="1164"/>
      <c r="K3" s="1269"/>
    </row>
    <row r="4" spans="1:13" ht="18" customHeight="1" thickBot="1" x14ac:dyDescent="0.25">
      <c r="A4" s="198"/>
      <c r="B4" s="198"/>
      <c r="C4" s="198"/>
      <c r="D4" s="42"/>
      <c r="E4" s="42"/>
      <c r="F4" s="42"/>
      <c r="G4" s="42"/>
      <c r="H4" s="42"/>
      <c r="I4" s="42"/>
      <c r="J4" s="42"/>
      <c r="K4" s="42"/>
    </row>
    <row r="5" spans="1:13" ht="18" customHeight="1" thickBot="1" x14ac:dyDescent="0.25">
      <c r="A5" s="1113" t="s">
        <v>106</v>
      </c>
      <c r="B5" s="1114"/>
      <c r="C5" s="1114"/>
      <c r="D5" s="1114"/>
      <c r="E5" s="1320"/>
      <c r="F5" s="1173" t="e">
        <f>#REF!</f>
        <v>#REF!</v>
      </c>
      <c r="G5" s="1174"/>
      <c r="H5" s="1174"/>
      <c r="I5" s="1174"/>
      <c r="J5" s="1174"/>
      <c r="K5" s="1175"/>
    </row>
    <row r="6" spans="1:13" ht="37.5" customHeight="1" thickBot="1" x14ac:dyDescent="0.25">
      <c r="A6" s="1113" t="s">
        <v>108</v>
      </c>
      <c r="B6" s="1114"/>
      <c r="C6" s="1114"/>
      <c r="D6" s="1114"/>
      <c r="E6" s="1320"/>
      <c r="F6" s="1282" t="e">
        <f>#REF!</f>
        <v>#REF!</v>
      </c>
      <c r="G6" s="1283"/>
      <c r="H6" s="1283"/>
      <c r="I6" s="1283"/>
      <c r="J6" s="1283"/>
      <c r="K6" s="1284"/>
    </row>
    <row r="7" spans="1:13" s="42" customFormat="1" ht="18" customHeight="1" thickBot="1" x14ac:dyDescent="0.25">
      <c r="A7" s="37"/>
      <c r="B7" s="37"/>
      <c r="C7" s="37"/>
      <c r="D7" s="37"/>
      <c r="E7" s="37"/>
      <c r="F7" s="45"/>
      <c r="G7" s="45"/>
      <c r="H7" s="129"/>
      <c r="I7" s="129"/>
      <c r="J7" s="129"/>
      <c r="K7" s="129"/>
    </row>
    <row r="8" spans="1:13" s="42" customFormat="1" ht="18" customHeight="1" thickBot="1" x14ac:dyDescent="0.25">
      <c r="A8" s="1114" t="s">
        <v>439</v>
      </c>
      <c r="B8" s="1114"/>
      <c r="C8" s="1114"/>
      <c r="D8" s="1114"/>
      <c r="E8" s="1114"/>
      <c r="F8" s="1115"/>
      <c r="G8" s="1116"/>
      <c r="H8" s="1116"/>
      <c r="I8" s="1116"/>
      <c r="J8" s="1116"/>
      <c r="K8" s="1117"/>
    </row>
    <row r="9" spans="1:13" s="42" customFormat="1" ht="18" customHeight="1" thickBot="1" x14ac:dyDescent="0.25">
      <c r="A9" s="1114" t="s">
        <v>440</v>
      </c>
      <c r="B9" s="1114"/>
      <c r="C9" s="1114"/>
      <c r="D9" s="1114"/>
      <c r="E9" s="1114"/>
      <c r="F9" s="1115"/>
      <c r="G9" s="1116"/>
      <c r="H9" s="1116"/>
      <c r="I9" s="1116"/>
      <c r="J9" s="1116"/>
      <c r="K9" s="1117"/>
    </row>
    <row r="10" spans="1:13" ht="45" customHeight="1" thickBot="1" x14ac:dyDescent="0.25">
      <c r="A10" s="1114" t="s">
        <v>441</v>
      </c>
      <c r="B10" s="1114"/>
      <c r="C10" s="1114"/>
      <c r="D10" s="1114"/>
      <c r="E10" s="1114"/>
      <c r="F10" s="1115"/>
      <c r="G10" s="1116"/>
      <c r="H10" s="1116"/>
      <c r="I10" s="1116"/>
      <c r="J10" s="1116"/>
      <c r="K10" s="1117"/>
    </row>
    <row r="11" spans="1:13" ht="18" customHeight="1" x14ac:dyDescent="0.2">
      <c r="A11" s="130"/>
      <c r="B11" s="131"/>
      <c r="C11" s="131"/>
      <c r="D11" s="131"/>
      <c r="E11" s="131"/>
      <c r="F11" s="131"/>
      <c r="G11" s="133"/>
    </row>
    <row r="12" spans="1:13" ht="18" customHeight="1" x14ac:dyDescent="0.2">
      <c r="A12" s="1312" t="s">
        <v>447</v>
      </c>
      <c r="B12" s="1312"/>
      <c r="C12" s="1312"/>
      <c r="D12" s="1312"/>
      <c r="E12" s="1312"/>
      <c r="F12" s="1312"/>
      <c r="G12" s="1312"/>
      <c r="H12" s="1313" t="s">
        <v>421</v>
      </c>
      <c r="I12" s="1313"/>
      <c r="J12" s="1313"/>
      <c r="K12" s="1313"/>
    </row>
    <row r="13" spans="1:13" ht="18" customHeight="1" x14ac:dyDescent="0.2">
      <c r="A13" s="1312"/>
      <c r="B13" s="1312"/>
      <c r="C13" s="1312"/>
      <c r="D13" s="1312"/>
      <c r="E13" s="1312"/>
      <c r="F13" s="1312"/>
      <c r="G13" s="1312"/>
      <c r="H13" s="1313" t="s">
        <v>423</v>
      </c>
      <c r="I13" s="1313"/>
      <c r="J13" s="1313" t="s">
        <v>424</v>
      </c>
      <c r="K13" s="1313"/>
    </row>
    <row r="14" spans="1:13" ht="31.5" customHeight="1" x14ac:dyDescent="0.2">
      <c r="A14" s="76" t="s">
        <v>375</v>
      </c>
      <c r="B14" s="76" t="s">
        <v>376</v>
      </c>
      <c r="C14" s="76" t="s">
        <v>377</v>
      </c>
      <c r="D14" s="76" t="s">
        <v>117</v>
      </c>
      <c r="E14" s="76" t="s">
        <v>378</v>
      </c>
      <c r="F14" s="135" t="s">
        <v>379</v>
      </c>
      <c r="G14" s="136" t="s">
        <v>443</v>
      </c>
      <c r="H14" s="137" t="s">
        <v>425</v>
      </c>
      <c r="I14" s="137" t="s">
        <v>426</v>
      </c>
      <c r="J14" s="137" t="s">
        <v>425</v>
      </c>
      <c r="K14" s="137" t="s">
        <v>426</v>
      </c>
    </row>
    <row r="15" spans="1:13" ht="18" customHeight="1" x14ac:dyDescent="0.2">
      <c r="A15" s="1307" t="s">
        <v>373</v>
      </c>
      <c r="B15" s="1308"/>
      <c r="C15" s="1308"/>
      <c r="D15" s="1308"/>
      <c r="E15" s="1308"/>
      <c r="F15" s="1308"/>
      <c r="G15" s="1308"/>
      <c r="H15" s="1308"/>
      <c r="I15" s="1308"/>
      <c r="J15" s="1308"/>
      <c r="K15" s="1309"/>
    </row>
    <row r="16" spans="1:13" ht="18" customHeight="1" x14ac:dyDescent="0.2">
      <c r="A16" s="143"/>
      <c r="B16" s="143"/>
      <c r="C16" s="140"/>
      <c r="D16" s="143"/>
      <c r="E16" s="143"/>
      <c r="F16" s="141"/>
      <c r="G16" s="141">
        <f>B16*C16*E16*F16</f>
        <v>0</v>
      </c>
      <c r="H16" s="138"/>
      <c r="I16" s="66"/>
      <c r="J16" s="66"/>
      <c r="K16" s="66"/>
    </row>
    <row r="17" spans="1:11" ht="18" customHeight="1" x14ac:dyDescent="0.2">
      <c r="A17" s="143"/>
      <c r="B17" s="143"/>
      <c r="C17" s="140"/>
      <c r="D17" s="143"/>
      <c r="E17" s="143"/>
      <c r="F17" s="141"/>
      <c r="G17" s="141">
        <f t="shared" ref="G17:G40" si="0">B17*C17*E17*F17</f>
        <v>0</v>
      </c>
      <c r="H17" s="138"/>
      <c r="I17" s="66"/>
      <c r="J17" s="66"/>
      <c r="K17" s="66"/>
    </row>
    <row r="18" spans="1:11" ht="18" customHeight="1" x14ac:dyDescent="0.2">
      <c r="A18" s="139"/>
      <c r="B18" s="139"/>
      <c r="C18" s="140"/>
      <c r="D18" s="139"/>
      <c r="E18" s="139"/>
      <c r="F18" s="141"/>
      <c r="G18" s="141">
        <f t="shared" si="0"/>
        <v>0</v>
      </c>
      <c r="H18" s="138"/>
      <c r="I18" s="66"/>
      <c r="J18" s="66"/>
      <c r="K18" s="66"/>
    </row>
    <row r="19" spans="1:11" ht="18" customHeight="1" x14ac:dyDescent="0.2">
      <c r="A19" s="139"/>
      <c r="B19" s="139"/>
      <c r="C19" s="140"/>
      <c r="D19" s="139"/>
      <c r="E19" s="139"/>
      <c r="F19" s="141"/>
      <c r="G19" s="141">
        <f t="shared" si="0"/>
        <v>0</v>
      </c>
      <c r="H19" s="66"/>
      <c r="I19" s="66"/>
      <c r="J19" s="66"/>
      <c r="K19" s="66"/>
    </row>
    <row r="20" spans="1:11" ht="18" customHeight="1" x14ac:dyDescent="0.2">
      <c r="A20" s="139"/>
      <c r="B20" s="139"/>
      <c r="C20" s="140"/>
      <c r="D20" s="139"/>
      <c r="E20" s="139"/>
      <c r="F20" s="141"/>
      <c r="G20" s="141">
        <f t="shared" si="0"/>
        <v>0</v>
      </c>
      <c r="H20" s="66"/>
      <c r="I20" s="66"/>
      <c r="J20" s="66"/>
      <c r="K20" s="66"/>
    </row>
    <row r="21" spans="1:11" ht="18" hidden="1" customHeight="1" x14ac:dyDescent="0.2">
      <c r="A21" s="139"/>
      <c r="B21" s="139"/>
      <c r="C21" s="140"/>
      <c r="D21" s="139"/>
      <c r="E21" s="139"/>
      <c r="F21" s="141"/>
      <c r="G21" s="141">
        <f t="shared" si="0"/>
        <v>0</v>
      </c>
      <c r="H21" s="66"/>
      <c r="I21" s="66"/>
      <c r="J21" s="66"/>
      <c r="K21" s="66"/>
    </row>
    <row r="22" spans="1:11" ht="18" hidden="1" customHeight="1" x14ac:dyDescent="0.2">
      <c r="A22" s="139"/>
      <c r="B22" s="139"/>
      <c r="C22" s="140"/>
      <c r="D22" s="139"/>
      <c r="E22" s="139"/>
      <c r="F22" s="141"/>
      <c r="G22" s="141">
        <f t="shared" si="0"/>
        <v>0</v>
      </c>
      <c r="H22" s="66"/>
      <c r="I22" s="66"/>
      <c r="J22" s="66"/>
      <c r="K22" s="66"/>
    </row>
    <row r="23" spans="1:11" ht="18" hidden="1" customHeight="1" x14ac:dyDescent="0.2">
      <c r="A23" s="139"/>
      <c r="B23" s="139"/>
      <c r="C23" s="140"/>
      <c r="D23" s="139"/>
      <c r="E23" s="139"/>
      <c r="F23" s="141"/>
      <c r="G23" s="141">
        <f t="shared" si="0"/>
        <v>0</v>
      </c>
      <c r="H23" s="66"/>
      <c r="I23" s="66"/>
      <c r="J23" s="66"/>
      <c r="K23" s="66"/>
    </row>
    <row r="24" spans="1:11" ht="18" hidden="1" customHeight="1" x14ac:dyDescent="0.2">
      <c r="A24" s="139"/>
      <c r="B24" s="139"/>
      <c r="C24" s="140"/>
      <c r="D24" s="139"/>
      <c r="E24" s="139"/>
      <c r="F24" s="141"/>
      <c r="G24" s="141">
        <f t="shared" si="0"/>
        <v>0</v>
      </c>
      <c r="H24" s="66"/>
      <c r="I24" s="66"/>
      <c r="J24" s="66"/>
      <c r="K24" s="66"/>
    </row>
    <row r="25" spans="1:11" ht="18" hidden="1" customHeight="1" x14ac:dyDescent="0.2">
      <c r="A25" s="139"/>
      <c r="B25" s="139"/>
      <c r="C25" s="140"/>
      <c r="D25" s="139"/>
      <c r="E25" s="139"/>
      <c r="F25" s="141"/>
      <c r="G25" s="141">
        <f t="shared" si="0"/>
        <v>0</v>
      </c>
      <c r="H25" s="66"/>
      <c r="I25" s="66"/>
      <c r="J25" s="66"/>
      <c r="K25" s="66"/>
    </row>
    <row r="26" spans="1:11" ht="18" hidden="1" customHeight="1" x14ac:dyDescent="0.2">
      <c r="A26" s="139"/>
      <c r="B26" s="139"/>
      <c r="C26" s="140"/>
      <c r="D26" s="139"/>
      <c r="E26" s="139"/>
      <c r="F26" s="141"/>
      <c r="G26" s="141">
        <f t="shared" si="0"/>
        <v>0</v>
      </c>
      <c r="H26" s="66"/>
      <c r="I26" s="66"/>
      <c r="J26" s="66"/>
      <c r="K26" s="66"/>
    </row>
    <row r="27" spans="1:11" ht="18" hidden="1" customHeight="1" x14ac:dyDescent="0.2">
      <c r="A27" s="139"/>
      <c r="B27" s="139"/>
      <c r="C27" s="140"/>
      <c r="D27" s="139"/>
      <c r="E27" s="139"/>
      <c r="F27" s="141"/>
      <c r="G27" s="141">
        <f t="shared" si="0"/>
        <v>0</v>
      </c>
      <c r="H27" s="66"/>
      <c r="I27" s="66"/>
      <c r="J27" s="66"/>
      <c r="K27" s="66"/>
    </row>
    <row r="28" spans="1:11" ht="18" hidden="1" customHeight="1" x14ac:dyDescent="0.2">
      <c r="A28" s="139"/>
      <c r="B28" s="139"/>
      <c r="C28" s="140"/>
      <c r="D28" s="139"/>
      <c r="E28" s="139"/>
      <c r="F28" s="141"/>
      <c r="G28" s="141">
        <f t="shared" si="0"/>
        <v>0</v>
      </c>
      <c r="H28" s="66"/>
      <c r="I28" s="66"/>
      <c r="J28" s="66"/>
      <c r="K28" s="66"/>
    </row>
    <row r="29" spans="1:11" ht="18" hidden="1" customHeight="1" x14ac:dyDescent="0.2">
      <c r="A29" s="139"/>
      <c r="B29" s="139"/>
      <c r="C29" s="140"/>
      <c r="D29" s="139"/>
      <c r="E29" s="139"/>
      <c r="F29" s="141"/>
      <c r="G29" s="141">
        <f t="shared" si="0"/>
        <v>0</v>
      </c>
      <c r="H29" s="66"/>
      <c r="I29" s="66"/>
      <c r="J29" s="66"/>
      <c r="K29" s="66"/>
    </row>
    <row r="30" spans="1:11" ht="18" hidden="1" customHeight="1" x14ac:dyDescent="0.2">
      <c r="A30" s="139"/>
      <c r="B30" s="139"/>
      <c r="C30" s="140"/>
      <c r="D30" s="139"/>
      <c r="E30" s="139"/>
      <c r="F30" s="141"/>
      <c r="G30" s="141">
        <f t="shared" si="0"/>
        <v>0</v>
      </c>
      <c r="H30" s="66"/>
      <c r="I30" s="66"/>
      <c r="J30" s="66"/>
      <c r="K30" s="66"/>
    </row>
    <row r="31" spans="1:11" ht="18" hidden="1" customHeight="1" x14ac:dyDescent="0.2">
      <c r="A31" s="139"/>
      <c r="B31" s="139"/>
      <c r="C31" s="140"/>
      <c r="D31" s="139"/>
      <c r="E31" s="139"/>
      <c r="F31" s="141"/>
      <c r="G31" s="141">
        <f t="shared" si="0"/>
        <v>0</v>
      </c>
      <c r="H31" s="66"/>
      <c r="I31" s="66"/>
      <c r="J31" s="66"/>
      <c r="K31" s="66"/>
    </row>
    <row r="32" spans="1:11" ht="18" hidden="1" customHeight="1" x14ac:dyDescent="0.2">
      <c r="A32" s="139"/>
      <c r="B32" s="139"/>
      <c r="C32" s="140"/>
      <c r="D32" s="139"/>
      <c r="E32" s="139"/>
      <c r="F32" s="141"/>
      <c r="G32" s="141">
        <f t="shared" si="0"/>
        <v>0</v>
      </c>
      <c r="H32" s="66"/>
      <c r="I32" s="66"/>
      <c r="J32" s="66"/>
      <c r="K32" s="66"/>
    </row>
    <row r="33" spans="1:11" ht="18" hidden="1" customHeight="1" x14ac:dyDescent="0.2">
      <c r="A33" s="139"/>
      <c r="B33" s="139"/>
      <c r="C33" s="140"/>
      <c r="D33" s="139"/>
      <c r="E33" s="139"/>
      <c r="F33" s="141"/>
      <c r="G33" s="141">
        <f t="shared" si="0"/>
        <v>0</v>
      </c>
      <c r="H33" s="66"/>
      <c r="I33" s="66"/>
      <c r="J33" s="66"/>
      <c r="K33" s="66"/>
    </row>
    <row r="34" spans="1:11" ht="18" hidden="1" customHeight="1" x14ac:dyDescent="0.2">
      <c r="A34" s="139"/>
      <c r="B34" s="139"/>
      <c r="C34" s="140"/>
      <c r="D34" s="139"/>
      <c r="E34" s="139"/>
      <c r="F34" s="141"/>
      <c r="G34" s="141">
        <f t="shared" si="0"/>
        <v>0</v>
      </c>
      <c r="H34" s="66"/>
      <c r="I34" s="66"/>
      <c r="J34" s="66"/>
      <c r="K34" s="66"/>
    </row>
    <row r="35" spans="1:11" ht="18" hidden="1" customHeight="1" x14ac:dyDescent="0.2">
      <c r="A35" s="139"/>
      <c r="B35" s="139"/>
      <c r="C35" s="140"/>
      <c r="D35" s="139"/>
      <c r="E35" s="139"/>
      <c r="F35" s="141"/>
      <c r="G35" s="141">
        <f t="shared" si="0"/>
        <v>0</v>
      </c>
      <c r="H35" s="66"/>
      <c r="I35" s="66"/>
      <c r="J35" s="66"/>
      <c r="K35" s="66"/>
    </row>
    <row r="36" spans="1:11" ht="18" hidden="1" customHeight="1" x14ac:dyDescent="0.2">
      <c r="A36" s="139"/>
      <c r="B36" s="139"/>
      <c r="C36" s="140"/>
      <c r="D36" s="139"/>
      <c r="E36" s="139"/>
      <c r="F36" s="141"/>
      <c r="G36" s="141">
        <f t="shared" si="0"/>
        <v>0</v>
      </c>
      <c r="H36" s="66"/>
      <c r="I36" s="66"/>
      <c r="J36" s="66"/>
      <c r="K36" s="66"/>
    </row>
    <row r="37" spans="1:11" ht="18" hidden="1" customHeight="1" x14ac:dyDescent="0.2">
      <c r="A37" s="139"/>
      <c r="B37" s="139"/>
      <c r="C37" s="140"/>
      <c r="D37" s="139"/>
      <c r="E37" s="139"/>
      <c r="F37" s="141"/>
      <c r="G37" s="141">
        <f t="shared" si="0"/>
        <v>0</v>
      </c>
      <c r="H37" s="66"/>
      <c r="I37" s="66"/>
      <c r="J37" s="66"/>
      <c r="K37" s="66"/>
    </row>
    <row r="38" spans="1:11" ht="18" hidden="1" customHeight="1" x14ac:dyDescent="0.2">
      <c r="A38" s="139"/>
      <c r="B38" s="139"/>
      <c r="C38" s="140"/>
      <c r="D38" s="139"/>
      <c r="E38" s="139"/>
      <c r="F38" s="141"/>
      <c r="G38" s="141">
        <f t="shared" si="0"/>
        <v>0</v>
      </c>
      <c r="H38" s="66"/>
      <c r="I38" s="66"/>
      <c r="J38" s="66"/>
      <c r="K38" s="66"/>
    </row>
    <row r="39" spans="1:11" ht="18" hidden="1" customHeight="1" x14ac:dyDescent="0.2">
      <c r="A39" s="139"/>
      <c r="B39" s="139"/>
      <c r="C39" s="140"/>
      <c r="D39" s="139"/>
      <c r="E39" s="139"/>
      <c r="F39" s="141"/>
      <c r="G39" s="141">
        <f t="shared" si="0"/>
        <v>0</v>
      </c>
      <c r="H39" s="138"/>
      <c r="I39" s="66"/>
      <c r="J39" s="66"/>
      <c r="K39" s="66"/>
    </row>
    <row r="40" spans="1:11" ht="18" hidden="1" customHeight="1" x14ac:dyDescent="0.2">
      <c r="A40" s="139"/>
      <c r="B40" s="139"/>
      <c r="C40" s="140"/>
      <c r="D40" s="139"/>
      <c r="E40" s="139"/>
      <c r="F40" s="141"/>
      <c r="G40" s="141">
        <f t="shared" si="0"/>
        <v>0</v>
      </c>
      <c r="H40" s="138"/>
      <c r="I40" s="66"/>
      <c r="J40" s="66"/>
      <c r="K40" s="66"/>
    </row>
    <row r="41" spans="1:11" ht="18" customHeight="1" x14ac:dyDescent="0.2">
      <c r="A41" s="1286" t="s">
        <v>448</v>
      </c>
      <c r="B41" s="1286"/>
      <c r="C41" s="1286"/>
      <c r="D41" s="1286"/>
      <c r="E41" s="1286"/>
      <c r="F41" s="1286"/>
      <c r="G41" s="142">
        <f>SUM(G16:G40)</f>
        <v>0</v>
      </c>
      <c r="H41" s="142">
        <f>SUM(H16:H40)</f>
        <v>0</v>
      </c>
      <c r="I41" s="142">
        <f t="shared" ref="I41:K41" si="1">SUM(I16:I40)</f>
        <v>0</v>
      </c>
      <c r="J41" s="142">
        <f>SUM(J16:J40)</f>
        <v>0</v>
      </c>
      <c r="K41" s="142">
        <f t="shared" si="1"/>
        <v>0</v>
      </c>
    </row>
    <row r="42" spans="1:11" ht="27" customHeight="1" x14ac:dyDescent="0.2">
      <c r="A42" s="1321" t="s">
        <v>375</v>
      </c>
      <c r="B42" s="1321"/>
      <c r="C42" s="1321"/>
      <c r="D42" s="83" t="s">
        <v>117</v>
      </c>
      <c r="E42" s="83" t="s">
        <v>378</v>
      </c>
      <c r="F42" s="83" t="s">
        <v>392</v>
      </c>
      <c r="G42" s="136" t="s">
        <v>449</v>
      </c>
      <c r="H42" s="137" t="s">
        <v>425</v>
      </c>
      <c r="I42" s="137" t="s">
        <v>426</v>
      </c>
      <c r="J42" s="137" t="s">
        <v>425</v>
      </c>
      <c r="K42" s="137" t="s">
        <v>426</v>
      </c>
    </row>
    <row r="43" spans="1:11" ht="18" customHeight="1" x14ac:dyDescent="0.2">
      <c r="A43" s="1307" t="s">
        <v>450</v>
      </c>
      <c r="B43" s="1308"/>
      <c r="C43" s="1308"/>
      <c r="D43" s="1308"/>
      <c r="E43" s="1308"/>
      <c r="F43" s="1308"/>
      <c r="G43" s="1308"/>
      <c r="H43" s="1308"/>
      <c r="I43" s="1308"/>
      <c r="J43" s="1308"/>
      <c r="K43" s="1309"/>
    </row>
    <row r="44" spans="1:11" ht="18" customHeight="1" x14ac:dyDescent="0.2">
      <c r="A44" s="1285"/>
      <c r="B44" s="1285"/>
      <c r="C44" s="1285"/>
      <c r="D44" s="143"/>
      <c r="E44" s="143"/>
      <c r="F44" s="141"/>
      <c r="G44" s="144">
        <f t="shared" ref="G44:G75" si="2">E44*F44</f>
        <v>0</v>
      </c>
      <c r="H44" s="138"/>
      <c r="I44" s="66"/>
      <c r="J44" s="66"/>
      <c r="K44" s="66"/>
    </row>
    <row r="45" spans="1:11" ht="18" customHeight="1" x14ac:dyDescent="0.2">
      <c r="A45" s="1285"/>
      <c r="B45" s="1285"/>
      <c r="C45" s="1285"/>
      <c r="D45" s="143"/>
      <c r="E45" s="143"/>
      <c r="F45" s="141"/>
      <c r="G45" s="144">
        <f t="shared" si="2"/>
        <v>0</v>
      </c>
      <c r="H45" s="138"/>
      <c r="I45" s="66"/>
      <c r="J45" s="66"/>
      <c r="K45" s="66"/>
    </row>
    <row r="46" spans="1:11" ht="18" customHeight="1" x14ac:dyDescent="0.2">
      <c r="A46" s="1285"/>
      <c r="B46" s="1285"/>
      <c r="C46" s="1285"/>
      <c r="D46" s="143"/>
      <c r="E46" s="143"/>
      <c r="F46" s="141"/>
      <c r="G46" s="144">
        <f t="shared" si="2"/>
        <v>0</v>
      </c>
      <c r="H46" s="138"/>
      <c r="I46" s="66"/>
      <c r="J46" s="66"/>
      <c r="K46" s="66"/>
    </row>
    <row r="47" spans="1:11" ht="18" customHeight="1" x14ac:dyDescent="0.2">
      <c r="A47" s="1285"/>
      <c r="B47" s="1285"/>
      <c r="C47" s="1285"/>
      <c r="D47" s="143"/>
      <c r="E47" s="143"/>
      <c r="F47" s="141"/>
      <c r="G47" s="144">
        <f t="shared" si="2"/>
        <v>0</v>
      </c>
      <c r="H47" s="138"/>
      <c r="I47" s="66"/>
      <c r="J47" s="66"/>
      <c r="K47" s="66"/>
    </row>
    <row r="48" spans="1:11" ht="18" customHeight="1" x14ac:dyDescent="0.2">
      <c r="A48" s="1285"/>
      <c r="B48" s="1285"/>
      <c r="C48" s="1285"/>
      <c r="D48" s="143"/>
      <c r="E48" s="143"/>
      <c r="F48" s="141"/>
      <c r="G48" s="144">
        <f t="shared" si="2"/>
        <v>0</v>
      </c>
      <c r="H48" s="138"/>
      <c r="I48" s="66"/>
      <c r="J48" s="66"/>
      <c r="K48" s="66"/>
    </row>
    <row r="49" spans="1:11" ht="18" hidden="1" customHeight="1" x14ac:dyDescent="0.2">
      <c r="A49" s="1285"/>
      <c r="B49" s="1285"/>
      <c r="C49" s="1285"/>
      <c r="D49" s="143"/>
      <c r="E49" s="143"/>
      <c r="F49" s="141"/>
      <c r="G49" s="144">
        <f t="shared" si="2"/>
        <v>0</v>
      </c>
      <c r="H49" s="138"/>
      <c r="I49" s="66"/>
      <c r="J49" s="66"/>
      <c r="K49" s="66"/>
    </row>
    <row r="50" spans="1:11" ht="18" hidden="1" customHeight="1" x14ac:dyDescent="0.2">
      <c r="A50" s="1285"/>
      <c r="B50" s="1285"/>
      <c r="C50" s="1285"/>
      <c r="D50" s="143"/>
      <c r="E50" s="143"/>
      <c r="F50" s="141"/>
      <c r="G50" s="144">
        <f t="shared" si="2"/>
        <v>0</v>
      </c>
      <c r="H50" s="138"/>
      <c r="I50" s="66"/>
      <c r="J50" s="66"/>
      <c r="K50" s="66"/>
    </row>
    <row r="51" spans="1:11" ht="18" hidden="1" customHeight="1" x14ac:dyDescent="0.2">
      <c r="A51" s="1285"/>
      <c r="B51" s="1285"/>
      <c r="C51" s="1285"/>
      <c r="D51" s="143"/>
      <c r="E51" s="143"/>
      <c r="F51" s="141"/>
      <c r="G51" s="144">
        <f t="shared" si="2"/>
        <v>0</v>
      </c>
      <c r="H51" s="138"/>
      <c r="I51" s="66"/>
      <c r="J51" s="66"/>
      <c r="K51" s="66"/>
    </row>
    <row r="52" spans="1:11" ht="18" hidden="1" customHeight="1" x14ac:dyDescent="0.2">
      <c r="A52" s="1285"/>
      <c r="B52" s="1285"/>
      <c r="C52" s="1285"/>
      <c r="D52" s="143"/>
      <c r="E52" s="143"/>
      <c r="F52" s="141"/>
      <c r="G52" s="144">
        <f t="shared" si="2"/>
        <v>0</v>
      </c>
      <c r="H52" s="138"/>
      <c r="I52" s="66"/>
      <c r="J52" s="66"/>
      <c r="K52" s="66"/>
    </row>
    <row r="53" spans="1:11" ht="18" hidden="1" customHeight="1" x14ac:dyDescent="0.2">
      <c r="A53" s="1285"/>
      <c r="B53" s="1285"/>
      <c r="C53" s="1285"/>
      <c r="D53" s="143"/>
      <c r="E53" s="143"/>
      <c r="F53" s="141"/>
      <c r="G53" s="144">
        <f t="shared" si="2"/>
        <v>0</v>
      </c>
      <c r="H53" s="138"/>
      <c r="I53" s="66"/>
      <c r="J53" s="66"/>
      <c r="K53" s="66"/>
    </row>
    <row r="54" spans="1:11" ht="18" hidden="1" customHeight="1" x14ac:dyDescent="0.2">
      <c r="A54" s="1285"/>
      <c r="B54" s="1285"/>
      <c r="C54" s="1285"/>
      <c r="D54" s="143"/>
      <c r="E54" s="143"/>
      <c r="F54" s="141"/>
      <c r="G54" s="144">
        <f t="shared" si="2"/>
        <v>0</v>
      </c>
      <c r="H54" s="138"/>
      <c r="I54" s="66"/>
      <c r="J54" s="66"/>
      <c r="K54" s="66"/>
    </row>
    <row r="55" spans="1:11" ht="18" hidden="1" customHeight="1" x14ac:dyDescent="0.2">
      <c r="A55" s="1285"/>
      <c r="B55" s="1285"/>
      <c r="C55" s="1285"/>
      <c r="D55" s="143"/>
      <c r="E55" s="143"/>
      <c r="F55" s="141"/>
      <c r="G55" s="144">
        <f t="shared" si="2"/>
        <v>0</v>
      </c>
      <c r="H55" s="138"/>
      <c r="I55" s="66"/>
      <c r="J55" s="66"/>
      <c r="K55" s="66"/>
    </row>
    <row r="56" spans="1:11" ht="18" hidden="1" customHeight="1" x14ac:dyDescent="0.2">
      <c r="A56" s="1285"/>
      <c r="B56" s="1285"/>
      <c r="C56" s="1285"/>
      <c r="D56" s="143"/>
      <c r="E56" s="143"/>
      <c r="F56" s="141"/>
      <c r="G56" s="144">
        <f t="shared" si="2"/>
        <v>0</v>
      </c>
      <c r="H56" s="138"/>
      <c r="I56" s="66"/>
      <c r="J56" s="66"/>
      <c r="K56" s="66"/>
    </row>
    <row r="57" spans="1:11" ht="18" hidden="1" customHeight="1" x14ac:dyDescent="0.2">
      <c r="A57" s="1285"/>
      <c r="B57" s="1285"/>
      <c r="C57" s="1285"/>
      <c r="D57" s="143"/>
      <c r="E57" s="143"/>
      <c r="F57" s="141"/>
      <c r="G57" s="144">
        <f t="shared" si="2"/>
        <v>0</v>
      </c>
      <c r="H57" s="138"/>
      <c r="I57" s="66"/>
      <c r="J57" s="66"/>
      <c r="K57" s="66"/>
    </row>
    <row r="58" spans="1:11" ht="18" hidden="1" customHeight="1" x14ac:dyDescent="0.2">
      <c r="A58" s="1285"/>
      <c r="B58" s="1285"/>
      <c r="C58" s="1285"/>
      <c r="D58" s="143"/>
      <c r="E58" s="143"/>
      <c r="F58" s="141"/>
      <c r="G58" s="144">
        <f t="shared" si="2"/>
        <v>0</v>
      </c>
      <c r="H58" s="138"/>
      <c r="I58" s="66"/>
      <c r="J58" s="66"/>
      <c r="K58" s="66"/>
    </row>
    <row r="59" spans="1:11" ht="18" hidden="1" customHeight="1" x14ac:dyDescent="0.2">
      <c r="A59" s="1285"/>
      <c r="B59" s="1285"/>
      <c r="C59" s="1285"/>
      <c r="D59" s="143"/>
      <c r="E59" s="143"/>
      <c r="F59" s="141"/>
      <c r="G59" s="144">
        <f t="shared" si="2"/>
        <v>0</v>
      </c>
      <c r="H59" s="138"/>
      <c r="I59" s="66"/>
      <c r="J59" s="66"/>
      <c r="K59" s="66"/>
    </row>
    <row r="60" spans="1:11" ht="18" hidden="1" customHeight="1" x14ac:dyDescent="0.2">
      <c r="A60" s="1285"/>
      <c r="B60" s="1285"/>
      <c r="C60" s="1285"/>
      <c r="D60" s="143"/>
      <c r="E60" s="143"/>
      <c r="F60" s="141"/>
      <c r="G60" s="144">
        <f t="shared" si="2"/>
        <v>0</v>
      </c>
      <c r="H60" s="138"/>
      <c r="I60" s="66"/>
      <c r="J60" s="66"/>
      <c r="K60" s="66"/>
    </row>
    <row r="61" spans="1:11" ht="18" hidden="1" customHeight="1" x14ac:dyDescent="0.2">
      <c r="A61" s="1285"/>
      <c r="B61" s="1285"/>
      <c r="C61" s="1285"/>
      <c r="D61" s="143"/>
      <c r="E61" s="143"/>
      <c r="F61" s="141"/>
      <c r="G61" s="144">
        <f t="shared" si="2"/>
        <v>0</v>
      </c>
      <c r="H61" s="138"/>
      <c r="I61" s="66"/>
      <c r="J61" s="66"/>
      <c r="K61" s="66"/>
    </row>
    <row r="62" spans="1:11" ht="18" hidden="1" customHeight="1" x14ac:dyDescent="0.2">
      <c r="A62" s="1285"/>
      <c r="B62" s="1285"/>
      <c r="C62" s="1285"/>
      <c r="D62" s="143"/>
      <c r="E62" s="143"/>
      <c r="F62" s="141"/>
      <c r="G62" s="144">
        <f t="shared" si="2"/>
        <v>0</v>
      </c>
      <c r="H62" s="138"/>
      <c r="I62" s="66"/>
      <c r="J62" s="66"/>
      <c r="K62" s="66"/>
    </row>
    <row r="63" spans="1:11" ht="18" hidden="1" customHeight="1" x14ac:dyDescent="0.2">
      <c r="A63" s="1285"/>
      <c r="B63" s="1285"/>
      <c r="C63" s="1285"/>
      <c r="D63" s="143"/>
      <c r="E63" s="143"/>
      <c r="F63" s="141"/>
      <c r="G63" s="144">
        <f t="shared" si="2"/>
        <v>0</v>
      </c>
      <c r="H63" s="138"/>
      <c r="I63" s="66"/>
      <c r="J63" s="66"/>
      <c r="K63" s="66"/>
    </row>
    <row r="64" spans="1:11" ht="18" hidden="1" customHeight="1" x14ac:dyDescent="0.2">
      <c r="A64" s="1285"/>
      <c r="B64" s="1285"/>
      <c r="C64" s="1285"/>
      <c r="D64" s="143"/>
      <c r="E64" s="143"/>
      <c r="F64" s="141"/>
      <c r="G64" s="144">
        <f t="shared" si="2"/>
        <v>0</v>
      </c>
      <c r="H64" s="138"/>
      <c r="I64" s="66"/>
      <c r="J64" s="66"/>
      <c r="K64" s="66"/>
    </row>
    <row r="65" spans="1:11" ht="18" hidden="1" customHeight="1" x14ac:dyDescent="0.2">
      <c r="A65" s="1285"/>
      <c r="B65" s="1285"/>
      <c r="C65" s="1285"/>
      <c r="D65" s="143"/>
      <c r="E65" s="143"/>
      <c r="F65" s="141"/>
      <c r="G65" s="144">
        <f t="shared" si="2"/>
        <v>0</v>
      </c>
      <c r="H65" s="138"/>
      <c r="I65" s="66"/>
      <c r="J65" s="66"/>
      <c r="K65" s="66"/>
    </row>
    <row r="66" spans="1:11" ht="18" hidden="1" customHeight="1" x14ac:dyDescent="0.2">
      <c r="A66" s="1285"/>
      <c r="B66" s="1285"/>
      <c r="C66" s="1285"/>
      <c r="D66" s="143"/>
      <c r="E66" s="143"/>
      <c r="F66" s="141"/>
      <c r="G66" s="144">
        <f t="shared" si="2"/>
        <v>0</v>
      </c>
      <c r="H66" s="138"/>
      <c r="I66" s="66"/>
      <c r="J66" s="66"/>
      <c r="K66" s="66"/>
    </row>
    <row r="67" spans="1:11" ht="18" hidden="1" customHeight="1" x14ac:dyDescent="0.2">
      <c r="A67" s="1285"/>
      <c r="B67" s="1285"/>
      <c r="C67" s="1285"/>
      <c r="D67" s="143"/>
      <c r="E67" s="143"/>
      <c r="F67" s="141"/>
      <c r="G67" s="144">
        <f t="shared" si="2"/>
        <v>0</v>
      </c>
      <c r="H67" s="138"/>
      <c r="I67" s="66"/>
      <c r="J67" s="66"/>
      <c r="K67" s="66"/>
    </row>
    <row r="68" spans="1:11" ht="18" hidden="1" customHeight="1" x14ac:dyDescent="0.2">
      <c r="A68" s="1285"/>
      <c r="B68" s="1285"/>
      <c r="C68" s="1285"/>
      <c r="D68" s="143"/>
      <c r="E68" s="143"/>
      <c r="F68" s="141"/>
      <c r="G68" s="144">
        <f t="shared" si="2"/>
        <v>0</v>
      </c>
      <c r="H68" s="138"/>
      <c r="I68" s="66"/>
      <c r="J68" s="66"/>
      <c r="K68" s="66"/>
    </row>
    <row r="69" spans="1:11" ht="18" hidden="1" customHeight="1" x14ac:dyDescent="0.2">
      <c r="A69" s="1285"/>
      <c r="B69" s="1285"/>
      <c r="C69" s="1285"/>
      <c r="D69" s="143"/>
      <c r="E69" s="143"/>
      <c r="F69" s="141"/>
      <c r="G69" s="144">
        <f t="shared" si="2"/>
        <v>0</v>
      </c>
      <c r="H69" s="138"/>
      <c r="I69" s="66"/>
      <c r="J69" s="66"/>
      <c r="K69" s="66"/>
    </row>
    <row r="70" spans="1:11" ht="18" hidden="1" customHeight="1" x14ac:dyDescent="0.2">
      <c r="A70" s="1285"/>
      <c r="B70" s="1285"/>
      <c r="C70" s="1285"/>
      <c r="D70" s="143"/>
      <c r="E70" s="143"/>
      <c r="F70" s="141"/>
      <c r="G70" s="144">
        <f t="shared" si="2"/>
        <v>0</v>
      </c>
      <c r="H70" s="138"/>
      <c r="I70" s="66"/>
      <c r="J70" s="66"/>
      <c r="K70" s="66"/>
    </row>
    <row r="71" spans="1:11" ht="18" hidden="1" customHeight="1" x14ac:dyDescent="0.2">
      <c r="A71" s="1285"/>
      <c r="B71" s="1285"/>
      <c r="C71" s="1285"/>
      <c r="D71" s="143"/>
      <c r="E71" s="143"/>
      <c r="F71" s="141"/>
      <c r="G71" s="144">
        <f t="shared" si="2"/>
        <v>0</v>
      </c>
      <c r="H71" s="138"/>
      <c r="I71" s="66"/>
      <c r="J71" s="66"/>
      <c r="K71" s="66"/>
    </row>
    <row r="72" spans="1:11" ht="18" hidden="1" customHeight="1" x14ac:dyDescent="0.2">
      <c r="A72" s="1285"/>
      <c r="B72" s="1285"/>
      <c r="C72" s="1285"/>
      <c r="D72" s="143"/>
      <c r="E72" s="143"/>
      <c r="F72" s="141"/>
      <c r="G72" s="144">
        <f t="shared" si="2"/>
        <v>0</v>
      </c>
      <c r="H72" s="138"/>
      <c r="I72" s="66"/>
      <c r="J72" s="66"/>
      <c r="K72" s="66"/>
    </row>
    <row r="73" spans="1:11" ht="18" hidden="1" customHeight="1" x14ac:dyDescent="0.2">
      <c r="A73" s="1285"/>
      <c r="B73" s="1285"/>
      <c r="C73" s="1285"/>
      <c r="D73" s="143"/>
      <c r="E73" s="143"/>
      <c r="F73" s="141"/>
      <c r="G73" s="144">
        <f t="shared" si="2"/>
        <v>0</v>
      </c>
      <c r="H73" s="138"/>
      <c r="I73" s="66"/>
      <c r="J73" s="66"/>
      <c r="K73" s="66"/>
    </row>
    <row r="74" spans="1:11" ht="18" hidden="1" customHeight="1" x14ac:dyDescent="0.2">
      <c r="A74" s="1285"/>
      <c r="B74" s="1285"/>
      <c r="C74" s="1285"/>
      <c r="D74" s="143"/>
      <c r="E74" s="143"/>
      <c r="F74" s="141"/>
      <c r="G74" s="144">
        <f t="shared" si="2"/>
        <v>0</v>
      </c>
      <c r="H74" s="138"/>
      <c r="I74" s="66"/>
      <c r="J74" s="66"/>
      <c r="K74" s="66"/>
    </row>
    <row r="75" spans="1:11" ht="18" hidden="1" customHeight="1" x14ac:dyDescent="0.2">
      <c r="A75" s="1285"/>
      <c r="B75" s="1285"/>
      <c r="C75" s="1285"/>
      <c r="D75" s="143"/>
      <c r="E75" s="143"/>
      <c r="F75" s="141"/>
      <c r="G75" s="144">
        <f t="shared" si="2"/>
        <v>0</v>
      </c>
      <c r="H75" s="138"/>
      <c r="I75" s="66"/>
      <c r="J75" s="66"/>
      <c r="K75" s="66"/>
    </row>
    <row r="76" spans="1:11" ht="18" hidden="1" customHeight="1" x14ac:dyDescent="0.2">
      <c r="A76" s="1285"/>
      <c r="B76" s="1285"/>
      <c r="C76" s="1285"/>
      <c r="D76" s="143"/>
      <c r="E76" s="143"/>
      <c r="F76" s="141"/>
      <c r="G76" s="144">
        <f t="shared" ref="G76:G107" si="3">E76*F76</f>
        <v>0</v>
      </c>
      <c r="H76" s="138"/>
      <c r="I76" s="66"/>
      <c r="J76" s="66"/>
      <c r="K76" s="66"/>
    </row>
    <row r="77" spans="1:11" ht="18" hidden="1" customHeight="1" x14ac:dyDescent="0.2">
      <c r="A77" s="1285"/>
      <c r="B77" s="1285"/>
      <c r="C77" s="1285"/>
      <c r="D77" s="143"/>
      <c r="E77" s="143"/>
      <c r="F77" s="141"/>
      <c r="G77" s="144">
        <f t="shared" si="3"/>
        <v>0</v>
      </c>
      <c r="H77" s="138"/>
      <c r="I77" s="66"/>
      <c r="J77" s="66"/>
      <c r="K77" s="66"/>
    </row>
    <row r="78" spans="1:11" ht="18" hidden="1" customHeight="1" x14ac:dyDescent="0.2">
      <c r="A78" s="1285"/>
      <c r="B78" s="1285"/>
      <c r="C78" s="1285"/>
      <c r="D78" s="143"/>
      <c r="E78" s="143"/>
      <c r="F78" s="141"/>
      <c r="G78" s="144">
        <f t="shared" si="3"/>
        <v>0</v>
      </c>
      <c r="H78" s="138"/>
      <c r="I78" s="66"/>
      <c r="J78" s="66"/>
      <c r="K78" s="66"/>
    </row>
    <row r="79" spans="1:11" ht="18" hidden="1" customHeight="1" x14ac:dyDescent="0.2">
      <c r="A79" s="1285"/>
      <c r="B79" s="1285"/>
      <c r="C79" s="1285"/>
      <c r="D79" s="143"/>
      <c r="E79" s="143"/>
      <c r="F79" s="141"/>
      <c r="G79" s="144">
        <f t="shared" si="3"/>
        <v>0</v>
      </c>
      <c r="H79" s="138"/>
      <c r="I79" s="66"/>
      <c r="J79" s="66"/>
      <c r="K79" s="66"/>
    </row>
    <row r="80" spans="1:11" ht="18" hidden="1" customHeight="1" x14ac:dyDescent="0.2">
      <c r="A80" s="1285"/>
      <c r="B80" s="1285"/>
      <c r="C80" s="1285"/>
      <c r="D80" s="143"/>
      <c r="E80" s="143"/>
      <c r="F80" s="141"/>
      <c r="G80" s="144">
        <f t="shared" si="3"/>
        <v>0</v>
      </c>
      <c r="H80" s="138"/>
      <c r="I80" s="66"/>
      <c r="J80" s="66"/>
      <c r="K80" s="66"/>
    </row>
    <row r="81" spans="1:11" ht="18" hidden="1" customHeight="1" x14ac:dyDescent="0.2">
      <c r="A81" s="1285"/>
      <c r="B81" s="1285"/>
      <c r="C81" s="1285"/>
      <c r="D81" s="143"/>
      <c r="E81" s="143"/>
      <c r="F81" s="141"/>
      <c r="G81" s="144">
        <f t="shared" si="3"/>
        <v>0</v>
      </c>
      <c r="H81" s="138"/>
      <c r="I81" s="66"/>
      <c r="J81" s="66"/>
      <c r="K81" s="66"/>
    </row>
    <row r="82" spans="1:11" ht="18" hidden="1" customHeight="1" x14ac:dyDescent="0.2">
      <c r="A82" s="1285"/>
      <c r="B82" s="1285"/>
      <c r="C82" s="1285"/>
      <c r="D82" s="143"/>
      <c r="E82" s="143"/>
      <c r="F82" s="141"/>
      <c r="G82" s="144">
        <f t="shared" si="3"/>
        <v>0</v>
      </c>
      <c r="H82" s="138"/>
      <c r="I82" s="66"/>
      <c r="J82" s="66"/>
      <c r="K82" s="66"/>
    </row>
    <row r="83" spans="1:11" ht="18" hidden="1" customHeight="1" x14ac:dyDescent="0.2">
      <c r="A83" s="1285"/>
      <c r="B83" s="1285"/>
      <c r="C83" s="1285"/>
      <c r="D83" s="143"/>
      <c r="E83" s="143"/>
      <c r="F83" s="141"/>
      <c r="G83" s="144">
        <f t="shared" si="3"/>
        <v>0</v>
      </c>
      <c r="H83" s="138"/>
      <c r="I83" s="66"/>
      <c r="J83" s="66"/>
      <c r="K83" s="66"/>
    </row>
    <row r="84" spans="1:11" ht="18" hidden="1" customHeight="1" x14ac:dyDescent="0.2">
      <c r="A84" s="1285"/>
      <c r="B84" s="1285"/>
      <c r="C84" s="1285"/>
      <c r="D84" s="143"/>
      <c r="E84" s="143"/>
      <c r="F84" s="141"/>
      <c r="G84" s="144">
        <f t="shared" si="3"/>
        <v>0</v>
      </c>
      <c r="H84" s="138"/>
      <c r="I84" s="66"/>
      <c r="J84" s="66"/>
      <c r="K84" s="66"/>
    </row>
    <row r="85" spans="1:11" ht="18" hidden="1" customHeight="1" x14ac:dyDescent="0.2">
      <c r="A85" s="1285"/>
      <c r="B85" s="1285"/>
      <c r="C85" s="1285"/>
      <c r="D85" s="143"/>
      <c r="E85" s="143"/>
      <c r="F85" s="141"/>
      <c r="G85" s="144">
        <f t="shared" si="3"/>
        <v>0</v>
      </c>
      <c r="H85" s="138"/>
      <c r="I85" s="66"/>
      <c r="J85" s="66"/>
      <c r="K85" s="66"/>
    </row>
    <row r="86" spans="1:11" ht="18" hidden="1" customHeight="1" x14ac:dyDescent="0.2">
      <c r="A86" s="1285"/>
      <c r="B86" s="1285"/>
      <c r="C86" s="1285"/>
      <c r="D86" s="143"/>
      <c r="E86" s="143"/>
      <c r="F86" s="141"/>
      <c r="G86" s="144">
        <f t="shared" si="3"/>
        <v>0</v>
      </c>
      <c r="H86" s="138"/>
      <c r="I86" s="66"/>
      <c r="J86" s="66"/>
      <c r="K86" s="66"/>
    </row>
    <row r="87" spans="1:11" ht="18" hidden="1" customHeight="1" x14ac:dyDescent="0.2">
      <c r="A87" s="1285"/>
      <c r="B87" s="1285"/>
      <c r="C87" s="1285"/>
      <c r="D87" s="143"/>
      <c r="E87" s="143"/>
      <c r="F87" s="141"/>
      <c r="G87" s="144">
        <f t="shared" si="3"/>
        <v>0</v>
      </c>
      <c r="H87" s="138"/>
      <c r="I87" s="66"/>
      <c r="J87" s="66"/>
      <c r="K87" s="66"/>
    </row>
    <row r="88" spans="1:11" ht="18" hidden="1" customHeight="1" x14ac:dyDescent="0.2">
      <c r="A88" s="1285"/>
      <c r="B88" s="1285"/>
      <c r="C88" s="1285"/>
      <c r="D88" s="143"/>
      <c r="E88" s="143"/>
      <c r="F88" s="141"/>
      <c r="G88" s="144">
        <f t="shared" si="3"/>
        <v>0</v>
      </c>
      <c r="H88" s="138"/>
      <c r="I88" s="66"/>
      <c r="J88" s="66"/>
      <c r="K88" s="66"/>
    </row>
    <row r="89" spans="1:11" ht="18" hidden="1" customHeight="1" x14ac:dyDescent="0.2">
      <c r="A89" s="1285"/>
      <c r="B89" s="1285"/>
      <c r="C89" s="1285"/>
      <c r="D89" s="143"/>
      <c r="E89" s="143"/>
      <c r="F89" s="141"/>
      <c r="G89" s="144">
        <f t="shared" si="3"/>
        <v>0</v>
      </c>
      <c r="H89" s="138"/>
      <c r="I89" s="66"/>
      <c r="J89" s="66"/>
      <c r="K89" s="66"/>
    </row>
    <row r="90" spans="1:11" ht="18" hidden="1" customHeight="1" x14ac:dyDescent="0.2">
      <c r="A90" s="1285"/>
      <c r="B90" s="1285"/>
      <c r="C90" s="1285"/>
      <c r="D90" s="143"/>
      <c r="E90" s="143"/>
      <c r="F90" s="141"/>
      <c r="G90" s="144">
        <f t="shared" si="3"/>
        <v>0</v>
      </c>
      <c r="H90" s="138"/>
      <c r="I90" s="66"/>
      <c r="J90" s="66"/>
      <c r="K90" s="66"/>
    </row>
    <row r="91" spans="1:11" ht="18" hidden="1" customHeight="1" x14ac:dyDescent="0.2">
      <c r="A91" s="1285"/>
      <c r="B91" s="1285"/>
      <c r="C91" s="1285"/>
      <c r="D91" s="143"/>
      <c r="E91" s="143"/>
      <c r="F91" s="141"/>
      <c r="G91" s="144">
        <f t="shared" si="3"/>
        <v>0</v>
      </c>
      <c r="H91" s="138"/>
      <c r="I91" s="66"/>
      <c r="J91" s="66"/>
      <c r="K91" s="66"/>
    </row>
    <row r="92" spans="1:11" ht="18" hidden="1" customHeight="1" x14ac:dyDescent="0.2">
      <c r="A92" s="1285"/>
      <c r="B92" s="1285"/>
      <c r="C92" s="1285"/>
      <c r="D92" s="143"/>
      <c r="E92" s="143"/>
      <c r="F92" s="141"/>
      <c r="G92" s="144">
        <f t="shared" si="3"/>
        <v>0</v>
      </c>
      <c r="H92" s="138"/>
      <c r="I92" s="66"/>
      <c r="J92" s="66"/>
      <c r="K92" s="66"/>
    </row>
    <row r="93" spans="1:11" ht="18" hidden="1" customHeight="1" x14ac:dyDescent="0.2">
      <c r="A93" s="1285"/>
      <c r="B93" s="1285"/>
      <c r="C93" s="1285"/>
      <c r="D93" s="143"/>
      <c r="E93" s="143"/>
      <c r="F93" s="141"/>
      <c r="G93" s="144">
        <f t="shared" si="3"/>
        <v>0</v>
      </c>
      <c r="H93" s="138"/>
      <c r="I93" s="66"/>
      <c r="J93" s="66"/>
      <c r="K93" s="66"/>
    </row>
    <row r="94" spans="1:11" ht="18" hidden="1" customHeight="1" x14ac:dyDescent="0.2">
      <c r="A94" s="1285"/>
      <c r="B94" s="1285"/>
      <c r="C94" s="1285"/>
      <c r="D94" s="143"/>
      <c r="E94" s="143"/>
      <c r="F94" s="141"/>
      <c r="G94" s="144">
        <f t="shared" si="3"/>
        <v>0</v>
      </c>
      <c r="H94" s="138"/>
      <c r="I94" s="66"/>
      <c r="J94" s="66"/>
      <c r="K94" s="66"/>
    </row>
    <row r="95" spans="1:11" ht="18" hidden="1" customHeight="1" x14ac:dyDescent="0.2">
      <c r="A95" s="1285"/>
      <c r="B95" s="1285"/>
      <c r="C95" s="1285"/>
      <c r="D95" s="143"/>
      <c r="E95" s="143"/>
      <c r="F95" s="141"/>
      <c r="G95" s="144">
        <f t="shared" si="3"/>
        <v>0</v>
      </c>
      <c r="H95" s="138"/>
      <c r="I95" s="66"/>
      <c r="J95" s="66"/>
      <c r="K95" s="66"/>
    </row>
    <row r="96" spans="1:11" ht="18" hidden="1" customHeight="1" x14ac:dyDescent="0.2">
      <c r="A96" s="1285"/>
      <c r="B96" s="1285"/>
      <c r="C96" s="1285"/>
      <c r="D96" s="143"/>
      <c r="E96" s="143"/>
      <c r="F96" s="141"/>
      <c r="G96" s="144">
        <f t="shared" si="3"/>
        <v>0</v>
      </c>
      <c r="H96" s="138"/>
      <c r="I96" s="66"/>
      <c r="J96" s="66"/>
      <c r="K96" s="66"/>
    </row>
    <row r="97" spans="1:11" ht="18" hidden="1" customHeight="1" x14ac:dyDescent="0.2">
      <c r="A97" s="1285"/>
      <c r="B97" s="1285"/>
      <c r="C97" s="1285"/>
      <c r="D97" s="143"/>
      <c r="E97" s="143"/>
      <c r="F97" s="141"/>
      <c r="G97" s="144">
        <f t="shared" si="3"/>
        <v>0</v>
      </c>
      <c r="H97" s="138"/>
      <c r="I97" s="66"/>
      <c r="J97" s="66"/>
      <c r="K97" s="66"/>
    </row>
    <row r="98" spans="1:11" ht="18" hidden="1" customHeight="1" x14ac:dyDescent="0.2">
      <c r="A98" s="1285"/>
      <c r="B98" s="1285"/>
      <c r="C98" s="1285"/>
      <c r="D98" s="143"/>
      <c r="E98" s="143"/>
      <c r="F98" s="141"/>
      <c r="G98" s="144">
        <f t="shared" si="3"/>
        <v>0</v>
      </c>
      <c r="H98" s="138"/>
      <c r="I98" s="66"/>
      <c r="J98" s="66"/>
      <c r="K98" s="66"/>
    </row>
    <row r="99" spans="1:11" ht="18" hidden="1" customHeight="1" x14ac:dyDescent="0.2">
      <c r="A99" s="1285"/>
      <c r="B99" s="1285"/>
      <c r="C99" s="1285"/>
      <c r="D99" s="143"/>
      <c r="E99" s="143"/>
      <c r="F99" s="141"/>
      <c r="G99" s="144">
        <f t="shared" si="3"/>
        <v>0</v>
      </c>
      <c r="H99" s="138"/>
      <c r="I99" s="66"/>
      <c r="J99" s="66"/>
      <c r="K99" s="66"/>
    </row>
    <row r="100" spans="1:11" ht="18" hidden="1" customHeight="1" x14ac:dyDescent="0.2">
      <c r="A100" s="1285"/>
      <c r="B100" s="1285"/>
      <c r="C100" s="1285"/>
      <c r="D100" s="143"/>
      <c r="E100" s="143"/>
      <c r="F100" s="141"/>
      <c r="G100" s="144">
        <f t="shared" si="3"/>
        <v>0</v>
      </c>
      <c r="H100" s="138"/>
      <c r="I100" s="66"/>
      <c r="J100" s="66"/>
      <c r="K100" s="66"/>
    </row>
    <row r="101" spans="1:11" ht="18" hidden="1" customHeight="1" x14ac:dyDescent="0.2">
      <c r="A101" s="1285"/>
      <c r="B101" s="1285"/>
      <c r="C101" s="1285"/>
      <c r="D101" s="143"/>
      <c r="E101" s="143"/>
      <c r="F101" s="141"/>
      <c r="G101" s="144">
        <f t="shared" si="3"/>
        <v>0</v>
      </c>
      <c r="H101" s="138"/>
      <c r="I101" s="66"/>
      <c r="J101" s="66"/>
      <c r="K101" s="66"/>
    </row>
    <row r="102" spans="1:11" ht="18" hidden="1" customHeight="1" x14ac:dyDescent="0.2">
      <c r="A102" s="1285"/>
      <c r="B102" s="1285"/>
      <c r="C102" s="1285"/>
      <c r="D102" s="143"/>
      <c r="E102" s="143"/>
      <c r="F102" s="141"/>
      <c r="G102" s="144">
        <f t="shared" si="3"/>
        <v>0</v>
      </c>
      <c r="H102" s="138"/>
      <c r="I102" s="66"/>
      <c r="J102" s="66"/>
      <c r="K102" s="66"/>
    </row>
    <row r="103" spans="1:11" ht="18" hidden="1" customHeight="1" x14ac:dyDescent="0.2">
      <c r="A103" s="1285"/>
      <c r="B103" s="1285"/>
      <c r="C103" s="1285"/>
      <c r="D103" s="143"/>
      <c r="E103" s="143"/>
      <c r="F103" s="141"/>
      <c r="G103" s="144">
        <f t="shared" si="3"/>
        <v>0</v>
      </c>
      <c r="H103" s="138"/>
      <c r="I103" s="66"/>
      <c r="J103" s="66"/>
      <c r="K103" s="66"/>
    </row>
    <row r="104" spans="1:11" ht="18" hidden="1" customHeight="1" x14ac:dyDescent="0.2">
      <c r="A104" s="1285"/>
      <c r="B104" s="1285"/>
      <c r="C104" s="1285"/>
      <c r="D104" s="143"/>
      <c r="E104" s="143"/>
      <c r="F104" s="141"/>
      <c r="G104" s="144">
        <f t="shared" si="3"/>
        <v>0</v>
      </c>
      <c r="H104" s="138"/>
      <c r="I104" s="66"/>
      <c r="J104" s="66"/>
      <c r="K104" s="66"/>
    </row>
    <row r="105" spans="1:11" ht="18" hidden="1" customHeight="1" x14ac:dyDescent="0.2">
      <c r="A105" s="1285"/>
      <c r="B105" s="1285"/>
      <c r="C105" s="1285"/>
      <c r="D105" s="143"/>
      <c r="E105" s="143"/>
      <c r="F105" s="141"/>
      <c r="G105" s="144">
        <f t="shared" si="3"/>
        <v>0</v>
      </c>
      <c r="H105" s="138"/>
      <c r="I105" s="66"/>
      <c r="J105" s="66"/>
      <c r="K105" s="66"/>
    </row>
    <row r="106" spans="1:11" ht="18" hidden="1" customHeight="1" x14ac:dyDescent="0.2">
      <c r="A106" s="1285"/>
      <c r="B106" s="1285"/>
      <c r="C106" s="1285"/>
      <c r="D106" s="143"/>
      <c r="E106" s="143"/>
      <c r="F106" s="141"/>
      <c r="G106" s="144">
        <f t="shared" si="3"/>
        <v>0</v>
      </c>
      <c r="H106" s="138"/>
      <c r="I106" s="66"/>
      <c r="J106" s="66"/>
      <c r="K106" s="66"/>
    </row>
    <row r="107" spans="1:11" ht="18" hidden="1" customHeight="1" x14ac:dyDescent="0.2">
      <c r="A107" s="1285"/>
      <c r="B107" s="1285"/>
      <c r="C107" s="1285"/>
      <c r="D107" s="143"/>
      <c r="E107" s="143"/>
      <c r="F107" s="141"/>
      <c r="G107" s="144">
        <f t="shared" si="3"/>
        <v>0</v>
      </c>
      <c r="H107" s="138"/>
      <c r="I107" s="66"/>
      <c r="J107" s="66"/>
      <c r="K107" s="66"/>
    </row>
    <row r="108" spans="1:11" ht="18" hidden="1" customHeight="1" x14ac:dyDescent="0.2">
      <c r="A108" s="1285"/>
      <c r="B108" s="1285"/>
      <c r="C108" s="1285"/>
      <c r="D108" s="143"/>
      <c r="E108" s="143"/>
      <c r="F108" s="252"/>
      <c r="G108" s="144">
        <f t="shared" ref="G108:G119" si="4">E108*F108</f>
        <v>0</v>
      </c>
      <c r="H108" s="138"/>
      <c r="I108" s="66"/>
      <c r="J108" s="66"/>
      <c r="K108" s="66"/>
    </row>
    <row r="109" spans="1:11" ht="18" hidden="1" customHeight="1" x14ac:dyDescent="0.2">
      <c r="A109" s="1285"/>
      <c r="B109" s="1285"/>
      <c r="C109" s="1285"/>
      <c r="D109" s="143"/>
      <c r="E109" s="143"/>
      <c r="F109" s="252"/>
      <c r="G109" s="144">
        <f t="shared" si="4"/>
        <v>0</v>
      </c>
      <c r="H109" s="138"/>
      <c r="I109" s="66"/>
      <c r="J109" s="66"/>
      <c r="K109" s="66"/>
    </row>
    <row r="110" spans="1:11" ht="18" hidden="1" customHeight="1" x14ac:dyDescent="0.2">
      <c r="A110" s="1285"/>
      <c r="B110" s="1285"/>
      <c r="C110" s="1285"/>
      <c r="D110" s="143"/>
      <c r="E110" s="143"/>
      <c r="F110" s="252"/>
      <c r="G110" s="144">
        <f t="shared" si="4"/>
        <v>0</v>
      </c>
      <c r="H110" s="138"/>
      <c r="I110" s="66"/>
      <c r="J110" s="66"/>
      <c r="K110" s="66"/>
    </row>
    <row r="111" spans="1:11" ht="18" hidden="1" customHeight="1" x14ac:dyDescent="0.2">
      <c r="A111" s="1285"/>
      <c r="B111" s="1285"/>
      <c r="C111" s="1285"/>
      <c r="D111" s="143"/>
      <c r="E111" s="143"/>
      <c r="F111" s="252"/>
      <c r="G111" s="144">
        <f t="shared" si="4"/>
        <v>0</v>
      </c>
      <c r="H111" s="138"/>
      <c r="I111" s="66"/>
      <c r="J111" s="66"/>
      <c r="K111" s="66"/>
    </row>
    <row r="112" spans="1:11" ht="18" hidden="1" customHeight="1" x14ac:dyDescent="0.2">
      <c r="A112" s="1285"/>
      <c r="B112" s="1285"/>
      <c r="C112" s="1285"/>
      <c r="D112" s="143"/>
      <c r="E112" s="143"/>
      <c r="F112" s="252"/>
      <c r="G112" s="144">
        <f t="shared" si="4"/>
        <v>0</v>
      </c>
      <c r="H112" s="138"/>
      <c r="I112" s="66"/>
      <c r="J112" s="66"/>
      <c r="K112" s="66"/>
    </row>
    <row r="113" spans="1:11" ht="18" hidden="1" customHeight="1" x14ac:dyDescent="0.2">
      <c r="A113" s="1285"/>
      <c r="B113" s="1285"/>
      <c r="C113" s="1285"/>
      <c r="D113" s="143"/>
      <c r="E113" s="143"/>
      <c r="F113" s="252"/>
      <c r="G113" s="144">
        <f t="shared" si="4"/>
        <v>0</v>
      </c>
      <c r="H113" s="138"/>
      <c r="I113" s="66"/>
      <c r="J113" s="66"/>
      <c r="K113" s="66"/>
    </row>
    <row r="114" spans="1:11" ht="18" hidden="1" customHeight="1" x14ac:dyDescent="0.2">
      <c r="A114" s="1285"/>
      <c r="B114" s="1285"/>
      <c r="C114" s="1285"/>
      <c r="D114" s="143"/>
      <c r="E114" s="143"/>
      <c r="F114" s="252"/>
      <c r="G114" s="144">
        <f t="shared" si="4"/>
        <v>0</v>
      </c>
      <c r="H114" s="138"/>
      <c r="I114" s="66"/>
      <c r="J114" s="66"/>
      <c r="K114" s="66"/>
    </row>
    <row r="115" spans="1:11" ht="18" hidden="1" customHeight="1" x14ac:dyDescent="0.2">
      <c r="A115" s="1285"/>
      <c r="B115" s="1285"/>
      <c r="C115" s="1285"/>
      <c r="D115" s="143"/>
      <c r="E115" s="143"/>
      <c r="F115" s="252"/>
      <c r="G115" s="144">
        <f t="shared" si="4"/>
        <v>0</v>
      </c>
      <c r="H115" s="138"/>
      <c r="I115" s="66"/>
      <c r="J115" s="66"/>
      <c r="K115" s="66"/>
    </row>
    <row r="116" spans="1:11" ht="18" hidden="1" customHeight="1" x14ac:dyDescent="0.2">
      <c r="A116" s="1285"/>
      <c r="B116" s="1285"/>
      <c r="C116" s="1285"/>
      <c r="D116" s="143"/>
      <c r="E116" s="143"/>
      <c r="F116" s="252"/>
      <c r="G116" s="144">
        <f t="shared" si="4"/>
        <v>0</v>
      </c>
      <c r="H116" s="138"/>
      <c r="I116" s="66"/>
      <c r="J116" s="66"/>
      <c r="K116" s="66"/>
    </row>
    <row r="117" spans="1:11" ht="18" hidden="1" customHeight="1" x14ac:dyDescent="0.2">
      <c r="A117" s="1285"/>
      <c r="B117" s="1285"/>
      <c r="C117" s="1285"/>
      <c r="D117" s="143"/>
      <c r="E117" s="143"/>
      <c r="F117" s="252"/>
      <c r="G117" s="144">
        <f t="shared" si="4"/>
        <v>0</v>
      </c>
      <c r="H117" s="138"/>
      <c r="I117" s="66"/>
      <c r="J117" s="66"/>
      <c r="K117" s="66"/>
    </row>
    <row r="118" spans="1:11" ht="18" hidden="1" customHeight="1" x14ac:dyDescent="0.2">
      <c r="A118" s="1285"/>
      <c r="B118" s="1285"/>
      <c r="C118" s="1285"/>
      <c r="D118" s="143"/>
      <c r="E118" s="143"/>
      <c r="F118" s="252"/>
      <c r="G118" s="144">
        <f t="shared" si="4"/>
        <v>0</v>
      </c>
      <c r="H118" s="138"/>
      <c r="I118" s="66"/>
      <c r="J118" s="66"/>
      <c r="K118" s="66"/>
    </row>
    <row r="119" spans="1:11" ht="18" hidden="1" customHeight="1" x14ac:dyDescent="0.2">
      <c r="A119" s="1285"/>
      <c r="B119" s="1285"/>
      <c r="C119" s="1285"/>
      <c r="D119" s="143"/>
      <c r="E119" s="143"/>
      <c r="F119" s="252"/>
      <c r="G119" s="144">
        <f t="shared" si="4"/>
        <v>0</v>
      </c>
      <c r="H119" s="138"/>
      <c r="I119" s="66"/>
      <c r="J119" s="66"/>
      <c r="K119" s="66"/>
    </row>
    <row r="120" spans="1:11" ht="18" customHeight="1" x14ac:dyDescent="0.2">
      <c r="A120" s="1286" t="s">
        <v>451</v>
      </c>
      <c r="B120" s="1286"/>
      <c r="C120" s="1286"/>
      <c r="D120" s="1286"/>
      <c r="E120" s="1286"/>
      <c r="F120" s="1286"/>
      <c r="G120" s="145">
        <f>SUM(G44:G119)</f>
        <v>0</v>
      </c>
      <c r="H120" s="145">
        <f>SUM(H44:H119)</f>
        <v>0</v>
      </c>
      <c r="I120" s="145">
        <f t="shared" ref="I120:J120" si="5">SUM(I44:I119)</f>
        <v>0</v>
      </c>
      <c r="J120" s="145">
        <f t="shared" si="5"/>
        <v>0</v>
      </c>
      <c r="K120" s="145">
        <f>SUM(K44:K119)</f>
        <v>0</v>
      </c>
    </row>
    <row r="121" spans="1:11" ht="18" customHeight="1" x14ac:dyDescent="0.2">
      <c r="A121" s="1307" t="s">
        <v>452</v>
      </c>
      <c r="B121" s="1308"/>
      <c r="C121" s="1308"/>
      <c r="D121" s="1308"/>
      <c r="E121" s="1308"/>
      <c r="F121" s="1308"/>
      <c r="G121" s="1308"/>
      <c r="H121" s="1308"/>
      <c r="I121" s="1308"/>
      <c r="J121" s="1308"/>
      <c r="K121" s="1309"/>
    </row>
    <row r="122" spans="1:11" ht="18" customHeight="1" x14ac:dyDescent="0.2">
      <c r="A122" s="1285"/>
      <c r="B122" s="1285"/>
      <c r="C122" s="1285"/>
      <c r="D122" s="143"/>
      <c r="E122" s="143"/>
      <c r="F122" s="141"/>
      <c r="G122" s="144">
        <f t="shared" ref="G122:G153" si="6">E122*F122</f>
        <v>0</v>
      </c>
      <c r="H122" s="138"/>
      <c r="I122" s="66"/>
      <c r="J122" s="66"/>
      <c r="K122" s="66"/>
    </row>
    <row r="123" spans="1:11" ht="18" customHeight="1" x14ac:dyDescent="0.2">
      <c r="A123" s="1285"/>
      <c r="B123" s="1285"/>
      <c r="C123" s="1285"/>
      <c r="D123" s="143"/>
      <c r="E123" s="143"/>
      <c r="F123" s="141"/>
      <c r="G123" s="144">
        <f t="shared" si="6"/>
        <v>0</v>
      </c>
      <c r="H123" s="138"/>
      <c r="I123" s="66"/>
      <c r="J123" s="66"/>
      <c r="K123" s="66"/>
    </row>
    <row r="124" spans="1:11" ht="18" customHeight="1" x14ac:dyDescent="0.2">
      <c r="A124" s="1285"/>
      <c r="B124" s="1285"/>
      <c r="C124" s="1285"/>
      <c r="D124" s="143"/>
      <c r="E124" s="143"/>
      <c r="F124" s="141"/>
      <c r="G124" s="144">
        <f t="shared" si="6"/>
        <v>0</v>
      </c>
      <c r="H124" s="138"/>
      <c r="I124" s="66"/>
      <c r="J124" s="66"/>
      <c r="K124" s="66"/>
    </row>
    <row r="125" spans="1:11" ht="18" customHeight="1" x14ac:dyDescent="0.2">
      <c r="A125" s="1285"/>
      <c r="B125" s="1285"/>
      <c r="C125" s="1285"/>
      <c r="D125" s="143"/>
      <c r="E125" s="143"/>
      <c r="F125" s="141"/>
      <c r="G125" s="144">
        <f t="shared" si="6"/>
        <v>0</v>
      </c>
      <c r="H125" s="138"/>
      <c r="I125" s="66"/>
      <c r="J125" s="66"/>
      <c r="K125" s="66"/>
    </row>
    <row r="126" spans="1:11" ht="18" customHeight="1" x14ac:dyDescent="0.2">
      <c r="A126" s="1285"/>
      <c r="B126" s="1285"/>
      <c r="C126" s="1285"/>
      <c r="D126" s="143"/>
      <c r="E126" s="143"/>
      <c r="F126" s="141"/>
      <c r="G126" s="144">
        <f t="shared" si="6"/>
        <v>0</v>
      </c>
      <c r="H126" s="138"/>
      <c r="I126" s="66"/>
      <c r="J126" s="66"/>
      <c r="K126" s="66"/>
    </row>
    <row r="127" spans="1:11" ht="18" hidden="1" customHeight="1" x14ac:dyDescent="0.2">
      <c r="A127" s="1285"/>
      <c r="B127" s="1285"/>
      <c r="C127" s="1285"/>
      <c r="D127" s="143"/>
      <c r="E127" s="143"/>
      <c r="F127" s="141"/>
      <c r="G127" s="144">
        <f t="shared" si="6"/>
        <v>0</v>
      </c>
      <c r="H127" s="138"/>
      <c r="I127" s="66"/>
      <c r="J127" s="66"/>
      <c r="K127" s="66"/>
    </row>
    <row r="128" spans="1:11" ht="18" hidden="1" customHeight="1" x14ac:dyDescent="0.2">
      <c r="A128" s="1285"/>
      <c r="B128" s="1285"/>
      <c r="C128" s="1285"/>
      <c r="D128" s="143"/>
      <c r="E128" s="143"/>
      <c r="F128" s="141"/>
      <c r="G128" s="144">
        <f t="shared" si="6"/>
        <v>0</v>
      </c>
      <c r="H128" s="138"/>
      <c r="I128" s="66"/>
      <c r="J128" s="66"/>
      <c r="K128" s="66"/>
    </row>
    <row r="129" spans="1:11" ht="18" hidden="1" customHeight="1" x14ac:dyDescent="0.2">
      <c r="A129" s="1285"/>
      <c r="B129" s="1285"/>
      <c r="C129" s="1285"/>
      <c r="D129" s="143"/>
      <c r="E129" s="143"/>
      <c r="F129" s="141"/>
      <c r="G129" s="144">
        <f t="shared" si="6"/>
        <v>0</v>
      </c>
      <c r="H129" s="138"/>
      <c r="I129" s="66"/>
      <c r="J129" s="66"/>
      <c r="K129" s="66"/>
    </row>
    <row r="130" spans="1:11" ht="18" hidden="1" customHeight="1" x14ac:dyDescent="0.2">
      <c r="A130" s="1285"/>
      <c r="B130" s="1285"/>
      <c r="C130" s="1285"/>
      <c r="D130" s="143"/>
      <c r="E130" s="143"/>
      <c r="F130" s="141"/>
      <c r="G130" s="144">
        <f t="shared" si="6"/>
        <v>0</v>
      </c>
      <c r="H130" s="138"/>
      <c r="I130" s="66"/>
      <c r="J130" s="66"/>
      <c r="K130" s="66"/>
    </row>
    <row r="131" spans="1:11" ht="18" hidden="1" customHeight="1" x14ac:dyDescent="0.2">
      <c r="A131" s="1285"/>
      <c r="B131" s="1285"/>
      <c r="C131" s="1285"/>
      <c r="D131" s="143"/>
      <c r="E131" s="143"/>
      <c r="F131" s="141"/>
      <c r="G131" s="144">
        <f t="shared" si="6"/>
        <v>0</v>
      </c>
      <c r="H131" s="138"/>
      <c r="I131" s="66"/>
      <c r="J131" s="66"/>
      <c r="K131" s="66"/>
    </row>
    <row r="132" spans="1:11" ht="18" hidden="1" customHeight="1" x14ac:dyDescent="0.2">
      <c r="A132" s="1285"/>
      <c r="B132" s="1285"/>
      <c r="C132" s="1285"/>
      <c r="D132" s="143"/>
      <c r="E132" s="143"/>
      <c r="F132" s="141"/>
      <c r="G132" s="144">
        <f t="shared" si="6"/>
        <v>0</v>
      </c>
      <c r="H132" s="138"/>
      <c r="I132" s="66"/>
      <c r="J132" s="66"/>
      <c r="K132" s="66"/>
    </row>
    <row r="133" spans="1:11" ht="18" hidden="1" customHeight="1" x14ac:dyDescent="0.2">
      <c r="A133" s="1285"/>
      <c r="B133" s="1285"/>
      <c r="C133" s="1285"/>
      <c r="D133" s="143"/>
      <c r="E133" s="143"/>
      <c r="F133" s="141"/>
      <c r="G133" s="144">
        <f t="shared" si="6"/>
        <v>0</v>
      </c>
      <c r="H133" s="138"/>
      <c r="I133" s="66"/>
      <c r="J133" s="66"/>
      <c r="K133" s="66"/>
    </row>
    <row r="134" spans="1:11" ht="18" hidden="1" customHeight="1" x14ac:dyDescent="0.2">
      <c r="A134" s="1285"/>
      <c r="B134" s="1285"/>
      <c r="C134" s="1285"/>
      <c r="D134" s="143"/>
      <c r="E134" s="143"/>
      <c r="F134" s="141"/>
      <c r="G134" s="144">
        <f t="shared" si="6"/>
        <v>0</v>
      </c>
      <c r="H134" s="138"/>
      <c r="I134" s="66"/>
      <c r="J134" s="66"/>
      <c r="K134" s="66"/>
    </row>
    <row r="135" spans="1:11" ht="18" hidden="1" customHeight="1" x14ac:dyDescent="0.2">
      <c r="A135" s="1285"/>
      <c r="B135" s="1285"/>
      <c r="C135" s="1285"/>
      <c r="D135" s="143"/>
      <c r="E135" s="143"/>
      <c r="F135" s="141"/>
      <c r="G135" s="144">
        <f t="shared" si="6"/>
        <v>0</v>
      </c>
      <c r="H135" s="138"/>
      <c r="I135" s="66"/>
      <c r="J135" s="66"/>
      <c r="K135" s="66"/>
    </row>
    <row r="136" spans="1:11" ht="18" hidden="1" customHeight="1" x14ac:dyDescent="0.2">
      <c r="A136" s="1285"/>
      <c r="B136" s="1285"/>
      <c r="C136" s="1285"/>
      <c r="D136" s="143"/>
      <c r="E136" s="143"/>
      <c r="F136" s="141"/>
      <c r="G136" s="144">
        <f t="shared" si="6"/>
        <v>0</v>
      </c>
      <c r="H136" s="138"/>
      <c r="I136" s="66"/>
      <c r="J136" s="66"/>
      <c r="K136" s="66"/>
    </row>
    <row r="137" spans="1:11" ht="18" hidden="1" customHeight="1" x14ac:dyDescent="0.2">
      <c r="A137" s="1285"/>
      <c r="B137" s="1285"/>
      <c r="C137" s="1285"/>
      <c r="D137" s="143"/>
      <c r="E137" s="143"/>
      <c r="F137" s="141"/>
      <c r="G137" s="144">
        <f t="shared" si="6"/>
        <v>0</v>
      </c>
      <c r="H137" s="138"/>
      <c r="I137" s="66"/>
      <c r="J137" s="66"/>
      <c r="K137" s="66"/>
    </row>
    <row r="138" spans="1:11" ht="18" hidden="1" customHeight="1" x14ac:dyDescent="0.2">
      <c r="A138" s="1285"/>
      <c r="B138" s="1285"/>
      <c r="C138" s="1285"/>
      <c r="D138" s="143"/>
      <c r="E138" s="143"/>
      <c r="F138" s="141"/>
      <c r="G138" s="144">
        <f t="shared" si="6"/>
        <v>0</v>
      </c>
      <c r="H138" s="138"/>
      <c r="I138" s="66"/>
      <c r="J138" s="66"/>
      <c r="K138" s="66"/>
    </row>
    <row r="139" spans="1:11" ht="18" hidden="1" customHeight="1" x14ac:dyDescent="0.2">
      <c r="A139" s="1285"/>
      <c r="B139" s="1285"/>
      <c r="C139" s="1285"/>
      <c r="D139" s="143"/>
      <c r="E139" s="143"/>
      <c r="F139" s="141"/>
      <c r="G139" s="144">
        <f t="shared" si="6"/>
        <v>0</v>
      </c>
      <c r="H139" s="138"/>
      <c r="I139" s="66"/>
      <c r="J139" s="66"/>
      <c r="K139" s="66"/>
    </row>
    <row r="140" spans="1:11" ht="18" hidden="1" customHeight="1" x14ac:dyDescent="0.2">
      <c r="A140" s="1285"/>
      <c r="B140" s="1285"/>
      <c r="C140" s="1285"/>
      <c r="D140" s="143"/>
      <c r="E140" s="143"/>
      <c r="F140" s="141"/>
      <c r="G140" s="144">
        <f t="shared" si="6"/>
        <v>0</v>
      </c>
      <c r="H140" s="138"/>
      <c r="I140" s="66"/>
      <c r="J140" s="66"/>
      <c r="K140" s="66"/>
    </row>
    <row r="141" spans="1:11" ht="18" hidden="1" customHeight="1" x14ac:dyDescent="0.2">
      <c r="A141" s="1285"/>
      <c r="B141" s="1285"/>
      <c r="C141" s="1285"/>
      <c r="D141" s="143"/>
      <c r="E141" s="143"/>
      <c r="F141" s="141"/>
      <c r="G141" s="144">
        <f t="shared" si="6"/>
        <v>0</v>
      </c>
      <c r="H141" s="138"/>
      <c r="I141" s="66"/>
      <c r="J141" s="66"/>
      <c r="K141" s="66"/>
    </row>
    <row r="142" spans="1:11" ht="18" hidden="1" customHeight="1" x14ac:dyDescent="0.2">
      <c r="A142" s="1285"/>
      <c r="B142" s="1285"/>
      <c r="C142" s="1285"/>
      <c r="D142" s="143"/>
      <c r="E142" s="143"/>
      <c r="F142" s="141"/>
      <c r="G142" s="144">
        <f t="shared" si="6"/>
        <v>0</v>
      </c>
      <c r="H142" s="138"/>
      <c r="I142" s="66"/>
      <c r="J142" s="66"/>
      <c r="K142" s="66"/>
    </row>
    <row r="143" spans="1:11" ht="18" hidden="1" customHeight="1" x14ac:dyDescent="0.2">
      <c r="A143" s="1285"/>
      <c r="B143" s="1285"/>
      <c r="C143" s="1285"/>
      <c r="D143" s="143"/>
      <c r="E143" s="143"/>
      <c r="F143" s="141"/>
      <c r="G143" s="144">
        <f t="shared" si="6"/>
        <v>0</v>
      </c>
      <c r="H143" s="138"/>
      <c r="I143" s="66"/>
      <c r="J143" s="66"/>
      <c r="K143" s="66"/>
    </row>
    <row r="144" spans="1:11" ht="18" hidden="1" customHeight="1" x14ac:dyDescent="0.2">
      <c r="A144" s="1285"/>
      <c r="B144" s="1285"/>
      <c r="C144" s="1285"/>
      <c r="D144" s="143"/>
      <c r="E144" s="143"/>
      <c r="F144" s="141"/>
      <c r="G144" s="144">
        <f t="shared" si="6"/>
        <v>0</v>
      </c>
      <c r="H144" s="138"/>
      <c r="I144" s="66"/>
      <c r="J144" s="66"/>
      <c r="K144" s="66"/>
    </row>
    <row r="145" spans="1:11" ht="18" hidden="1" customHeight="1" x14ac:dyDescent="0.2">
      <c r="A145" s="1285"/>
      <c r="B145" s="1285"/>
      <c r="C145" s="1285"/>
      <c r="D145" s="143"/>
      <c r="E145" s="143"/>
      <c r="F145" s="141"/>
      <c r="G145" s="144">
        <f t="shared" si="6"/>
        <v>0</v>
      </c>
      <c r="H145" s="138"/>
      <c r="I145" s="66"/>
      <c r="J145" s="66"/>
      <c r="K145" s="66"/>
    </row>
    <row r="146" spans="1:11" ht="18" hidden="1" customHeight="1" x14ac:dyDescent="0.2">
      <c r="A146" s="1285"/>
      <c r="B146" s="1285"/>
      <c r="C146" s="1285"/>
      <c r="D146" s="143"/>
      <c r="E146" s="143"/>
      <c r="F146" s="141"/>
      <c r="G146" s="144">
        <f t="shared" si="6"/>
        <v>0</v>
      </c>
      <c r="H146" s="138"/>
      <c r="I146" s="66"/>
      <c r="J146" s="66"/>
      <c r="K146" s="66"/>
    </row>
    <row r="147" spans="1:11" ht="18" hidden="1" customHeight="1" x14ac:dyDescent="0.2">
      <c r="A147" s="1285"/>
      <c r="B147" s="1285"/>
      <c r="C147" s="1285"/>
      <c r="D147" s="143"/>
      <c r="E147" s="143"/>
      <c r="F147" s="141"/>
      <c r="G147" s="144">
        <f t="shared" si="6"/>
        <v>0</v>
      </c>
      <c r="H147" s="138"/>
      <c r="I147" s="66"/>
      <c r="J147" s="66"/>
      <c r="K147" s="66"/>
    </row>
    <row r="148" spans="1:11" ht="18" hidden="1" customHeight="1" x14ac:dyDescent="0.2">
      <c r="A148" s="1285"/>
      <c r="B148" s="1285"/>
      <c r="C148" s="1285"/>
      <c r="D148" s="143"/>
      <c r="E148" s="143"/>
      <c r="F148" s="141"/>
      <c r="G148" s="144">
        <f t="shared" si="6"/>
        <v>0</v>
      </c>
      <c r="H148" s="138"/>
      <c r="I148" s="66"/>
      <c r="J148" s="66"/>
      <c r="K148" s="66"/>
    </row>
    <row r="149" spans="1:11" ht="18" hidden="1" customHeight="1" x14ac:dyDescent="0.2">
      <c r="A149" s="1285"/>
      <c r="B149" s="1285"/>
      <c r="C149" s="1285"/>
      <c r="D149" s="143"/>
      <c r="E149" s="143"/>
      <c r="F149" s="141"/>
      <c r="G149" s="144">
        <f t="shared" si="6"/>
        <v>0</v>
      </c>
      <c r="H149" s="138"/>
      <c r="I149" s="66"/>
      <c r="J149" s="66"/>
      <c r="K149" s="66"/>
    </row>
    <row r="150" spans="1:11" ht="18" hidden="1" customHeight="1" x14ac:dyDescent="0.2">
      <c r="A150" s="1285"/>
      <c r="B150" s="1285"/>
      <c r="C150" s="1285"/>
      <c r="D150" s="143"/>
      <c r="E150" s="143"/>
      <c r="F150" s="141"/>
      <c r="G150" s="144">
        <f t="shared" si="6"/>
        <v>0</v>
      </c>
      <c r="H150" s="138"/>
      <c r="I150" s="66"/>
      <c r="J150" s="66"/>
      <c r="K150" s="66"/>
    </row>
    <row r="151" spans="1:11" ht="18" hidden="1" customHeight="1" x14ac:dyDescent="0.2">
      <c r="A151" s="1285"/>
      <c r="B151" s="1285"/>
      <c r="C151" s="1285"/>
      <c r="D151" s="143"/>
      <c r="E151" s="143"/>
      <c r="F151" s="141"/>
      <c r="G151" s="144">
        <f t="shared" si="6"/>
        <v>0</v>
      </c>
      <c r="H151" s="138"/>
      <c r="I151" s="66"/>
      <c r="J151" s="66"/>
      <c r="K151" s="66"/>
    </row>
    <row r="152" spans="1:11" ht="18" hidden="1" customHeight="1" x14ac:dyDescent="0.2">
      <c r="A152" s="1285"/>
      <c r="B152" s="1285"/>
      <c r="C152" s="1285"/>
      <c r="D152" s="143"/>
      <c r="E152" s="143"/>
      <c r="F152" s="141"/>
      <c r="G152" s="144">
        <f t="shared" si="6"/>
        <v>0</v>
      </c>
      <c r="H152" s="138"/>
      <c r="I152" s="66"/>
      <c r="J152" s="66"/>
      <c r="K152" s="66"/>
    </row>
    <row r="153" spans="1:11" ht="18" hidden="1" customHeight="1" x14ac:dyDescent="0.2">
      <c r="A153" s="1285"/>
      <c r="B153" s="1285"/>
      <c r="C153" s="1285"/>
      <c r="D153" s="143"/>
      <c r="E153" s="143"/>
      <c r="F153" s="141"/>
      <c r="G153" s="144">
        <f t="shared" si="6"/>
        <v>0</v>
      </c>
      <c r="H153" s="138"/>
      <c r="I153" s="66"/>
      <c r="J153" s="66"/>
      <c r="K153" s="66"/>
    </row>
    <row r="154" spans="1:11" ht="18" hidden="1" customHeight="1" x14ac:dyDescent="0.2">
      <c r="A154" s="1285"/>
      <c r="B154" s="1285"/>
      <c r="C154" s="1285"/>
      <c r="D154" s="143"/>
      <c r="E154" s="143"/>
      <c r="F154" s="141"/>
      <c r="G154" s="144">
        <f t="shared" ref="G154:G176" si="7">E154*F154</f>
        <v>0</v>
      </c>
      <c r="H154" s="138"/>
      <c r="I154" s="66"/>
      <c r="J154" s="66"/>
      <c r="K154" s="66"/>
    </row>
    <row r="155" spans="1:11" ht="18" hidden="1" customHeight="1" x14ac:dyDescent="0.2">
      <c r="A155" s="1285"/>
      <c r="B155" s="1285"/>
      <c r="C155" s="1285"/>
      <c r="D155" s="143"/>
      <c r="E155" s="143"/>
      <c r="F155" s="141"/>
      <c r="G155" s="144">
        <f t="shared" si="7"/>
        <v>0</v>
      </c>
      <c r="H155" s="138"/>
      <c r="I155" s="66"/>
      <c r="J155" s="66"/>
      <c r="K155" s="66"/>
    </row>
    <row r="156" spans="1:11" ht="18" hidden="1" customHeight="1" x14ac:dyDescent="0.2">
      <c r="A156" s="1285"/>
      <c r="B156" s="1285"/>
      <c r="C156" s="1285"/>
      <c r="D156" s="143"/>
      <c r="E156" s="143"/>
      <c r="F156" s="141"/>
      <c r="G156" s="144">
        <f t="shared" si="7"/>
        <v>0</v>
      </c>
      <c r="H156" s="138"/>
      <c r="I156" s="66"/>
      <c r="J156" s="66"/>
      <c r="K156" s="66"/>
    </row>
    <row r="157" spans="1:11" ht="18" hidden="1" customHeight="1" x14ac:dyDescent="0.2">
      <c r="A157" s="1285"/>
      <c r="B157" s="1285"/>
      <c r="C157" s="1285"/>
      <c r="D157" s="143"/>
      <c r="E157" s="143"/>
      <c r="F157" s="141"/>
      <c r="G157" s="144">
        <f t="shared" si="7"/>
        <v>0</v>
      </c>
      <c r="H157" s="138"/>
      <c r="I157" s="66"/>
      <c r="J157" s="66"/>
      <c r="K157" s="66"/>
    </row>
    <row r="158" spans="1:11" ht="18" hidden="1" customHeight="1" x14ac:dyDescent="0.2">
      <c r="A158" s="1285"/>
      <c r="B158" s="1285"/>
      <c r="C158" s="1285"/>
      <c r="D158" s="143"/>
      <c r="E158" s="143"/>
      <c r="F158" s="141"/>
      <c r="G158" s="144">
        <f t="shared" si="7"/>
        <v>0</v>
      </c>
      <c r="H158" s="138"/>
      <c r="I158" s="66"/>
      <c r="J158" s="66"/>
      <c r="K158" s="66"/>
    </row>
    <row r="159" spans="1:11" ht="18" hidden="1" customHeight="1" x14ac:dyDescent="0.2">
      <c r="A159" s="1285"/>
      <c r="B159" s="1285"/>
      <c r="C159" s="1285"/>
      <c r="D159" s="143"/>
      <c r="E159" s="143"/>
      <c r="F159" s="141"/>
      <c r="G159" s="144">
        <f t="shared" si="7"/>
        <v>0</v>
      </c>
      <c r="H159" s="138"/>
      <c r="I159" s="66"/>
      <c r="J159" s="66"/>
      <c r="K159" s="66"/>
    </row>
    <row r="160" spans="1:11" ht="18" hidden="1" customHeight="1" x14ac:dyDescent="0.2">
      <c r="A160" s="1285"/>
      <c r="B160" s="1285"/>
      <c r="C160" s="1285"/>
      <c r="D160" s="143"/>
      <c r="E160" s="143"/>
      <c r="F160" s="141"/>
      <c r="G160" s="144">
        <f t="shared" si="7"/>
        <v>0</v>
      </c>
      <c r="H160" s="138"/>
      <c r="I160" s="66"/>
      <c r="J160" s="66"/>
      <c r="K160" s="66"/>
    </row>
    <row r="161" spans="1:12" ht="18" hidden="1" customHeight="1" x14ac:dyDescent="0.2">
      <c r="A161" s="1285"/>
      <c r="B161" s="1285"/>
      <c r="C161" s="1285"/>
      <c r="D161" s="143"/>
      <c r="E161" s="143"/>
      <c r="F161" s="141"/>
      <c r="G161" s="144">
        <f t="shared" si="7"/>
        <v>0</v>
      </c>
      <c r="H161" s="138"/>
      <c r="I161" s="66"/>
      <c r="J161" s="66"/>
      <c r="K161" s="66"/>
    </row>
    <row r="162" spans="1:12" ht="18" hidden="1" customHeight="1" x14ac:dyDescent="0.2">
      <c r="A162" s="1285"/>
      <c r="B162" s="1285"/>
      <c r="C162" s="1285"/>
      <c r="D162" s="143"/>
      <c r="E162" s="143"/>
      <c r="F162" s="141"/>
      <c r="G162" s="144">
        <f t="shared" si="7"/>
        <v>0</v>
      </c>
      <c r="H162" s="138"/>
      <c r="I162" s="66"/>
      <c r="J162" s="66"/>
      <c r="K162" s="66"/>
    </row>
    <row r="163" spans="1:12" ht="18" hidden="1" customHeight="1" x14ac:dyDescent="0.2">
      <c r="A163" s="1285"/>
      <c r="B163" s="1285"/>
      <c r="C163" s="1285"/>
      <c r="D163" s="143"/>
      <c r="E163" s="143"/>
      <c r="F163" s="141"/>
      <c r="G163" s="144">
        <f t="shared" si="7"/>
        <v>0</v>
      </c>
      <c r="H163" s="138"/>
      <c r="I163" s="66"/>
      <c r="J163" s="66"/>
      <c r="K163" s="66"/>
    </row>
    <row r="164" spans="1:12" ht="18" hidden="1" customHeight="1" x14ac:dyDescent="0.2">
      <c r="A164" s="1285"/>
      <c r="B164" s="1285"/>
      <c r="C164" s="1285"/>
      <c r="D164" s="143"/>
      <c r="E164" s="143"/>
      <c r="F164" s="141"/>
      <c r="G164" s="144">
        <f t="shared" si="7"/>
        <v>0</v>
      </c>
      <c r="H164" s="138"/>
      <c r="I164" s="66"/>
      <c r="J164" s="66"/>
      <c r="K164" s="66"/>
    </row>
    <row r="165" spans="1:12" ht="18" hidden="1" customHeight="1" x14ac:dyDescent="0.2">
      <c r="A165" s="1285"/>
      <c r="B165" s="1285"/>
      <c r="C165" s="1285"/>
      <c r="D165" s="143"/>
      <c r="E165" s="143"/>
      <c r="F165" s="141"/>
      <c r="G165" s="144">
        <f t="shared" si="7"/>
        <v>0</v>
      </c>
      <c r="H165" s="138"/>
      <c r="I165" s="66"/>
      <c r="J165" s="66"/>
      <c r="K165" s="66"/>
    </row>
    <row r="166" spans="1:12" ht="18" hidden="1" customHeight="1" x14ac:dyDescent="0.2">
      <c r="A166" s="1285"/>
      <c r="B166" s="1285"/>
      <c r="C166" s="1285"/>
      <c r="D166" s="143"/>
      <c r="E166" s="143"/>
      <c r="F166" s="141"/>
      <c r="G166" s="144">
        <f t="shared" si="7"/>
        <v>0</v>
      </c>
      <c r="H166" s="138"/>
      <c r="I166" s="66"/>
      <c r="J166" s="66"/>
      <c r="K166" s="66"/>
    </row>
    <row r="167" spans="1:12" ht="18" hidden="1" customHeight="1" x14ac:dyDescent="0.2">
      <c r="A167" s="1285"/>
      <c r="B167" s="1285"/>
      <c r="C167" s="1285"/>
      <c r="D167" s="143"/>
      <c r="E167" s="143"/>
      <c r="F167" s="141"/>
      <c r="G167" s="144">
        <f t="shared" si="7"/>
        <v>0</v>
      </c>
      <c r="H167" s="138"/>
      <c r="I167" s="66"/>
      <c r="J167" s="66"/>
      <c r="K167" s="66"/>
    </row>
    <row r="168" spans="1:12" ht="18" hidden="1" customHeight="1" x14ac:dyDescent="0.2">
      <c r="A168" s="1285"/>
      <c r="B168" s="1285"/>
      <c r="C168" s="1285"/>
      <c r="D168" s="143"/>
      <c r="E168" s="143"/>
      <c r="F168" s="141"/>
      <c r="G168" s="144">
        <f t="shared" si="7"/>
        <v>0</v>
      </c>
      <c r="H168" s="138"/>
      <c r="I168" s="66"/>
      <c r="J168" s="66"/>
      <c r="K168" s="66"/>
    </row>
    <row r="169" spans="1:12" ht="18" hidden="1" customHeight="1" x14ac:dyDescent="0.2">
      <c r="A169" s="1285"/>
      <c r="B169" s="1285"/>
      <c r="C169" s="1285"/>
      <c r="D169" s="143"/>
      <c r="E169" s="143"/>
      <c r="F169" s="141"/>
      <c r="G169" s="144">
        <f t="shared" si="7"/>
        <v>0</v>
      </c>
      <c r="H169" s="138"/>
      <c r="I169" s="66"/>
      <c r="J169" s="66"/>
      <c r="K169" s="66"/>
    </row>
    <row r="170" spans="1:12" ht="18" hidden="1" customHeight="1" x14ac:dyDescent="0.2">
      <c r="A170" s="1285"/>
      <c r="B170" s="1285"/>
      <c r="C170" s="1285"/>
      <c r="D170" s="143"/>
      <c r="E170" s="143"/>
      <c r="F170" s="141"/>
      <c r="G170" s="144">
        <f t="shared" si="7"/>
        <v>0</v>
      </c>
      <c r="H170" s="138"/>
      <c r="I170" s="66"/>
      <c r="J170" s="66"/>
      <c r="K170" s="66"/>
    </row>
    <row r="171" spans="1:12" ht="18" hidden="1" customHeight="1" x14ac:dyDescent="0.2">
      <c r="A171" s="1285"/>
      <c r="B171" s="1285"/>
      <c r="C171" s="1285"/>
      <c r="D171" s="143"/>
      <c r="E171" s="143"/>
      <c r="F171" s="141"/>
      <c r="G171" s="144">
        <f t="shared" si="7"/>
        <v>0</v>
      </c>
      <c r="H171" s="138"/>
      <c r="I171" s="66"/>
      <c r="J171" s="66"/>
      <c r="K171" s="66"/>
    </row>
    <row r="172" spans="1:12" ht="18" hidden="1" customHeight="1" x14ac:dyDescent="0.2">
      <c r="A172" s="1285"/>
      <c r="B172" s="1285"/>
      <c r="C172" s="1285"/>
      <c r="D172" s="143"/>
      <c r="E172" s="143"/>
      <c r="F172" s="141"/>
      <c r="G172" s="144">
        <f t="shared" si="7"/>
        <v>0</v>
      </c>
      <c r="H172" s="138"/>
      <c r="I172" s="66"/>
      <c r="J172" s="66"/>
      <c r="K172" s="66"/>
      <c r="L172" s="287"/>
    </row>
    <row r="173" spans="1:12" ht="18" hidden="1" customHeight="1" x14ac:dyDescent="0.2">
      <c r="A173" s="1285"/>
      <c r="B173" s="1285"/>
      <c r="C173" s="1285"/>
      <c r="D173" s="143"/>
      <c r="E173" s="143"/>
      <c r="F173" s="141"/>
      <c r="G173" s="144">
        <f t="shared" si="7"/>
        <v>0</v>
      </c>
      <c r="H173" s="138"/>
      <c r="I173" s="66"/>
      <c r="J173" s="66"/>
      <c r="K173" s="66"/>
    </row>
    <row r="174" spans="1:12" ht="18" hidden="1" customHeight="1" x14ac:dyDescent="0.2">
      <c r="A174" s="1285"/>
      <c r="B174" s="1285"/>
      <c r="C174" s="1285"/>
      <c r="D174" s="143"/>
      <c r="E174" s="143"/>
      <c r="F174" s="141"/>
      <c r="G174" s="144">
        <f t="shared" si="7"/>
        <v>0</v>
      </c>
      <c r="H174" s="138"/>
      <c r="I174" s="66"/>
      <c r="J174" s="66"/>
      <c r="K174" s="66"/>
    </row>
    <row r="175" spans="1:12" ht="18" hidden="1" customHeight="1" x14ac:dyDescent="0.2">
      <c r="A175" s="1285"/>
      <c r="B175" s="1285"/>
      <c r="C175" s="1285"/>
      <c r="D175" s="143"/>
      <c r="E175" s="143"/>
      <c r="F175" s="141"/>
      <c r="G175" s="144">
        <f t="shared" si="7"/>
        <v>0</v>
      </c>
      <c r="H175" s="138"/>
      <c r="I175" s="66"/>
      <c r="J175" s="66"/>
      <c r="K175" s="66"/>
    </row>
    <row r="176" spans="1:12" ht="18" hidden="1" customHeight="1" x14ac:dyDescent="0.2">
      <c r="A176" s="1285"/>
      <c r="B176" s="1285"/>
      <c r="C176" s="1285"/>
      <c r="D176" s="143"/>
      <c r="E176" s="143"/>
      <c r="F176" s="141"/>
      <c r="G176" s="144">
        <f t="shared" si="7"/>
        <v>0</v>
      </c>
      <c r="H176" s="138"/>
      <c r="I176" s="66"/>
      <c r="J176" s="66"/>
      <c r="K176" s="66"/>
    </row>
    <row r="177" spans="1:11" ht="18" customHeight="1" x14ac:dyDescent="0.2">
      <c r="A177" s="1286" t="s">
        <v>453</v>
      </c>
      <c r="B177" s="1286"/>
      <c r="C177" s="1286"/>
      <c r="D177" s="1286"/>
      <c r="E177" s="1286"/>
      <c r="F177" s="1286"/>
      <c r="G177" s="145">
        <f>SUM(G122:G176)</f>
        <v>0</v>
      </c>
      <c r="H177" s="145">
        <f>SUM(H122:H176)</f>
        <v>0</v>
      </c>
      <c r="I177" s="145">
        <f>SUM(I122:I176)</f>
        <v>0</v>
      </c>
      <c r="J177" s="145">
        <f>SUM(J122:J176)</f>
        <v>0</v>
      </c>
      <c r="K177" s="145">
        <f>SUM(K122:K176)</f>
        <v>0</v>
      </c>
    </row>
    <row r="178" spans="1:11" ht="18" customHeight="1" x14ac:dyDescent="0.2">
      <c r="A178" s="1307" t="s">
        <v>454</v>
      </c>
      <c r="B178" s="1308"/>
      <c r="C178" s="1308"/>
      <c r="D178" s="1308"/>
      <c r="E178" s="1308"/>
      <c r="F178" s="1308"/>
      <c r="G178" s="1308"/>
      <c r="H178" s="1308"/>
      <c r="I178" s="1308"/>
      <c r="J178" s="1308"/>
      <c r="K178" s="1309"/>
    </row>
    <row r="179" spans="1:11" ht="18" customHeight="1" x14ac:dyDescent="0.2">
      <c r="A179" s="1285"/>
      <c r="B179" s="1285"/>
      <c r="C179" s="1285"/>
      <c r="D179" s="23"/>
      <c r="E179" s="23"/>
      <c r="F179" s="141"/>
      <c r="G179" s="144">
        <f t="shared" ref="G179:G210" si="8">E179*F179</f>
        <v>0</v>
      </c>
      <c r="H179" s="138"/>
      <c r="I179" s="66"/>
      <c r="J179" s="66"/>
      <c r="K179" s="66"/>
    </row>
    <row r="180" spans="1:11" ht="18" customHeight="1" x14ac:dyDescent="0.2">
      <c r="A180" s="1285"/>
      <c r="B180" s="1285"/>
      <c r="C180" s="1285"/>
      <c r="D180" s="23"/>
      <c r="E180" s="23"/>
      <c r="F180" s="141"/>
      <c r="G180" s="144">
        <f t="shared" si="8"/>
        <v>0</v>
      </c>
      <c r="H180" s="138"/>
      <c r="I180" s="66"/>
      <c r="J180" s="66"/>
      <c r="K180" s="66"/>
    </row>
    <row r="181" spans="1:11" ht="18" customHeight="1" x14ac:dyDescent="0.2">
      <c r="A181" s="1285"/>
      <c r="B181" s="1285"/>
      <c r="C181" s="1285"/>
      <c r="D181" s="23"/>
      <c r="E181" s="23"/>
      <c r="F181" s="141"/>
      <c r="G181" s="144">
        <f t="shared" si="8"/>
        <v>0</v>
      </c>
      <c r="H181" s="138"/>
      <c r="I181" s="66"/>
      <c r="J181" s="66"/>
      <c r="K181" s="66"/>
    </row>
    <row r="182" spans="1:11" ht="18" customHeight="1" x14ac:dyDescent="0.2">
      <c r="A182" s="1285"/>
      <c r="B182" s="1285"/>
      <c r="C182" s="1285"/>
      <c r="D182" s="23"/>
      <c r="E182" s="23"/>
      <c r="F182" s="141"/>
      <c r="G182" s="144">
        <f t="shared" si="8"/>
        <v>0</v>
      </c>
      <c r="H182" s="138"/>
      <c r="I182" s="66"/>
      <c r="J182" s="66"/>
      <c r="K182" s="66"/>
    </row>
    <row r="183" spans="1:11" ht="18" customHeight="1" x14ac:dyDescent="0.2">
      <c r="A183" s="1285"/>
      <c r="B183" s="1285"/>
      <c r="C183" s="1285"/>
      <c r="D183" s="23"/>
      <c r="E183" s="23"/>
      <c r="F183" s="141"/>
      <c r="G183" s="144">
        <f t="shared" si="8"/>
        <v>0</v>
      </c>
      <c r="H183" s="138"/>
      <c r="I183" s="66"/>
      <c r="J183" s="66"/>
      <c r="K183" s="66"/>
    </row>
    <row r="184" spans="1:11" ht="18" hidden="1" customHeight="1" x14ac:dyDescent="0.2">
      <c r="A184" s="1285"/>
      <c r="B184" s="1285"/>
      <c r="C184" s="1285"/>
      <c r="D184" s="23"/>
      <c r="E184" s="23"/>
      <c r="F184" s="141"/>
      <c r="G184" s="144">
        <f t="shared" si="8"/>
        <v>0</v>
      </c>
      <c r="H184" s="138"/>
      <c r="I184" s="66"/>
      <c r="J184" s="66"/>
      <c r="K184" s="66"/>
    </row>
    <row r="185" spans="1:11" ht="18" hidden="1" customHeight="1" x14ac:dyDescent="0.2">
      <c r="A185" s="1285"/>
      <c r="B185" s="1285"/>
      <c r="C185" s="1285"/>
      <c r="D185" s="23"/>
      <c r="E185" s="23"/>
      <c r="F185" s="141"/>
      <c r="G185" s="144">
        <f t="shared" si="8"/>
        <v>0</v>
      </c>
      <c r="H185" s="138"/>
      <c r="I185" s="66"/>
      <c r="J185" s="66"/>
      <c r="K185" s="66"/>
    </row>
    <row r="186" spans="1:11" ht="18" hidden="1" customHeight="1" x14ac:dyDescent="0.2">
      <c r="A186" s="1285"/>
      <c r="B186" s="1285"/>
      <c r="C186" s="1285"/>
      <c r="D186" s="23"/>
      <c r="E186" s="23"/>
      <c r="F186" s="141"/>
      <c r="G186" s="144">
        <f t="shared" si="8"/>
        <v>0</v>
      </c>
      <c r="H186" s="138"/>
      <c r="I186" s="66"/>
      <c r="J186" s="66"/>
      <c r="K186" s="66"/>
    </row>
    <row r="187" spans="1:11" ht="18" hidden="1" customHeight="1" x14ac:dyDescent="0.2">
      <c r="A187" s="1285"/>
      <c r="B187" s="1285"/>
      <c r="C187" s="1285"/>
      <c r="D187" s="23"/>
      <c r="E187" s="23"/>
      <c r="F187" s="141"/>
      <c r="G187" s="144">
        <f t="shared" si="8"/>
        <v>0</v>
      </c>
      <c r="H187" s="138"/>
      <c r="I187" s="66"/>
      <c r="J187" s="66"/>
      <c r="K187" s="66"/>
    </row>
    <row r="188" spans="1:11" ht="18" hidden="1" customHeight="1" x14ac:dyDescent="0.2">
      <c r="A188" s="1285"/>
      <c r="B188" s="1285"/>
      <c r="C188" s="1285"/>
      <c r="D188" s="23"/>
      <c r="E188" s="23"/>
      <c r="F188" s="141"/>
      <c r="G188" s="144">
        <f t="shared" si="8"/>
        <v>0</v>
      </c>
      <c r="H188" s="138"/>
      <c r="I188" s="66"/>
      <c r="J188" s="66"/>
      <c r="K188" s="66"/>
    </row>
    <row r="189" spans="1:11" ht="18" hidden="1" customHeight="1" x14ac:dyDescent="0.2">
      <c r="A189" s="1285"/>
      <c r="B189" s="1285"/>
      <c r="C189" s="1285"/>
      <c r="D189" s="23"/>
      <c r="E189" s="23"/>
      <c r="F189" s="141"/>
      <c r="G189" s="144">
        <f t="shared" si="8"/>
        <v>0</v>
      </c>
      <c r="H189" s="138"/>
      <c r="I189" s="66"/>
      <c r="J189" s="66"/>
      <c r="K189" s="66"/>
    </row>
    <row r="190" spans="1:11" ht="18" hidden="1" customHeight="1" x14ac:dyDescent="0.2">
      <c r="A190" s="1285"/>
      <c r="B190" s="1285"/>
      <c r="C190" s="1285"/>
      <c r="D190" s="23"/>
      <c r="E190" s="23"/>
      <c r="F190" s="141"/>
      <c r="G190" s="144">
        <f t="shared" si="8"/>
        <v>0</v>
      </c>
      <c r="H190" s="138"/>
      <c r="I190" s="66"/>
      <c r="J190" s="66"/>
      <c r="K190" s="66"/>
    </row>
    <row r="191" spans="1:11" ht="18" hidden="1" customHeight="1" x14ac:dyDescent="0.2">
      <c r="A191" s="1285"/>
      <c r="B191" s="1285"/>
      <c r="C191" s="1285"/>
      <c r="D191" s="23"/>
      <c r="E191" s="23"/>
      <c r="F191" s="141"/>
      <c r="G191" s="144">
        <f t="shared" si="8"/>
        <v>0</v>
      </c>
      <c r="H191" s="138"/>
      <c r="I191" s="66"/>
      <c r="J191" s="66"/>
      <c r="K191" s="66"/>
    </row>
    <row r="192" spans="1:11" ht="18" hidden="1" customHeight="1" x14ac:dyDescent="0.2">
      <c r="A192" s="1285"/>
      <c r="B192" s="1285"/>
      <c r="C192" s="1285"/>
      <c r="D192" s="23"/>
      <c r="E192" s="23"/>
      <c r="F192" s="141"/>
      <c r="G192" s="144">
        <f t="shared" si="8"/>
        <v>0</v>
      </c>
      <c r="H192" s="138"/>
      <c r="I192" s="66"/>
      <c r="J192" s="66"/>
      <c r="K192" s="66"/>
    </row>
    <row r="193" spans="1:11" ht="18" hidden="1" customHeight="1" x14ac:dyDescent="0.2">
      <c r="A193" s="1285"/>
      <c r="B193" s="1285"/>
      <c r="C193" s="1285"/>
      <c r="D193" s="23"/>
      <c r="E193" s="23"/>
      <c r="F193" s="141"/>
      <c r="G193" s="144">
        <f t="shared" si="8"/>
        <v>0</v>
      </c>
      <c r="H193" s="138"/>
      <c r="I193" s="66"/>
      <c r="J193" s="66"/>
      <c r="K193" s="66"/>
    </row>
    <row r="194" spans="1:11" ht="18" hidden="1" customHeight="1" x14ac:dyDescent="0.2">
      <c r="A194" s="1285"/>
      <c r="B194" s="1285"/>
      <c r="C194" s="1285"/>
      <c r="D194" s="23"/>
      <c r="E194" s="23"/>
      <c r="F194" s="141"/>
      <c r="G194" s="144">
        <f t="shared" si="8"/>
        <v>0</v>
      </c>
      <c r="H194" s="138"/>
      <c r="I194" s="66"/>
      <c r="J194" s="66"/>
      <c r="K194" s="66"/>
    </row>
    <row r="195" spans="1:11" ht="18" hidden="1" customHeight="1" x14ac:dyDescent="0.2">
      <c r="A195" s="1285"/>
      <c r="B195" s="1285"/>
      <c r="C195" s="1285"/>
      <c r="D195" s="23"/>
      <c r="E195" s="23"/>
      <c r="F195" s="141"/>
      <c r="G195" s="144">
        <f t="shared" si="8"/>
        <v>0</v>
      </c>
      <c r="H195" s="138"/>
      <c r="I195" s="66"/>
      <c r="J195" s="66"/>
      <c r="K195" s="66"/>
    </row>
    <row r="196" spans="1:11" ht="18" hidden="1" customHeight="1" x14ac:dyDescent="0.2">
      <c r="A196" s="1285"/>
      <c r="B196" s="1285"/>
      <c r="C196" s="1285"/>
      <c r="D196" s="23"/>
      <c r="E196" s="23"/>
      <c r="F196" s="141"/>
      <c r="G196" s="144">
        <f t="shared" si="8"/>
        <v>0</v>
      </c>
      <c r="H196" s="138"/>
      <c r="I196" s="66"/>
      <c r="J196" s="66"/>
      <c r="K196" s="66"/>
    </row>
    <row r="197" spans="1:11" ht="18" hidden="1" customHeight="1" x14ac:dyDescent="0.2">
      <c r="A197" s="1285"/>
      <c r="B197" s="1285"/>
      <c r="C197" s="1285"/>
      <c r="D197" s="23"/>
      <c r="E197" s="23"/>
      <c r="F197" s="141"/>
      <c r="G197" s="144">
        <f t="shared" si="8"/>
        <v>0</v>
      </c>
      <c r="H197" s="138"/>
      <c r="I197" s="66"/>
      <c r="J197" s="66"/>
      <c r="K197" s="66"/>
    </row>
    <row r="198" spans="1:11" ht="18" hidden="1" customHeight="1" x14ac:dyDescent="0.2">
      <c r="A198" s="1285"/>
      <c r="B198" s="1285"/>
      <c r="C198" s="1285"/>
      <c r="D198" s="23"/>
      <c r="E198" s="23"/>
      <c r="F198" s="141"/>
      <c r="G198" s="144">
        <f t="shared" si="8"/>
        <v>0</v>
      </c>
      <c r="H198" s="138"/>
      <c r="I198" s="66"/>
      <c r="J198" s="66"/>
      <c r="K198" s="66"/>
    </row>
    <row r="199" spans="1:11" ht="18" hidden="1" customHeight="1" x14ac:dyDescent="0.2">
      <c r="A199" s="1285"/>
      <c r="B199" s="1285"/>
      <c r="C199" s="1285"/>
      <c r="D199" s="23"/>
      <c r="E199" s="23"/>
      <c r="F199" s="141"/>
      <c r="G199" s="144">
        <f t="shared" si="8"/>
        <v>0</v>
      </c>
      <c r="H199" s="138"/>
      <c r="I199" s="66"/>
      <c r="J199" s="66"/>
      <c r="K199" s="66"/>
    </row>
    <row r="200" spans="1:11" ht="18" hidden="1" customHeight="1" x14ac:dyDescent="0.2">
      <c r="A200" s="1285"/>
      <c r="B200" s="1285"/>
      <c r="C200" s="1285"/>
      <c r="D200" s="23"/>
      <c r="E200" s="23"/>
      <c r="F200" s="141"/>
      <c r="G200" s="144">
        <f t="shared" si="8"/>
        <v>0</v>
      </c>
      <c r="H200" s="138"/>
      <c r="I200" s="66"/>
      <c r="J200" s="66"/>
      <c r="K200" s="66"/>
    </row>
    <row r="201" spans="1:11" ht="18" hidden="1" customHeight="1" x14ac:dyDescent="0.2">
      <c r="A201" s="1285"/>
      <c r="B201" s="1285"/>
      <c r="C201" s="1285"/>
      <c r="D201" s="23"/>
      <c r="E201" s="23"/>
      <c r="F201" s="141"/>
      <c r="G201" s="144">
        <f t="shared" si="8"/>
        <v>0</v>
      </c>
      <c r="H201" s="138"/>
      <c r="I201" s="66"/>
      <c r="J201" s="66"/>
      <c r="K201" s="66"/>
    </row>
    <row r="202" spans="1:11" ht="18" hidden="1" customHeight="1" x14ac:dyDescent="0.2">
      <c r="A202" s="1285"/>
      <c r="B202" s="1285"/>
      <c r="C202" s="1285"/>
      <c r="D202" s="23"/>
      <c r="E202" s="23"/>
      <c r="F202" s="141"/>
      <c r="G202" s="144">
        <f t="shared" si="8"/>
        <v>0</v>
      </c>
      <c r="H202" s="138"/>
      <c r="I202" s="66"/>
      <c r="J202" s="66"/>
      <c r="K202" s="66"/>
    </row>
    <row r="203" spans="1:11" ht="18" hidden="1" customHeight="1" x14ac:dyDescent="0.2">
      <c r="A203" s="1285"/>
      <c r="B203" s="1285"/>
      <c r="C203" s="1285"/>
      <c r="D203" s="23"/>
      <c r="E203" s="23"/>
      <c r="F203" s="141"/>
      <c r="G203" s="144">
        <f t="shared" si="8"/>
        <v>0</v>
      </c>
      <c r="H203" s="138"/>
      <c r="I203" s="66"/>
      <c r="J203" s="66"/>
      <c r="K203" s="66"/>
    </row>
    <row r="204" spans="1:11" ht="18" hidden="1" customHeight="1" x14ac:dyDescent="0.2">
      <c r="A204" s="1285"/>
      <c r="B204" s="1285"/>
      <c r="C204" s="1285"/>
      <c r="D204" s="23"/>
      <c r="E204" s="23"/>
      <c r="F204" s="141"/>
      <c r="G204" s="144">
        <f t="shared" si="8"/>
        <v>0</v>
      </c>
      <c r="H204" s="138"/>
      <c r="I204" s="66"/>
      <c r="J204" s="66"/>
      <c r="K204" s="66"/>
    </row>
    <row r="205" spans="1:11" ht="18" hidden="1" customHeight="1" x14ac:dyDescent="0.2">
      <c r="A205" s="1285"/>
      <c r="B205" s="1285"/>
      <c r="C205" s="1285"/>
      <c r="D205" s="23"/>
      <c r="E205" s="23"/>
      <c r="F205" s="141"/>
      <c r="G205" s="144">
        <f t="shared" si="8"/>
        <v>0</v>
      </c>
      <c r="H205" s="138"/>
      <c r="I205" s="66"/>
      <c r="J205" s="66"/>
      <c r="K205" s="66"/>
    </row>
    <row r="206" spans="1:11" ht="18" hidden="1" customHeight="1" x14ac:dyDescent="0.2">
      <c r="A206" s="1285"/>
      <c r="B206" s="1285"/>
      <c r="C206" s="1285"/>
      <c r="D206" s="23"/>
      <c r="E206" s="23"/>
      <c r="F206" s="141"/>
      <c r="G206" s="144">
        <f t="shared" si="8"/>
        <v>0</v>
      </c>
      <c r="H206" s="138"/>
      <c r="I206" s="66"/>
      <c r="J206" s="66"/>
      <c r="K206" s="66"/>
    </row>
    <row r="207" spans="1:11" ht="18" hidden="1" customHeight="1" x14ac:dyDescent="0.2">
      <c r="A207" s="1285"/>
      <c r="B207" s="1285"/>
      <c r="C207" s="1285"/>
      <c r="D207" s="23"/>
      <c r="E207" s="23"/>
      <c r="F207" s="141"/>
      <c r="G207" s="144">
        <f t="shared" si="8"/>
        <v>0</v>
      </c>
      <c r="H207" s="138"/>
      <c r="I207" s="66"/>
      <c r="J207" s="66"/>
      <c r="K207" s="66"/>
    </row>
    <row r="208" spans="1:11" ht="18" hidden="1" customHeight="1" x14ac:dyDescent="0.2">
      <c r="A208" s="1285"/>
      <c r="B208" s="1285"/>
      <c r="C208" s="1285"/>
      <c r="D208" s="23"/>
      <c r="E208" s="23"/>
      <c r="F208" s="141"/>
      <c r="G208" s="144">
        <f t="shared" si="8"/>
        <v>0</v>
      </c>
      <c r="H208" s="138"/>
      <c r="I208" s="66"/>
      <c r="J208" s="66"/>
      <c r="K208" s="66"/>
    </row>
    <row r="209" spans="1:11" ht="18" hidden="1" customHeight="1" x14ac:dyDescent="0.2">
      <c r="A209" s="1285"/>
      <c r="B209" s="1285"/>
      <c r="C209" s="1285"/>
      <c r="D209" s="23"/>
      <c r="E209" s="23"/>
      <c r="F209" s="141"/>
      <c r="G209" s="144">
        <f t="shared" si="8"/>
        <v>0</v>
      </c>
      <c r="H209" s="138"/>
      <c r="I209" s="66"/>
      <c r="J209" s="66"/>
      <c r="K209" s="66"/>
    </row>
    <row r="210" spans="1:11" ht="18" hidden="1" customHeight="1" x14ac:dyDescent="0.2">
      <c r="A210" s="1285"/>
      <c r="B210" s="1285"/>
      <c r="C210" s="1285"/>
      <c r="D210" s="23"/>
      <c r="E210" s="23"/>
      <c r="F210" s="141"/>
      <c r="G210" s="144">
        <f t="shared" si="8"/>
        <v>0</v>
      </c>
      <c r="H210" s="138"/>
      <c r="I210" s="66"/>
      <c r="J210" s="66"/>
      <c r="K210" s="66"/>
    </row>
    <row r="211" spans="1:11" ht="18" hidden="1" customHeight="1" x14ac:dyDescent="0.2">
      <c r="A211" s="1285"/>
      <c r="B211" s="1285"/>
      <c r="C211" s="1285"/>
      <c r="D211" s="23"/>
      <c r="E211" s="23"/>
      <c r="F211" s="141"/>
      <c r="G211" s="144">
        <f t="shared" ref="G211:G232" si="9">E211*F211</f>
        <v>0</v>
      </c>
      <c r="H211" s="138"/>
      <c r="I211" s="66"/>
      <c r="J211" s="66"/>
      <c r="K211" s="66"/>
    </row>
    <row r="212" spans="1:11" ht="18" hidden="1" customHeight="1" x14ac:dyDescent="0.2">
      <c r="A212" s="1285"/>
      <c r="B212" s="1285"/>
      <c r="C212" s="1285"/>
      <c r="D212" s="23"/>
      <c r="E212" s="23"/>
      <c r="F212" s="141"/>
      <c r="G212" s="144">
        <f t="shared" si="9"/>
        <v>0</v>
      </c>
      <c r="H212" s="138"/>
      <c r="I212" s="66"/>
      <c r="J212" s="66"/>
      <c r="K212" s="66"/>
    </row>
    <row r="213" spans="1:11" ht="18" hidden="1" customHeight="1" x14ac:dyDescent="0.2">
      <c r="A213" s="1285"/>
      <c r="B213" s="1285"/>
      <c r="C213" s="1285"/>
      <c r="D213" s="23"/>
      <c r="E213" s="23"/>
      <c r="F213" s="141"/>
      <c r="G213" s="144">
        <f t="shared" si="9"/>
        <v>0</v>
      </c>
      <c r="H213" s="138"/>
      <c r="I213" s="66"/>
      <c r="J213" s="66"/>
      <c r="K213" s="66"/>
    </row>
    <row r="214" spans="1:11" ht="18" hidden="1" customHeight="1" x14ac:dyDescent="0.2">
      <c r="A214" s="1285"/>
      <c r="B214" s="1285"/>
      <c r="C214" s="1285"/>
      <c r="D214" s="23"/>
      <c r="E214" s="23"/>
      <c r="F214" s="141"/>
      <c r="G214" s="144">
        <f t="shared" si="9"/>
        <v>0</v>
      </c>
      <c r="H214" s="138"/>
      <c r="I214" s="66"/>
      <c r="J214" s="66"/>
      <c r="K214" s="66"/>
    </row>
    <row r="215" spans="1:11" ht="18" hidden="1" customHeight="1" x14ac:dyDescent="0.2">
      <c r="A215" s="1285"/>
      <c r="B215" s="1285"/>
      <c r="C215" s="1285"/>
      <c r="D215" s="23"/>
      <c r="E215" s="23"/>
      <c r="F215" s="141"/>
      <c r="G215" s="144">
        <f t="shared" si="9"/>
        <v>0</v>
      </c>
      <c r="H215" s="138"/>
      <c r="I215" s="66"/>
      <c r="J215" s="66"/>
      <c r="K215" s="66"/>
    </row>
    <row r="216" spans="1:11" ht="18" hidden="1" customHeight="1" x14ac:dyDescent="0.2">
      <c r="A216" s="1285"/>
      <c r="B216" s="1285"/>
      <c r="C216" s="1285"/>
      <c r="D216" s="23"/>
      <c r="E216" s="23"/>
      <c r="F216" s="141"/>
      <c r="G216" s="144">
        <f t="shared" si="9"/>
        <v>0</v>
      </c>
      <c r="H216" s="138"/>
      <c r="I216" s="66"/>
      <c r="J216" s="66"/>
      <c r="K216" s="66"/>
    </row>
    <row r="217" spans="1:11" ht="18" hidden="1" customHeight="1" x14ac:dyDescent="0.2">
      <c r="A217" s="1285"/>
      <c r="B217" s="1285"/>
      <c r="C217" s="1285"/>
      <c r="D217" s="23"/>
      <c r="E217" s="23"/>
      <c r="F217" s="141"/>
      <c r="G217" s="144">
        <f t="shared" si="9"/>
        <v>0</v>
      </c>
      <c r="H217" s="138"/>
      <c r="I217" s="66"/>
      <c r="J217" s="66"/>
      <c r="K217" s="66"/>
    </row>
    <row r="218" spans="1:11" ht="18" hidden="1" customHeight="1" x14ac:dyDescent="0.2">
      <c r="A218" s="1285"/>
      <c r="B218" s="1285"/>
      <c r="C218" s="1285"/>
      <c r="D218" s="23"/>
      <c r="E218" s="23"/>
      <c r="F218" s="141"/>
      <c r="G218" s="144">
        <f t="shared" si="9"/>
        <v>0</v>
      </c>
      <c r="H218" s="138"/>
      <c r="I218" s="66"/>
      <c r="J218" s="66"/>
      <c r="K218" s="66"/>
    </row>
    <row r="219" spans="1:11" ht="18" hidden="1" customHeight="1" x14ac:dyDescent="0.2">
      <c r="A219" s="1285"/>
      <c r="B219" s="1285"/>
      <c r="C219" s="1285"/>
      <c r="D219" s="23"/>
      <c r="E219" s="23"/>
      <c r="F219" s="141"/>
      <c r="G219" s="144">
        <f t="shared" si="9"/>
        <v>0</v>
      </c>
      <c r="H219" s="138"/>
      <c r="I219" s="66"/>
      <c r="J219" s="66"/>
      <c r="K219" s="66"/>
    </row>
    <row r="220" spans="1:11" ht="18" hidden="1" customHeight="1" x14ac:dyDescent="0.2">
      <c r="A220" s="1285"/>
      <c r="B220" s="1285"/>
      <c r="C220" s="1285"/>
      <c r="D220" s="23"/>
      <c r="E220" s="23"/>
      <c r="F220" s="141"/>
      <c r="G220" s="144">
        <f t="shared" si="9"/>
        <v>0</v>
      </c>
      <c r="H220" s="138"/>
      <c r="I220" s="66"/>
      <c r="J220" s="66"/>
      <c r="K220" s="66"/>
    </row>
    <row r="221" spans="1:11" ht="18" hidden="1" customHeight="1" x14ac:dyDescent="0.2">
      <c r="A221" s="1285"/>
      <c r="B221" s="1285"/>
      <c r="C221" s="1285"/>
      <c r="D221" s="23"/>
      <c r="E221" s="23"/>
      <c r="F221" s="141"/>
      <c r="G221" s="144">
        <f t="shared" si="9"/>
        <v>0</v>
      </c>
      <c r="H221" s="138"/>
      <c r="I221" s="66"/>
      <c r="J221" s="66"/>
      <c r="K221" s="66"/>
    </row>
    <row r="222" spans="1:11" ht="18" hidden="1" customHeight="1" x14ac:dyDescent="0.2">
      <c r="A222" s="1285"/>
      <c r="B222" s="1285"/>
      <c r="C222" s="1285"/>
      <c r="D222" s="23"/>
      <c r="E222" s="23"/>
      <c r="F222" s="141"/>
      <c r="G222" s="144">
        <f t="shared" si="9"/>
        <v>0</v>
      </c>
      <c r="H222" s="138"/>
      <c r="I222" s="66"/>
      <c r="J222" s="66"/>
      <c r="K222" s="66"/>
    </row>
    <row r="223" spans="1:11" ht="18" hidden="1" customHeight="1" x14ac:dyDescent="0.2">
      <c r="A223" s="1285"/>
      <c r="B223" s="1285"/>
      <c r="C223" s="1285"/>
      <c r="D223" s="23"/>
      <c r="E223" s="23"/>
      <c r="F223" s="141"/>
      <c r="G223" s="144">
        <f t="shared" si="9"/>
        <v>0</v>
      </c>
      <c r="H223" s="138"/>
      <c r="I223" s="66"/>
      <c r="J223" s="66"/>
      <c r="K223" s="66"/>
    </row>
    <row r="224" spans="1:11" ht="18" hidden="1" customHeight="1" x14ac:dyDescent="0.2">
      <c r="A224" s="1285"/>
      <c r="B224" s="1285"/>
      <c r="C224" s="1285"/>
      <c r="D224" s="23"/>
      <c r="E224" s="23"/>
      <c r="F224" s="141"/>
      <c r="G224" s="144">
        <f t="shared" si="9"/>
        <v>0</v>
      </c>
      <c r="H224" s="138"/>
      <c r="I224" s="66"/>
      <c r="J224" s="66"/>
      <c r="K224" s="66"/>
    </row>
    <row r="225" spans="1:12" ht="18" hidden="1" customHeight="1" x14ac:dyDescent="0.2">
      <c r="A225" s="1285"/>
      <c r="B225" s="1285"/>
      <c r="C225" s="1285"/>
      <c r="D225" s="23"/>
      <c r="E225" s="23"/>
      <c r="F225" s="141"/>
      <c r="G225" s="144">
        <f t="shared" si="9"/>
        <v>0</v>
      </c>
      <c r="H225" s="138"/>
      <c r="I225" s="66"/>
      <c r="J225" s="66"/>
      <c r="K225" s="66"/>
    </row>
    <row r="226" spans="1:12" ht="18" hidden="1" customHeight="1" x14ac:dyDescent="0.2">
      <c r="A226" s="1285"/>
      <c r="B226" s="1285"/>
      <c r="C226" s="1285"/>
      <c r="D226" s="23"/>
      <c r="E226" s="23"/>
      <c r="F226" s="141"/>
      <c r="G226" s="144">
        <f t="shared" si="9"/>
        <v>0</v>
      </c>
      <c r="H226" s="138"/>
      <c r="I226" s="66"/>
      <c r="J226" s="66"/>
      <c r="K226" s="66"/>
    </row>
    <row r="227" spans="1:12" ht="18" hidden="1" customHeight="1" x14ac:dyDescent="0.2">
      <c r="A227" s="1285"/>
      <c r="B227" s="1285"/>
      <c r="C227" s="1285"/>
      <c r="D227" s="23"/>
      <c r="E227" s="23"/>
      <c r="F227" s="141"/>
      <c r="G227" s="144">
        <f t="shared" si="9"/>
        <v>0</v>
      </c>
      <c r="H227" s="138"/>
      <c r="I227" s="66"/>
      <c r="J227" s="66"/>
      <c r="K227" s="66"/>
    </row>
    <row r="228" spans="1:12" ht="18" hidden="1" customHeight="1" x14ac:dyDescent="0.2">
      <c r="A228" s="1285"/>
      <c r="B228" s="1285"/>
      <c r="C228" s="1285"/>
      <c r="D228" s="23"/>
      <c r="E228" s="23"/>
      <c r="F228" s="141"/>
      <c r="G228" s="144">
        <f t="shared" si="9"/>
        <v>0</v>
      </c>
      <c r="H228" s="138"/>
      <c r="I228" s="66"/>
      <c r="J228" s="66"/>
      <c r="K228" s="66"/>
    </row>
    <row r="229" spans="1:12" ht="18" hidden="1" customHeight="1" x14ac:dyDescent="0.2">
      <c r="A229" s="1285"/>
      <c r="B229" s="1285"/>
      <c r="C229" s="1285"/>
      <c r="D229" s="23"/>
      <c r="E229" s="23"/>
      <c r="F229" s="141"/>
      <c r="G229" s="144">
        <f t="shared" si="9"/>
        <v>0</v>
      </c>
      <c r="H229" s="138"/>
      <c r="I229" s="66"/>
      <c r="J229" s="66"/>
      <c r="K229" s="66"/>
    </row>
    <row r="230" spans="1:12" ht="18" hidden="1" customHeight="1" x14ac:dyDescent="0.2">
      <c r="A230" s="1285"/>
      <c r="B230" s="1285"/>
      <c r="C230" s="1285"/>
      <c r="D230" s="23"/>
      <c r="E230" s="23"/>
      <c r="F230" s="141"/>
      <c r="G230" s="144">
        <f t="shared" si="9"/>
        <v>0</v>
      </c>
      <c r="H230" s="138"/>
      <c r="I230" s="66"/>
      <c r="J230" s="66"/>
      <c r="K230" s="66"/>
    </row>
    <row r="231" spans="1:12" ht="18" hidden="1" customHeight="1" x14ac:dyDescent="0.2">
      <c r="A231" s="1285"/>
      <c r="B231" s="1285"/>
      <c r="C231" s="1285"/>
      <c r="D231" s="23"/>
      <c r="E231" s="23"/>
      <c r="F231" s="141"/>
      <c r="G231" s="144">
        <f t="shared" si="9"/>
        <v>0</v>
      </c>
      <c r="H231" s="138"/>
      <c r="I231" s="66"/>
      <c r="J231" s="66"/>
      <c r="K231" s="66"/>
    </row>
    <row r="232" spans="1:12" ht="18" hidden="1" customHeight="1" x14ac:dyDescent="0.2">
      <c r="A232" s="1285"/>
      <c r="B232" s="1285"/>
      <c r="C232" s="1285"/>
      <c r="D232" s="23"/>
      <c r="E232" s="23"/>
      <c r="F232" s="141"/>
      <c r="G232" s="144">
        <f t="shared" si="9"/>
        <v>0</v>
      </c>
      <c r="H232" s="138"/>
      <c r="I232" s="66"/>
      <c r="J232" s="66"/>
      <c r="K232" s="66"/>
    </row>
    <row r="233" spans="1:12" ht="18" customHeight="1" x14ac:dyDescent="0.2">
      <c r="A233" s="1286" t="s">
        <v>455</v>
      </c>
      <c r="B233" s="1286"/>
      <c r="C233" s="1286"/>
      <c r="D233" s="1286"/>
      <c r="E233" s="1286"/>
      <c r="F233" s="1286"/>
      <c r="G233" s="145">
        <f>SUM(G179:G232)</f>
        <v>0</v>
      </c>
      <c r="H233" s="145">
        <f>SUM(H179:H232)</f>
        <v>0</v>
      </c>
      <c r="I233" s="145">
        <f t="shared" ref="I233:K233" si="10">SUM(I179:I232)</f>
        <v>0</v>
      </c>
      <c r="J233" s="145">
        <f>SUM(J179:J232)</f>
        <v>0</v>
      </c>
      <c r="K233" s="145">
        <f t="shared" si="10"/>
        <v>0</v>
      </c>
    </row>
    <row r="234" spans="1:12" ht="18" customHeight="1" thickBot="1" x14ac:dyDescent="0.25">
      <c r="A234" s="1302"/>
      <c r="B234" s="1303"/>
      <c r="C234" s="1303"/>
      <c r="D234" s="1303"/>
      <c r="E234" s="1303"/>
      <c r="F234" s="1303"/>
      <c r="G234" s="1303"/>
    </row>
    <row r="235" spans="1:12" ht="18" customHeight="1" thickBot="1" x14ac:dyDescent="0.25">
      <c r="A235" s="1298" t="s">
        <v>456</v>
      </c>
      <c r="B235" s="1299"/>
      <c r="C235" s="1299"/>
      <c r="D235" s="1299"/>
      <c r="E235" s="1299"/>
      <c r="F235" s="1299"/>
      <c r="G235" s="344" t="s">
        <v>457</v>
      </c>
      <c r="H235" s="1310"/>
      <c r="I235" s="1310"/>
      <c r="J235" s="1310"/>
      <c r="K235" s="1311"/>
    </row>
    <row r="236" spans="1:12" ht="18" customHeight="1" x14ac:dyDescent="0.2">
      <c r="A236" s="1300" t="str">
        <f>IF(G235="Si","SUBTOTAL (antes de AU e IVA)", "SUBTOTAL (antes de administración)")</f>
        <v>SUBTOTAL (antes de administración)</v>
      </c>
      <c r="B236" s="1301"/>
      <c r="C236" s="1301"/>
      <c r="D236" s="1301"/>
      <c r="E236" s="1301"/>
      <c r="F236" s="1301"/>
      <c r="G236" s="146">
        <f>G41+G120+G177+G233</f>
        <v>0</v>
      </c>
      <c r="H236" s="146">
        <f>H41+H120+H177+H233</f>
        <v>0</v>
      </c>
      <c r="I236" s="146">
        <f>I41+I120+I177+I233</f>
        <v>0</v>
      </c>
      <c r="J236" s="146">
        <f>J41+J120+J177+J233</f>
        <v>0</v>
      </c>
      <c r="K236" s="147">
        <f>K41+K120+K177+K233</f>
        <v>0</v>
      </c>
    </row>
    <row r="237" spans="1:12" ht="18" customHeight="1" x14ac:dyDescent="0.2">
      <c r="A237" s="1304" t="str">
        <f>IF(G235="Si","Administración","Gastos de administración")</f>
        <v>Gastos de administración</v>
      </c>
      <c r="B237" s="1305"/>
      <c r="C237" s="1305"/>
      <c r="D237" s="1305"/>
      <c r="E237" s="1306"/>
      <c r="F237" s="148"/>
      <c r="G237" s="141">
        <f>G236*F237</f>
        <v>0</v>
      </c>
      <c r="H237" s="252"/>
      <c r="I237" s="252"/>
      <c r="J237" s="252"/>
      <c r="K237" s="149"/>
      <c r="L237" s="287" t="s">
        <v>396</v>
      </c>
    </row>
    <row r="238" spans="1:12" ht="18" customHeight="1" x14ac:dyDescent="0.2">
      <c r="A238" s="1304" t="str">
        <f>IF(G235="Si","Utilidad","")</f>
        <v/>
      </c>
      <c r="B238" s="1305"/>
      <c r="C238" s="1305"/>
      <c r="D238" s="1305"/>
      <c r="E238" s="1306"/>
      <c r="F238" s="148"/>
      <c r="G238" s="141">
        <f>G236*F238</f>
        <v>0</v>
      </c>
      <c r="H238" s="252"/>
      <c r="I238" s="252"/>
      <c r="J238" s="252"/>
      <c r="K238" s="149"/>
    </row>
    <row r="239" spans="1:12" ht="18" customHeight="1" x14ac:dyDescent="0.2">
      <c r="A239" s="1304" t="str">
        <f>IF(G235="Si","IVA","")</f>
        <v/>
      </c>
      <c r="B239" s="1305"/>
      <c r="C239" s="1305"/>
      <c r="D239" s="1305"/>
      <c r="E239" s="1306"/>
      <c r="F239" s="148"/>
      <c r="G239" s="141">
        <f>F239*(G236+G237+G238)</f>
        <v>0</v>
      </c>
      <c r="H239" s="252"/>
      <c r="I239" s="252"/>
      <c r="J239" s="252"/>
      <c r="K239" s="149"/>
      <c r="L239" s="283" t="s">
        <v>399</v>
      </c>
    </row>
    <row r="240" spans="1:12" ht="18" customHeight="1" x14ac:dyDescent="0.2">
      <c r="A240" s="1296" t="str">
        <f>IF(G235="Si","TOTAL (incluido AU e IVA)", "TOTAL (incluido administración)")</f>
        <v>TOTAL (incluido administración)</v>
      </c>
      <c r="B240" s="1297"/>
      <c r="C240" s="1297"/>
      <c r="D240" s="1297"/>
      <c r="E240" s="1297"/>
      <c r="F240" s="1297"/>
      <c r="G240" s="150">
        <f>SUM(G236:G239)</f>
        <v>0</v>
      </c>
      <c r="H240" s="151">
        <f>SUM(H236:H239)</f>
        <v>0</v>
      </c>
      <c r="I240" s="151">
        <f t="shared" ref="I240:K240" si="11">SUM(I236:I239)</f>
        <v>0</v>
      </c>
      <c r="J240" s="151">
        <f t="shared" si="11"/>
        <v>0</v>
      </c>
      <c r="K240" s="152">
        <f t="shared" si="11"/>
        <v>0</v>
      </c>
    </row>
    <row r="241" spans="1:11" ht="42" customHeight="1" x14ac:dyDescent="0.2">
      <c r="A241" s="153" t="s">
        <v>458</v>
      </c>
      <c r="B241" s="462"/>
      <c r="C241" s="154" t="s">
        <v>117</v>
      </c>
      <c r="D241" s="462"/>
      <c r="E241" s="154" t="str">
        <f>IF(G235="Si","Costo unitario (antes de AU e IVA)", "Costo unitario (antes de administración)")</f>
        <v>Costo unitario (antes de administración)</v>
      </c>
      <c r="F241" s="542">
        <f>IFERROR(G236/B241,0)</f>
        <v>0</v>
      </c>
      <c r="G241" s="1294" t="s">
        <v>459</v>
      </c>
      <c r="H241" s="1294"/>
      <c r="I241" s="1294"/>
      <c r="J241" s="1294"/>
      <c r="K241" s="1295"/>
    </row>
    <row r="242" spans="1:11" ht="42" customHeight="1" thickBot="1" x14ac:dyDescent="0.25">
      <c r="A242" s="155" t="s">
        <v>458</v>
      </c>
      <c r="B242" s="463"/>
      <c r="C242" s="156" t="s">
        <v>117</v>
      </c>
      <c r="D242" s="463"/>
      <c r="E242" s="156" t="str">
        <f>IF(G235="Si","Costo unitario (AU e IVA incluido)", "Costo unitario (administración incluida)")</f>
        <v>Costo unitario (administración incluida)</v>
      </c>
      <c r="F242" s="540">
        <f>IFERROR(G240/B242,0)</f>
        <v>0</v>
      </c>
      <c r="G242" s="1289"/>
      <c r="H242" s="1289"/>
      <c r="I242" s="1289"/>
      <c r="J242" s="1289"/>
      <c r="K242" s="1290"/>
    </row>
    <row r="243" spans="1:11" ht="18" customHeight="1" thickBot="1" x14ac:dyDescent="0.25">
      <c r="A243" s="1291"/>
      <c r="B243" s="1292"/>
      <c r="C243" s="1292"/>
      <c r="D243" s="1292"/>
      <c r="E243" s="1292"/>
      <c r="F243" s="1292"/>
      <c r="G243" s="1292"/>
      <c r="H243" s="1292"/>
      <c r="I243" s="1292"/>
      <c r="J243" s="1292"/>
      <c r="K243" s="1293"/>
    </row>
    <row r="244" spans="1:11" ht="42.75" customHeight="1" x14ac:dyDescent="0.2">
      <c r="A244" s="460" t="s">
        <v>458</v>
      </c>
      <c r="B244" s="464"/>
      <c r="C244" s="461" t="s">
        <v>117</v>
      </c>
      <c r="D244" s="464"/>
      <c r="E244" s="461" t="str">
        <f>IF(G235="Si","Costo unitario sin MO (antes de AU e IVA)", "Costo unitario sin MO (antes de administración)")</f>
        <v>Costo unitario sin MO (antes de administración)</v>
      </c>
      <c r="F244" s="541">
        <f>IFERROR((G236-G41)/B244,0)</f>
        <v>0</v>
      </c>
      <c r="G244" s="1287" t="s">
        <v>459</v>
      </c>
      <c r="H244" s="1287"/>
      <c r="I244" s="1287"/>
      <c r="J244" s="1287"/>
      <c r="K244" s="1288"/>
    </row>
    <row r="245" spans="1:11" ht="43.5" customHeight="1" thickBot="1" x14ac:dyDescent="0.25">
      <c r="A245" s="155" t="s">
        <v>458</v>
      </c>
      <c r="B245" s="463"/>
      <c r="C245" s="156" t="s">
        <v>117</v>
      </c>
      <c r="D245" s="463"/>
      <c r="E245" s="156" t="str">
        <f>IF(G235="Si","Costo unitario sin MO (AU e IVA incluido)", "Costo unitario sin MO(administración incluida)")</f>
        <v>Costo unitario sin MO(administración incluida)</v>
      </c>
      <c r="F245" s="540">
        <f>IFERROR((G240-G41)/B245,0)</f>
        <v>0</v>
      </c>
      <c r="G245" s="1289"/>
      <c r="H245" s="1289"/>
      <c r="I245" s="1289"/>
      <c r="J245" s="1289"/>
      <c r="K245" s="1290"/>
    </row>
  </sheetData>
  <sheetProtection algorithmName="SHA-512" hashValue="QUGJnQyEf+LbQjnovFhVz2h/fZfnOxR275F/Ukgr8V8PZ9H5BVtNYc8ZcyjA7Go62290tgQdK0tJhdJ7ndxgQg==" saltValue="rK9OGcx/POj0kem3MKLWLw==" spinCount="100000" sheet="1" formatCells="0" formatColumns="0" formatRows="0" insertRows="0" autoFilter="0" pivotTables="0"/>
  <mergeCells count="224">
    <mergeCell ref="A53:C53"/>
    <mergeCell ref="A54:C54"/>
    <mergeCell ref="A55:C55"/>
    <mergeCell ref="A114:C114"/>
    <mergeCell ref="A115:C115"/>
    <mergeCell ref="A15:K15"/>
    <mergeCell ref="A43:K43"/>
    <mergeCell ref="A108:C108"/>
    <mergeCell ref="A237:E237"/>
    <mergeCell ref="A45:C45"/>
    <mergeCell ref="A106:C106"/>
    <mergeCell ref="A107:C107"/>
    <mergeCell ref="A41:F41"/>
    <mergeCell ref="A42:C42"/>
    <mergeCell ref="A44:C44"/>
    <mergeCell ref="A46:C46"/>
    <mergeCell ref="A47:C47"/>
    <mergeCell ref="A48:C48"/>
    <mergeCell ref="A49:C49"/>
    <mergeCell ref="A50:C50"/>
    <mergeCell ref="A51:C51"/>
    <mergeCell ref="A52:C52"/>
    <mergeCell ref="A109:C109"/>
    <mergeCell ref="A118:C118"/>
    <mergeCell ref="A12:G13"/>
    <mergeCell ref="H12:K12"/>
    <mergeCell ref="H13:I13"/>
    <mergeCell ref="J13:K13"/>
    <mergeCell ref="D1:K1"/>
    <mergeCell ref="D2:K2"/>
    <mergeCell ref="G3:K3"/>
    <mergeCell ref="F8:K8"/>
    <mergeCell ref="F9:K9"/>
    <mergeCell ref="F10:K10"/>
    <mergeCell ref="A8:E8"/>
    <mergeCell ref="A9:E9"/>
    <mergeCell ref="A10:E10"/>
    <mergeCell ref="A1:C3"/>
    <mergeCell ref="D3:F3"/>
    <mergeCell ref="A5:E5"/>
    <mergeCell ref="A6:E6"/>
    <mergeCell ref="F5:K5"/>
    <mergeCell ref="F6:K6"/>
    <mergeCell ref="A177:F177"/>
    <mergeCell ref="A232:C232"/>
    <mergeCell ref="A233:F233"/>
    <mergeCell ref="A165:C165"/>
    <mergeCell ref="A166:C166"/>
    <mergeCell ref="A167:C167"/>
    <mergeCell ref="A168:C168"/>
    <mergeCell ref="A221:C221"/>
    <mergeCell ref="A222:C222"/>
    <mergeCell ref="A223:C223"/>
    <mergeCell ref="A224:C224"/>
    <mergeCell ref="A170:C170"/>
    <mergeCell ref="A171:C171"/>
    <mergeCell ref="A172:C172"/>
    <mergeCell ref="A173:C173"/>
    <mergeCell ref="A187:C187"/>
    <mergeCell ref="A188:C188"/>
    <mergeCell ref="A189:C189"/>
    <mergeCell ref="A190:C190"/>
    <mergeCell ref="A191:C191"/>
    <mergeCell ref="A192:C192"/>
    <mergeCell ref="A193:C193"/>
    <mergeCell ref="A194:C194"/>
    <mergeCell ref="A195:C195"/>
    <mergeCell ref="A153:C153"/>
    <mergeCell ref="A154:C154"/>
    <mergeCell ref="A155:C155"/>
    <mergeCell ref="A156:C156"/>
    <mergeCell ref="A157:C157"/>
    <mergeCell ref="A158:C158"/>
    <mergeCell ref="A121:K121"/>
    <mergeCell ref="A178:K178"/>
    <mergeCell ref="H235:K235"/>
    <mergeCell ref="A151:C151"/>
    <mergeCell ref="A159:C159"/>
    <mergeCell ref="A174:C174"/>
    <mergeCell ref="A175:C175"/>
    <mergeCell ref="A176:C176"/>
    <mergeCell ref="A179:C179"/>
    <mergeCell ref="A220:C220"/>
    <mergeCell ref="A169:C169"/>
    <mergeCell ref="A180:C180"/>
    <mergeCell ref="A181:C181"/>
    <mergeCell ref="A182:C182"/>
    <mergeCell ref="A183:C183"/>
    <mergeCell ref="A184:C184"/>
    <mergeCell ref="A185:C185"/>
    <mergeCell ref="A186:C186"/>
    <mergeCell ref="G244:K245"/>
    <mergeCell ref="A243:K243"/>
    <mergeCell ref="A230:C230"/>
    <mergeCell ref="A225:C225"/>
    <mergeCell ref="A226:C226"/>
    <mergeCell ref="A227:C227"/>
    <mergeCell ref="A228:C228"/>
    <mergeCell ref="A229:C229"/>
    <mergeCell ref="A231:C231"/>
    <mergeCell ref="G241:K242"/>
    <mergeCell ref="A240:F240"/>
    <mergeCell ref="A235:F235"/>
    <mergeCell ref="A236:F236"/>
    <mergeCell ref="A234:G234"/>
    <mergeCell ref="A238:E238"/>
    <mergeCell ref="A239:E239"/>
    <mergeCell ref="A56:C56"/>
    <mergeCell ref="A57:C57"/>
    <mergeCell ref="A58:C58"/>
    <mergeCell ref="A59:C59"/>
    <mergeCell ref="A60:C60"/>
    <mergeCell ref="A61:C61"/>
    <mergeCell ref="A62:C62"/>
    <mergeCell ref="A63:C63"/>
    <mergeCell ref="A64:C64"/>
    <mergeCell ref="A65:C65"/>
    <mergeCell ref="A66:C66"/>
    <mergeCell ref="A67:C67"/>
    <mergeCell ref="A68:C68"/>
    <mergeCell ref="A69:C69"/>
    <mergeCell ref="A70:C70"/>
    <mergeCell ref="A71:C71"/>
    <mergeCell ref="A72:C72"/>
    <mergeCell ref="A73:C73"/>
    <mergeCell ref="A74:C74"/>
    <mergeCell ref="A75:C75"/>
    <mergeCell ref="A76:C76"/>
    <mergeCell ref="A77:C77"/>
    <mergeCell ref="A78:C78"/>
    <mergeCell ref="A79:C79"/>
    <mergeCell ref="A80:C80"/>
    <mergeCell ref="A81:C81"/>
    <mergeCell ref="A82:C82"/>
    <mergeCell ref="A83:C83"/>
    <mergeCell ref="A84:C84"/>
    <mergeCell ref="A85:C85"/>
    <mergeCell ref="A86:C86"/>
    <mergeCell ref="A87:C87"/>
    <mergeCell ref="A88:C88"/>
    <mergeCell ref="A89:C89"/>
    <mergeCell ref="A90:C90"/>
    <mergeCell ref="A91:C91"/>
    <mergeCell ref="A92:C92"/>
    <mergeCell ref="A93:C93"/>
    <mergeCell ref="A94:C94"/>
    <mergeCell ref="A95:C95"/>
    <mergeCell ref="A96:C96"/>
    <mergeCell ref="A97:C97"/>
    <mergeCell ref="A98:C98"/>
    <mergeCell ref="A99:C99"/>
    <mergeCell ref="A100:C100"/>
    <mergeCell ref="A101:C101"/>
    <mergeCell ref="A102:C102"/>
    <mergeCell ref="A103:C103"/>
    <mergeCell ref="A104:C104"/>
    <mergeCell ref="A105:C105"/>
    <mergeCell ref="A152:C152"/>
    <mergeCell ref="A134:C134"/>
    <mergeCell ref="A135:C135"/>
    <mergeCell ref="A136:C136"/>
    <mergeCell ref="A137:C137"/>
    <mergeCell ref="A138:C138"/>
    <mergeCell ref="A139:C139"/>
    <mergeCell ref="A140:C140"/>
    <mergeCell ref="A149:C149"/>
    <mergeCell ref="A150:C150"/>
    <mergeCell ref="A119:C119"/>
    <mergeCell ref="A120:F120"/>
    <mergeCell ref="A122:C122"/>
    <mergeCell ref="A116:C116"/>
    <mergeCell ref="A117:C117"/>
    <mergeCell ref="A113:C113"/>
    <mergeCell ref="A111:C111"/>
    <mergeCell ref="A112:C112"/>
    <mergeCell ref="A110:C110"/>
    <mergeCell ref="A160:C160"/>
    <mergeCell ref="A161:C161"/>
    <mergeCell ref="A162:C162"/>
    <mergeCell ref="A163:C163"/>
    <mergeCell ref="A164:C164"/>
    <mergeCell ref="A123:C123"/>
    <mergeCell ref="A124:C124"/>
    <mergeCell ref="A125:C125"/>
    <mergeCell ref="A126:C126"/>
    <mergeCell ref="A127:C127"/>
    <mergeCell ref="A128:C128"/>
    <mergeCell ref="A129:C129"/>
    <mergeCell ref="A130:C130"/>
    <mergeCell ref="A131:C131"/>
    <mergeCell ref="A132:C132"/>
    <mergeCell ref="A133:C133"/>
    <mergeCell ref="A141:C141"/>
    <mergeCell ref="A142:C142"/>
    <mergeCell ref="A143:C143"/>
    <mergeCell ref="A144:C144"/>
    <mergeCell ref="A145:C145"/>
    <mergeCell ref="A146:C146"/>
    <mergeCell ref="A147:C147"/>
    <mergeCell ref="A148:C148"/>
    <mergeCell ref="A196:C196"/>
    <mergeCell ref="A197:C197"/>
    <mergeCell ref="A198:C198"/>
    <mergeCell ref="A199:C199"/>
    <mergeCell ref="A200:C200"/>
    <mergeCell ref="A201:C201"/>
    <mergeCell ref="A202:C202"/>
    <mergeCell ref="A203:C203"/>
    <mergeCell ref="A204:C204"/>
    <mergeCell ref="A205:C205"/>
    <mergeCell ref="A215:C215"/>
    <mergeCell ref="A216:C216"/>
    <mergeCell ref="A217:C217"/>
    <mergeCell ref="A218:C218"/>
    <mergeCell ref="A219:C219"/>
    <mergeCell ref="A206:C206"/>
    <mergeCell ref="A207:C207"/>
    <mergeCell ref="A208:C208"/>
    <mergeCell ref="A209:C209"/>
    <mergeCell ref="A210:C210"/>
    <mergeCell ref="A211:C211"/>
    <mergeCell ref="A212:C212"/>
    <mergeCell ref="A213:C213"/>
    <mergeCell ref="A214:C214"/>
  </mergeCells>
  <dataValidations count="1">
    <dataValidation type="list" allowBlank="1" showInputMessage="1" showErrorMessage="1" sqref="G235" xr:uid="{00000000-0002-0000-0700-000000000000}">
      <formula1>"Si, No"</formula1>
    </dataValidation>
  </dataValidations>
  <hyperlinks>
    <hyperlink ref="L1" location="ins" display="Instructivo" xr:uid="{00000000-0004-0000-0700-000000000000}"/>
    <hyperlink ref="L239" location="IVA" display="Info IVA" xr:uid="{00000000-0004-0000-0700-000001000000}"/>
    <hyperlink ref="L237" location="gtosadm" display="Gastos de administración" xr:uid="{00000000-0004-0000-0700-000002000000}"/>
  </hyperlinks>
  <printOptions horizontalCentered="1"/>
  <pageMargins left="0" right="0" top="0" bottom="0" header="0" footer="0"/>
  <pageSetup scale="61" fitToHeight="0" orientation="landscape" horizontalDpi="4294967295" verticalDpi="4294967295" r:id="rId1"/>
  <drawing r:id="rId2"/>
  <legacyDrawing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E8D407-0505-491C-A005-A4DEE7BE3BAA}">
  <sheetPr codeName="Hoja6">
    <tabColor theme="4" tint="0.59999389629810485"/>
    <pageSetUpPr fitToPage="1"/>
  </sheetPr>
  <dimension ref="A1:S303"/>
  <sheetViews>
    <sheetView showGridLines="0" topLeftCell="F10" zoomScale="70" zoomScaleNormal="70" workbookViewId="0">
      <selection activeCell="R12" sqref="R12"/>
    </sheetView>
  </sheetViews>
  <sheetFormatPr baseColWidth="10" defaultColWidth="11.33203125" defaultRowHeight="18" customHeight="1" x14ac:dyDescent="0.2"/>
  <cols>
    <col min="1" max="1" width="27.83203125" style="157" customWidth="1"/>
    <col min="2" max="2" width="16.83203125" style="157" customWidth="1"/>
    <col min="3" max="3" width="23" style="157" customWidth="1"/>
    <col min="4" max="4" width="18.83203125" style="157" customWidth="1"/>
    <col min="5" max="5" width="24.1640625" style="172" customWidth="1"/>
    <col min="6" max="6" width="23" style="172" customWidth="1"/>
    <col min="7" max="9" width="18.83203125" style="45" customWidth="1"/>
    <col min="10" max="10" width="27.1640625" style="45" customWidth="1"/>
    <col min="11" max="12" width="27.1640625" style="45" hidden="1" customWidth="1"/>
    <col min="13" max="13" width="23.33203125" style="45" customWidth="1"/>
    <col min="14" max="16" width="18.83203125" style="45" customWidth="1"/>
    <col min="17" max="17" width="78.1640625" style="45" customWidth="1"/>
    <col min="18" max="18" width="16.1640625" style="45" bestFit="1" customWidth="1"/>
    <col min="19" max="19" width="14.83203125" style="45" bestFit="1" customWidth="1"/>
    <col min="20" max="16384" width="11.33203125" style="45"/>
  </cols>
  <sheetData>
    <row r="1" spans="1:18" ht="18" customHeight="1" x14ac:dyDescent="0.2">
      <c r="A1" s="1314"/>
      <c r="B1" s="1315"/>
      <c r="C1" s="1315"/>
      <c r="D1" s="1160" t="s">
        <v>0</v>
      </c>
      <c r="E1" s="1160"/>
      <c r="F1" s="1160"/>
      <c r="G1" s="1160"/>
      <c r="H1" s="1160"/>
      <c r="I1" s="1160"/>
      <c r="J1" s="1160"/>
      <c r="K1" s="1160"/>
      <c r="L1" s="1160"/>
      <c r="M1" s="1160"/>
      <c r="N1" s="1160"/>
      <c r="O1" s="1160"/>
      <c r="P1" s="1161"/>
      <c r="Q1" s="242" t="s">
        <v>104</v>
      </c>
      <c r="R1" s="38"/>
    </row>
    <row r="2" spans="1:18" ht="18" customHeight="1" x14ac:dyDescent="0.2">
      <c r="A2" s="1316"/>
      <c r="B2" s="1317"/>
      <c r="C2" s="1317"/>
      <c r="D2" s="1162" t="s">
        <v>460</v>
      </c>
      <c r="E2" s="1162"/>
      <c r="F2" s="1162"/>
      <c r="G2" s="1162"/>
      <c r="H2" s="1162"/>
      <c r="I2" s="1162"/>
      <c r="J2" s="1162"/>
      <c r="K2" s="1162"/>
      <c r="L2" s="1162"/>
      <c r="M2" s="1162"/>
      <c r="N2" s="1162"/>
      <c r="O2" s="1162"/>
      <c r="P2" s="1163"/>
    </row>
    <row r="3" spans="1:18" ht="18" customHeight="1" thickBot="1" x14ac:dyDescent="0.25">
      <c r="A3" s="1318"/>
      <c r="B3" s="1319"/>
      <c r="C3" s="1319"/>
      <c r="D3" s="1164" t="s">
        <v>2</v>
      </c>
      <c r="E3" s="1164"/>
      <c r="F3" s="1164"/>
      <c r="G3" s="1164"/>
      <c r="H3" s="481"/>
      <c r="I3" s="481"/>
      <c r="J3" s="1164" t="str">
        <f>Instructivo!G3</f>
        <v>VERSIÓN: 04</v>
      </c>
      <c r="K3" s="1164"/>
      <c r="L3" s="1164"/>
      <c r="M3" s="1164"/>
      <c r="N3" s="1164"/>
      <c r="O3" s="1164"/>
      <c r="P3" s="1269"/>
    </row>
    <row r="4" spans="1:18" ht="18" customHeight="1" thickBot="1" x14ac:dyDescent="0.25">
      <c r="A4" s="198"/>
      <c r="B4" s="198"/>
      <c r="C4" s="198"/>
      <c r="D4" s="42"/>
      <c r="E4" s="42"/>
      <c r="F4" s="42"/>
      <c r="G4" s="42"/>
      <c r="H4" s="42"/>
      <c r="I4" s="42"/>
      <c r="J4" s="42"/>
      <c r="K4" s="42"/>
      <c r="L4" s="42"/>
      <c r="M4" s="42"/>
      <c r="N4" s="42"/>
      <c r="O4" s="42"/>
      <c r="P4" s="42"/>
    </row>
    <row r="5" spans="1:18" ht="24" customHeight="1" thickBot="1" x14ac:dyDescent="0.25">
      <c r="A5" s="1113" t="s">
        <v>106</v>
      </c>
      <c r="B5" s="1114"/>
      <c r="C5" s="1114"/>
      <c r="D5" s="1114"/>
      <c r="E5" s="1320"/>
      <c r="F5" s="398"/>
      <c r="G5" s="1173" t="str">
        <f>'Plan Ejecución'!C5</f>
        <v>Contrato Interadministrativo</v>
      </c>
      <c r="H5" s="1174"/>
      <c r="I5" s="1174"/>
      <c r="J5" s="1174"/>
      <c r="K5" s="1174"/>
      <c r="L5" s="1174"/>
      <c r="M5" s="1174"/>
      <c r="N5" s="1174"/>
      <c r="O5" s="1174"/>
      <c r="P5" s="1175"/>
    </row>
    <row r="6" spans="1:18" ht="38.25" customHeight="1" thickBot="1" x14ac:dyDescent="0.25">
      <c r="A6" s="1113" t="s">
        <v>108</v>
      </c>
      <c r="B6" s="1114"/>
      <c r="C6" s="1114"/>
      <c r="D6" s="1114"/>
      <c r="E6" s="1320"/>
      <c r="F6" s="398"/>
      <c r="G6" s="1282" t="str">
        <f>'Plan Ejecución'!C6</f>
        <v xml:space="preserve">Implementación de estrategias enfocadas en la gestión integral de los residuos sólidos en la jurisdicción de Corantioquia </v>
      </c>
      <c r="H6" s="1283"/>
      <c r="I6" s="1283"/>
      <c r="J6" s="1283"/>
      <c r="K6" s="1283"/>
      <c r="L6" s="1283"/>
      <c r="M6" s="1283"/>
      <c r="N6" s="1283"/>
      <c r="O6" s="1283"/>
      <c r="P6" s="1284"/>
    </row>
    <row r="7" spans="1:18" ht="18" customHeight="1" thickBot="1" x14ac:dyDescent="0.25">
      <c r="A7" s="37"/>
      <c r="B7" s="37"/>
      <c r="C7" s="37"/>
      <c r="D7" s="37"/>
      <c r="E7" s="37"/>
      <c r="F7" s="37"/>
    </row>
    <row r="8" spans="1:18" s="42" customFormat="1" ht="33" customHeight="1" thickBot="1" x14ac:dyDescent="0.25">
      <c r="A8" s="1114" t="s">
        <v>439</v>
      </c>
      <c r="B8" s="1114"/>
      <c r="C8" s="1114"/>
      <c r="D8" s="1114"/>
      <c r="E8" s="1114"/>
      <c r="F8" s="398"/>
      <c r="G8" s="1115"/>
      <c r="H8" s="1116"/>
      <c r="I8" s="1116"/>
      <c r="J8" s="1116"/>
      <c r="K8" s="1116"/>
      <c r="L8" s="1116"/>
      <c r="M8" s="1116"/>
      <c r="N8" s="1116"/>
      <c r="O8" s="1116"/>
      <c r="P8" s="1117"/>
    </row>
    <row r="9" spans="1:18" s="42" customFormat="1" ht="18" customHeight="1" thickBot="1" x14ac:dyDescent="0.25">
      <c r="A9" s="1114" t="s">
        <v>440</v>
      </c>
      <c r="B9" s="1114"/>
      <c r="C9" s="1114"/>
      <c r="D9" s="1114"/>
      <c r="E9" s="1114"/>
      <c r="F9" s="398"/>
      <c r="G9" s="1115"/>
      <c r="H9" s="1116"/>
      <c r="I9" s="1116"/>
      <c r="J9" s="1116"/>
      <c r="K9" s="1116"/>
      <c r="L9" s="1116"/>
      <c r="M9" s="1116"/>
      <c r="N9" s="1116"/>
      <c r="O9" s="1116"/>
      <c r="P9" s="1117"/>
    </row>
    <row r="10" spans="1:18" ht="18" customHeight="1" thickBot="1" x14ac:dyDescent="0.25">
      <c r="A10" s="1114" t="s">
        <v>441</v>
      </c>
      <c r="B10" s="1114"/>
      <c r="C10" s="1114"/>
      <c r="D10" s="1114"/>
      <c r="E10" s="1114"/>
      <c r="F10" s="398"/>
      <c r="G10" s="1115"/>
      <c r="H10" s="1116"/>
      <c r="I10" s="1116"/>
      <c r="J10" s="1116"/>
      <c r="K10" s="1116"/>
      <c r="L10" s="1116"/>
      <c r="M10" s="1116"/>
      <c r="N10" s="1116"/>
      <c r="O10" s="1116"/>
      <c r="P10" s="1117"/>
    </row>
    <row r="11" spans="1:18" ht="18" customHeight="1" thickBot="1" x14ac:dyDescent="0.25">
      <c r="A11" s="160"/>
      <c r="B11" s="160"/>
      <c r="C11" s="160"/>
      <c r="D11" s="160"/>
      <c r="E11" s="132"/>
      <c r="F11" s="132"/>
      <c r="G11" s="133"/>
      <c r="H11" s="133"/>
      <c r="I11" s="133"/>
      <c r="J11" s="133"/>
      <c r="K11" s="133"/>
      <c r="L11" s="133"/>
      <c r="M11" s="161"/>
      <c r="N11" s="161"/>
      <c r="O11" s="161"/>
      <c r="P11" s="161"/>
    </row>
    <row r="12" spans="1:18" ht="18" customHeight="1" x14ac:dyDescent="0.2">
      <c r="A12" s="1366" t="s">
        <v>447</v>
      </c>
      <c r="B12" s="1367"/>
      <c r="C12" s="1367"/>
      <c r="D12" s="1367"/>
      <c r="E12" s="1367"/>
      <c r="F12" s="1367"/>
      <c r="G12" s="1367"/>
      <c r="H12" s="1367"/>
      <c r="I12" s="1367"/>
      <c r="J12" s="1368"/>
      <c r="K12" s="824"/>
      <c r="L12" s="824"/>
      <c r="M12" s="1370" t="s">
        <v>421</v>
      </c>
      <c r="N12" s="1370"/>
      <c r="O12" s="1370"/>
      <c r="P12" s="1371"/>
    </row>
    <row r="13" spans="1:18" ht="18" customHeight="1" thickBot="1" x14ac:dyDescent="0.25">
      <c r="A13" s="1113"/>
      <c r="B13" s="1114"/>
      <c r="C13" s="1114"/>
      <c r="D13" s="1114"/>
      <c r="E13" s="1114"/>
      <c r="F13" s="1114"/>
      <c r="G13" s="1114"/>
      <c r="H13" s="1114"/>
      <c r="I13" s="1114"/>
      <c r="J13" s="1369"/>
      <c r="K13" s="825"/>
      <c r="L13" s="825"/>
      <c r="M13" s="1372" t="s">
        <v>423</v>
      </c>
      <c r="N13" s="1372"/>
      <c r="O13" s="1372" t="s">
        <v>424</v>
      </c>
      <c r="P13" s="1373"/>
      <c r="R13" s="753"/>
    </row>
    <row r="14" spans="1:18" ht="18" customHeight="1" x14ac:dyDescent="0.2">
      <c r="A14" s="1323" t="e">
        <f>+CONCATENATE(#REF!," ",#REF!)</f>
        <v>#REF!</v>
      </c>
      <c r="B14" s="1324"/>
      <c r="C14" s="1324"/>
      <c r="D14" s="1324"/>
      <c r="E14" s="1324"/>
      <c r="F14" s="1324"/>
      <c r="G14" s="1324"/>
      <c r="H14" s="1324"/>
      <c r="I14" s="1324"/>
      <c r="J14" s="1324"/>
      <c r="K14" s="1324"/>
      <c r="L14" s="1324"/>
      <c r="M14" s="1324"/>
      <c r="N14" s="1324"/>
      <c r="O14" s="1324"/>
      <c r="P14" s="1325"/>
      <c r="R14" s="753"/>
    </row>
    <row r="15" spans="1:18" ht="27" customHeight="1" x14ac:dyDescent="0.2">
      <c r="A15" s="251" t="s">
        <v>375</v>
      </c>
      <c r="B15" s="76" t="s">
        <v>376</v>
      </c>
      <c r="C15" s="76" t="s">
        <v>377</v>
      </c>
      <c r="D15" s="76" t="s">
        <v>117</v>
      </c>
      <c r="E15" s="76" t="s">
        <v>1308</v>
      </c>
      <c r="F15" s="76" t="s">
        <v>1309</v>
      </c>
      <c r="G15" s="135" t="s">
        <v>1310</v>
      </c>
      <c r="H15" s="135" t="s">
        <v>1311</v>
      </c>
      <c r="I15" s="135" t="s">
        <v>1312</v>
      </c>
      <c r="J15" s="135" t="s">
        <v>1313</v>
      </c>
      <c r="K15" s="135"/>
      <c r="L15" s="135"/>
      <c r="M15" s="137" t="s">
        <v>425</v>
      </c>
      <c r="N15" s="137" t="s">
        <v>426</v>
      </c>
      <c r="O15" s="137" t="s">
        <v>425</v>
      </c>
      <c r="P15" s="162" t="s">
        <v>426</v>
      </c>
      <c r="Q15" s="163"/>
    </row>
    <row r="16" spans="1:18" ht="18" customHeight="1" x14ac:dyDescent="0.2">
      <c r="A16" s="1326" t="s">
        <v>373</v>
      </c>
      <c r="B16" s="1327"/>
      <c r="C16" s="1327"/>
      <c r="D16" s="1327"/>
      <c r="E16" s="1327"/>
      <c r="F16" s="1327"/>
      <c r="G16" s="1327"/>
      <c r="H16" s="1327"/>
      <c r="I16" s="1327"/>
      <c r="J16" s="1327"/>
      <c r="K16" s="1327"/>
      <c r="L16" s="1327"/>
      <c r="M16" s="1327"/>
      <c r="N16" s="1327"/>
      <c r="O16" s="1327"/>
      <c r="P16" s="1328"/>
      <c r="Q16" s="163"/>
    </row>
    <row r="17" spans="1:19" ht="12.75" x14ac:dyDescent="0.2">
      <c r="A17" s="253" t="str">
        <f>'Presupuesto Contrato'!A11</f>
        <v>Asesor o coordinador</v>
      </c>
      <c r="B17" s="723">
        <f>'Presupuesto Contrato'!B11</f>
        <v>1</v>
      </c>
      <c r="C17" s="140">
        <v>0.5</v>
      </c>
      <c r="D17" s="4" t="s">
        <v>416</v>
      </c>
      <c r="E17" s="143">
        <v>1</v>
      </c>
      <c r="F17" s="143">
        <v>5</v>
      </c>
      <c r="G17" s="141">
        <f>Honorarios!B15</f>
        <v>8990280</v>
      </c>
      <c r="H17" s="141">
        <f>G17*1.05</f>
        <v>9439794</v>
      </c>
      <c r="I17" s="141">
        <f>B17*C17*E17*G17</f>
        <v>4495140</v>
      </c>
      <c r="J17" s="141">
        <f>B17*C17*F17*H17</f>
        <v>23599485</v>
      </c>
      <c r="K17" s="141">
        <v>0</v>
      </c>
      <c r="L17" s="141">
        <v>0</v>
      </c>
      <c r="M17" s="141">
        <f>I17+J17</f>
        <v>28094625</v>
      </c>
      <c r="N17" s="141"/>
      <c r="O17" s="141"/>
      <c r="P17" s="164"/>
      <c r="R17" s="163"/>
      <c r="S17" s="163"/>
    </row>
    <row r="18" spans="1:19" ht="25.5" x14ac:dyDescent="0.2">
      <c r="A18" s="9" t="s">
        <v>383</v>
      </c>
      <c r="B18" s="723">
        <f>'Presupuesto Contrato'!B13</f>
        <v>1</v>
      </c>
      <c r="C18" s="140">
        <v>0.5</v>
      </c>
      <c r="D18" s="4" t="s">
        <v>416</v>
      </c>
      <c r="E18" s="143">
        <v>1</v>
      </c>
      <c r="F18" s="143">
        <v>5</v>
      </c>
      <c r="G18" s="141">
        <f>Honorarios!B14</f>
        <v>7493940</v>
      </c>
      <c r="H18" s="141">
        <f t="shared" ref="H18:H19" si="0">G18*1.05</f>
        <v>7868637</v>
      </c>
      <c r="I18" s="141">
        <f t="shared" ref="I18:I22" si="1">B18*C18*E18*G18</f>
        <v>3746970</v>
      </c>
      <c r="J18" s="141">
        <f t="shared" ref="J18:J19" si="2">B18*C18*F18*H18</f>
        <v>19671592.5</v>
      </c>
      <c r="K18" s="141">
        <v>0</v>
      </c>
      <c r="L18" s="141">
        <v>0</v>
      </c>
      <c r="M18" s="141">
        <f t="shared" ref="M18:M22" si="3">I18+J18</f>
        <v>23418562.5</v>
      </c>
      <c r="N18" s="141"/>
      <c r="O18" s="141"/>
      <c r="P18" s="164"/>
    </row>
    <row r="19" spans="1:19" ht="25.5" x14ac:dyDescent="0.2">
      <c r="A19" s="9" t="s">
        <v>383</v>
      </c>
      <c r="B19" s="723">
        <v>1</v>
      </c>
      <c r="C19" s="140">
        <v>1</v>
      </c>
      <c r="D19" s="4" t="s">
        <v>416</v>
      </c>
      <c r="E19" s="143">
        <v>1</v>
      </c>
      <c r="F19" s="143">
        <v>5</v>
      </c>
      <c r="G19" s="141">
        <f>Honorarios!B14</f>
        <v>7493940</v>
      </c>
      <c r="H19" s="141">
        <f t="shared" si="0"/>
        <v>7868637</v>
      </c>
      <c r="I19" s="141">
        <f t="shared" si="1"/>
        <v>7493940</v>
      </c>
      <c r="J19" s="141">
        <f t="shared" si="2"/>
        <v>39343185</v>
      </c>
      <c r="K19" s="141">
        <v>0</v>
      </c>
      <c r="L19" s="141">
        <v>0</v>
      </c>
      <c r="M19" s="141">
        <f t="shared" si="3"/>
        <v>46837125</v>
      </c>
      <c r="N19" s="141"/>
      <c r="O19" s="141"/>
      <c r="P19" s="164"/>
    </row>
    <row r="20" spans="1:19" ht="45.75" hidden="1" customHeight="1" x14ac:dyDescent="0.2">
      <c r="A20" s="253"/>
      <c r="B20" s="723"/>
      <c r="C20" s="140"/>
      <c r="D20" s="4"/>
      <c r="E20" s="143"/>
      <c r="F20" s="143"/>
      <c r="G20" s="141"/>
      <c r="H20" s="141"/>
      <c r="I20" s="141">
        <f t="shared" si="1"/>
        <v>0</v>
      </c>
      <c r="J20" s="141"/>
      <c r="K20" s="141">
        <v>0</v>
      </c>
      <c r="L20" s="141">
        <v>0</v>
      </c>
      <c r="M20" s="141">
        <f t="shared" si="3"/>
        <v>0</v>
      </c>
      <c r="N20" s="141"/>
      <c r="O20" s="141"/>
      <c r="P20" s="164"/>
    </row>
    <row r="21" spans="1:19" ht="45.75" hidden="1" customHeight="1" x14ac:dyDescent="0.2">
      <c r="A21" s="253"/>
      <c r="B21" s="723"/>
      <c r="C21" s="140"/>
      <c r="D21" s="4"/>
      <c r="E21" s="143"/>
      <c r="F21" s="143"/>
      <c r="G21" s="141"/>
      <c r="H21" s="141"/>
      <c r="I21" s="141">
        <f t="shared" si="1"/>
        <v>0</v>
      </c>
      <c r="J21" s="141"/>
      <c r="K21" s="141">
        <v>0</v>
      </c>
      <c r="L21" s="141">
        <v>0</v>
      </c>
      <c r="M21" s="141">
        <f t="shared" si="3"/>
        <v>0</v>
      </c>
      <c r="N21" s="141"/>
      <c r="O21" s="141"/>
      <c r="P21" s="164"/>
    </row>
    <row r="22" spans="1:19" ht="45" hidden="1" customHeight="1" x14ac:dyDescent="0.2">
      <c r="A22" s="253"/>
      <c r="B22" s="723"/>
      <c r="C22" s="140"/>
      <c r="D22" s="4"/>
      <c r="E22" s="143"/>
      <c r="F22" s="143"/>
      <c r="G22" s="141"/>
      <c r="H22" s="141"/>
      <c r="I22" s="141">
        <f t="shared" si="1"/>
        <v>0</v>
      </c>
      <c r="J22" s="141"/>
      <c r="K22" s="141">
        <v>0</v>
      </c>
      <c r="L22" s="141">
        <v>0</v>
      </c>
      <c r="M22" s="141">
        <f t="shared" si="3"/>
        <v>0</v>
      </c>
      <c r="N22" s="141"/>
      <c r="O22" s="141"/>
      <c r="P22" s="164"/>
    </row>
    <row r="23" spans="1:19" ht="12.75" x14ac:dyDescent="0.2">
      <c r="I23" s="141"/>
    </row>
    <row r="24" spans="1:19" ht="45" customHeight="1" x14ac:dyDescent="0.2">
      <c r="A24" s="1331" t="s">
        <v>469</v>
      </c>
      <c r="B24" s="1332"/>
      <c r="C24" s="1332"/>
      <c r="D24" s="1332"/>
      <c r="E24" s="1332"/>
      <c r="F24" s="1332"/>
      <c r="G24" s="1332"/>
      <c r="H24" s="1332"/>
      <c r="I24" s="1332"/>
      <c r="J24" s="1332"/>
      <c r="K24" s="1332"/>
      <c r="L24" s="1332"/>
      <c r="M24" s="1332"/>
      <c r="N24" s="1332"/>
      <c r="O24" s="1332"/>
      <c r="P24" s="1333"/>
      <c r="Q24" s="760"/>
    </row>
    <row r="25" spans="1:19" ht="12.75" hidden="1" x14ac:dyDescent="0.2">
      <c r="A25" s="743"/>
      <c r="B25" s="750"/>
      <c r="C25" s="751"/>
      <c r="D25" s="766"/>
      <c r="E25" s="744"/>
      <c r="F25" s="744"/>
      <c r="G25" s="726"/>
      <c r="H25" s="726"/>
      <c r="I25" s="726"/>
      <c r="J25" s="726"/>
      <c r="K25" s="726"/>
      <c r="L25" s="726"/>
      <c r="M25" s="726"/>
      <c r="N25" s="726"/>
      <c r="O25" s="726"/>
      <c r="P25" s="769"/>
    </row>
    <row r="26" spans="1:19" ht="12.75" hidden="1" x14ac:dyDescent="0.2">
      <c r="A26" s="743"/>
      <c r="B26" s="750"/>
      <c r="C26" s="751"/>
      <c r="D26" s="766"/>
      <c r="E26" s="744"/>
      <c r="F26" s="744"/>
      <c r="G26" s="726"/>
      <c r="H26" s="726"/>
      <c r="I26" s="726"/>
      <c r="J26" s="726"/>
      <c r="K26" s="726"/>
      <c r="L26" s="726"/>
      <c r="M26" s="726"/>
      <c r="N26" s="726"/>
      <c r="O26" s="726"/>
      <c r="P26" s="769"/>
    </row>
    <row r="27" spans="1:19" ht="12.75" hidden="1" x14ac:dyDescent="0.2">
      <c r="A27" s="743"/>
      <c r="B27" s="750"/>
      <c r="C27" s="751"/>
      <c r="D27" s="766"/>
      <c r="E27" s="744"/>
      <c r="F27" s="744"/>
      <c r="G27" s="726"/>
      <c r="H27" s="726"/>
      <c r="I27" s="726"/>
      <c r="J27" s="726"/>
      <c r="K27" s="726"/>
      <c r="L27" s="726"/>
      <c r="M27" s="726"/>
      <c r="N27" s="726"/>
      <c r="O27" s="726"/>
      <c r="P27" s="769"/>
    </row>
    <row r="28" spans="1:19" ht="12.75" hidden="1" x14ac:dyDescent="0.2">
      <c r="A28" s="743"/>
      <c r="B28" s="750"/>
      <c r="C28" s="751"/>
      <c r="D28" s="766"/>
      <c r="E28" s="744"/>
      <c r="F28" s="744"/>
      <c r="G28" s="726"/>
      <c r="H28" s="726"/>
      <c r="I28" s="726"/>
      <c r="J28" s="726"/>
      <c r="K28" s="726"/>
      <c r="L28" s="726"/>
      <c r="M28" s="726"/>
      <c r="N28" s="726"/>
      <c r="O28" s="726"/>
      <c r="P28" s="769"/>
    </row>
    <row r="29" spans="1:19" ht="12.75" hidden="1" x14ac:dyDescent="0.2">
      <c r="A29" s="743"/>
      <c r="B29" s="750"/>
      <c r="C29" s="751"/>
      <c r="D29" s="766"/>
      <c r="E29" s="744"/>
      <c r="F29" s="744"/>
      <c r="G29" s="726"/>
      <c r="H29" s="726"/>
      <c r="I29" s="726"/>
      <c r="J29" s="726">
        <f t="shared" ref="J29:J32" si="4">B29*C29*E29*G29</f>
        <v>0</v>
      </c>
      <c r="K29" s="726"/>
      <c r="L29" s="726"/>
      <c r="M29" s="726">
        <f t="shared" ref="M29:M32" si="5">+J29</f>
        <v>0</v>
      </c>
      <c r="N29" s="726"/>
      <c r="O29" s="726"/>
      <c r="P29" s="769"/>
    </row>
    <row r="30" spans="1:19" ht="12.75" hidden="1" x14ac:dyDescent="0.2">
      <c r="A30" s="743"/>
      <c r="B30" s="750"/>
      <c r="C30" s="751"/>
      <c r="D30" s="766"/>
      <c r="E30" s="744"/>
      <c r="F30" s="744"/>
      <c r="G30" s="726"/>
      <c r="H30" s="726"/>
      <c r="I30" s="726"/>
      <c r="J30" s="726">
        <f t="shared" si="4"/>
        <v>0</v>
      </c>
      <c r="K30" s="726"/>
      <c r="L30" s="726"/>
      <c r="M30" s="726">
        <f t="shared" si="5"/>
        <v>0</v>
      </c>
      <c r="N30" s="726"/>
      <c r="O30" s="726"/>
      <c r="P30" s="769"/>
    </row>
    <row r="31" spans="1:19" ht="12.75" hidden="1" x14ac:dyDescent="0.2">
      <c r="A31" s="743"/>
      <c r="B31" s="750"/>
      <c r="C31" s="751"/>
      <c r="D31" s="766"/>
      <c r="E31" s="744"/>
      <c r="F31" s="744"/>
      <c r="G31" s="726"/>
      <c r="H31" s="726"/>
      <c r="I31" s="726"/>
      <c r="J31" s="726">
        <f t="shared" si="4"/>
        <v>0</v>
      </c>
      <c r="K31" s="726"/>
      <c r="L31" s="726"/>
      <c r="M31" s="726">
        <f t="shared" si="5"/>
        <v>0</v>
      </c>
      <c r="N31" s="726"/>
      <c r="O31" s="726"/>
      <c r="P31" s="769"/>
    </row>
    <row r="32" spans="1:19" ht="12.75" hidden="1" x14ac:dyDescent="0.2">
      <c r="A32" s="743"/>
      <c r="B32" s="750"/>
      <c r="C32" s="751"/>
      <c r="D32" s="766"/>
      <c r="E32" s="744"/>
      <c r="F32" s="744"/>
      <c r="G32" s="726"/>
      <c r="H32" s="726"/>
      <c r="I32" s="726"/>
      <c r="J32" s="726">
        <f t="shared" si="4"/>
        <v>0</v>
      </c>
      <c r="K32" s="726"/>
      <c r="L32" s="726"/>
      <c r="M32" s="726">
        <f t="shared" si="5"/>
        <v>0</v>
      </c>
      <c r="N32" s="726"/>
      <c r="O32" s="726"/>
      <c r="P32" s="769"/>
    </row>
    <row r="33" spans="1:19" ht="18" customHeight="1" x14ac:dyDescent="0.2">
      <c r="A33" s="1355" t="s">
        <v>448</v>
      </c>
      <c r="B33" s="1356"/>
      <c r="C33" s="1356"/>
      <c r="D33" s="1356"/>
      <c r="E33" s="1356"/>
      <c r="F33" s="1357"/>
      <c r="G33" s="142">
        <f>SUM(G17:G32)</f>
        <v>23978160</v>
      </c>
      <c r="H33" s="142">
        <f>SUM(H17:H32)</f>
        <v>25177068</v>
      </c>
      <c r="I33" s="142">
        <f>SUM(I17:I32)</f>
        <v>15736050</v>
      </c>
      <c r="J33" s="142">
        <f>SUM(J17:J32)</f>
        <v>82614262.5</v>
      </c>
      <c r="K33" s="142">
        <f t="shared" ref="K33:P33" si="6">SUM(K17:K32)</f>
        <v>0</v>
      </c>
      <c r="L33" s="142">
        <f t="shared" si="6"/>
        <v>0</v>
      </c>
      <c r="M33" s="142">
        <f>SUM(M17:M32)</f>
        <v>98350312.5</v>
      </c>
      <c r="N33" s="142">
        <f t="shared" si="6"/>
        <v>0</v>
      </c>
      <c r="O33" s="142">
        <f t="shared" si="6"/>
        <v>0</v>
      </c>
      <c r="P33" s="166">
        <f t="shared" si="6"/>
        <v>0</v>
      </c>
    </row>
    <row r="34" spans="1:19" ht="27.75" customHeight="1" x14ac:dyDescent="0.2">
      <c r="A34" s="1330" t="s">
        <v>375</v>
      </c>
      <c r="B34" s="1321"/>
      <c r="C34" s="1321"/>
      <c r="D34" s="83" t="s">
        <v>117</v>
      </c>
      <c r="E34" s="76" t="s">
        <v>1308</v>
      </c>
      <c r="F34" s="76" t="s">
        <v>1309</v>
      </c>
      <c r="G34" s="135" t="s">
        <v>1310</v>
      </c>
      <c r="H34" s="135" t="s">
        <v>1311</v>
      </c>
      <c r="I34" s="135" t="s">
        <v>1312</v>
      </c>
      <c r="J34" s="135" t="s">
        <v>1313</v>
      </c>
      <c r="K34" s="135"/>
      <c r="L34" s="135"/>
      <c r="M34" s="137" t="s">
        <v>425</v>
      </c>
      <c r="N34" s="137" t="s">
        <v>426</v>
      </c>
      <c r="O34" s="137" t="s">
        <v>425</v>
      </c>
      <c r="P34" s="162" t="s">
        <v>426</v>
      </c>
      <c r="S34" s="163"/>
    </row>
    <row r="35" spans="1:19" ht="12.75" x14ac:dyDescent="0.2">
      <c r="A35" s="1326" t="s">
        <v>461</v>
      </c>
      <c r="B35" s="1327"/>
      <c r="C35" s="1327"/>
      <c r="D35" s="1327"/>
      <c r="E35" s="1327"/>
      <c r="F35" s="1327"/>
      <c r="G35" s="1327"/>
      <c r="H35" s="1327"/>
      <c r="I35" s="1327"/>
      <c r="J35" s="1327"/>
      <c r="K35" s="1327"/>
      <c r="L35" s="1327"/>
      <c r="M35" s="1327"/>
      <c r="N35" s="1327"/>
      <c r="O35" s="1327"/>
      <c r="P35" s="1328"/>
      <c r="Q35" s="719"/>
    </row>
    <row r="36" spans="1:19" ht="12.75" x14ac:dyDescent="0.2">
      <c r="A36" s="1322" t="s">
        <v>1238</v>
      </c>
      <c r="B36" s="1285"/>
      <c r="C36" s="1285"/>
      <c r="D36" s="23" t="s">
        <v>470</v>
      </c>
      <c r="E36" s="23">
        <v>2</v>
      </c>
      <c r="F36" s="23">
        <v>3</v>
      </c>
      <c r="G36" s="141">
        <f>+('Gtos DyM'!$B$110+'Gtos DyM'!$C$110)</f>
        <v>179800</v>
      </c>
      <c r="H36" s="141">
        <f>G36*1.05</f>
        <v>188790</v>
      </c>
      <c r="I36" s="141">
        <f>E36*G36</f>
        <v>359600</v>
      </c>
      <c r="J36" s="141">
        <f>F36*H36</f>
        <v>566370</v>
      </c>
      <c r="K36" s="141"/>
      <c r="L36" s="141"/>
      <c r="M36" s="252">
        <f>I36+J36+K36+L36</f>
        <v>925970</v>
      </c>
      <c r="N36" s="252"/>
      <c r="O36" s="168"/>
      <c r="P36" s="169"/>
      <c r="Q36" s="719"/>
    </row>
    <row r="37" spans="1:19" ht="12.75" hidden="1" x14ac:dyDescent="0.2">
      <c r="A37" s="1374"/>
      <c r="B37" s="1375"/>
      <c r="C37" s="1375"/>
      <c r="D37" s="23"/>
      <c r="E37" s="23"/>
      <c r="F37" s="23"/>
      <c r="G37" s="141"/>
      <c r="H37" s="141">
        <f t="shared" ref="H37:H40" si="7">G37*1.05</f>
        <v>0</v>
      </c>
      <c r="I37" s="141">
        <f t="shared" ref="I37:I40" si="8">E37*G37</f>
        <v>0</v>
      </c>
      <c r="J37" s="141">
        <f t="shared" ref="J37:J40" si="9">F37*H37</f>
        <v>0</v>
      </c>
      <c r="K37" s="141"/>
      <c r="L37" s="141"/>
      <c r="M37" s="252">
        <f t="shared" ref="M37" si="10">I37+J37+K37+L37</f>
        <v>0</v>
      </c>
      <c r="N37" s="252"/>
      <c r="O37" s="168"/>
      <c r="P37" s="169"/>
      <c r="Q37" s="719"/>
    </row>
    <row r="38" spans="1:19" ht="12.75" x14ac:dyDescent="0.2">
      <c r="A38" s="1322" t="s">
        <v>1239</v>
      </c>
      <c r="B38" s="1285"/>
      <c r="C38" s="1285"/>
      <c r="D38" s="23" t="s">
        <v>470</v>
      </c>
      <c r="E38" s="23">
        <v>0</v>
      </c>
      <c r="F38" s="23">
        <v>5</v>
      </c>
      <c r="G38" s="141">
        <f>+('Gtos DyM'!$B$110+'Gtos DyM'!$C$110)</f>
        <v>179800</v>
      </c>
      <c r="H38" s="141">
        <f t="shared" si="7"/>
        <v>188790</v>
      </c>
      <c r="I38" s="141">
        <f t="shared" si="8"/>
        <v>0</v>
      </c>
      <c r="J38" s="141">
        <f t="shared" si="9"/>
        <v>943950</v>
      </c>
      <c r="K38" s="141"/>
      <c r="L38" s="141"/>
      <c r="M38" s="252">
        <f>I38+J38+K38+L38</f>
        <v>943950</v>
      </c>
      <c r="N38" s="252"/>
      <c r="O38" s="168"/>
      <c r="P38" s="169"/>
      <c r="Q38" s="719"/>
    </row>
    <row r="39" spans="1:19" ht="25.5" customHeight="1" x14ac:dyDescent="0.2">
      <c r="A39" s="1322" t="s">
        <v>1289</v>
      </c>
      <c r="B39" s="1285"/>
      <c r="C39" s="1285"/>
      <c r="D39" s="143" t="s">
        <v>470</v>
      </c>
      <c r="E39" s="143">
        <v>0</v>
      </c>
      <c r="F39" s="143">
        <v>5</v>
      </c>
      <c r="G39" s="141">
        <f>+('Gtos DyM'!$B$110+'Gtos DyM'!$C$110)</f>
        <v>179800</v>
      </c>
      <c r="H39" s="141">
        <f t="shared" si="7"/>
        <v>188790</v>
      </c>
      <c r="I39" s="141">
        <f t="shared" si="8"/>
        <v>0</v>
      </c>
      <c r="J39" s="141">
        <f t="shared" si="9"/>
        <v>943950</v>
      </c>
      <c r="K39" s="141"/>
      <c r="L39" s="141"/>
      <c r="M39" s="252">
        <f>I39+J39+K39+L39</f>
        <v>943950</v>
      </c>
      <c r="N39" s="252"/>
      <c r="O39" s="168"/>
      <c r="P39" s="169"/>
      <c r="Q39" s="719"/>
    </row>
    <row r="40" spans="1:19" ht="12.75" x14ac:dyDescent="0.2">
      <c r="A40" s="1322" t="str">
        <f>'Estudio de mercado'!A15</f>
        <v>Memoria USB 32 GB</v>
      </c>
      <c r="B40" s="1285"/>
      <c r="C40" s="1285"/>
      <c r="D40" s="23" t="s">
        <v>471</v>
      </c>
      <c r="E40" s="23">
        <v>0</v>
      </c>
      <c r="F40" s="23">
        <v>5</v>
      </c>
      <c r="G40" s="141">
        <f>('Estudio de mercado'!U15)</f>
        <v>20196.078431372549</v>
      </c>
      <c r="H40" s="141">
        <f t="shared" si="7"/>
        <v>21205.882352941178</v>
      </c>
      <c r="I40" s="141">
        <f t="shared" si="8"/>
        <v>0</v>
      </c>
      <c r="J40" s="141">
        <f t="shared" si="9"/>
        <v>106029.41176470589</v>
      </c>
      <c r="K40" s="141"/>
      <c r="L40" s="141"/>
      <c r="M40" s="252">
        <f>I40+J40+K40+L40</f>
        <v>106029.41176470589</v>
      </c>
      <c r="N40" s="252"/>
      <c r="O40" s="168"/>
      <c r="P40" s="169"/>
      <c r="Q40" s="754"/>
    </row>
    <row r="41" spans="1:19" ht="51" hidden="1" x14ac:dyDescent="0.2">
      <c r="A41" s="1322"/>
      <c r="B41" s="1285"/>
      <c r="C41" s="1285"/>
      <c r="D41" s="23"/>
      <c r="E41" s="23"/>
      <c r="F41" s="23"/>
      <c r="G41" s="141"/>
      <c r="H41" s="141"/>
      <c r="I41" s="141"/>
      <c r="J41" s="141"/>
      <c r="K41" s="141"/>
      <c r="L41" s="141"/>
      <c r="M41" s="252"/>
      <c r="N41" s="252"/>
      <c r="O41" s="168"/>
      <c r="P41" s="169"/>
      <c r="Q41" s="719" t="s">
        <v>1276</v>
      </c>
    </row>
    <row r="42" spans="1:19" ht="39.6" hidden="1" customHeight="1" x14ac:dyDescent="0.2">
      <c r="A42" s="1322"/>
      <c r="B42" s="1285"/>
      <c r="C42" s="1285"/>
      <c r="D42" s="23"/>
      <c r="E42" s="23"/>
      <c r="F42" s="23"/>
      <c r="G42" s="141"/>
      <c r="H42" s="141"/>
      <c r="I42" s="141"/>
      <c r="J42" s="141"/>
      <c r="K42" s="141"/>
      <c r="L42" s="141"/>
      <c r="M42" s="252"/>
      <c r="N42" s="252"/>
      <c r="O42" s="168"/>
      <c r="P42" s="169"/>
    </row>
    <row r="43" spans="1:19" ht="46.15" hidden="1" customHeight="1" x14ac:dyDescent="0.2">
      <c r="A43" s="1322"/>
      <c r="B43" s="1285"/>
      <c r="C43" s="1285"/>
      <c r="D43" s="23"/>
      <c r="E43" s="23"/>
      <c r="F43" s="23"/>
      <c r="G43" s="141"/>
      <c r="H43" s="141"/>
      <c r="I43" s="141"/>
      <c r="J43" s="141"/>
      <c r="K43" s="141"/>
      <c r="L43" s="141"/>
      <c r="M43" s="252"/>
      <c r="N43" s="252"/>
      <c r="O43" s="168"/>
      <c r="P43" s="169"/>
    </row>
    <row r="44" spans="1:19" ht="46.9" hidden="1" customHeight="1" x14ac:dyDescent="0.2">
      <c r="A44" s="1322"/>
      <c r="B44" s="1285"/>
      <c r="C44" s="1285"/>
      <c r="D44" s="23"/>
      <c r="E44" s="23"/>
      <c r="F44" s="23"/>
      <c r="G44" s="141"/>
      <c r="H44" s="141"/>
      <c r="I44" s="141"/>
      <c r="J44" s="141"/>
      <c r="K44" s="141"/>
      <c r="L44" s="141"/>
      <c r="M44" s="252"/>
      <c r="N44" s="252"/>
      <c r="O44" s="168"/>
      <c r="P44" s="169"/>
    </row>
    <row r="45" spans="1:19" ht="45.6" hidden="1" customHeight="1" x14ac:dyDescent="0.2">
      <c r="A45" s="1322"/>
      <c r="B45" s="1285"/>
      <c r="C45" s="1285"/>
      <c r="D45" s="23"/>
      <c r="E45" s="23"/>
      <c r="F45" s="23"/>
      <c r="G45" s="141"/>
      <c r="H45" s="141"/>
      <c r="I45" s="141"/>
      <c r="J45" s="141"/>
      <c r="K45" s="141"/>
      <c r="L45" s="141"/>
      <c r="M45" s="252"/>
      <c r="N45" s="252"/>
      <c r="O45" s="168"/>
      <c r="P45" s="169"/>
    </row>
    <row r="46" spans="1:19" ht="48" hidden="1" customHeight="1" x14ac:dyDescent="0.2">
      <c r="A46" s="1322"/>
      <c r="B46" s="1285"/>
      <c r="C46" s="1285"/>
      <c r="D46" s="23"/>
      <c r="E46" s="23"/>
      <c r="F46" s="23"/>
      <c r="G46" s="141"/>
      <c r="H46" s="141"/>
      <c r="I46" s="141"/>
      <c r="J46" s="141"/>
      <c r="K46" s="141"/>
      <c r="L46" s="141"/>
      <c r="M46" s="252"/>
      <c r="N46" s="252"/>
      <c r="O46" s="168"/>
      <c r="P46" s="169"/>
      <c r="Q46" s="719"/>
    </row>
    <row r="47" spans="1:19" ht="25.15" hidden="1" customHeight="1" x14ac:dyDescent="0.2">
      <c r="A47" s="1322"/>
      <c r="B47" s="1285"/>
      <c r="C47" s="1285"/>
      <c r="D47" s="23"/>
      <c r="E47" s="23"/>
      <c r="F47" s="23"/>
      <c r="G47" s="141"/>
      <c r="H47" s="141"/>
      <c r="I47" s="141"/>
      <c r="J47" s="141"/>
      <c r="K47" s="141"/>
      <c r="L47" s="141"/>
      <c r="M47" s="252"/>
      <c r="N47" s="252"/>
      <c r="O47" s="168"/>
      <c r="P47" s="169"/>
    </row>
    <row r="48" spans="1:19" ht="25.15" hidden="1" customHeight="1" x14ac:dyDescent="0.2">
      <c r="A48" s="1322"/>
      <c r="B48" s="1285"/>
      <c r="C48" s="1285"/>
      <c r="D48" s="23"/>
      <c r="E48" s="23"/>
      <c r="F48" s="23"/>
      <c r="G48" s="141"/>
      <c r="H48" s="141"/>
      <c r="I48" s="141"/>
      <c r="J48" s="141"/>
      <c r="K48" s="141"/>
      <c r="L48" s="141"/>
      <c r="M48" s="252"/>
      <c r="N48" s="252"/>
      <c r="O48" s="168"/>
      <c r="P48" s="169"/>
    </row>
    <row r="49" spans="1:16" ht="25.15" hidden="1" customHeight="1" x14ac:dyDescent="0.2">
      <c r="A49" s="1351"/>
      <c r="B49" s="1352"/>
      <c r="C49" s="1352"/>
      <c r="D49" s="745"/>
      <c r="E49" s="745"/>
      <c r="F49" s="745"/>
      <c r="G49" s="726"/>
      <c r="H49" s="726"/>
      <c r="I49" s="726"/>
      <c r="J49" s="726"/>
      <c r="K49" s="726"/>
      <c r="L49" s="726"/>
      <c r="M49" s="727"/>
      <c r="N49" s="252"/>
      <c r="O49" s="168"/>
      <c r="P49" s="169"/>
    </row>
    <row r="50" spans="1:16" ht="25.15" hidden="1" customHeight="1" x14ac:dyDescent="0.2">
      <c r="A50" s="1351"/>
      <c r="B50" s="1352"/>
      <c r="C50" s="1352"/>
      <c r="D50" s="745"/>
      <c r="E50" s="745"/>
      <c r="F50" s="745"/>
      <c r="G50" s="726"/>
      <c r="H50" s="726"/>
      <c r="I50" s="726"/>
      <c r="J50" s="726"/>
      <c r="K50" s="726"/>
      <c r="L50" s="726"/>
      <c r="M50" s="727"/>
      <c r="N50" s="252"/>
      <c r="O50" s="168"/>
      <c r="P50" s="169"/>
    </row>
    <row r="51" spans="1:16" ht="25.15" hidden="1" customHeight="1" x14ac:dyDescent="0.2">
      <c r="A51" s="1351"/>
      <c r="B51" s="1352"/>
      <c r="C51" s="1352"/>
      <c r="D51" s="745"/>
      <c r="E51" s="745"/>
      <c r="F51" s="745"/>
      <c r="G51" s="726"/>
      <c r="H51" s="726"/>
      <c r="I51" s="726"/>
      <c r="J51" s="726"/>
      <c r="K51" s="726"/>
      <c r="L51" s="726"/>
      <c r="M51" s="727"/>
      <c r="N51" s="252"/>
      <c r="O51" s="168"/>
      <c r="P51" s="169"/>
    </row>
    <row r="52" spans="1:16" ht="25.15" hidden="1" customHeight="1" x14ac:dyDescent="0.2">
      <c r="A52" s="1351"/>
      <c r="B52" s="1352"/>
      <c r="C52" s="1352"/>
      <c r="D52" s="745"/>
      <c r="E52" s="745"/>
      <c r="F52" s="745"/>
      <c r="G52" s="726"/>
      <c r="H52" s="726"/>
      <c r="I52" s="726"/>
      <c r="J52" s="726"/>
      <c r="K52" s="726"/>
      <c r="L52" s="726"/>
      <c r="M52" s="727"/>
      <c r="N52" s="252"/>
      <c r="O52" s="168"/>
      <c r="P52" s="169"/>
    </row>
    <row r="53" spans="1:16" ht="25.15" hidden="1" customHeight="1" x14ac:dyDescent="0.2">
      <c r="A53" s="1351"/>
      <c r="B53" s="1352"/>
      <c r="C53" s="1352"/>
      <c r="D53" s="745"/>
      <c r="E53" s="745"/>
      <c r="F53" s="745"/>
      <c r="G53" s="726"/>
      <c r="H53" s="726"/>
      <c r="I53" s="726"/>
      <c r="J53" s="726"/>
      <c r="K53" s="726"/>
      <c r="L53" s="726"/>
      <c r="M53" s="727"/>
      <c r="N53" s="252"/>
      <c r="O53" s="168"/>
      <c r="P53" s="169"/>
    </row>
    <row r="54" spans="1:16" ht="25.15" hidden="1" customHeight="1" x14ac:dyDescent="0.2">
      <c r="A54" s="1351"/>
      <c r="B54" s="1352"/>
      <c r="C54" s="1352"/>
      <c r="D54" s="745"/>
      <c r="E54" s="745"/>
      <c r="F54" s="745"/>
      <c r="G54" s="726"/>
      <c r="H54" s="726"/>
      <c r="I54" s="726"/>
      <c r="J54" s="726"/>
      <c r="K54" s="726"/>
      <c r="L54" s="726"/>
      <c r="M54" s="727"/>
      <c r="N54" s="252"/>
      <c r="O54" s="168"/>
      <c r="P54" s="169"/>
    </row>
    <row r="55" spans="1:16" ht="25.15" hidden="1" customHeight="1" x14ac:dyDescent="0.2">
      <c r="A55" s="1322"/>
      <c r="B55" s="1285"/>
      <c r="C55" s="1285"/>
      <c r="D55" s="23"/>
      <c r="E55" s="23"/>
      <c r="F55" s="23"/>
      <c r="G55" s="141"/>
      <c r="H55" s="141"/>
      <c r="I55" s="141"/>
      <c r="J55" s="141"/>
      <c r="K55" s="141"/>
      <c r="L55" s="141"/>
      <c r="M55" s="252"/>
      <c r="N55" s="252"/>
      <c r="O55" s="168"/>
      <c r="P55" s="169"/>
    </row>
    <row r="56" spans="1:16" ht="25.15" hidden="1" customHeight="1" x14ac:dyDescent="0.2">
      <c r="A56" s="1322"/>
      <c r="B56" s="1285"/>
      <c r="C56" s="1285"/>
      <c r="D56" s="23"/>
      <c r="E56" s="23"/>
      <c r="F56" s="23"/>
      <c r="G56" s="141"/>
      <c r="H56" s="141"/>
      <c r="I56" s="141"/>
      <c r="J56" s="141"/>
      <c r="K56" s="141"/>
      <c r="L56" s="141"/>
      <c r="M56" s="252"/>
      <c r="N56" s="252"/>
      <c r="O56" s="168"/>
      <c r="P56" s="169"/>
    </row>
    <row r="57" spans="1:16" ht="25.15" hidden="1" customHeight="1" x14ac:dyDescent="0.2">
      <c r="A57" s="1322"/>
      <c r="B57" s="1285"/>
      <c r="C57" s="1285"/>
      <c r="D57" s="23"/>
      <c r="E57" s="23"/>
      <c r="F57" s="23"/>
      <c r="G57" s="141"/>
      <c r="H57" s="141"/>
      <c r="I57" s="141"/>
      <c r="J57" s="141"/>
      <c r="K57" s="141"/>
      <c r="L57" s="141"/>
      <c r="M57" s="252"/>
      <c r="N57" s="252"/>
      <c r="O57" s="168"/>
      <c r="P57" s="169"/>
    </row>
    <row r="58" spans="1:16" ht="25.15" hidden="1" customHeight="1" x14ac:dyDescent="0.2">
      <c r="A58" s="1322"/>
      <c r="B58" s="1285"/>
      <c r="C58" s="1285"/>
      <c r="D58" s="23"/>
      <c r="E58" s="23"/>
      <c r="F58" s="23"/>
      <c r="G58" s="141"/>
      <c r="H58" s="141"/>
      <c r="I58" s="141"/>
      <c r="J58" s="141"/>
      <c r="K58" s="141"/>
      <c r="L58" s="141"/>
      <c r="M58" s="252"/>
      <c r="N58" s="252"/>
      <c r="O58" s="168"/>
      <c r="P58" s="169"/>
    </row>
    <row r="59" spans="1:16" ht="25.15" hidden="1" customHeight="1" x14ac:dyDescent="0.2">
      <c r="A59" s="1322"/>
      <c r="B59" s="1285"/>
      <c r="C59" s="1285"/>
      <c r="D59" s="23"/>
      <c r="E59" s="23"/>
      <c r="F59" s="23"/>
      <c r="G59" s="141"/>
      <c r="H59" s="141"/>
      <c r="I59" s="141"/>
      <c r="J59" s="141"/>
      <c r="K59" s="141"/>
      <c r="L59" s="141"/>
      <c r="M59" s="252"/>
      <c r="N59" s="252"/>
      <c r="O59" s="168"/>
      <c r="P59" s="169"/>
    </row>
    <row r="60" spans="1:16" ht="25.15" hidden="1" customHeight="1" x14ac:dyDescent="0.2">
      <c r="A60" s="1322"/>
      <c r="B60" s="1285"/>
      <c r="C60" s="1285"/>
      <c r="D60" s="23"/>
      <c r="E60" s="23"/>
      <c r="F60" s="23"/>
      <c r="G60" s="141"/>
      <c r="H60" s="141"/>
      <c r="I60" s="141"/>
      <c r="J60" s="141"/>
      <c r="K60" s="141"/>
      <c r="L60" s="141"/>
      <c r="M60" s="252"/>
      <c r="N60" s="252"/>
      <c r="O60" s="168"/>
      <c r="P60" s="169"/>
    </row>
    <row r="61" spans="1:16" ht="25.15" hidden="1" customHeight="1" x14ac:dyDescent="0.2">
      <c r="A61" s="1322"/>
      <c r="B61" s="1285"/>
      <c r="C61" s="1285"/>
      <c r="D61" s="23"/>
      <c r="E61" s="23"/>
      <c r="F61" s="23"/>
      <c r="G61" s="141"/>
      <c r="H61" s="141"/>
      <c r="I61" s="141"/>
      <c r="J61" s="141"/>
      <c r="K61" s="141"/>
      <c r="L61" s="141"/>
      <c r="M61" s="252"/>
      <c r="N61" s="252"/>
      <c r="O61" s="168"/>
      <c r="P61" s="169"/>
    </row>
    <row r="62" spans="1:16" ht="25.15" hidden="1" customHeight="1" x14ac:dyDescent="0.2">
      <c r="A62" s="1322"/>
      <c r="B62" s="1285"/>
      <c r="C62" s="1285"/>
      <c r="D62" s="23"/>
      <c r="E62" s="23"/>
      <c r="F62" s="23"/>
      <c r="G62" s="141"/>
      <c r="H62" s="141"/>
      <c r="I62" s="141"/>
      <c r="J62" s="141"/>
      <c r="K62" s="141"/>
      <c r="L62" s="141"/>
      <c r="M62" s="252"/>
      <c r="N62" s="252"/>
      <c r="O62" s="168"/>
      <c r="P62" s="169"/>
    </row>
    <row r="63" spans="1:16" ht="25.15" hidden="1" customHeight="1" x14ac:dyDescent="0.2">
      <c r="A63" s="1322"/>
      <c r="B63" s="1285"/>
      <c r="C63" s="1285"/>
      <c r="D63" s="23"/>
      <c r="E63" s="23"/>
      <c r="F63" s="23"/>
      <c r="G63" s="141"/>
      <c r="H63" s="141"/>
      <c r="I63" s="141"/>
      <c r="J63" s="141"/>
      <c r="K63" s="141"/>
      <c r="L63" s="141"/>
      <c r="M63" s="252"/>
      <c r="N63" s="252"/>
      <c r="O63" s="168"/>
      <c r="P63" s="169"/>
    </row>
    <row r="64" spans="1:16" ht="18" hidden="1" customHeight="1" x14ac:dyDescent="0.2">
      <c r="A64" s="1322"/>
      <c r="B64" s="1285"/>
      <c r="C64" s="1285"/>
      <c r="D64" s="23"/>
      <c r="E64" s="23"/>
      <c r="F64" s="23"/>
      <c r="G64" s="141"/>
      <c r="H64" s="141"/>
      <c r="I64" s="141"/>
      <c r="J64" s="141">
        <f t="shared" ref="J64:J67" si="11">E64*G64</f>
        <v>0</v>
      </c>
      <c r="K64" s="141"/>
      <c r="L64" s="141"/>
      <c r="M64" s="252"/>
      <c r="N64" s="252"/>
      <c r="O64" s="168"/>
      <c r="P64" s="169"/>
    </row>
    <row r="65" spans="1:17" ht="15.6" hidden="1" customHeight="1" x14ac:dyDescent="0.2">
      <c r="A65" s="1322"/>
      <c r="B65" s="1285"/>
      <c r="C65" s="1285"/>
      <c r="D65" s="23"/>
      <c r="E65" s="23"/>
      <c r="F65" s="23"/>
      <c r="G65" s="141"/>
      <c r="H65" s="141"/>
      <c r="I65" s="141"/>
      <c r="J65" s="141">
        <f t="shared" si="11"/>
        <v>0</v>
      </c>
      <c r="K65" s="141"/>
      <c r="L65" s="141"/>
      <c r="M65" s="252"/>
      <c r="N65" s="252"/>
      <c r="O65" s="168"/>
      <c r="P65" s="169"/>
    </row>
    <row r="66" spans="1:17" ht="18" hidden="1" customHeight="1" x14ac:dyDescent="0.2">
      <c r="A66" s="1322"/>
      <c r="B66" s="1285"/>
      <c r="C66" s="1285"/>
      <c r="D66" s="23"/>
      <c r="E66" s="23"/>
      <c r="F66" s="23"/>
      <c r="G66" s="141"/>
      <c r="H66" s="141"/>
      <c r="I66" s="141"/>
      <c r="J66" s="141">
        <f t="shared" si="11"/>
        <v>0</v>
      </c>
      <c r="K66" s="141"/>
      <c r="L66" s="141"/>
      <c r="M66" s="252"/>
      <c r="N66" s="252"/>
      <c r="O66" s="168"/>
      <c r="P66" s="169"/>
    </row>
    <row r="67" spans="1:17" ht="18" hidden="1" customHeight="1" x14ac:dyDescent="0.2">
      <c r="A67" s="1322"/>
      <c r="B67" s="1285"/>
      <c r="C67" s="1285"/>
      <c r="D67" s="23"/>
      <c r="E67" s="23"/>
      <c r="F67" s="23"/>
      <c r="G67" s="141"/>
      <c r="H67" s="141"/>
      <c r="I67" s="141"/>
      <c r="J67" s="141">
        <f t="shared" si="11"/>
        <v>0</v>
      </c>
      <c r="K67" s="141"/>
      <c r="L67" s="141"/>
      <c r="M67" s="252"/>
      <c r="N67" s="252"/>
      <c r="O67" s="168"/>
      <c r="P67" s="169"/>
    </row>
    <row r="68" spans="1:17" ht="18" customHeight="1" x14ac:dyDescent="0.2">
      <c r="A68" s="1364"/>
      <c r="B68" s="1365"/>
      <c r="C68" s="1365"/>
      <c r="D68" s="892"/>
      <c r="E68" s="892"/>
      <c r="F68" s="893"/>
      <c r="G68" s="141"/>
      <c r="H68" s="141"/>
      <c r="I68" s="141"/>
      <c r="J68" s="141"/>
      <c r="K68" s="141"/>
      <c r="L68" s="141"/>
      <c r="M68" s="252"/>
      <c r="N68" s="252"/>
      <c r="O68" s="168"/>
      <c r="P68" s="169"/>
    </row>
    <row r="69" spans="1:17" ht="18" customHeight="1" x14ac:dyDescent="0.2">
      <c r="A69" s="890"/>
      <c r="B69" s="891"/>
      <c r="C69" s="891"/>
      <c r="D69" s="892"/>
      <c r="E69" s="892"/>
      <c r="F69" s="893"/>
      <c r="G69" s="141"/>
      <c r="H69" s="141"/>
      <c r="I69" s="141"/>
      <c r="J69" s="141"/>
      <c r="K69" s="141"/>
      <c r="L69" s="141"/>
      <c r="M69" s="252"/>
      <c r="N69" s="252"/>
      <c r="O69" s="168"/>
      <c r="P69" s="169"/>
    </row>
    <row r="70" spans="1:17" ht="18" customHeight="1" x14ac:dyDescent="0.2">
      <c r="A70" s="1355" t="s">
        <v>455</v>
      </c>
      <c r="B70" s="1356"/>
      <c r="C70" s="1356"/>
      <c r="D70" s="1356"/>
      <c r="E70" s="1356"/>
      <c r="F70" s="1357"/>
      <c r="G70" s="142">
        <f t="shared" ref="G70:H70" si="12">SUM(G36:G67)</f>
        <v>559596.07843137253</v>
      </c>
      <c r="H70" s="142">
        <f t="shared" si="12"/>
        <v>587575.8823529412</v>
      </c>
      <c r="I70" s="142">
        <f>SUM(I36:I67)</f>
        <v>359600</v>
      </c>
      <c r="J70" s="142">
        <f>SUM(J36:J67)</f>
        <v>2560299.411764706</v>
      </c>
      <c r="K70" s="142">
        <f t="shared" ref="K70:L70" si="13">SUM(K36:K67)</f>
        <v>0</v>
      </c>
      <c r="L70" s="142">
        <f t="shared" si="13"/>
        <v>0</v>
      </c>
      <c r="M70" s="142">
        <f>SUM(M36:M67)</f>
        <v>2919899.411764706</v>
      </c>
      <c r="N70" s="142">
        <f>SUM(N36:N67)</f>
        <v>0</v>
      </c>
      <c r="O70" s="142">
        <f>SUM(O36:O67)</f>
        <v>0</v>
      </c>
      <c r="P70" s="166">
        <f>SUM(P36:P67)</f>
        <v>0</v>
      </c>
      <c r="Q70" s="163">
        <f>+M70+'ALCANCE 2'!M55</f>
        <v>190723875.04947966</v>
      </c>
    </row>
    <row r="71" spans="1:17" ht="18" customHeight="1" thickBot="1" x14ac:dyDescent="0.25">
      <c r="A71" s="1358" t="s">
        <v>462</v>
      </c>
      <c r="B71" s="1359"/>
      <c r="C71" s="1359"/>
      <c r="D71" s="1359"/>
      <c r="E71" s="1359"/>
      <c r="F71" s="1360"/>
      <c r="G71" s="170">
        <f t="shared" ref="G71:L71" si="14">G33+G70</f>
        <v>24537756.078431372</v>
      </c>
      <c r="H71" s="170">
        <f t="shared" si="14"/>
        <v>25764643.882352941</v>
      </c>
      <c r="I71" s="170">
        <f t="shared" si="14"/>
        <v>16095650</v>
      </c>
      <c r="J71" s="170">
        <f t="shared" si="14"/>
        <v>85174561.911764711</v>
      </c>
      <c r="K71" s="170">
        <f t="shared" si="14"/>
        <v>0</v>
      </c>
      <c r="L71" s="170">
        <f t="shared" si="14"/>
        <v>0</v>
      </c>
      <c r="M71" s="170">
        <f>M33+M70</f>
        <v>101270211.91176471</v>
      </c>
      <c r="N71" s="170">
        <f t="shared" ref="N71:P71" si="15">N33+N70</f>
        <v>0</v>
      </c>
      <c r="O71" s="170">
        <f t="shared" si="15"/>
        <v>0</v>
      </c>
      <c r="P71" s="171">
        <f t="shared" si="15"/>
        <v>0</v>
      </c>
    </row>
    <row r="72" spans="1:17" ht="18" customHeight="1" thickBot="1" x14ac:dyDescent="0.25">
      <c r="A72" s="1361" t="s">
        <v>456</v>
      </c>
      <c r="B72" s="1362"/>
      <c r="C72" s="1362"/>
      <c r="D72" s="1362"/>
      <c r="E72" s="1362"/>
      <c r="F72" s="1363"/>
      <c r="G72" s="852"/>
      <c r="H72" s="853"/>
      <c r="I72" s="853"/>
      <c r="J72" s="344" t="s">
        <v>1325</v>
      </c>
      <c r="K72" s="829"/>
      <c r="L72" s="829"/>
      <c r="M72" s="1340"/>
      <c r="N72" s="1340"/>
      <c r="O72" s="1340"/>
      <c r="P72" s="1341"/>
    </row>
    <row r="73" spans="1:17" ht="18" customHeight="1" x14ac:dyDescent="0.2">
      <c r="A73" s="1300" t="str">
        <f>IF(J72="Si","Administración","Gastos de administración")</f>
        <v>Administración</v>
      </c>
      <c r="B73" s="1342"/>
      <c r="C73" s="1342"/>
      <c r="D73" s="1342"/>
      <c r="E73" s="1343"/>
      <c r="F73" s="148">
        <v>0.16</v>
      </c>
      <c r="G73" s="148"/>
      <c r="H73" s="148"/>
      <c r="I73" s="141">
        <f t="shared" ref="I73:L73" si="16">I71*$F$73</f>
        <v>2575304</v>
      </c>
      <c r="J73" s="141">
        <f t="shared" si="16"/>
        <v>13627929.905882355</v>
      </c>
      <c r="K73" s="141">
        <f t="shared" si="16"/>
        <v>0</v>
      </c>
      <c r="L73" s="141">
        <f t="shared" si="16"/>
        <v>0</v>
      </c>
      <c r="M73" s="141">
        <f>M71*$F$73</f>
        <v>16203233.905882355</v>
      </c>
      <c r="N73" s="141"/>
      <c r="O73" s="141"/>
      <c r="P73" s="164"/>
      <c r="Q73" s="287" t="s">
        <v>396</v>
      </c>
    </row>
    <row r="74" spans="1:17" ht="18" customHeight="1" thickBot="1" x14ac:dyDescent="0.25">
      <c r="A74" s="1304" t="str">
        <f>IF(J72="Si","Utilidad","")</f>
        <v>Utilidad</v>
      </c>
      <c r="B74" s="1305"/>
      <c r="C74" s="1305"/>
      <c r="D74" s="1305"/>
      <c r="E74" s="1306"/>
      <c r="F74" s="148">
        <v>0</v>
      </c>
      <c r="G74" s="789"/>
      <c r="H74" s="148"/>
      <c r="I74" s="141">
        <v>0</v>
      </c>
      <c r="J74" s="141">
        <v>0</v>
      </c>
      <c r="K74" s="141">
        <v>0</v>
      </c>
      <c r="L74" s="141">
        <v>0</v>
      </c>
      <c r="M74" s="141">
        <v>0</v>
      </c>
      <c r="N74" s="141"/>
      <c r="O74" s="141"/>
      <c r="P74" s="164"/>
    </row>
    <row r="75" spans="1:17" ht="18" customHeight="1" x14ac:dyDescent="0.2">
      <c r="A75" s="1300" t="str">
        <f>IF(J72="Si","IVA","")</f>
        <v>IVA</v>
      </c>
      <c r="B75" s="1342"/>
      <c r="C75" s="1342"/>
      <c r="D75" s="1342"/>
      <c r="E75" s="1343"/>
      <c r="F75" s="148">
        <v>0.19</v>
      </c>
      <c r="G75" s="148"/>
      <c r="H75" s="148"/>
      <c r="I75" s="141">
        <f>I73*$F$75</f>
        <v>489307.76</v>
      </c>
      <c r="J75" s="141">
        <f t="shared" ref="J75:L75" si="17">J73*$F$75</f>
        <v>2589306.6821176475</v>
      </c>
      <c r="K75" s="141">
        <f t="shared" si="17"/>
        <v>0</v>
      </c>
      <c r="L75" s="141">
        <f t="shared" si="17"/>
        <v>0</v>
      </c>
      <c r="M75" s="141">
        <f>M73*$F$75</f>
        <v>3078614.4421176473</v>
      </c>
      <c r="N75" s="141"/>
      <c r="O75" s="141"/>
      <c r="P75" s="164"/>
      <c r="Q75" s="283" t="s">
        <v>399</v>
      </c>
    </row>
    <row r="76" spans="1:17" ht="18" customHeight="1" thickBot="1" x14ac:dyDescent="0.25">
      <c r="A76" s="1353" t="str">
        <f>IF(J72="Si","TOTAL (después de AU e IVA)", "TOTAL (después de administración)")</f>
        <v>TOTAL (después de AU e IVA)</v>
      </c>
      <c r="B76" s="1354"/>
      <c r="C76" s="1354"/>
      <c r="D76" s="1354"/>
      <c r="E76" s="1354"/>
      <c r="F76" s="286">
        <f t="shared" ref="F76" si="18">SUM(F73:F75)+F71</f>
        <v>0.35</v>
      </c>
      <c r="G76" s="286"/>
      <c r="H76" s="286"/>
      <c r="I76" s="265">
        <f>SUM(I73:I75)+I71</f>
        <v>19160261.759999998</v>
      </c>
      <c r="J76" s="265">
        <f t="shared" ref="J76:P76" si="19">SUM(J73:J75)+J71</f>
        <v>101391798.49976471</v>
      </c>
      <c r="K76" s="265">
        <f t="shared" si="19"/>
        <v>0</v>
      </c>
      <c r="L76" s="265">
        <f>SUM(L73:L75)+L71</f>
        <v>0</v>
      </c>
      <c r="M76" s="265">
        <f>SUM(M73:M75)+M71</f>
        <v>120552060.25976472</v>
      </c>
      <c r="N76" s="265">
        <f t="shared" si="19"/>
        <v>0</v>
      </c>
      <c r="O76" s="265">
        <f t="shared" si="19"/>
        <v>0</v>
      </c>
      <c r="P76" s="266">
        <f t="shared" si="19"/>
        <v>0</v>
      </c>
    </row>
    <row r="77" spans="1:17" ht="175.5" customHeight="1" thickBot="1" x14ac:dyDescent="0.25">
      <c r="A77" s="263" t="s">
        <v>458</v>
      </c>
      <c r="B77" s="465"/>
      <c r="C77" s="264" t="s">
        <v>117</v>
      </c>
      <c r="D77" s="465" t="s">
        <v>148</v>
      </c>
      <c r="E77" s="264" t="s">
        <v>463</v>
      </c>
      <c r="F77" s="264"/>
      <c r="G77" s="543">
        <f>IFERROR(J71/B77,0)</f>
        <v>0</v>
      </c>
      <c r="H77" s="828"/>
      <c r="I77" s="828"/>
      <c r="J77" s="1334"/>
      <c r="K77" s="1335"/>
      <c r="L77" s="1335"/>
      <c r="M77" s="1336"/>
      <c r="N77" s="1336"/>
      <c r="O77" s="1336"/>
      <c r="P77" s="1337"/>
    </row>
    <row r="78" spans="1:17" ht="22.5" customHeight="1" thickBot="1" x14ac:dyDescent="0.25">
      <c r="A78" s="1291"/>
      <c r="B78" s="1292"/>
      <c r="C78" s="1292"/>
      <c r="D78" s="1292"/>
      <c r="E78" s="1292"/>
      <c r="F78" s="1292"/>
      <c r="G78" s="1292"/>
      <c r="H78" s="1292"/>
      <c r="I78" s="1292"/>
      <c r="J78" s="1292"/>
      <c r="K78" s="1292"/>
      <c r="L78" s="1292"/>
      <c r="M78" s="1292"/>
      <c r="N78" s="1292"/>
      <c r="O78" s="1292"/>
      <c r="P78" s="1293"/>
    </row>
    <row r="79" spans="1:17" ht="72" customHeight="1" thickBot="1" x14ac:dyDescent="0.25">
      <c r="A79" s="263" t="s">
        <v>458</v>
      </c>
      <c r="B79" s="465"/>
      <c r="C79" s="264" t="s">
        <v>117</v>
      </c>
      <c r="D79" s="465" t="str">
        <f>+D77</f>
        <v>Documentos</v>
      </c>
      <c r="E79" s="264" t="s">
        <v>464</v>
      </c>
      <c r="F79" s="264"/>
      <c r="G79" s="543">
        <f>IFERROR((J71-J33)/B79,0)</f>
        <v>0</v>
      </c>
      <c r="H79" s="828"/>
      <c r="I79" s="828"/>
      <c r="J79" s="1334" t="s">
        <v>465</v>
      </c>
      <c r="K79" s="1335"/>
      <c r="L79" s="1335"/>
      <c r="M79" s="1336"/>
      <c r="N79" s="1336"/>
      <c r="O79" s="1336"/>
      <c r="P79" s="1337"/>
    </row>
    <row r="80" spans="1:17" ht="18" customHeight="1" x14ac:dyDescent="0.2">
      <c r="A80" s="1302"/>
      <c r="B80" s="1303"/>
      <c r="C80" s="1303"/>
      <c r="D80" s="1303"/>
      <c r="E80" s="1303"/>
      <c r="F80" s="1303"/>
      <c r="G80" s="1303"/>
      <c r="H80" s="1303"/>
      <c r="I80" s="1303"/>
      <c r="J80" s="1303"/>
      <c r="K80" s="1303"/>
      <c r="L80" s="1303"/>
      <c r="M80" s="1303"/>
      <c r="N80" s="1303"/>
      <c r="O80" s="1303"/>
      <c r="P80" s="1303"/>
    </row>
    <row r="81" spans="1:17" ht="18" hidden="1" customHeight="1" x14ac:dyDescent="0.2">
      <c r="A81" s="1323"/>
      <c r="B81" s="1324"/>
      <c r="C81" s="1324"/>
      <c r="D81" s="1324"/>
      <c r="E81" s="1324"/>
      <c r="F81" s="1324"/>
      <c r="G81" s="1324"/>
      <c r="H81" s="1324"/>
      <c r="I81" s="1324"/>
      <c r="J81" s="1324"/>
      <c r="K81" s="1324"/>
      <c r="L81" s="1324"/>
      <c r="M81" s="1324"/>
      <c r="N81" s="1324"/>
      <c r="O81" s="1324"/>
      <c r="P81" s="1325"/>
    </row>
    <row r="82" spans="1:17" ht="30" hidden="1" customHeight="1" x14ac:dyDescent="0.2">
      <c r="A82" s="251" t="s">
        <v>375</v>
      </c>
      <c r="B82" s="76" t="s">
        <v>376</v>
      </c>
      <c r="C82" s="76" t="s">
        <v>377</v>
      </c>
      <c r="D82" s="76" t="s">
        <v>117</v>
      </c>
      <c r="E82" s="76" t="s">
        <v>378</v>
      </c>
      <c r="F82" s="76"/>
      <c r="G82" s="135" t="s">
        <v>379</v>
      </c>
      <c r="H82" s="135"/>
      <c r="I82" s="135"/>
      <c r="J82" s="135" t="s">
        <v>380</v>
      </c>
      <c r="K82" s="135"/>
      <c r="L82" s="135"/>
      <c r="M82" s="137" t="s">
        <v>425</v>
      </c>
      <c r="N82" s="137" t="s">
        <v>426</v>
      </c>
      <c r="O82" s="137" t="s">
        <v>425</v>
      </c>
      <c r="P82" s="162" t="s">
        <v>426</v>
      </c>
    </row>
    <row r="83" spans="1:17" ht="18" hidden="1" customHeight="1" x14ac:dyDescent="0.2">
      <c r="A83" s="1326" t="s">
        <v>373</v>
      </c>
      <c r="B83" s="1327"/>
      <c r="C83" s="1327"/>
      <c r="D83" s="1327"/>
      <c r="E83" s="1327"/>
      <c r="F83" s="1327"/>
      <c r="G83" s="1327"/>
      <c r="H83" s="1327"/>
      <c r="I83" s="1327"/>
      <c r="J83" s="1327"/>
      <c r="K83" s="1327"/>
      <c r="L83" s="1327"/>
      <c r="M83" s="1327"/>
      <c r="N83" s="1327"/>
      <c r="O83" s="1327"/>
      <c r="P83" s="1328"/>
    </row>
    <row r="84" spans="1:17" ht="47.25" hidden="1" customHeight="1" x14ac:dyDescent="0.2">
      <c r="A84" s="253"/>
      <c r="B84" s="723"/>
      <c r="C84" s="140"/>
      <c r="D84" s="143"/>
      <c r="E84" s="143"/>
      <c r="F84" s="143"/>
      <c r="G84" s="141"/>
      <c r="H84" s="141"/>
      <c r="I84" s="141"/>
      <c r="J84" s="141"/>
      <c r="K84" s="141"/>
      <c r="L84" s="141"/>
      <c r="M84" s="141"/>
      <c r="N84" s="141"/>
      <c r="O84" s="141"/>
      <c r="P84" s="164"/>
    </row>
    <row r="85" spans="1:17" ht="42" hidden="1" customHeight="1" x14ac:dyDescent="0.2">
      <c r="A85" s="253"/>
      <c r="B85" s="723"/>
      <c r="C85" s="140"/>
      <c r="D85" s="143"/>
      <c r="E85" s="143"/>
      <c r="F85" s="143"/>
      <c r="G85" s="141"/>
      <c r="H85" s="141"/>
      <c r="I85" s="141"/>
      <c r="J85" s="141"/>
      <c r="K85" s="141"/>
      <c r="L85" s="141"/>
      <c r="M85" s="141"/>
      <c r="N85" s="141"/>
      <c r="O85" s="141"/>
      <c r="P85" s="164"/>
    </row>
    <row r="86" spans="1:17" ht="32.25" hidden="1" customHeight="1" x14ac:dyDescent="0.2">
      <c r="A86" s="253"/>
      <c r="B86" s="723"/>
      <c r="C86" s="140"/>
      <c r="D86" s="143"/>
      <c r="E86" s="143"/>
      <c r="F86" s="143"/>
      <c r="G86" s="141"/>
      <c r="H86" s="141"/>
      <c r="I86" s="141"/>
      <c r="J86" s="141"/>
      <c r="K86" s="141"/>
      <c r="L86" s="141"/>
      <c r="M86" s="141"/>
      <c r="N86" s="141"/>
      <c r="O86" s="141"/>
      <c r="P86" s="164"/>
    </row>
    <row r="87" spans="1:17" ht="18" hidden="1" customHeight="1" x14ac:dyDescent="0.2">
      <c r="A87" s="1331" t="s">
        <v>469</v>
      </c>
      <c r="B87" s="1332"/>
      <c r="C87" s="1332"/>
      <c r="D87" s="1332"/>
      <c r="E87" s="1332"/>
      <c r="F87" s="1332"/>
      <c r="G87" s="1332"/>
      <c r="H87" s="1332"/>
      <c r="I87" s="1332"/>
      <c r="J87" s="1332"/>
      <c r="K87" s="1332"/>
      <c r="L87" s="1332"/>
      <c r="M87" s="1332"/>
      <c r="N87" s="1332"/>
      <c r="O87" s="1332"/>
      <c r="P87" s="1333"/>
    </row>
    <row r="88" spans="1:17" ht="38.25" hidden="1" customHeight="1" x14ac:dyDescent="0.2">
      <c r="A88" s="743"/>
      <c r="B88" s="750"/>
      <c r="C88" s="751"/>
      <c r="D88" s="744"/>
      <c r="E88" s="744"/>
      <c r="F88" s="744"/>
      <c r="G88" s="726"/>
      <c r="H88" s="726"/>
      <c r="I88" s="726"/>
      <c r="J88" s="726"/>
      <c r="K88" s="726"/>
      <c r="L88" s="726"/>
      <c r="M88" s="726"/>
      <c r="N88" s="141"/>
      <c r="O88" s="141"/>
      <c r="P88" s="164"/>
    </row>
    <row r="89" spans="1:17" ht="33" hidden="1" customHeight="1" x14ac:dyDescent="0.2">
      <c r="A89" s="743"/>
      <c r="B89" s="750"/>
      <c r="C89" s="751"/>
      <c r="D89" s="744"/>
      <c r="E89" s="744"/>
      <c r="F89" s="744"/>
      <c r="G89" s="726"/>
      <c r="H89" s="726"/>
      <c r="I89" s="726"/>
      <c r="J89" s="726"/>
      <c r="K89" s="726"/>
      <c r="L89" s="726"/>
      <c r="M89" s="726"/>
      <c r="N89" s="141"/>
      <c r="O89" s="141"/>
      <c r="P89" s="164"/>
    </row>
    <row r="90" spans="1:17" ht="36" hidden="1" customHeight="1" x14ac:dyDescent="0.2">
      <c r="A90" s="743"/>
      <c r="B90" s="750"/>
      <c r="C90" s="751"/>
      <c r="D90" s="744"/>
      <c r="E90" s="744"/>
      <c r="F90" s="744"/>
      <c r="G90" s="726"/>
      <c r="H90" s="726"/>
      <c r="I90" s="726"/>
      <c r="J90" s="726"/>
      <c r="K90" s="726"/>
      <c r="L90" s="726"/>
      <c r="M90" s="726"/>
      <c r="N90" s="141"/>
      <c r="O90" s="141"/>
      <c r="P90" s="164"/>
      <c r="Q90" s="754"/>
    </row>
    <row r="91" spans="1:17" ht="18" hidden="1" customHeight="1" x14ac:dyDescent="0.2">
      <c r="A91" s="253"/>
      <c r="B91" s="143"/>
      <c r="C91" s="140"/>
      <c r="D91" s="143"/>
      <c r="E91" s="143"/>
      <c r="F91" s="143"/>
      <c r="G91" s="141"/>
      <c r="H91" s="141"/>
      <c r="I91" s="141"/>
      <c r="J91" s="141">
        <f t="shared" ref="J91:J94" si="20">B91*C91*E91*G91</f>
        <v>0</v>
      </c>
      <c r="K91" s="141"/>
      <c r="L91" s="141"/>
      <c r="M91" s="141"/>
      <c r="N91" s="141"/>
      <c r="O91" s="141"/>
      <c r="P91" s="164"/>
    </row>
    <row r="92" spans="1:17" ht="18" hidden="1" customHeight="1" x14ac:dyDescent="0.2">
      <c r="A92" s="165"/>
      <c r="B92" s="139"/>
      <c r="C92" s="140"/>
      <c r="D92" s="139"/>
      <c r="E92" s="139"/>
      <c r="F92" s="139"/>
      <c r="G92" s="141"/>
      <c r="H92" s="141"/>
      <c r="I92" s="141"/>
      <c r="J92" s="141">
        <f t="shared" si="20"/>
        <v>0</v>
      </c>
      <c r="K92" s="141"/>
      <c r="L92" s="141"/>
      <c r="M92" s="141"/>
      <c r="N92" s="141"/>
      <c r="O92" s="141"/>
      <c r="P92" s="164"/>
    </row>
    <row r="93" spans="1:17" ht="18" hidden="1" customHeight="1" x14ac:dyDescent="0.2">
      <c r="A93" s="165"/>
      <c r="B93" s="139"/>
      <c r="C93" s="140"/>
      <c r="D93" s="139"/>
      <c r="E93" s="139"/>
      <c r="F93" s="139"/>
      <c r="G93" s="141"/>
      <c r="H93" s="141"/>
      <c r="I93" s="141"/>
      <c r="J93" s="141">
        <f t="shared" si="20"/>
        <v>0</v>
      </c>
      <c r="K93" s="141"/>
      <c r="L93" s="141"/>
      <c r="M93" s="141"/>
      <c r="N93" s="141"/>
      <c r="O93" s="141"/>
      <c r="P93" s="164"/>
    </row>
    <row r="94" spans="1:17" ht="18" hidden="1" customHeight="1" x14ac:dyDescent="0.2">
      <c r="A94" s="165"/>
      <c r="B94" s="139"/>
      <c r="C94" s="140"/>
      <c r="D94" s="139"/>
      <c r="E94" s="139"/>
      <c r="F94" s="139"/>
      <c r="G94" s="141"/>
      <c r="H94" s="141"/>
      <c r="I94" s="141"/>
      <c r="J94" s="141">
        <f t="shared" si="20"/>
        <v>0</v>
      </c>
      <c r="K94" s="141"/>
      <c r="L94" s="141"/>
      <c r="M94" s="141"/>
      <c r="N94" s="141"/>
      <c r="O94" s="141"/>
      <c r="P94" s="164"/>
    </row>
    <row r="95" spans="1:17" ht="18" hidden="1" customHeight="1" x14ac:dyDescent="0.2">
      <c r="A95" s="1329" t="s">
        <v>448</v>
      </c>
      <c r="B95" s="1286"/>
      <c r="C95" s="1286"/>
      <c r="D95" s="1286"/>
      <c r="E95" s="1286"/>
      <c r="F95" s="1286"/>
      <c r="G95" s="1286"/>
      <c r="H95" s="819"/>
      <c r="I95" s="819"/>
      <c r="J95" s="142">
        <f>SUM(J84:J94)</f>
        <v>0</v>
      </c>
      <c r="K95" s="142"/>
      <c r="L95" s="142"/>
      <c r="M95" s="142">
        <f>SUM(M84:M94)</f>
        <v>0</v>
      </c>
      <c r="N95" s="142">
        <f>SUM(N84:N94)</f>
        <v>0</v>
      </c>
      <c r="O95" s="142">
        <f>SUM(O84:O94)</f>
        <v>0</v>
      </c>
      <c r="P95" s="166">
        <f>SUM(P84:P94)</f>
        <v>0</v>
      </c>
    </row>
    <row r="96" spans="1:17" ht="28.5" hidden="1" customHeight="1" x14ac:dyDescent="0.2">
      <c r="A96" s="1330" t="s">
        <v>375</v>
      </c>
      <c r="B96" s="1321"/>
      <c r="C96" s="1321"/>
      <c r="D96" s="83" t="s">
        <v>117</v>
      </c>
      <c r="E96" s="83" t="s">
        <v>378</v>
      </c>
      <c r="F96" s="83"/>
      <c r="G96" s="83" t="s">
        <v>442</v>
      </c>
      <c r="H96" s="83"/>
      <c r="I96" s="83"/>
      <c r="J96" s="167" t="s">
        <v>443</v>
      </c>
      <c r="K96" s="167"/>
      <c r="L96" s="167"/>
      <c r="M96" s="137" t="s">
        <v>425</v>
      </c>
      <c r="N96" s="137" t="s">
        <v>426</v>
      </c>
      <c r="O96" s="137" t="s">
        <v>425</v>
      </c>
      <c r="P96" s="162" t="s">
        <v>426</v>
      </c>
    </row>
    <row r="97" spans="1:17" ht="12.75" hidden="1" x14ac:dyDescent="0.2">
      <c r="A97" s="1326" t="s">
        <v>461</v>
      </c>
      <c r="B97" s="1327"/>
      <c r="C97" s="1327"/>
      <c r="D97" s="1327"/>
      <c r="E97" s="1327"/>
      <c r="F97" s="1327"/>
      <c r="G97" s="1327"/>
      <c r="H97" s="1327"/>
      <c r="I97" s="1327"/>
      <c r="J97" s="1327"/>
      <c r="K97" s="1327"/>
      <c r="L97" s="1327"/>
      <c r="M97" s="1327"/>
      <c r="N97" s="1327"/>
      <c r="O97" s="1327"/>
      <c r="P97" s="1328"/>
      <c r="Q97" s="719"/>
    </row>
    <row r="98" spans="1:17" ht="43.9" hidden="1" customHeight="1" x14ac:dyDescent="0.2">
      <c r="A98" s="1322"/>
      <c r="B98" s="1285"/>
      <c r="C98" s="1285"/>
      <c r="D98" s="23"/>
      <c r="E98" s="23"/>
      <c r="F98" s="23"/>
      <c r="G98" s="141"/>
      <c r="H98" s="141"/>
      <c r="I98" s="141"/>
      <c r="J98" s="141"/>
      <c r="K98" s="141"/>
      <c r="L98" s="141"/>
      <c r="M98" s="252"/>
      <c r="N98" s="252"/>
      <c r="O98" s="168"/>
      <c r="P98" s="169"/>
    </row>
    <row r="99" spans="1:17" ht="54" hidden="1" customHeight="1" x14ac:dyDescent="0.2">
      <c r="A99" s="1322"/>
      <c r="B99" s="1285"/>
      <c r="C99" s="1285"/>
      <c r="D99" s="23"/>
      <c r="E99" s="23"/>
      <c r="F99" s="23"/>
      <c r="G99" s="141"/>
      <c r="H99" s="141"/>
      <c r="I99" s="141"/>
      <c r="J99" s="141"/>
      <c r="K99" s="141"/>
      <c r="L99" s="141"/>
      <c r="M99" s="252"/>
      <c r="N99" s="252"/>
      <c r="O99" s="168"/>
      <c r="P99" s="169"/>
    </row>
    <row r="100" spans="1:17" ht="41.45" hidden="1" customHeight="1" x14ac:dyDescent="0.2">
      <c r="A100" s="1322"/>
      <c r="B100" s="1285"/>
      <c r="C100" s="1285"/>
      <c r="D100" s="23"/>
      <c r="E100" s="23"/>
      <c r="F100" s="23"/>
      <c r="G100" s="141"/>
      <c r="H100" s="141"/>
      <c r="I100" s="141"/>
      <c r="J100" s="141"/>
      <c r="K100" s="141"/>
      <c r="L100" s="141"/>
      <c r="M100" s="252"/>
      <c r="N100" s="252"/>
      <c r="O100" s="168"/>
      <c r="P100" s="169"/>
    </row>
    <row r="101" spans="1:17" ht="39.6" hidden="1" customHeight="1" x14ac:dyDescent="0.2">
      <c r="A101" s="1322"/>
      <c r="B101" s="1285"/>
      <c r="C101" s="1285"/>
      <c r="D101" s="23"/>
      <c r="E101" s="23"/>
      <c r="F101" s="23"/>
      <c r="G101" s="141"/>
      <c r="H101" s="141"/>
      <c r="I101" s="141"/>
      <c r="J101" s="141"/>
      <c r="K101" s="141"/>
      <c r="L101" s="141"/>
      <c r="M101" s="252"/>
      <c r="N101" s="252"/>
      <c r="O101" s="168"/>
      <c r="P101" s="169"/>
    </row>
    <row r="102" spans="1:17" ht="58.9" hidden="1" customHeight="1" x14ac:dyDescent="0.2">
      <c r="A102" s="1322"/>
      <c r="B102" s="1285"/>
      <c r="C102" s="1285"/>
      <c r="D102" s="23"/>
      <c r="E102" s="23"/>
      <c r="F102" s="23"/>
      <c r="G102" s="141"/>
      <c r="H102" s="141"/>
      <c r="I102" s="141"/>
      <c r="J102" s="141"/>
      <c r="K102" s="141"/>
      <c r="L102" s="141"/>
      <c r="M102" s="252"/>
      <c r="N102" s="252"/>
      <c r="O102" s="168"/>
      <c r="P102" s="169"/>
    </row>
    <row r="103" spans="1:17" ht="69.599999999999994" hidden="1" customHeight="1" x14ac:dyDescent="0.2">
      <c r="A103" s="1322"/>
      <c r="B103" s="1285"/>
      <c r="C103" s="1285"/>
      <c r="D103" s="23"/>
      <c r="E103" s="23"/>
      <c r="F103" s="23"/>
      <c r="G103" s="141"/>
      <c r="H103" s="141"/>
      <c r="I103" s="141"/>
      <c r="J103" s="141"/>
      <c r="K103" s="141"/>
      <c r="L103" s="141"/>
      <c r="M103" s="252"/>
      <c r="N103" s="252"/>
      <c r="O103" s="168"/>
      <c r="P103" s="169"/>
    </row>
    <row r="104" spans="1:17" ht="51" hidden="1" customHeight="1" x14ac:dyDescent="0.2">
      <c r="A104" s="1322"/>
      <c r="B104" s="1285"/>
      <c r="C104" s="1285"/>
      <c r="D104" s="23"/>
      <c r="E104" s="23"/>
      <c r="F104" s="23"/>
      <c r="G104" s="141"/>
      <c r="H104" s="141"/>
      <c r="I104" s="141"/>
      <c r="J104" s="141"/>
      <c r="K104" s="141"/>
      <c r="L104" s="141"/>
      <c r="M104" s="252"/>
      <c r="N104" s="252"/>
      <c r="O104" s="168"/>
      <c r="P104" s="169"/>
    </row>
    <row r="105" spans="1:17" ht="42.6" hidden="1" customHeight="1" x14ac:dyDescent="0.2">
      <c r="A105" s="1322"/>
      <c r="B105" s="1285"/>
      <c r="C105" s="1285"/>
      <c r="D105" s="23"/>
      <c r="E105" s="23"/>
      <c r="F105" s="23"/>
      <c r="G105" s="141"/>
      <c r="H105" s="141"/>
      <c r="I105" s="141"/>
      <c r="J105" s="141"/>
      <c r="K105" s="141"/>
      <c r="L105" s="141"/>
      <c r="M105" s="252"/>
      <c r="N105" s="252"/>
      <c r="O105" s="168"/>
      <c r="P105" s="169"/>
    </row>
    <row r="106" spans="1:17" ht="49.9" hidden="1" customHeight="1" x14ac:dyDescent="0.2">
      <c r="A106" s="1322"/>
      <c r="B106" s="1285"/>
      <c r="C106" s="1285"/>
      <c r="D106" s="23"/>
      <c r="E106" s="23"/>
      <c r="F106" s="23"/>
      <c r="G106" s="141"/>
      <c r="H106" s="141"/>
      <c r="I106" s="141"/>
      <c r="J106" s="141"/>
      <c r="K106" s="141"/>
      <c r="L106" s="141"/>
      <c r="M106" s="252"/>
      <c r="N106" s="252"/>
      <c r="O106" s="168"/>
      <c r="P106" s="169"/>
    </row>
    <row r="107" spans="1:17" ht="38.450000000000003" hidden="1" customHeight="1" x14ac:dyDescent="0.2">
      <c r="A107" s="1322"/>
      <c r="B107" s="1285"/>
      <c r="C107" s="1285"/>
      <c r="D107" s="23"/>
      <c r="E107" s="23"/>
      <c r="F107" s="23"/>
      <c r="G107" s="141"/>
      <c r="H107" s="141"/>
      <c r="I107" s="141"/>
      <c r="J107" s="141"/>
      <c r="K107" s="141"/>
      <c r="L107" s="141"/>
      <c r="M107" s="252"/>
      <c r="N107" s="252"/>
      <c r="O107" s="168"/>
      <c r="P107" s="169"/>
    </row>
    <row r="108" spans="1:17" ht="52.15" hidden="1" customHeight="1" x14ac:dyDescent="0.2">
      <c r="A108" s="1322"/>
      <c r="B108" s="1285"/>
      <c r="C108" s="1285"/>
      <c r="D108" s="23"/>
      <c r="E108" s="23"/>
      <c r="F108" s="23"/>
      <c r="G108" s="141"/>
      <c r="H108" s="141"/>
      <c r="I108" s="141"/>
      <c r="J108" s="141"/>
      <c r="K108" s="141"/>
      <c r="L108" s="141"/>
      <c r="M108" s="252"/>
      <c r="N108" s="252"/>
      <c r="O108" s="168"/>
      <c r="P108" s="169"/>
    </row>
    <row r="109" spans="1:17" ht="18" hidden="1" customHeight="1" x14ac:dyDescent="0.2">
      <c r="A109" s="1322"/>
      <c r="B109" s="1285"/>
      <c r="C109" s="1285"/>
      <c r="D109" s="23"/>
      <c r="E109" s="23"/>
      <c r="F109" s="23"/>
      <c r="G109" s="141"/>
      <c r="H109" s="141"/>
      <c r="I109" s="141"/>
      <c r="J109" s="141"/>
      <c r="K109" s="141"/>
      <c r="L109" s="141"/>
      <c r="M109" s="252"/>
      <c r="N109" s="252"/>
      <c r="O109" s="168"/>
      <c r="P109" s="169"/>
    </row>
    <row r="110" spans="1:17" ht="18" hidden="1" customHeight="1" x14ac:dyDescent="0.2">
      <c r="A110" s="1322"/>
      <c r="B110" s="1285"/>
      <c r="C110" s="1285"/>
      <c r="D110" s="23"/>
      <c r="E110" s="23"/>
      <c r="F110" s="23"/>
      <c r="G110" s="141"/>
      <c r="H110" s="141"/>
      <c r="I110" s="141"/>
      <c r="J110" s="141"/>
      <c r="K110" s="141"/>
      <c r="L110" s="141"/>
      <c r="M110" s="252"/>
      <c r="N110" s="252"/>
      <c r="O110" s="168"/>
      <c r="P110" s="169"/>
    </row>
    <row r="111" spans="1:17" ht="18" hidden="1" customHeight="1" x14ac:dyDescent="0.2">
      <c r="A111" s="1351"/>
      <c r="B111" s="1352"/>
      <c r="C111" s="1352"/>
      <c r="D111" s="745"/>
      <c r="E111" s="745"/>
      <c r="F111" s="745"/>
      <c r="G111" s="726"/>
      <c r="H111" s="726"/>
      <c r="I111" s="726"/>
      <c r="J111" s="726"/>
      <c r="K111" s="726"/>
      <c r="L111" s="726"/>
      <c r="M111" s="727"/>
      <c r="N111" s="252"/>
      <c r="O111" s="168"/>
      <c r="P111" s="169"/>
    </row>
    <row r="112" spans="1:17" ht="18" hidden="1" customHeight="1" x14ac:dyDescent="0.2">
      <c r="A112" s="1351"/>
      <c r="B112" s="1352"/>
      <c r="C112" s="1352"/>
      <c r="D112" s="745"/>
      <c r="E112" s="745"/>
      <c r="F112" s="745"/>
      <c r="G112" s="726"/>
      <c r="H112" s="726"/>
      <c r="I112" s="726"/>
      <c r="J112" s="726"/>
      <c r="K112" s="726"/>
      <c r="L112" s="726"/>
      <c r="M112" s="727"/>
      <c r="N112" s="252"/>
      <c r="O112" s="168"/>
      <c r="P112" s="169"/>
    </row>
    <row r="113" spans="1:16" ht="18" hidden="1" customHeight="1" x14ac:dyDescent="0.2">
      <c r="A113" s="1351"/>
      <c r="B113" s="1352"/>
      <c r="C113" s="1352"/>
      <c r="D113" s="745"/>
      <c r="E113" s="745"/>
      <c r="F113" s="745"/>
      <c r="G113" s="726"/>
      <c r="H113" s="726"/>
      <c r="I113" s="726"/>
      <c r="J113" s="726"/>
      <c r="K113" s="726"/>
      <c r="L113" s="726"/>
      <c r="M113" s="727"/>
      <c r="N113" s="252"/>
      <c r="O113" s="168"/>
      <c r="P113" s="169"/>
    </row>
    <row r="114" spans="1:16" ht="18" hidden="1" customHeight="1" x14ac:dyDescent="0.2">
      <c r="A114" s="1351"/>
      <c r="B114" s="1352"/>
      <c r="C114" s="1352"/>
      <c r="D114" s="745"/>
      <c r="E114" s="745"/>
      <c r="F114" s="745"/>
      <c r="G114" s="726"/>
      <c r="H114" s="726"/>
      <c r="I114" s="726"/>
      <c r="J114" s="726"/>
      <c r="K114" s="726"/>
      <c r="L114" s="726"/>
      <c r="M114" s="727"/>
      <c r="N114" s="252"/>
      <c r="O114" s="168"/>
      <c r="P114" s="169"/>
    </row>
    <row r="115" spans="1:16" ht="18" hidden="1" customHeight="1" x14ac:dyDescent="0.2">
      <c r="A115" s="1351"/>
      <c r="B115" s="1352"/>
      <c r="C115" s="1352"/>
      <c r="D115" s="745"/>
      <c r="E115" s="745"/>
      <c r="F115" s="745"/>
      <c r="G115" s="726"/>
      <c r="H115" s="726"/>
      <c r="I115" s="726"/>
      <c r="J115" s="726"/>
      <c r="K115" s="726"/>
      <c r="L115" s="726"/>
      <c r="M115" s="727"/>
      <c r="N115" s="252"/>
      <c r="O115" s="168"/>
      <c r="P115" s="169"/>
    </row>
    <row r="116" spans="1:16" ht="18" hidden="1" customHeight="1" x14ac:dyDescent="0.2">
      <c r="A116" s="1351"/>
      <c r="B116" s="1352"/>
      <c r="C116" s="1352"/>
      <c r="D116" s="745"/>
      <c r="E116" s="745"/>
      <c r="F116" s="745"/>
      <c r="G116" s="726"/>
      <c r="H116" s="726"/>
      <c r="I116" s="726"/>
      <c r="J116" s="726"/>
      <c r="K116" s="726"/>
      <c r="L116" s="726"/>
      <c r="M116" s="727"/>
      <c r="N116" s="252"/>
      <c r="O116" s="168"/>
      <c r="P116" s="169"/>
    </row>
    <row r="117" spans="1:16" ht="18" hidden="1" customHeight="1" x14ac:dyDescent="0.2">
      <c r="A117" s="1322"/>
      <c r="B117" s="1285"/>
      <c r="C117" s="1285"/>
      <c r="D117" s="23"/>
      <c r="E117" s="23"/>
      <c r="F117" s="23"/>
      <c r="G117" s="141"/>
      <c r="H117" s="141"/>
      <c r="I117" s="141"/>
      <c r="J117" s="141"/>
      <c r="K117" s="141"/>
      <c r="L117" s="141"/>
      <c r="M117" s="252"/>
      <c r="N117" s="252"/>
      <c r="O117" s="168"/>
      <c r="P117" s="169"/>
    </row>
    <row r="118" spans="1:16" ht="18" hidden="1" customHeight="1" x14ac:dyDescent="0.2">
      <c r="A118" s="1322"/>
      <c r="B118" s="1285"/>
      <c r="C118" s="1285"/>
      <c r="D118" s="23"/>
      <c r="E118" s="23"/>
      <c r="F118" s="23"/>
      <c r="G118" s="141"/>
      <c r="H118" s="141"/>
      <c r="I118" s="141"/>
      <c r="J118" s="141"/>
      <c r="K118" s="141"/>
      <c r="L118" s="141"/>
      <c r="M118" s="252"/>
      <c r="N118" s="252"/>
      <c r="O118" s="168"/>
      <c r="P118" s="169"/>
    </row>
    <row r="119" spans="1:16" ht="18" hidden="1" customHeight="1" x14ac:dyDescent="0.2">
      <c r="A119" s="1322"/>
      <c r="B119" s="1285"/>
      <c r="C119" s="1285"/>
      <c r="D119" s="23"/>
      <c r="E119" s="23"/>
      <c r="F119" s="23"/>
      <c r="G119" s="141"/>
      <c r="H119" s="141"/>
      <c r="I119" s="141"/>
      <c r="J119" s="141"/>
      <c r="K119" s="141"/>
      <c r="L119" s="141"/>
      <c r="M119" s="252"/>
      <c r="N119" s="252"/>
      <c r="O119" s="168"/>
      <c r="P119" s="169"/>
    </row>
    <row r="120" spans="1:16" ht="18" hidden="1" customHeight="1" x14ac:dyDescent="0.2">
      <c r="A120" s="1322"/>
      <c r="B120" s="1285"/>
      <c r="C120" s="1285"/>
      <c r="D120" s="23"/>
      <c r="E120" s="23"/>
      <c r="F120" s="23"/>
      <c r="G120" s="141"/>
      <c r="H120" s="141"/>
      <c r="I120" s="141"/>
      <c r="J120" s="141"/>
      <c r="K120" s="141"/>
      <c r="L120" s="141"/>
      <c r="M120" s="252"/>
      <c r="N120" s="252"/>
      <c r="O120" s="168"/>
      <c r="P120" s="169"/>
    </row>
    <row r="121" spans="1:16" ht="18" hidden="1" customHeight="1" x14ac:dyDescent="0.2">
      <c r="A121" s="1322"/>
      <c r="B121" s="1285"/>
      <c r="C121" s="1285"/>
      <c r="D121" s="23"/>
      <c r="E121" s="23"/>
      <c r="F121" s="23"/>
      <c r="G121" s="141"/>
      <c r="H121" s="141"/>
      <c r="I121" s="141"/>
      <c r="J121" s="141"/>
      <c r="K121" s="141"/>
      <c r="L121" s="141"/>
      <c r="M121" s="252"/>
      <c r="N121" s="252"/>
      <c r="O121" s="168"/>
      <c r="P121" s="169"/>
    </row>
    <row r="122" spans="1:16" ht="18" hidden="1" customHeight="1" x14ac:dyDescent="0.2">
      <c r="A122" s="1322"/>
      <c r="B122" s="1285"/>
      <c r="C122" s="1285"/>
      <c r="D122" s="23"/>
      <c r="E122" s="23"/>
      <c r="F122" s="23"/>
      <c r="G122" s="141"/>
      <c r="H122" s="141"/>
      <c r="I122" s="141"/>
      <c r="J122" s="141"/>
      <c r="K122" s="141"/>
      <c r="L122" s="141"/>
      <c r="M122" s="252"/>
      <c r="N122" s="252"/>
      <c r="O122" s="168"/>
      <c r="P122" s="169"/>
    </row>
    <row r="123" spans="1:16" ht="18" hidden="1" customHeight="1" x14ac:dyDescent="0.2">
      <c r="A123" s="1322"/>
      <c r="B123" s="1285"/>
      <c r="C123" s="1285"/>
      <c r="D123" s="23"/>
      <c r="E123" s="23"/>
      <c r="F123" s="23"/>
      <c r="G123" s="141"/>
      <c r="H123" s="141"/>
      <c r="I123" s="141"/>
      <c r="J123" s="141"/>
      <c r="K123" s="141"/>
      <c r="L123" s="141"/>
      <c r="M123" s="252"/>
      <c r="N123" s="252"/>
      <c r="O123" s="168"/>
      <c r="P123" s="169"/>
    </row>
    <row r="124" spans="1:16" ht="18" hidden="1" customHeight="1" x14ac:dyDescent="0.2">
      <c r="A124" s="1322"/>
      <c r="B124" s="1285"/>
      <c r="C124" s="1285"/>
      <c r="D124" s="23"/>
      <c r="E124" s="23"/>
      <c r="F124" s="23"/>
      <c r="G124" s="141"/>
      <c r="H124" s="141"/>
      <c r="I124" s="141"/>
      <c r="J124" s="141"/>
      <c r="K124" s="141"/>
      <c r="L124" s="141"/>
      <c r="M124" s="252"/>
      <c r="N124" s="252"/>
      <c r="O124" s="168"/>
      <c r="P124" s="169"/>
    </row>
    <row r="125" spans="1:16" ht="18" hidden="1" customHeight="1" x14ac:dyDescent="0.2">
      <c r="A125" s="1322"/>
      <c r="B125" s="1285"/>
      <c r="C125" s="1285"/>
      <c r="D125" s="23"/>
      <c r="E125" s="23"/>
      <c r="F125" s="23"/>
      <c r="G125" s="141"/>
      <c r="H125" s="141"/>
      <c r="I125" s="141"/>
      <c r="J125" s="141">
        <f t="shared" ref="J125:J131" si="21">E125*G125</f>
        <v>0</v>
      </c>
      <c r="K125" s="141"/>
      <c r="L125" s="141"/>
      <c r="M125" s="252"/>
      <c r="N125" s="252"/>
      <c r="O125" s="168"/>
      <c r="P125" s="169"/>
    </row>
    <row r="126" spans="1:16" ht="18" hidden="1" customHeight="1" x14ac:dyDescent="0.2">
      <c r="A126" s="1322"/>
      <c r="B126" s="1285"/>
      <c r="C126" s="1285"/>
      <c r="D126" s="23"/>
      <c r="E126" s="23"/>
      <c r="F126" s="23"/>
      <c r="G126" s="141"/>
      <c r="H126" s="141"/>
      <c r="I126" s="141"/>
      <c r="J126" s="141">
        <f t="shared" si="21"/>
        <v>0</v>
      </c>
      <c r="K126" s="141"/>
      <c r="L126" s="141"/>
      <c r="M126" s="252"/>
      <c r="N126" s="252"/>
      <c r="O126" s="168"/>
      <c r="P126" s="169"/>
    </row>
    <row r="127" spans="1:16" ht="18" hidden="1" customHeight="1" x14ac:dyDescent="0.2">
      <c r="A127" s="1322"/>
      <c r="B127" s="1285"/>
      <c r="C127" s="1285"/>
      <c r="D127" s="23"/>
      <c r="E127" s="23"/>
      <c r="F127" s="23"/>
      <c r="G127" s="141"/>
      <c r="H127" s="141"/>
      <c r="I127" s="141"/>
      <c r="J127" s="141">
        <f t="shared" si="21"/>
        <v>0</v>
      </c>
      <c r="K127" s="141"/>
      <c r="L127" s="141"/>
      <c r="M127" s="252"/>
      <c r="N127" s="252"/>
      <c r="O127" s="168"/>
      <c r="P127" s="169"/>
    </row>
    <row r="128" spans="1:16" ht="18" hidden="1" customHeight="1" x14ac:dyDescent="0.2">
      <c r="A128" s="1322"/>
      <c r="B128" s="1285"/>
      <c r="C128" s="1285"/>
      <c r="D128" s="23"/>
      <c r="E128" s="23"/>
      <c r="F128" s="23"/>
      <c r="G128" s="141"/>
      <c r="H128" s="141"/>
      <c r="I128" s="141"/>
      <c r="J128" s="141">
        <f t="shared" si="21"/>
        <v>0</v>
      </c>
      <c r="K128" s="141"/>
      <c r="L128" s="141"/>
      <c r="M128" s="252"/>
      <c r="N128" s="252"/>
      <c r="O128" s="168"/>
      <c r="P128" s="169"/>
    </row>
    <row r="129" spans="1:17" ht="18" hidden="1" customHeight="1" x14ac:dyDescent="0.2">
      <c r="A129" s="1322"/>
      <c r="B129" s="1285"/>
      <c r="C129" s="1285"/>
      <c r="D129" s="23"/>
      <c r="E129" s="23"/>
      <c r="F129" s="23"/>
      <c r="G129" s="141"/>
      <c r="H129" s="141"/>
      <c r="I129" s="141"/>
      <c r="J129" s="141">
        <f t="shared" si="21"/>
        <v>0</v>
      </c>
      <c r="K129" s="141"/>
      <c r="L129" s="141"/>
      <c r="M129" s="252"/>
      <c r="N129" s="252"/>
      <c r="O129" s="168"/>
      <c r="P129" s="169"/>
    </row>
    <row r="130" spans="1:17" ht="18" hidden="1" customHeight="1" x14ac:dyDescent="0.2">
      <c r="A130" s="1322"/>
      <c r="B130" s="1285"/>
      <c r="C130" s="1285"/>
      <c r="D130" s="23"/>
      <c r="E130" s="23"/>
      <c r="F130" s="23"/>
      <c r="G130" s="141"/>
      <c r="H130" s="141"/>
      <c r="I130" s="141"/>
      <c r="J130" s="141">
        <f t="shared" si="21"/>
        <v>0</v>
      </c>
      <c r="K130" s="141"/>
      <c r="L130" s="141"/>
      <c r="M130" s="252"/>
      <c r="N130" s="252"/>
      <c r="O130" s="168"/>
      <c r="P130" s="169"/>
    </row>
    <row r="131" spans="1:17" ht="18" hidden="1" customHeight="1" x14ac:dyDescent="0.2">
      <c r="A131" s="1322"/>
      <c r="B131" s="1285"/>
      <c r="C131" s="1285"/>
      <c r="D131" s="23"/>
      <c r="E131" s="23"/>
      <c r="F131" s="23"/>
      <c r="G131" s="141"/>
      <c r="H131" s="141"/>
      <c r="I131" s="141"/>
      <c r="J131" s="141">
        <f t="shared" si="21"/>
        <v>0</v>
      </c>
      <c r="K131" s="141"/>
      <c r="L131" s="141"/>
      <c r="M131" s="252"/>
      <c r="N131" s="252"/>
      <c r="O131" s="168"/>
      <c r="P131" s="169"/>
    </row>
    <row r="132" spans="1:17" ht="18" hidden="1" customHeight="1" x14ac:dyDescent="0.2">
      <c r="A132" s="1329" t="s">
        <v>455</v>
      </c>
      <c r="B132" s="1286"/>
      <c r="C132" s="1286"/>
      <c r="D132" s="1286"/>
      <c r="E132" s="1286"/>
      <c r="F132" s="1286"/>
      <c r="G132" s="1286"/>
      <c r="H132" s="819"/>
      <c r="I132" s="819"/>
      <c r="J132" s="142">
        <f>SUM(J98:J131)</f>
        <v>0</v>
      </c>
      <c r="K132" s="142"/>
      <c r="L132" s="142"/>
      <c r="M132" s="142">
        <f>SUM(M98:M131)</f>
        <v>0</v>
      </c>
      <c r="N132" s="142">
        <f>SUM(N98:N131)</f>
        <v>0</v>
      </c>
      <c r="O132" s="142">
        <f>SUM(O98:O131)</f>
        <v>0</v>
      </c>
      <c r="P132" s="166">
        <f>SUM(P98:P131)</f>
        <v>0</v>
      </c>
    </row>
    <row r="133" spans="1:17" ht="18" hidden="1" customHeight="1" thickBot="1" x14ac:dyDescent="0.25">
      <c r="A133" s="1346" t="s">
        <v>462</v>
      </c>
      <c r="B133" s="1347"/>
      <c r="C133" s="1347"/>
      <c r="D133" s="1347"/>
      <c r="E133" s="1347"/>
      <c r="F133" s="1347"/>
      <c r="G133" s="1347"/>
      <c r="H133" s="822"/>
      <c r="I133" s="822"/>
      <c r="J133" s="170">
        <f>J95+J132</f>
        <v>0</v>
      </c>
      <c r="K133" s="170"/>
      <c r="L133" s="170"/>
      <c r="M133" s="170">
        <f>M95+M132</f>
        <v>0</v>
      </c>
      <c r="N133" s="170">
        <f t="shared" ref="N133:P133" si="22">N95+N132</f>
        <v>0</v>
      </c>
      <c r="O133" s="170">
        <f t="shared" si="22"/>
        <v>0</v>
      </c>
      <c r="P133" s="171">
        <f t="shared" si="22"/>
        <v>0</v>
      </c>
    </row>
    <row r="134" spans="1:17" ht="18" hidden="1" customHeight="1" thickBot="1" x14ac:dyDescent="0.25">
      <c r="A134" s="1338" t="s">
        <v>456</v>
      </c>
      <c r="B134" s="1339"/>
      <c r="C134" s="1339"/>
      <c r="D134" s="1339"/>
      <c r="E134" s="1339"/>
      <c r="F134" s="1339"/>
      <c r="G134" s="1339"/>
      <c r="H134" s="820"/>
      <c r="I134" s="820"/>
      <c r="J134" s="345" t="s">
        <v>457</v>
      </c>
      <c r="K134" s="829"/>
      <c r="L134" s="829"/>
      <c r="M134" s="1340"/>
      <c r="N134" s="1340"/>
      <c r="O134" s="1340"/>
      <c r="P134" s="1341"/>
    </row>
    <row r="135" spans="1:17" ht="18" hidden="1" customHeight="1" x14ac:dyDescent="0.2">
      <c r="A135" s="1300" t="str">
        <f>IF(J134="Si","Administración","Gastos de administración")</f>
        <v>Gastos de administración</v>
      </c>
      <c r="B135" s="1342"/>
      <c r="C135" s="1342"/>
      <c r="D135" s="1342"/>
      <c r="E135" s="1343"/>
      <c r="F135" s="826"/>
      <c r="G135" s="284">
        <v>0.16</v>
      </c>
      <c r="H135" s="827"/>
      <c r="I135" s="827"/>
      <c r="J135" s="285">
        <v>0</v>
      </c>
      <c r="K135" s="830"/>
      <c r="L135" s="830"/>
      <c r="M135" s="141">
        <f>J135</f>
        <v>0</v>
      </c>
      <c r="N135" s="141"/>
      <c r="O135" s="141"/>
      <c r="P135" s="164"/>
      <c r="Q135" s="346" t="s">
        <v>396</v>
      </c>
    </row>
    <row r="136" spans="1:17" ht="18" hidden="1" customHeight="1" x14ac:dyDescent="0.2">
      <c r="A136" s="1304" t="str">
        <f>IF(J134="Si","Utilidad","")</f>
        <v/>
      </c>
      <c r="B136" s="1305"/>
      <c r="C136" s="1305"/>
      <c r="D136" s="1305"/>
      <c r="E136" s="1306"/>
      <c r="F136" s="818"/>
      <c r="G136" s="284"/>
      <c r="H136" s="827"/>
      <c r="I136" s="827"/>
      <c r="J136" s="285">
        <v>0</v>
      </c>
      <c r="K136" s="830"/>
      <c r="L136" s="830"/>
      <c r="M136" s="141"/>
      <c r="N136" s="141"/>
      <c r="O136" s="141"/>
      <c r="P136" s="164"/>
    </row>
    <row r="137" spans="1:17" ht="18" hidden="1" customHeight="1" x14ac:dyDescent="0.2">
      <c r="A137" s="1304" t="str">
        <f>IF(J134="Si","IVA","")</f>
        <v/>
      </c>
      <c r="B137" s="1305"/>
      <c r="C137" s="1305"/>
      <c r="D137" s="1305"/>
      <c r="E137" s="1306"/>
      <c r="F137" s="818"/>
      <c r="G137" s="284"/>
      <c r="H137" s="827"/>
      <c r="I137" s="827"/>
      <c r="J137" s="285">
        <v>0</v>
      </c>
      <c r="K137" s="830"/>
      <c r="L137" s="830"/>
      <c r="M137" s="141"/>
      <c r="N137" s="141"/>
      <c r="O137" s="141"/>
      <c r="P137" s="164"/>
      <c r="Q137" s="283" t="s">
        <v>399</v>
      </c>
    </row>
    <row r="138" spans="1:17" ht="18" hidden="1" customHeight="1" thickBot="1" x14ac:dyDescent="0.25">
      <c r="A138" s="1344" t="str">
        <f>IF(J134="Si","TOTAL (después de AU e IVA)", "TOTAL (después de administración)")</f>
        <v>TOTAL (después de administración)</v>
      </c>
      <c r="B138" s="1345"/>
      <c r="C138" s="1345"/>
      <c r="D138" s="1345"/>
      <c r="E138" s="1345"/>
      <c r="F138" s="1345"/>
      <c r="G138" s="1345"/>
      <c r="H138" s="821"/>
      <c r="I138" s="821"/>
      <c r="J138" s="286">
        <f>SUM(J135:J137)+J133</f>
        <v>0</v>
      </c>
      <c r="K138" s="831"/>
      <c r="L138" s="831"/>
      <c r="M138" s="265">
        <f t="shared" ref="M138:P138" si="23">SUM(M135:M137)+M133</f>
        <v>0</v>
      </c>
      <c r="N138" s="265">
        <f t="shared" si="23"/>
        <v>0</v>
      </c>
      <c r="O138" s="265">
        <f t="shared" si="23"/>
        <v>0</v>
      </c>
      <c r="P138" s="266">
        <f t="shared" si="23"/>
        <v>0</v>
      </c>
    </row>
    <row r="139" spans="1:17" ht="113.25" hidden="1" customHeight="1" thickBot="1" x14ac:dyDescent="0.25">
      <c r="A139" s="263" t="s">
        <v>458</v>
      </c>
      <c r="B139" s="465"/>
      <c r="C139" s="264" t="s">
        <v>117</v>
      </c>
      <c r="D139" s="465" t="s">
        <v>148</v>
      </c>
      <c r="E139" s="264" t="s">
        <v>463</v>
      </c>
      <c r="F139" s="264"/>
      <c r="G139" s="543">
        <f>IFERROR(J133/B139,0)</f>
        <v>0</v>
      </c>
      <c r="H139" s="828"/>
      <c r="I139" s="828"/>
      <c r="J139" s="1334"/>
      <c r="K139" s="1335"/>
      <c r="L139" s="1335"/>
      <c r="M139" s="1336"/>
      <c r="N139" s="1336"/>
      <c r="O139" s="1336"/>
      <c r="P139" s="1337"/>
    </row>
    <row r="140" spans="1:17" ht="30.75" hidden="1" customHeight="1" thickBot="1" x14ac:dyDescent="0.25">
      <c r="A140" s="1291"/>
      <c r="B140" s="1292"/>
      <c r="C140" s="1292"/>
      <c r="D140" s="1292"/>
      <c r="E140" s="1292"/>
      <c r="F140" s="1292"/>
      <c r="G140" s="1292"/>
      <c r="H140" s="1292"/>
      <c r="I140" s="1292"/>
      <c r="J140" s="1292"/>
      <c r="K140" s="1292"/>
      <c r="L140" s="1292"/>
      <c r="M140" s="1292"/>
      <c r="N140" s="1292"/>
      <c r="O140" s="1292"/>
      <c r="P140" s="1293"/>
    </row>
    <row r="141" spans="1:17" ht="51.75" hidden="1" customHeight="1" thickBot="1" x14ac:dyDescent="0.25">
      <c r="A141" s="263" t="s">
        <v>458</v>
      </c>
      <c r="B141" s="465"/>
      <c r="C141" s="264" t="s">
        <v>117</v>
      </c>
      <c r="D141" s="465" t="s">
        <v>148</v>
      </c>
      <c r="E141" s="264" t="s">
        <v>464</v>
      </c>
      <c r="F141" s="264"/>
      <c r="G141" s="543">
        <f>IFERROR((J133-J95)/B141,0)</f>
        <v>0</v>
      </c>
      <c r="H141" s="828"/>
      <c r="I141" s="828"/>
      <c r="J141" s="1334" t="s">
        <v>465</v>
      </c>
      <c r="K141" s="1335"/>
      <c r="L141" s="1335"/>
      <c r="M141" s="1336"/>
      <c r="N141" s="1336"/>
      <c r="O141" s="1336"/>
      <c r="P141" s="1337"/>
    </row>
    <row r="142" spans="1:17" ht="18" hidden="1" customHeight="1" thickBot="1" x14ac:dyDescent="0.25">
      <c r="A142" s="1302"/>
      <c r="B142" s="1303"/>
      <c r="C142" s="1303"/>
      <c r="D142" s="1303"/>
      <c r="E142" s="1303"/>
      <c r="F142" s="1303"/>
      <c r="G142" s="1303"/>
      <c r="H142" s="1303"/>
      <c r="I142" s="1303"/>
      <c r="J142" s="1303"/>
      <c r="K142" s="1303"/>
      <c r="L142" s="1303"/>
      <c r="M142" s="1303"/>
      <c r="N142" s="1303"/>
      <c r="O142" s="1303"/>
      <c r="P142" s="1303"/>
    </row>
    <row r="143" spans="1:17" ht="18" hidden="1" customHeight="1" x14ac:dyDescent="0.2">
      <c r="A143" s="1323" t="e">
        <f>+CONCATENATE(#REF!," ",#REF!)</f>
        <v>#REF!</v>
      </c>
      <c r="B143" s="1324"/>
      <c r="C143" s="1324"/>
      <c r="D143" s="1324"/>
      <c r="E143" s="1324"/>
      <c r="F143" s="1324"/>
      <c r="G143" s="1324"/>
      <c r="H143" s="1324"/>
      <c r="I143" s="1324"/>
      <c r="J143" s="1324"/>
      <c r="K143" s="1324"/>
      <c r="L143" s="1324"/>
      <c r="M143" s="1324"/>
      <c r="N143" s="1324"/>
      <c r="O143" s="1324"/>
      <c r="P143" s="1325"/>
    </row>
    <row r="144" spans="1:17" ht="31.5" hidden="1" customHeight="1" x14ac:dyDescent="0.2">
      <c r="A144" s="251" t="s">
        <v>375</v>
      </c>
      <c r="B144" s="76" t="s">
        <v>376</v>
      </c>
      <c r="C144" s="76" t="s">
        <v>377</v>
      </c>
      <c r="D144" s="76" t="s">
        <v>117</v>
      </c>
      <c r="E144" s="76" t="s">
        <v>378</v>
      </c>
      <c r="F144" s="76"/>
      <c r="G144" s="135" t="s">
        <v>379</v>
      </c>
      <c r="H144" s="135"/>
      <c r="I144" s="135"/>
      <c r="J144" s="135" t="s">
        <v>380</v>
      </c>
      <c r="K144" s="135"/>
      <c r="L144" s="135"/>
      <c r="M144" s="137" t="s">
        <v>425</v>
      </c>
      <c r="N144" s="137" t="s">
        <v>426</v>
      </c>
      <c r="O144" s="137" t="s">
        <v>425</v>
      </c>
      <c r="P144" s="162" t="s">
        <v>426</v>
      </c>
    </row>
    <row r="145" spans="1:16" ht="18" hidden="1" customHeight="1" x14ac:dyDescent="0.2">
      <c r="A145" s="1326" t="s">
        <v>373</v>
      </c>
      <c r="B145" s="1327"/>
      <c r="C145" s="1327"/>
      <c r="D145" s="1327"/>
      <c r="E145" s="1327"/>
      <c r="F145" s="1327"/>
      <c r="G145" s="1327"/>
      <c r="H145" s="1327"/>
      <c r="I145" s="1327"/>
      <c r="J145" s="1327"/>
      <c r="K145" s="1327"/>
      <c r="L145" s="1327"/>
      <c r="M145" s="1327"/>
      <c r="N145" s="1327"/>
      <c r="O145" s="1327"/>
      <c r="P145" s="1328"/>
    </row>
    <row r="146" spans="1:16" ht="32.25" hidden="1" customHeight="1" x14ac:dyDescent="0.2">
      <c r="A146" s="253"/>
      <c r="B146" s="143"/>
      <c r="C146" s="140"/>
      <c r="D146" s="143"/>
      <c r="E146" s="143"/>
      <c r="F146" s="143"/>
      <c r="G146" s="141"/>
      <c r="H146" s="141"/>
      <c r="I146" s="141"/>
      <c r="J146" s="141"/>
      <c r="K146" s="141"/>
      <c r="L146" s="141"/>
      <c r="M146" s="141">
        <f>+J146</f>
        <v>0</v>
      </c>
      <c r="N146" s="141"/>
      <c r="O146" s="141"/>
      <c r="P146" s="164"/>
    </row>
    <row r="147" spans="1:16" ht="45" hidden="1" customHeight="1" x14ac:dyDescent="0.2">
      <c r="A147" s="253"/>
      <c r="B147" s="143"/>
      <c r="C147" s="140"/>
      <c r="D147" s="143"/>
      <c r="E147" s="143"/>
      <c r="F147" s="143"/>
      <c r="G147" s="141"/>
      <c r="H147" s="141"/>
      <c r="I147" s="141"/>
      <c r="J147" s="141"/>
      <c r="K147" s="141"/>
      <c r="L147" s="141"/>
      <c r="M147" s="141">
        <f>+J147</f>
        <v>0</v>
      </c>
      <c r="N147" s="141"/>
      <c r="O147" s="141"/>
      <c r="P147" s="164"/>
    </row>
    <row r="148" spans="1:16" ht="18" hidden="1" customHeight="1" x14ac:dyDescent="0.2">
      <c r="A148" s="1331" t="s">
        <v>469</v>
      </c>
      <c r="B148" s="1332"/>
      <c r="C148" s="1332"/>
      <c r="D148" s="1332"/>
      <c r="E148" s="1332"/>
      <c r="F148" s="1332"/>
      <c r="G148" s="1332"/>
      <c r="H148" s="1332"/>
      <c r="I148" s="1332"/>
      <c r="J148" s="1332"/>
      <c r="K148" s="1332"/>
      <c r="L148" s="1332"/>
      <c r="M148" s="1332"/>
      <c r="N148" s="1332"/>
      <c r="O148" s="1332"/>
      <c r="P148" s="1333"/>
    </row>
    <row r="149" spans="1:16" ht="18" hidden="1" customHeight="1" x14ac:dyDescent="0.2">
      <c r="A149" s="743"/>
      <c r="B149" s="750"/>
      <c r="C149" s="751"/>
      <c r="D149" s="744"/>
      <c r="E149" s="744"/>
      <c r="F149" s="744"/>
      <c r="G149" s="726"/>
      <c r="H149" s="726"/>
      <c r="I149" s="726"/>
      <c r="J149" s="726"/>
      <c r="K149" s="726"/>
      <c r="L149" s="726"/>
      <c r="M149" s="726"/>
      <c r="N149" s="141"/>
      <c r="O149" s="141"/>
      <c r="P149" s="164"/>
    </row>
    <row r="150" spans="1:16" ht="36" hidden="1" customHeight="1" x14ac:dyDescent="0.2">
      <c r="A150" s="743"/>
      <c r="B150" s="744"/>
      <c r="C150" s="751"/>
      <c r="D150" s="744"/>
      <c r="E150" s="744"/>
      <c r="F150" s="744"/>
      <c r="G150" s="726"/>
      <c r="H150" s="726"/>
      <c r="I150" s="726"/>
      <c r="J150" s="726"/>
      <c r="K150" s="726"/>
      <c r="L150" s="726"/>
      <c r="M150" s="726"/>
      <c r="N150" s="141"/>
      <c r="O150" s="141"/>
      <c r="P150" s="164"/>
    </row>
    <row r="151" spans="1:16" ht="32.25" hidden="1" customHeight="1" x14ac:dyDescent="0.2">
      <c r="A151" s="743"/>
      <c r="B151" s="744"/>
      <c r="C151" s="751"/>
      <c r="D151" s="757"/>
      <c r="E151" s="757"/>
      <c r="F151" s="757"/>
      <c r="G151" s="726"/>
      <c r="H151" s="726"/>
      <c r="I151" s="726"/>
      <c r="J151" s="726"/>
      <c r="K151" s="726"/>
      <c r="L151" s="726"/>
      <c r="M151" s="726"/>
      <c r="N151" s="141"/>
      <c r="O151" s="141"/>
      <c r="P151" s="164"/>
    </row>
    <row r="152" spans="1:16" ht="18" hidden="1" customHeight="1" x14ac:dyDescent="0.2">
      <c r="A152" s="165"/>
      <c r="B152" s="139"/>
      <c r="C152" s="140"/>
      <c r="D152" s="139"/>
      <c r="E152" s="139"/>
      <c r="F152" s="139"/>
      <c r="G152" s="141"/>
      <c r="H152" s="141"/>
      <c r="I152" s="141"/>
      <c r="J152" s="141"/>
      <c r="K152" s="141"/>
      <c r="L152" s="141"/>
      <c r="M152" s="141"/>
      <c r="N152" s="141"/>
      <c r="O152" s="141"/>
      <c r="P152" s="164"/>
    </row>
    <row r="153" spans="1:16" ht="18" hidden="1" customHeight="1" x14ac:dyDescent="0.2">
      <c r="A153" s="165"/>
      <c r="B153" s="139"/>
      <c r="C153" s="140"/>
      <c r="D153" s="139"/>
      <c r="E153" s="139"/>
      <c r="F153" s="139"/>
      <c r="G153" s="141"/>
      <c r="H153" s="141"/>
      <c r="I153" s="141"/>
      <c r="J153" s="141"/>
      <c r="K153" s="141"/>
      <c r="L153" s="141"/>
      <c r="M153" s="141"/>
      <c r="N153" s="141"/>
      <c r="O153" s="141"/>
      <c r="P153" s="164"/>
    </row>
    <row r="154" spans="1:16" ht="17.25" hidden="1" customHeight="1" x14ac:dyDescent="0.2">
      <c r="A154" s="1329" t="s">
        <v>448</v>
      </c>
      <c r="B154" s="1286"/>
      <c r="C154" s="1286"/>
      <c r="D154" s="1286"/>
      <c r="E154" s="1286"/>
      <c r="F154" s="1286"/>
      <c r="G154" s="1286"/>
      <c r="H154" s="819"/>
      <c r="I154" s="819"/>
      <c r="J154" s="752">
        <f>SUM(J146:J153)</f>
        <v>0</v>
      </c>
      <c r="K154" s="752"/>
      <c r="L154" s="752"/>
      <c r="M154" s="142">
        <f>SUM(M146:M153)</f>
        <v>0</v>
      </c>
      <c r="N154" s="142">
        <f>SUM(N146:N153)</f>
        <v>0</v>
      </c>
      <c r="O154" s="142">
        <f>SUM(O146:O153)</f>
        <v>0</v>
      </c>
      <c r="P154" s="166">
        <f>SUM(P146:P153)</f>
        <v>0</v>
      </c>
    </row>
    <row r="155" spans="1:16" ht="24.75" hidden="1" customHeight="1" x14ac:dyDescent="0.2">
      <c r="A155" s="1330" t="s">
        <v>375</v>
      </c>
      <c r="B155" s="1321"/>
      <c r="C155" s="1321"/>
      <c r="D155" s="83" t="s">
        <v>117</v>
      </c>
      <c r="E155" s="83" t="s">
        <v>378</v>
      </c>
      <c r="F155" s="83"/>
      <c r="G155" s="83" t="s">
        <v>442</v>
      </c>
      <c r="H155" s="83"/>
      <c r="I155" s="83"/>
      <c r="J155" s="167" t="s">
        <v>443</v>
      </c>
      <c r="K155" s="167"/>
      <c r="L155" s="167"/>
      <c r="M155" s="137" t="s">
        <v>425</v>
      </c>
      <c r="N155" s="137" t="s">
        <v>426</v>
      </c>
      <c r="O155" s="137" t="s">
        <v>425</v>
      </c>
      <c r="P155" s="162" t="s">
        <v>426</v>
      </c>
    </row>
    <row r="156" spans="1:16" ht="18" hidden="1" customHeight="1" x14ac:dyDescent="0.2">
      <c r="A156" s="1326" t="s">
        <v>461</v>
      </c>
      <c r="B156" s="1327"/>
      <c r="C156" s="1327"/>
      <c r="D156" s="1327"/>
      <c r="E156" s="1327"/>
      <c r="F156" s="1327"/>
      <c r="G156" s="1327"/>
      <c r="H156" s="1327"/>
      <c r="I156" s="1327"/>
      <c r="J156" s="1327"/>
      <c r="K156" s="1327"/>
      <c r="L156" s="1327"/>
      <c r="M156" s="1327"/>
      <c r="N156" s="1327"/>
      <c r="O156" s="1327"/>
      <c r="P156" s="1328"/>
    </row>
    <row r="157" spans="1:16" ht="41.45" hidden="1" customHeight="1" x14ac:dyDescent="0.2">
      <c r="A157" s="1322"/>
      <c r="B157" s="1285"/>
      <c r="C157" s="1285"/>
      <c r="D157" s="23"/>
      <c r="E157" s="23"/>
      <c r="F157" s="23"/>
      <c r="G157" s="141"/>
      <c r="H157" s="141"/>
      <c r="I157" s="141"/>
      <c r="J157" s="141"/>
      <c r="K157" s="141"/>
      <c r="L157" s="141"/>
      <c r="M157" s="252"/>
      <c r="N157" s="252"/>
      <c r="O157" s="168"/>
      <c r="P157" s="169"/>
    </row>
    <row r="158" spans="1:16" ht="39.6" hidden="1" customHeight="1" x14ac:dyDescent="0.2">
      <c r="A158" s="1322"/>
      <c r="B158" s="1285"/>
      <c r="C158" s="1285"/>
      <c r="D158" s="23"/>
      <c r="E158" s="23"/>
      <c r="F158" s="23"/>
      <c r="G158" s="141"/>
      <c r="H158" s="141"/>
      <c r="I158" s="141"/>
      <c r="J158" s="141"/>
      <c r="K158" s="141"/>
      <c r="L158" s="141"/>
      <c r="M158" s="252"/>
      <c r="N158" s="252"/>
      <c r="O158" s="168"/>
      <c r="P158" s="169"/>
    </row>
    <row r="159" spans="1:16" ht="45.6" hidden="1" customHeight="1" x14ac:dyDescent="0.2">
      <c r="A159" s="1322"/>
      <c r="B159" s="1285"/>
      <c r="C159" s="1285"/>
      <c r="D159" s="23"/>
      <c r="E159" s="23"/>
      <c r="F159" s="23"/>
      <c r="G159" s="141"/>
      <c r="H159" s="141"/>
      <c r="I159" s="141"/>
      <c r="J159" s="141"/>
      <c r="K159" s="141"/>
      <c r="L159" s="141"/>
      <c r="M159" s="252"/>
      <c r="N159" s="252"/>
      <c r="O159" s="168"/>
      <c r="P159" s="169"/>
    </row>
    <row r="160" spans="1:16" ht="36.6" hidden="1" customHeight="1" x14ac:dyDescent="0.2">
      <c r="A160" s="1322"/>
      <c r="B160" s="1285"/>
      <c r="C160" s="1285"/>
      <c r="D160" s="23"/>
      <c r="E160" s="23"/>
      <c r="F160" s="23"/>
      <c r="G160" s="141"/>
      <c r="H160" s="141"/>
      <c r="I160" s="141"/>
      <c r="J160" s="141"/>
      <c r="K160" s="141"/>
      <c r="L160" s="141"/>
      <c r="M160" s="252"/>
      <c r="N160" s="252"/>
      <c r="O160" s="168"/>
      <c r="P160" s="169"/>
    </row>
    <row r="161" spans="1:17" ht="31.9" hidden="1" customHeight="1" x14ac:dyDescent="0.2">
      <c r="A161" s="1322"/>
      <c r="B161" s="1285"/>
      <c r="C161" s="1285"/>
      <c r="D161" s="23"/>
      <c r="E161" s="23"/>
      <c r="F161" s="23"/>
      <c r="G161" s="141"/>
      <c r="H161" s="141"/>
      <c r="I161" s="141"/>
      <c r="J161" s="141"/>
      <c r="K161" s="141"/>
      <c r="L161" s="141"/>
      <c r="M161" s="252"/>
      <c r="N161" s="252"/>
      <c r="O161" s="168"/>
      <c r="P161" s="169"/>
    </row>
    <row r="162" spans="1:17" ht="18" hidden="1" customHeight="1" x14ac:dyDescent="0.2">
      <c r="A162" s="1322"/>
      <c r="B162" s="1285"/>
      <c r="C162" s="1285"/>
      <c r="D162" s="23"/>
      <c r="E162" s="23"/>
      <c r="F162" s="23"/>
      <c r="G162" s="141"/>
      <c r="H162" s="141"/>
      <c r="I162" s="141"/>
      <c r="J162" s="141"/>
      <c r="K162" s="141"/>
      <c r="L162" s="141"/>
      <c r="M162" s="252"/>
      <c r="N162" s="252"/>
      <c r="O162" s="168"/>
      <c r="P162" s="169"/>
    </row>
    <row r="163" spans="1:17" ht="18" hidden="1" customHeight="1" x14ac:dyDescent="0.2">
      <c r="A163" s="1322"/>
      <c r="B163" s="1285"/>
      <c r="C163" s="1285"/>
      <c r="D163" s="23"/>
      <c r="E163" s="23"/>
      <c r="F163" s="23"/>
      <c r="G163" s="141"/>
      <c r="H163" s="141"/>
      <c r="I163" s="141"/>
      <c r="J163" s="141"/>
      <c r="K163" s="141"/>
      <c r="L163" s="141"/>
      <c r="M163" s="252"/>
      <c r="N163" s="252"/>
      <c r="O163" s="168"/>
      <c r="P163" s="169"/>
    </row>
    <row r="164" spans="1:17" ht="18" hidden="1" customHeight="1" x14ac:dyDescent="0.2">
      <c r="A164" s="1322"/>
      <c r="B164" s="1285"/>
      <c r="C164" s="1285"/>
      <c r="D164" s="23"/>
      <c r="E164" s="23"/>
      <c r="F164" s="23"/>
      <c r="G164" s="141"/>
      <c r="H164" s="141"/>
      <c r="I164" s="141"/>
      <c r="J164" s="141"/>
      <c r="K164" s="141"/>
      <c r="L164" s="141"/>
      <c r="M164" s="252"/>
      <c r="N164" s="252"/>
      <c r="O164" s="168"/>
      <c r="P164" s="169"/>
    </row>
    <row r="165" spans="1:17" ht="18" hidden="1" customHeight="1" x14ac:dyDescent="0.2">
      <c r="A165" s="1322"/>
      <c r="B165" s="1285"/>
      <c r="C165" s="1285"/>
      <c r="D165" s="23"/>
      <c r="E165" s="23"/>
      <c r="F165" s="23"/>
      <c r="G165" s="141"/>
      <c r="H165" s="141"/>
      <c r="I165" s="141"/>
      <c r="J165" s="141">
        <f t="shared" ref="J165:J170" si="24">E165*G165</f>
        <v>0</v>
      </c>
      <c r="K165" s="141"/>
      <c r="L165" s="141"/>
      <c r="M165" s="252"/>
      <c r="N165" s="252"/>
      <c r="O165" s="168"/>
      <c r="P165" s="169"/>
    </row>
    <row r="166" spans="1:17" ht="18" hidden="1" customHeight="1" x14ac:dyDescent="0.2">
      <c r="A166" s="1322"/>
      <c r="B166" s="1285"/>
      <c r="C166" s="1285"/>
      <c r="D166" s="23"/>
      <c r="E166" s="23"/>
      <c r="F166" s="23"/>
      <c r="G166" s="141"/>
      <c r="H166" s="141"/>
      <c r="I166" s="141"/>
      <c r="J166" s="141">
        <f t="shared" si="24"/>
        <v>0</v>
      </c>
      <c r="K166" s="141"/>
      <c r="L166" s="141"/>
      <c r="M166" s="252"/>
      <c r="N166" s="252"/>
      <c r="O166" s="168"/>
      <c r="P166" s="169"/>
    </row>
    <row r="167" spans="1:17" ht="18" hidden="1" customHeight="1" x14ac:dyDescent="0.2">
      <c r="A167" s="1322"/>
      <c r="B167" s="1285"/>
      <c r="C167" s="1285"/>
      <c r="D167" s="23"/>
      <c r="E167" s="23"/>
      <c r="F167" s="23"/>
      <c r="G167" s="141"/>
      <c r="H167" s="141"/>
      <c r="I167" s="141"/>
      <c r="J167" s="141">
        <f t="shared" si="24"/>
        <v>0</v>
      </c>
      <c r="K167" s="141"/>
      <c r="L167" s="141"/>
      <c r="M167" s="252"/>
      <c r="N167" s="252"/>
      <c r="O167" s="168"/>
      <c r="P167" s="169"/>
    </row>
    <row r="168" spans="1:17" ht="18" hidden="1" customHeight="1" x14ac:dyDescent="0.2">
      <c r="A168" s="1322"/>
      <c r="B168" s="1285"/>
      <c r="C168" s="1285"/>
      <c r="D168" s="23"/>
      <c r="E168" s="23"/>
      <c r="F168" s="23"/>
      <c r="G168" s="141"/>
      <c r="H168" s="141"/>
      <c r="I168" s="141"/>
      <c r="J168" s="141">
        <f t="shared" si="24"/>
        <v>0</v>
      </c>
      <c r="K168" s="141"/>
      <c r="L168" s="141"/>
      <c r="M168" s="252"/>
      <c r="N168" s="252"/>
      <c r="O168" s="168"/>
      <c r="P168" s="169"/>
    </row>
    <row r="169" spans="1:17" ht="18" hidden="1" customHeight="1" x14ac:dyDescent="0.2">
      <c r="A169" s="1322"/>
      <c r="B169" s="1285"/>
      <c r="C169" s="1285"/>
      <c r="D169" s="23"/>
      <c r="E169" s="23"/>
      <c r="F169" s="23"/>
      <c r="G169" s="141"/>
      <c r="H169" s="141"/>
      <c r="I169" s="141"/>
      <c r="J169" s="141">
        <f t="shared" si="24"/>
        <v>0</v>
      </c>
      <c r="K169" s="141"/>
      <c r="L169" s="141"/>
      <c r="M169" s="252"/>
      <c r="N169" s="252"/>
      <c r="O169" s="168"/>
      <c r="P169" s="169"/>
    </row>
    <row r="170" spans="1:17" ht="18" hidden="1" customHeight="1" x14ac:dyDescent="0.2">
      <c r="A170" s="1322"/>
      <c r="B170" s="1285"/>
      <c r="C170" s="1285"/>
      <c r="D170" s="23"/>
      <c r="E170" s="23"/>
      <c r="F170" s="23"/>
      <c r="G170" s="141"/>
      <c r="H170" s="141"/>
      <c r="I170" s="141"/>
      <c r="J170" s="141">
        <f t="shared" si="24"/>
        <v>0</v>
      </c>
      <c r="K170" s="141"/>
      <c r="L170" s="141"/>
      <c r="M170" s="252"/>
      <c r="N170" s="252"/>
      <c r="O170" s="168"/>
      <c r="P170" s="169"/>
    </row>
    <row r="171" spans="1:17" ht="18" hidden="1" customHeight="1" x14ac:dyDescent="0.2">
      <c r="A171" s="1329" t="s">
        <v>455</v>
      </c>
      <c r="B171" s="1286"/>
      <c r="C171" s="1286"/>
      <c r="D171" s="1286"/>
      <c r="E171" s="1286"/>
      <c r="F171" s="1286"/>
      <c r="G171" s="1286"/>
      <c r="H171" s="819"/>
      <c r="I171" s="819"/>
      <c r="J171" s="142">
        <f>SUM(J157:J170)</f>
        <v>0</v>
      </c>
      <c r="K171" s="142"/>
      <c r="L171" s="142"/>
      <c r="M171" s="142">
        <f>SUM(M157:M170)</f>
        <v>0</v>
      </c>
      <c r="N171" s="142">
        <f>SUM(N157:N170)</f>
        <v>0</v>
      </c>
      <c r="O171" s="142">
        <f>SUM(O157:O170)</f>
        <v>0</v>
      </c>
      <c r="P171" s="166">
        <f>SUM(P157:P170)</f>
        <v>0</v>
      </c>
    </row>
    <row r="172" spans="1:17" ht="18" hidden="1" customHeight="1" thickBot="1" x14ac:dyDescent="0.25">
      <c r="A172" s="1346" t="s">
        <v>462</v>
      </c>
      <c r="B172" s="1347"/>
      <c r="C172" s="1347"/>
      <c r="D172" s="1347"/>
      <c r="E172" s="1347"/>
      <c r="F172" s="1347"/>
      <c r="G172" s="1347"/>
      <c r="H172" s="822"/>
      <c r="I172" s="822"/>
      <c r="J172" s="170">
        <f>J154+J171</f>
        <v>0</v>
      </c>
      <c r="K172" s="170"/>
      <c r="L172" s="170"/>
      <c r="M172" s="170">
        <f>M154+M171</f>
        <v>0</v>
      </c>
      <c r="N172" s="170">
        <f t="shared" ref="N172:P172" si="25">N154+N171</f>
        <v>0</v>
      </c>
      <c r="O172" s="170">
        <f t="shared" si="25"/>
        <v>0</v>
      </c>
      <c r="P172" s="171">
        <f t="shared" si="25"/>
        <v>0</v>
      </c>
    </row>
    <row r="173" spans="1:17" ht="18" hidden="1" customHeight="1" thickBot="1" x14ac:dyDescent="0.25">
      <c r="A173" s="1338" t="s">
        <v>456</v>
      </c>
      <c r="B173" s="1339"/>
      <c r="C173" s="1339"/>
      <c r="D173" s="1339"/>
      <c r="E173" s="1339"/>
      <c r="F173" s="1339"/>
      <c r="G173" s="1339"/>
      <c r="H173" s="820"/>
      <c r="I173" s="820"/>
      <c r="J173" s="345" t="s">
        <v>457</v>
      </c>
      <c r="K173" s="829"/>
      <c r="L173" s="829"/>
      <c r="M173" s="1340"/>
      <c r="N173" s="1340"/>
      <c r="O173" s="1340"/>
      <c r="P173" s="1341"/>
    </row>
    <row r="174" spans="1:17" ht="18" hidden="1" customHeight="1" x14ac:dyDescent="0.2">
      <c r="A174" s="1300" t="str">
        <f>IF(J173="Si","Administración","Gastos de administración")</f>
        <v>Gastos de administración</v>
      </c>
      <c r="B174" s="1342"/>
      <c r="C174" s="1342"/>
      <c r="D174" s="1342"/>
      <c r="E174" s="1343"/>
      <c r="F174" s="826"/>
      <c r="G174" s="284">
        <v>0.16</v>
      </c>
      <c r="H174" s="827"/>
      <c r="I174" s="827"/>
      <c r="J174" s="285">
        <v>0</v>
      </c>
      <c r="K174" s="830"/>
      <c r="L174" s="830"/>
      <c r="M174" s="141">
        <f>J174</f>
        <v>0</v>
      </c>
      <c r="N174" s="141"/>
      <c r="O174" s="141"/>
      <c r="P174" s="164"/>
      <c r="Q174" s="287" t="s">
        <v>396</v>
      </c>
    </row>
    <row r="175" spans="1:17" ht="18" hidden="1" customHeight="1" x14ac:dyDescent="0.2">
      <c r="A175" s="1304" t="str">
        <f>IF(J173="Si","Utilidad","")</f>
        <v/>
      </c>
      <c r="B175" s="1305"/>
      <c r="C175" s="1305"/>
      <c r="D175" s="1305"/>
      <c r="E175" s="1306"/>
      <c r="F175" s="818"/>
      <c r="G175" s="284"/>
      <c r="H175" s="827"/>
      <c r="I175" s="827"/>
      <c r="J175" s="285">
        <v>0</v>
      </c>
      <c r="K175" s="830"/>
      <c r="L175" s="830"/>
      <c r="M175" s="141"/>
      <c r="N175" s="141"/>
      <c r="O175" s="141"/>
      <c r="P175" s="164"/>
    </row>
    <row r="176" spans="1:17" ht="18" hidden="1" customHeight="1" x14ac:dyDescent="0.2">
      <c r="A176" s="1304" t="str">
        <f>IF(J173="Si","IVA","")</f>
        <v/>
      </c>
      <c r="B176" s="1305"/>
      <c r="C176" s="1305"/>
      <c r="D176" s="1305"/>
      <c r="E176" s="1306"/>
      <c r="F176" s="818"/>
      <c r="G176" s="284"/>
      <c r="H176" s="827"/>
      <c r="I176" s="827"/>
      <c r="J176" s="285">
        <v>0</v>
      </c>
      <c r="K176" s="830"/>
      <c r="L176" s="830"/>
      <c r="M176" s="141"/>
      <c r="N176" s="141"/>
      <c r="O176" s="141"/>
      <c r="P176" s="164"/>
      <c r="Q176" s="283" t="s">
        <v>399</v>
      </c>
    </row>
    <row r="177" spans="1:17" ht="18" hidden="1" customHeight="1" thickBot="1" x14ac:dyDescent="0.25">
      <c r="A177" s="1344" t="str">
        <f>IF(J173="Si","TOTAL (después de AU e IVA)", "TOTAL (después de administración)")</f>
        <v>TOTAL (después de administración)</v>
      </c>
      <c r="B177" s="1345"/>
      <c r="C177" s="1345"/>
      <c r="D177" s="1345"/>
      <c r="E177" s="1345"/>
      <c r="F177" s="1345"/>
      <c r="G177" s="1345"/>
      <c r="H177" s="821"/>
      <c r="I177" s="821"/>
      <c r="J177" s="265">
        <f>SUM(J174:J176)+J172</f>
        <v>0</v>
      </c>
      <c r="K177" s="265"/>
      <c r="L177" s="265"/>
      <c r="M177" s="265">
        <f t="shared" ref="M177:P177" si="26">SUM(M174:M176)+M172</f>
        <v>0</v>
      </c>
      <c r="N177" s="265">
        <f t="shared" si="26"/>
        <v>0</v>
      </c>
      <c r="O177" s="265">
        <f t="shared" si="26"/>
        <v>0</v>
      </c>
      <c r="P177" s="266">
        <f t="shared" si="26"/>
        <v>0</v>
      </c>
    </row>
    <row r="178" spans="1:17" ht="204" hidden="1" customHeight="1" thickBot="1" x14ac:dyDescent="0.25">
      <c r="A178" s="263" t="s">
        <v>458</v>
      </c>
      <c r="B178" s="465"/>
      <c r="C178" s="264" t="s">
        <v>117</v>
      </c>
      <c r="D178" s="465" t="s">
        <v>148</v>
      </c>
      <c r="E178" s="264" t="s">
        <v>463</v>
      </c>
      <c r="F178" s="264"/>
      <c r="G178" s="543">
        <f>IFERROR(J172/B178,0)</f>
        <v>0</v>
      </c>
      <c r="H178" s="828"/>
      <c r="I178" s="828"/>
      <c r="J178" s="1334"/>
      <c r="K178" s="1335"/>
      <c r="L178" s="1335"/>
      <c r="M178" s="1336"/>
      <c r="N178" s="1336"/>
      <c r="O178" s="1336"/>
      <c r="P178" s="1337"/>
    </row>
    <row r="179" spans="1:17" ht="36" hidden="1" customHeight="1" thickBot="1" x14ac:dyDescent="0.25">
      <c r="A179" s="1291"/>
      <c r="B179" s="1292"/>
      <c r="C179" s="1292"/>
      <c r="D179" s="1292"/>
      <c r="E179" s="1292"/>
      <c r="F179" s="1292"/>
      <c r="G179" s="1292"/>
      <c r="H179" s="1292"/>
      <c r="I179" s="1292"/>
      <c r="J179" s="1292"/>
      <c r="K179" s="1292"/>
      <c r="L179" s="1292"/>
      <c r="M179" s="1292"/>
      <c r="N179" s="1292"/>
      <c r="O179" s="1292"/>
      <c r="P179" s="1293"/>
    </row>
    <row r="180" spans="1:17" ht="56.25" hidden="1" customHeight="1" thickBot="1" x14ac:dyDescent="0.25">
      <c r="A180" s="263" t="s">
        <v>458</v>
      </c>
      <c r="B180" s="465"/>
      <c r="C180" s="264" t="s">
        <v>117</v>
      </c>
      <c r="D180" s="465" t="str">
        <f>+D178</f>
        <v>Documentos</v>
      </c>
      <c r="E180" s="264" t="s">
        <v>466</v>
      </c>
      <c r="F180" s="264"/>
      <c r="G180" s="543">
        <f>IFERROR((J172-J154)/B180,0)</f>
        <v>0</v>
      </c>
      <c r="H180" s="828"/>
      <c r="I180" s="828"/>
      <c r="J180" s="1334" t="s">
        <v>465</v>
      </c>
      <c r="K180" s="1335"/>
      <c r="L180" s="1335"/>
      <c r="M180" s="1336"/>
      <c r="N180" s="1336"/>
      <c r="O180" s="1336"/>
      <c r="P180" s="1337"/>
    </row>
    <row r="181" spans="1:17" ht="18" hidden="1" customHeight="1" thickBot="1" x14ac:dyDescent="0.25">
      <c r="A181" s="1350"/>
      <c r="B181" s="1350"/>
      <c r="C181" s="1350"/>
      <c r="D181" s="1350"/>
      <c r="E181" s="1350"/>
      <c r="F181" s="1350"/>
      <c r="G181" s="1350"/>
      <c r="H181" s="1350"/>
      <c r="I181" s="1350"/>
      <c r="J181" s="1350"/>
      <c r="K181" s="1350"/>
      <c r="L181" s="1350"/>
      <c r="M181" s="1350"/>
      <c r="N181" s="1350"/>
      <c r="O181" s="1350"/>
      <c r="P181" s="1350"/>
    </row>
    <row r="182" spans="1:17" ht="18" hidden="1" customHeight="1" x14ac:dyDescent="0.2">
      <c r="A182" s="1323" t="e">
        <f>+CONCATENATE(#REF!," ",#REF!)</f>
        <v>#REF!</v>
      </c>
      <c r="B182" s="1324"/>
      <c r="C182" s="1324"/>
      <c r="D182" s="1324"/>
      <c r="E182" s="1324"/>
      <c r="F182" s="1324"/>
      <c r="G182" s="1324"/>
      <c r="H182" s="1324"/>
      <c r="I182" s="1324"/>
      <c r="J182" s="1324"/>
      <c r="K182" s="1324"/>
      <c r="L182" s="1324"/>
      <c r="M182" s="1324"/>
      <c r="N182" s="1324"/>
      <c r="O182" s="1324"/>
      <c r="P182" s="1325"/>
    </row>
    <row r="183" spans="1:17" ht="25.5" hidden="1" customHeight="1" x14ac:dyDescent="0.2">
      <c r="A183" s="251" t="s">
        <v>375</v>
      </c>
      <c r="B183" s="76" t="s">
        <v>376</v>
      </c>
      <c r="C183" s="76" t="s">
        <v>377</v>
      </c>
      <c r="D183" s="76" t="s">
        <v>117</v>
      </c>
      <c r="E183" s="76" t="s">
        <v>378</v>
      </c>
      <c r="F183" s="76"/>
      <c r="G183" s="135" t="s">
        <v>379</v>
      </c>
      <c r="H183" s="135"/>
      <c r="I183" s="135"/>
      <c r="J183" s="135" t="s">
        <v>380</v>
      </c>
      <c r="K183" s="135"/>
      <c r="L183" s="135"/>
      <c r="M183" s="137" t="s">
        <v>425</v>
      </c>
      <c r="N183" s="137" t="s">
        <v>426</v>
      </c>
      <c r="O183" s="137" t="s">
        <v>425</v>
      </c>
      <c r="P183" s="162" t="s">
        <v>426</v>
      </c>
    </row>
    <row r="184" spans="1:17" ht="18" hidden="1" customHeight="1" x14ac:dyDescent="0.2">
      <c r="A184" s="1326" t="s">
        <v>373</v>
      </c>
      <c r="B184" s="1327"/>
      <c r="C184" s="1327"/>
      <c r="D184" s="1327"/>
      <c r="E184" s="1327"/>
      <c r="F184" s="1327"/>
      <c r="G184" s="1327"/>
      <c r="H184" s="1327"/>
      <c r="I184" s="1327"/>
      <c r="J184" s="1327"/>
      <c r="K184" s="1327"/>
      <c r="L184" s="1327"/>
      <c r="M184" s="1327"/>
      <c r="N184" s="1327"/>
      <c r="O184" s="1327"/>
      <c r="P184" s="1328"/>
    </row>
    <row r="185" spans="1:17" ht="39.75" hidden="1" customHeight="1" x14ac:dyDescent="0.2">
      <c r="A185" s="253"/>
      <c r="B185" s="723"/>
      <c r="C185" s="140"/>
      <c r="D185" s="143"/>
      <c r="E185" s="143"/>
      <c r="F185" s="143"/>
      <c r="G185" s="141"/>
      <c r="H185" s="141"/>
      <c r="I185" s="141"/>
      <c r="J185" s="141"/>
      <c r="K185" s="141"/>
      <c r="L185" s="141"/>
      <c r="M185" s="141">
        <f>+J185</f>
        <v>0</v>
      </c>
      <c r="N185" s="141"/>
      <c r="O185" s="141"/>
      <c r="P185" s="164"/>
    </row>
    <row r="186" spans="1:17" ht="40.5" hidden="1" customHeight="1" x14ac:dyDescent="0.2">
      <c r="A186" s="253"/>
      <c r="B186" s="723"/>
      <c r="C186" s="140"/>
      <c r="D186" s="143"/>
      <c r="E186" s="143"/>
      <c r="F186" s="143"/>
      <c r="G186" s="141"/>
      <c r="H186" s="141"/>
      <c r="I186" s="141"/>
      <c r="J186" s="141"/>
      <c r="K186" s="141"/>
      <c r="L186" s="141"/>
      <c r="M186" s="141">
        <f>+J186</f>
        <v>0</v>
      </c>
      <c r="N186" s="141"/>
      <c r="O186" s="141"/>
      <c r="P186" s="164"/>
      <c r="Q186" s="45" t="s">
        <v>385</v>
      </c>
    </row>
    <row r="187" spans="1:17" ht="18" hidden="1" customHeight="1" x14ac:dyDescent="0.2">
      <c r="A187" s="1331" t="s">
        <v>469</v>
      </c>
      <c r="B187" s="1332"/>
      <c r="C187" s="1332"/>
      <c r="D187" s="1332"/>
      <c r="E187" s="1332"/>
      <c r="F187" s="1332"/>
      <c r="G187" s="1332"/>
      <c r="H187" s="1332"/>
      <c r="I187" s="1332"/>
      <c r="J187" s="1332"/>
      <c r="K187" s="1332"/>
      <c r="L187" s="1332"/>
      <c r="M187" s="1332"/>
      <c r="N187" s="1332"/>
      <c r="O187" s="1332"/>
      <c r="P187" s="1333"/>
    </row>
    <row r="188" spans="1:17" ht="18" hidden="1" customHeight="1" x14ac:dyDescent="0.2">
      <c r="A188" s="743"/>
      <c r="B188" s="750"/>
      <c r="C188" s="751"/>
      <c r="D188" s="744"/>
      <c r="E188" s="744"/>
      <c r="F188" s="744"/>
      <c r="G188" s="726"/>
      <c r="H188" s="726"/>
      <c r="I188" s="726"/>
      <c r="J188" s="726"/>
      <c r="K188" s="726"/>
      <c r="L188" s="726"/>
      <c r="M188" s="726"/>
      <c r="N188" s="141"/>
      <c r="O188" s="141"/>
      <c r="P188" s="164"/>
    </row>
    <row r="189" spans="1:17" ht="33" hidden="1" customHeight="1" x14ac:dyDescent="0.2">
      <c r="A189" s="743"/>
      <c r="B189" s="750"/>
      <c r="C189" s="751"/>
      <c r="D189" s="744"/>
      <c r="E189" s="744"/>
      <c r="F189" s="744"/>
      <c r="G189" s="726"/>
      <c r="H189" s="726"/>
      <c r="I189" s="726"/>
      <c r="J189" s="726"/>
      <c r="K189" s="726"/>
      <c r="L189" s="726"/>
      <c r="M189" s="726"/>
      <c r="N189" s="141"/>
      <c r="O189" s="141"/>
      <c r="P189" s="164"/>
    </row>
    <row r="190" spans="1:17" ht="35.25" hidden="1" customHeight="1" x14ac:dyDescent="0.2">
      <c r="A190" s="743"/>
      <c r="B190" s="750"/>
      <c r="C190" s="751"/>
      <c r="D190" s="757"/>
      <c r="E190" s="757"/>
      <c r="F190" s="757"/>
      <c r="G190" s="726"/>
      <c r="H190" s="726"/>
      <c r="I190" s="726"/>
      <c r="J190" s="726"/>
      <c r="K190" s="726"/>
      <c r="L190" s="726"/>
      <c r="M190" s="726"/>
      <c r="N190" s="141"/>
      <c r="O190" s="141"/>
      <c r="P190" s="164"/>
    </row>
    <row r="191" spans="1:17" ht="18" hidden="1" customHeight="1" x14ac:dyDescent="0.2">
      <c r="A191" s="165"/>
      <c r="B191" s="723"/>
      <c r="C191" s="140"/>
      <c r="D191" s="139"/>
      <c r="E191" s="139"/>
      <c r="F191" s="139"/>
      <c r="G191" s="141"/>
      <c r="H191" s="141"/>
      <c r="I191" s="141"/>
      <c r="J191" s="141"/>
      <c r="K191" s="141"/>
      <c r="L191" s="141"/>
      <c r="M191" s="141"/>
      <c r="N191" s="141"/>
      <c r="O191" s="141"/>
      <c r="P191" s="164"/>
    </row>
    <row r="192" spans="1:17" ht="18" hidden="1" customHeight="1" x14ac:dyDescent="0.2">
      <c r="A192" s="165"/>
      <c r="B192" s="723"/>
      <c r="C192" s="140"/>
      <c r="D192" s="139"/>
      <c r="E192" s="139"/>
      <c r="F192" s="139"/>
      <c r="G192" s="141"/>
      <c r="H192" s="141"/>
      <c r="I192" s="141"/>
      <c r="J192" s="141"/>
      <c r="K192" s="141"/>
      <c r="L192" s="141"/>
      <c r="M192" s="141"/>
      <c r="N192" s="141"/>
      <c r="O192" s="141"/>
      <c r="P192" s="164"/>
    </row>
    <row r="193" spans="1:17" ht="18" hidden="1" customHeight="1" x14ac:dyDescent="0.2">
      <c r="A193" s="1329" t="s">
        <v>448</v>
      </c>
      <c r="B193" s="1286"/>
      <c r="C193" s="1286"/>
      <c r="D193" s="1286"/>
      <c r="E193" s="1286"/>
      <c r="F193" s="1286"/>
      <c r="G193" s="1286"/>
      <c r="H193" s="819"/>
      <c r="I193" s="819"/>
      <c r="J193" s="142">
        <f>SUM(J185:J192)</f>
        <v>0</v>
      </c>
      <c r="K193" s="142"/>
      <c r="L193" s="142"/>
      <c r="M193" s="142">
        <f>SUM(M185:M192)</f>
        <v>0</v>
      </c>
      <c r="N193" s="142">
        <f>SUM(N185:N192)</f>
        <v>0</v>
      </c>
      <c r="O193" s="142">
        <f>SUM(O185:O192)</f>
        <v>0</v>
      </c>
      <c r="P193" s="166">
        <f>SUM(P185:P192)</f>
        <v>0</v>
      </c>
      <c r="Q193" s="720"/>
    </row>
    <row r="194" spans="1:17" ht="24.75" hidden="1" customHeight="1" x14ac:dyDescent="0.2">
      <c r="A194" s="1330" t="s">
        <v>375</v>
      </c>
      <c r="B194" s="1321"/>
      <c r="C194" s="1321"/>
      <c r="D194" s="83" t="s">
        <v>117</v>
      </c>
      <c r="E194" s="83" t="s">
        <v>378</v>
      </c>
      <c r="F194" s="83"/>
      <c r="G194" s="83" t="s">
        <v>442</v>
      </c>
      <c r="H194" s="83"/>
      <c r="I194" s="83"/>
      <c r="J194" s="167" t="s">
        <v>443</v>
      </c>
      <c r="K194" s="167"/>
      <c r="L194" s="167"/>
      <c r="M194" s="137" t="s">
        <v>425</v>
      </c>
      <c r="N194" s="137" t="s">
        <v>426</v>
      </c>
      <c r="O194" s="137" t="s">
        <v>425</v>
      </c>
      <c r="P194" s="162" t="s">
        <v>426</v>
      </c>
      <c r="Q194" s="720"/>
    </row>
    <row r="195" spans="1:17" ht="12.75" hidden="1" x14ac:dyDescent="0.2">
      <c r="A195" s="1326" t="s">
        <v>461</v>
      </c>
      <c r="B195" s="1327"/>
      <c r="C195" s="1327"/>
      <c r="D195" s="1327"/>
      <c r="E195" s="1327"/>
      <c r="F195" s="1327"/>
      <c r="G195" s="1327"/>
      <c r="H195" s="1327"/>
      <c r="I195" s="1327"/>
      <c r="J195" s="1327"/>
      <c r="K195" s="1327"/>
      <c r="L195" s="1327"/>
      <c r="M195" s="1327"/>
      <c r="N195" s="1327"/>
      <c r="O195" s="1327"/>
      <c r="P195" s="1328"/>
      <c r="Q195" s="719"/>
    </row>
    <row r="196" spans="1:17" ht="43.9" hidden="1" customHeight="1" x14ac:dyDescent="0.2">
      <c r="A196" s="1322"/>
      <c r="B196" s="1285"/>
      <c r="C196" s="1285"/>
      <c r="D196" s="23"/>
      <c r="E196" s="23"/>
      <c r="F196" s="23"/>
      <c r="G196" s="141"/>
      <c r="H196" s="141"/>
      <c r="I196" s="141"/>
      <c r="J196" s="141"/>
      <c r="K196" s="141"/>
      <c r="L196" s="141"/>
      <c r="M196" s="252"/>
      <c r="N196" s="252"/>
      <c r="O196" s="168"/>
      <c r="P196" s="169"/>
    </row>
    <row r="197" spans="1:17" ht="43.9" hidden="1" customHeight="1" x14ac:dyDescent="0.2">
      <c r="A197" s="1322"/>
      <c r="B197" s="1285"/>
      <c r="C197" s="1285"/>
      <c r="D197" s="23"/>
      <c r="E197" s="23"/>
      <c r="F197" s="23"/>
      <c r="G197" s="141"/>
      <c r="H197" s="141"/>
      <c r="I197" s="141"/>
      <c r="J197" s="141"/>
      <c r="K197" s="141"/>
      <c r="L197" s="141"/>
      <c r="M197" s="252"/>
      <c r="N197" s="252"/>
      <c r="O197" s="168"/>
      <c r="P197" s="169"/>
    </row>
    <row r="198" spans="1:17" ht="44.45" hidden="1" customHeight="1" x14ac:dyDescent="0.2">
      <c r="A198" s="1322"/>
      <c r="B198" s="1285"/>
      <c r="C198" s="1285"/>
      <c r="D198" s="23"/>
      <c r="E198" s="23"/>
      <c r="F198" s="23"/>
      <c r="G198" s="141"/>
      <c r="H198" s="141"/>
      <c r="I198" s="141"/>
      <c r="J198" s="141"/>
      <c r="K198" s="141"/>
      <c r="L198" s="141"/>
      <c r="M198" s="252"/>
      <c r="N198" s="252"/>
      <c r="O198" s="168"/>
      <c r="P198" s="169"/>
    </row>
    <row r="199" spans="1:17" ht="40.15" hidden="1" customHeight="1" x14ac:dyDescent="0.2">
      <c r="A199" s="1322"/>
      <c r="B199" s="1285"/>
      <c r="C199" s="1285"/>
      <c r="D199" s="23"/>
      <c r="E199" s="23"/>
      <c r="F199" s="23"/>
      <c r="G199" s="141"/>
      <c r="H199" s="141"/>
      <c r="I199" s="141"/>
      <c r="J199" s="141"/>
      <c r="K199" s="141"/>
      <c r="L199" s="141"/>
      <c r="M199" s="252"/>
      <c r="N199" s="252"/>
      <c r="O199" s="168"/>
      <c r="P199" s="169"/>
    </row>
    <row r="200" spans="1:17" ht="18" hidden="1" customHeight="1" x14ac:dyDescent="0.2">
      <c r="A200" s="1322"/>
      <c r="B200" s="1285"/>
      <c r="C200" s="1285"/>
      <c r="D200" s="23"/>
      <c r="E200" s="23"/>
      <c r="F200" s="23"/>
      <c r="G200" s="141"/>
      <c r="H200" s="141"/>
      <c r="I200" s="141"/>
      <c r="J200" s="141"/>
      <c r="K200" s="141"/>
      <c r="L200" s="141"/>
      <c r="M200" s="252"/>
      <c r="N200" s="252"/>
      <c r="O200" s="168"/>
      <c r="P200" s="169"/>
    </row>
    <row r="201" spans="1:17" ht="18" hidden="1" customHeight="1" x14ac:dyDescent="0.2">
      <c r="A201" s="1322"/>
      <c r="B201" s="1285"/>
      <c r="C201" s="1285"/>
      <c r="D201" s="23"/>
      <c r="E201" s="23"/>
      <c r="F201" s="23"/>
      <c r="G201" s="141"/>
      <c r="H201" s="141"/>
      <c r="I201" s="141"/>
      <c r="J201" s="141"/>
      <c r="K201" s="141"/>
      <c r="L201" s="141"/>
      <c r="M201" s="252"/>
      <c r="N201" s="252"/>
      <c r="O201" s="168"/>
      <c r="P201" s="169"/>
    </row>
    <row r="202" spans="1:17" ht="18" hidden="1" customHeight="1" x14ac:dyDescent="0.2">
      <c r="A202" s="1322"/>
      <c r="B202" s="1285"/>
      <c r="C202" s="1285"/>
      <c r="D202" s="23"/>
      <c r="E202" s="23"/>
      <c r="F202" s="23"/>
      <c r="G202" s="141"/>
      <c r="H202" s="141"/>
      <c r="I202" s="141"/>
      <c r="J202" s="141"/>
      <c r="K202" s="141"/>
      <c r="L202" s="141"/>
      <c r="M202" s="252"/>
      <c r="N202" s="252"/>
      <c r="O202" s="168"/>
      <c r="P202" s="169"/>
    </row>
    <row r="203" spans="1:17" ht="18" hidden="1" customHeight="1" x14ac:dyDescent="0.2">
      <c r="A203" s="1322"/>
      <c r="B203" s="1285"/>
      <c r="C203" s="1285"/>
      <c r="D203" s="23"/>
      <c r="E203" s="23"/>
      <c r="F203" s="23"/>
      <c r="G203" s="141"/>
      <c r="H203" s="141"/>
      <c r="I203" s="141"/>
      <c r="J203" s="141"/>
      <c r="K203" s="141"/>
      <c r="L203" s="141"/>
      <c r="M203" s="252"/>
      <c r="N203" s="252"/>
      <c r="O203" s="168"/>
      <c r="P203" s="169"/>
    </row>
    <row r="204" spans="1:17" ht="18" hidden="1" customHeight="1" x14ac:dyDescent="0.2">
      <c r="A204" s="1322"/>
      <c r="B204" s="1285"/>
      <c r="C204" s="1285"/>
      <c r="D204" s="23"/>
      <c r="E204" s="23"/>
      <c r="F204" s="23"/>
      <c r="G204" s="141"/>
      <c r="H204" s="141"/>
      <c r="I204" s="141"/>
      <c r="J204" s="141">
        <f t="shared" ref="J204:J209" si="27">E204*G204</f>
        <v>0</v>
      </c>
      <c r="K204" s="141"/>
      <c r="L204" s="141"/>
      <c r="M204" s="252"/>
      <c r="N204" s="252"/>
      <c r="O204" s="168"/>
      <c r="P204" s="169"/>
    </row>
    <row r="205" spans="1:17" ht="18" hidden="1" customHeight="1" x14ac:dyDescent="0.2">
      <c r="A205" s="1322"/>
      <c r="B205" s="1285"/>
      <c r="C205" s="1285"/>
      <c r="D205" s="23"/>
      <c r="E205" s="23"/>
      <c r="F205" s="23"/>
      <c r="G205" s="141"/>
      <c r="H205" s="141"/>
      <c r="I205" s="141"/>
      <c r="J205" s="141">
        <f t="shared" si="27"/>
        <v>0</v>
      </c>
      <c r="K205" s="141"/>
      <c r="L205" s="141"/>
      <c r="M205" s="252"/>
      <c r="N205" s="252"/>
      <c r="O205" s="168"/>
      <c r="P205" s="169"/>
    </row>
    <row r="206" spans="1:17" ht="18" hidden="1" customHeight="1" x14ac:dyDescent="0.2">
      <c r="A206" s="1322"/>
      <c r="B206" s="1285"/>
      <c r="C206" s="1285"/>
      <c r="D206" s="23"/>
      <c r="E206" s="23"/>
      <c r="F206" s="23"/>
      <c r="G206" s="141"/>
      <c r="H206" s="141"/>
      <c r="I206" s="141"/>
      <c r="J206" s="141">
        <f t="shared" si="27"/>
        <v>0</v>
      </c>
      <c r="K206" s="141"/>
      <c r="L206" s="141"/>
      <c r="M206" s="252"/>
      <c r="N206" s="252"/>
      <c r="O206" s="168"/>
      <c r="P206" s="169"/>
    </row>
    <row r="207" spans="1:17" ht="18" hidden="1" customHeight="1" x14ac:dyDescent="0.2">
      <c r="A207" s="1322"/>
      <c r="B207" s="1285"/>
      <c r="C207" s="1285"/>
      <c r="D207" s="23"/>
      <c r="E207" s="23"/>
      <c r="F207" s="23"/>
      <c r="G207" s="141"/>
      <c r="H207" s="141"/>
      <c r="I207" s="141"/>
      <c r="J207" s="141">
        <f t="shared" si="27"/>
        <v>0</v>
      </c>
      <c r="K207" s="141"/>
      <c r="L207" s="141"/>
      <c r="M207" s="252"/>
      <c r="N207" s="252"/>
      <c r="O207" s="168"/>
      <c r="P207" s="169"/>
    </row>
    <row r="208" spans="1:17" ht="18" hidden="1" customHeight="1" x14ac:dyDescent="0.2">
      <c r="A208" s="1322"/>
      <c r="B208" s="1285"/>
      <c r="C208" s="1285"/>
      <c r="D208" s="23"/>
      <c r="E208" s="23"/>
      <c r="F208" s="23"/>
      <c r="G208" s="141"/>
      <c r="H208" s="141"/>
      <c r="I208" s="141"/>
      <c r="J208" s="141">
        <f t="shared" si="27"/>
        <v>0</v>
      </c>
      <c r="K208" s="141"/>
      <c r="L208" s="141"/>
      <c r="M208" s="252"/>
      <c r="N208" s="252"/>
      <c r="O208" s="168"/>
      <c r="P208" s="169"/>
    </row>
    <row r="209" spans="1:17" ht="18" hidden="1" customHeight="1" x14ac:dyDescent="0.2">
      <c r="A209" s="1322"/>
      <c r="B209" s="1285"/>
      <c r="C209" s="1285"/>
      <c r="D209" s="23"/>
      <c r="E209" s="23"/>
      <c r="F209" s="23"/>
      <c r="G209" s="141"/>
      <c r="H209" s="141"/>
      <c r="I209" s="141"/>
      <c r="J209" s="141">
        <f t="shared" si="27"/>
        <v>0</v>
      </c>
      <c r="K209" s="141"/>
      <c r="L209" s="141"/>
      <c r="M209" s="252"/>
      <c r="N209" s="252"/>
      <c r="O209" s="168"/>
      <c r="P209" s="169"/>
    </row>
    <row r="210" spans="1:17" ht="18" hidden="1" customHeight="1" x14ac:dyDescent="0.2">
      <c r="A210" s="1329" t="s">
        <v>455</v>
      </c>
      <c r="B210" s="1286"/>
      <c r="C210" s="1286"/>
      <c r="D210" s="1286"/>
      <c r="E210" s="1286"/>
      <c r="F210" s="1286"/>
      <c r="G210" s="1286"/>
      <c r="H210" s="819"/>
      <c r="I210" s="819"/>
      <c r="J210" s="142">
        <f>SUM(J196:J209)</f>
        <v>0</v>
      </c>
      <c r="K210" s="142"/>
      <c r="L210" s="142"/>
      <c r="M210" s="142">
        <f>SUM(M196:M209)</f>
        <v>0</v>
      </c>
      <c r="N210" s="142">
        <f>SUM(N196:N209)</f>
        <v>0</v>
      </c>
      <c r="O210" s="142">
        <f>SUM(O196:O209)</f>
        <v>0</v>
      </c>
      <c r="P210" s="166">
        <f>SUM(P196:P209)</f>
        <v>0</v>
      </c>
    </row>
    <row r="211" spans="1:17" ht="18" hidden="1" customHeight="1" thickBot="1" x14ac:dyDescent="0.25">
      <c r="A211" s="1348" t="s">
        <v>462</v>
      </c>
      <c r="B211" s="1349"/>
      <c r="C211" s="1349"/>
      <c r="D211" s="1349"/>
      <c r="E211" s="1349"/>
      <c r="F211" s="1349"/>
      <c r="G211" s="1349"/>
      <c r="H211" s="823"/>
      <c r="I211" s="823"/>
      <c r="J211" s="721">
        <f>J193+J210</f>
        <v>0</v>
      </c>
      <c r="K211" s="721"/>
      <c r="L211" s="721"/>
      <c r="M211" s="721">
        <f>M193+M210</f>
        <v>0</v>
      </c>
      <c r="N211" s="721">
        <f t="shared" ref="N211:P211" si="28">N193+N210</f>
        <v>0</v>
      </c>
      <c r="O211" s="721">
        <f t="shared" si="28"/>
        <v>0</v>
      </c>
      <c r="P211" s="722">
        <f t="shared" si="28"/>
        <v>0</v>
      </c>
    </row>
    <row r="212" spans="1:17" ht="18" hidden="1" customHeight="1" thickBot="1" x14ac:dyDescent="0.25">
      <c r="A212" s="1338" t="s">
        <v>456</v>
      </c>
      <c r="B212" s="1339"/>
      <c r="C212" s="1339"/>
      <c r="D212" s="1339"/>
      <c r="E212" s="1339"/>
      <c r="F212" s="1339"/>
      <c r="G212" s="1339"/>
      <c r="H212" s="820"/>
      <c r="I212" s="820"/>
      <c r="J212" s="345" t="s">
        <v>457</v>
      </c>
      <c r="K212" s="829"/>
      <c r="L212" s="829"/>
      <c r="M212" s="1340"/>
      <c r="N212" s="1340"/>
      <c r="O212" s="1340"/>
      <c r="P212" s="1341"/>
    </row>
    <row r="213" spans="1:17" ht="18" hidden="1" customHeight="1" x14ac:dyDescent="0.2">
      <c r="A213" s="1300" t="str">
        <f>IF(J212="Si","Administración","Gastos de administración")</f>
        <v>Gastos de administración</v>
      </c>
      <c r="B213" s="1342"/>
      <c r="C213" s="1342"/>
      <c r="D213" s="1342"/>
      <c r="E213" s="1343"/>
      <c r="F213" s="826"/>
      <c r="G213" s="284">
        <v>0.16</v>
      </c>
      <c r="H213" s="827"/>
      <c r="I213" s="827"/>
      <c r="J213" s="285">
        <v>0</v>
      </c>
      <c r="K213" s="830"/>
      <c r="L213" s="830"/>
      <c r="M213" s="141">
        <f>J213</f>
        <v>0</v>
      </c>
      <c r="N213" s="141"/>
      <c r="O213" s="141"/>
      <c r="P213" s="164"/>
      <c r="Q213" s="346" t="s">
        <v>396</v>
      </c>
    </row>
    <row r="214" spans="1:17" ht="18" hidden="1" customHeight="1" x14ac:dyDescent="0.2">
      <c r="A214" s="1304" t="str">
        <f>IF(J212="Si","Utilidad","")</f>
        <v/>
      </c>
      <c r="B214" s="1305"/>
      <c r="C214" s="1305"/>
      <c r="D214" s="1305"/>
      <c r="E214" s="1306"/>
      <c r="F214" s="818"/>
      <c r="G214" s="284"/>
      <c r="H214" s="827"/>
      <c r="I214" s="827"/>
      <c r="J214" s="285">
        <v>0</v>
      </c>
      <c r="K214" s="830"/>
      <c r="L214" s="830"/>
      <c r="M214" s="141"/>
      <c r="N214" s="141"/>
      <c r="O214" s="141"/>
      <c r="P214" s="164"/>
    </row>
    <row r="215" spans="1:17" ht="18" hidden="1" customHeight="1" x14ac:dyDescent="0.2">
      <c r="A215" s="1304" t="str">
        <f>IF(J212="Si","IVA","")</f>
        <v/>
      </c>
      <c r="B215" s="1305"/>
      <c r="C215" s="1305"/>
      <c r="D215" s="1305"/>
      <c r="E215" s="1306"/>
      <c r="F215" s="818"/>
      <c r="G215" s="284"/>
      <c r="H215" s="827"/>
      <c r="I215" s="827"/>
      <c r="J215" s="285">
        <v>0</v>
      </c>
      <c r="K215" s="830"/>
      <c r="L215" s="830"/>
      <c r="M215" s="141"/>
      <c r="N215" s="141"/>
      <c r="O215" s="141"/>
      <c r="P215" s="164"/>
      <c r="Q215" s="283" t="s">
        <v>399</v>
      </c>
    </row>
    <row r="216" spans="1:17" ht="18" hidden="1" customHeight="1" thickBot="1" x14ac:dyDescent="0.25">
      <c r="A216" s="1344" t="str">
        <f>IF(J212="Si","TOTAL (después de AU e IVA)", "TOTAL (después de administración)")</f>
        <v>TOTAL (después de administración)</v>
      </c>
      <c r="B216" s="1345"/>
      <c r="C216" s="1345"/>
      <c r="D216" s="1345"/>
      <c r="E216" s="1345"/>
      <c r="F216" s="1345"/>
      <c r="G216" s="1345"/>
      <c r="H216" s="821"/>
      <c r="I216" s="821"/>
      <c r="J216" s="286">
        <f>SUM(J213:J215)+J211</f>
        <v>0</v>
      </c>
      <c r="K216" s="831"/>
      <c r="L216" s="831"/>
      <c r="M216" s="265">
        <f t="shared" ref="M216:P216" si="29">SUM(M213:M215)+M211</f>
        <v>0</v>
      </c>
      <c r="N216" s="265">
        <f t="shared" si="29"/>
        <v>0</v>
      </c>
      <c r="O216" s="265">
        <f t="shared" si="29"/>
        <v>0</v>
      </c>
      <c r="P216" s="266">
        <f t="shared" si="29"/>
        <v>0</v>
      </c>
    </row>
    <row r="217" spans="1:17" ht="96" hidden="1" customHeight="1" thickBot="1" x14ac:dyDescent="0.25">
      <c r="A217" s="263" t="s">
        <v>458</v>
      </c>
      <c r="B217" s="465">
        <f>4+4+1+1+4+4</f>
        <v>18</v>
      </c>
      <c r="C217" s="264" t="s">
        <v>117</v>
      </c>
      <c r="D217" s="465" t="s">
        <v>148</v>
      </c>
      <c r="E217" s="264" t="s">
        <v>463</v>
      </c>
      <c r="F217" s="264"/>
      <c r="G217" s="543">
        <f>IFERROR(J211/B217,0)</f>
        <v>0</v>
      </c>
      <c r="H217" s="828"/>
      <c r="I217" s="828"/>
      <c r="J217" s="1334"/>
      <c r="K217" s="1335"/>
      <c r="L217" s="1335"/>
      <c r="M217" s="1336"/>
      <c r="N217" s="1336"/>
      <c r="O217" s="1336"/>
      <c r="P217" s="1337"/>
    </row>
    <row r="218" spans="1:17" ht="18" hidden="1" customHeight="1" thickBot="1" x14ac:dyDescent="0.25">
      <c r="A218" s="1291"/>
      <c r="B218" s="1292"/>
      <c r="C218" s="1292"/>
      <c r="D218" s="1292"/>
      <c r="E218" s="1292"/>
      <c r="F218" s="1292"/>
      <c r="G218" s="1292"/>
      <c r="H218" s="1292"/>
      <c r="I218" s="1292"/>
      <c r="J218" s="1292"/>
      <c r="K218" s="1292"/>
      <c r="L218" s="1292"/>
      <c r="M218" s="1292"/>
      <c r="N218" s="1292"/>
      <c r="O218" s="1292"/>
      <c r="P218" s="1293"/>
    </row>
    <row r="219" spans="1:17" ht="55.5" hidden="1" customHeight="1" thickBot="1" x14ac:dyDescent="0.25">
      <c r="A219" s="263" t="s">
        <v>458</v>
      </c>
      <c r="B219" s="465">
        <f>+B217</f>
        <v>18</v>
      </c>
      <c r="C219" s="264" t="s">
        <v>117</v>
      </c>
      <c r="D219" s="465" t="s">
        <v>148</v>
      </c>
      <c r="E219" s="264" t="s">
        <v>464</v>
      </c>
      <c r="F219" s="264"/>
      <c r="G219" s="543">
        <f>IFERROR((J211-J193)/B219,0)</f>
        <v>0</v>
      </c>
      <c r="H219" s="828"/>
      <c r="I219" s="828"/>
      <c r="J219" s="1334"/>
      <c r="K219" s="1335"/>
      <c r="L219" s="1335"/>
      <c r="M219" s="1336"/>
      <c r="N219" s="1336"/>
      <c r="O219" s="1336"/>
      <c r="P219" s="1337"/>
    </row>
    <row r="220" spans="1:17" ht="18" customHeight="1" x14ac:dyDescent="0.2">
      <c r="A220" s="468"/>
      <c r="B220" s="400"/>
      <c r="C220" s="468"/>
      <c r="D220" s="400"/>
      <c r="E220" s="468"/>
      <c r="F220" s="468"/>
      <c r="G220" s="466"/>
      <c r="H220" s="466"/>
      <c r="I220" s="466"/>
      <c r="J220" s="467"/>
      <c r="K220" s="467"/>
      <c r="L220" s="467"/>
      <c r="M220" s="467"/>
      <c r="N220" s="467"/>
      <c r="O220" s="467"/>
      <c r="P220" s="467"/>
    </row>
    <row r="221" spans="1:17" ht="18" hidden="1" customHeight="1" x14ac:dyDescent="0.2">
      <c r="A221" s="1323" t="s">
        <v>467</v>
      </c>
      <c r="B221" s="1324"/>
      <c r="C221" s="1324"/>
      <c r="D221" s="1324"/>
      <c r="E221" s="1324"/>
      <c r="F221" s="1324"/>
      <c r="G221" s="1324"/>
      <c r="H221" s="1324"/>
      <c r="I221" s="1324"/>
      <c r="J221" s="1324"/>
      <c r="K221" s="1324"/>
      <c r="L221" s="1324"/>
      <c r="M221" s="1324"/>
      <c r="N221" s="1324"/>
      <c r="O221" s="1324"/>
      <c r="P221" s="1325"/>
    </row>
    <row r="222" spans="1:17" ht="31.5" hidden="1" customHeight="1" x14ac:dyDescent="0.2">
      <c r="A222" s="251" t="s">
        <v>375</v>
      </c>
      <c r="B222" s="76" t="s">
        <v>376</v>
      </c>
      <c r="C222" s="76" t="s">
        <v>377</v>
      </c>
      <c r="D222" s="76" t="s">
        <v>117</v>
      </c>
      <c r="E222" s="76" t="s">
        <v>378</v>
      </c>
      <c r="F222" s="76"/>
      <c r="G222" s="135" t="s">
        <v>379</v>
      </c>
      <c r="H222" s="135"/>
      <c r="I222" s="135"/>
      <c r="J222" s="135" t="s">
        <v>380</v>
      </c>
      <c r="K222" s="135"/>
      <c r="L222" s="135"/>
      <c r="M222" s="137" t="s">
        <v>425</v>
      </c>
      <c r="N222" s="137" t="s">
        <v>426</v>
      </c>
      <c r="O222" s="137" t="s">
        <v>425</v>
      </c>
      <c r="P222" s="162" t="s">
        <v>426</v>
      </c>
    </row>
    <row r="223" spans="1:17" ht="18" hidden="1" customHeight="1" x14ac:dyDescent="0.2">
      <c r="A223" s="1326" t="s">
        <v>373</v>
      </c>
      <c r="B223" s="1327"/>
      <c r="C223" s="1327"/>
      <c r="D223" s="1327"/>
      <c r="E223" s="1327"/>
      <c r="F223" s="1327"/>
      <c r="G223" s="1327"/>
      <c r="H223" s="1327"/>
      <c r="I223" s="1327"/>
      <c r="J223" s="1327"/>
      <c r="K223" s="1327"/>
      <c r="L223" s="1327"/>
      <c r="M223" s="1327"/>
      <c r="N223" s="1327"/>
      <c r="O223" s="1327"/>
      <c r="P223" s="1328"/>
    </row>
    <row r="224" spans="1:17" ht="18" hidden="1" customHeight="1" x14ac:dyDescent="0.2">
      <c r="A224" s="253"/>
      <c r="B224" s="143"/>
      <c r="C224" s="140"/>
      <c r="D224" s="143"/>
      <c r="E224" s="143"/>
      <c r="F224" s="143"/>
      <c r="G224" s="141"/>
      <c r="H224" s="141"/>
      <c r="I224" s="141"/>
      <c r="J224" s="141">
        <f>B224*C224*E224*G224</f>
        <v>0</v>
      </c>
      <c r="K224" s="141"/>
      <c r="L224" s="141"/>
      <c r="M224" s="141"/>
      <c r="N224" s="141"/>
      <c r="O224" s="141"/>
      <c r="P224" s="164"/>
    </row>
    <row r="225" spans="1:16" ht="18" hidden="1" customHeight="1" x14ac:dyDescent="0.2">
      <c r="A225" s="253"/>
      <c r="B225" s="143"/>
      <c r="C225" s="140"/>
      <c r="D225" s="143"/>
      <c r="E225" s="143"/>
      <c r="F225" s="143"/>
      <c r="G225" s="141"/>
      <c r="H225" s="141"/>
      <c r="I225" s="141"/>
      <c r="J225" s="141">
        <f>B225*C225*E225*G225</f>
        <v>0</v>
      </c>
      <c r="K225" s="141"/>
      <c r="L225" s="141"/>
      <c r="M225" s="141"/>
      <c r="N225" s="141"/>
      <c r="O225" s="141"/>
      <c r="P225" s="164"/>
    </row>
    <row r="226" spans="1:16" ht="18" hidden="1" customHeight="1" x14ac:dyDescent="0.2">
      <c r="A226" s="253"/>
      <c r="B226" s="143"/>
      <c r="C226" s="140"/>
      <c r="D226" s="143"/>
      <c r="E226" s="143"/>
      <c r="F226" s="143"/>
      <c r="G226" s="141"/>
      <c r="H226" s="141"/>
      <c r="I226" s="141"/>
      <c r="J226" s="141">
        <f t="shared" ref="J226:J234" si="30">B226*C226*E226*G226</f>
        <v>0</v>
      </c>
      <c r="K226" s="141"/>
      <c r="L226" s="141"/>
      <c r="M226" s="141"/>
      <c r="N226" s="141"/>
      <c r="O226" s="141"/>
      <c r="P226" s="164"/>
    </row>
    <row r="227" spans="1:16" ht="18" hidden="1" customHeight="1" x14ac:dyDescent="0.2">
      <c r="A227" s="253"/>
      <c r="B227" s="143"/>
      <c r="C227" s="140"/>
      <c r="D227" s="143"/>
      <c r="E227" s="143"/>
      <c r="F227" s="143"/>
      <c r="G227" s="141"/>
      <c r="H227" s="141"/>
      <c r="I227" s="141"/>
      <c r="J227" s="141">
        <f t="shared" si="30"/>
        <v>0</v>
      </c>
      <c r="K227" s="141"/>
      <c r="L227" s="141"/>
      <c r="M227" s="141"/>
      <c r="N227" s="141"/>
      <c r="O227" s="141"/>
      <c r="P227" s="164"/>
    </row>
    <row r="228" spans="1:16" ht="18" hidden="1" customHeight="1" x14ac:dyDescent="0.2">
      <c r="A228" s="253"/>
      <c r="B228" s="143"/>
      <c r="C228" s="140"/>
      <c r="D228" s="143"/>
      <c r="E228" s="143"/>
      <c r="F228" s="143"/>
      <c r="G228" s="141"/>
      <c r="H228" s="141"/>
      <c r="I228" s="141"/>
      <c r="J228" s="141">
        <f t="shared" si="30"/>
        <v>0</v>
      </c>
      <c r="K228" s="141"/>
      <c r="L228" s="141"/>
      <c r="M228" s="141"/>
      <c r="N228" s="141"/>
      <c r="O228" s="141"/>
      <c r="P228" s="164"/>
    </row>
    <row r="229" spans="1:16" ht="18" hidden="1" customHeight="1" x14ac:dyDescent="0.2">
      <c r="A229" s="253"/>
      <c r="B229" s="143"/>
      <c r="C229" s="140"/>
      <c r="D229" s="143"/>
      <c r="E229" s="143"/>
      <c r="F229" s="143"/>
      <c r="G229" s="141"/>
      <c r="H229" s="141"/>
      <c r="I229" s="141"/>
      <c r="J229" s="141">
        <f t="shared" si="30"/>
        <v>0</v>
      </c>
      <c r="K229" s="141"/>
      <c r="L229" s="141"/>
      <c r="M229" s="141"/>
      <c r="N229" s="141"/>
      <c r="O229" s="141"/>
      <c r="P229" s="164"/>
    </row>
    <row r="230" spans="1:16" ht="18" hidden="1" customHeight="1" x14ac:dyDescent="0.2">
      <c r="A230" s="253"/>
      <c r="B230" s="143"/>
      <c r="C230" s="140"/>
      <c r="D230" s="143"/>
      <c r="E230" s="143"/>
      <c r="F230" s="143"/>
      <c r="G230" s="141"/>
      <c r="H230" s="141"/>
      <c r="I230" s="141"/>
      <c r="J230" s="141">
        <f t="shared" si="30"/>
        <v>0</v>
      </c>
      <c r="K230" s="141"/>
      <c r="L230" s="141"/>
      <c r="M230" s="141"/>
      <c r="N230" s="141"/>
      <c r="O230" s="141"/>
      <c r="P230" s="164"/>
    </row>
    <row r="231" spans="1:16" ht="18" hidden="1" customHeight="1" x14ac:dyDescent="0.2">
      <c r="A231" s="253"/>
      <c r="B231" s="143"/>
      <c r="C231" s="140"/>
      <c r="D231" s="143"/>
      <c r="E231" s="143"/>
      <c r="F231" s="143"/>
      <c r="G231" s="141"/>
      <c r="H231" s="141"/>
      <c r="I231" s="141"/>
      <c r="J231" s="141">
        <f t="shared" si="30"/>
        <v>0</v>
      </c>
      <c r="K231" s="141"/>
      <c r="L231" s="141"/>
      <c r="M231" s="141"/>
      <c r="N231" s="141"/>
      <c r="O231" s="141"/>
      <c r="P231" s="164"/>
    </row>
    <row r="232" spans="1:16" ht="18" hidden="1" customHeight="1" x14ac:dyDescent="0.2">
      <c r="A232" s="165"/>
      <c r="B232" s="139"/>
      <c r="C232" s="140"/>
      <c r="D232" s="139"/>
      <c r="E232" s="139"/>
      <c r="F232" s="139"/>
      <c r="G232" s="141"/>
      <c r="H232" s="141"/>
      <c r="I232" s="141"/>
      <c r="J232" s="141">
        <f t="shared" si="30"/>
        <v>0</v>
      </c>
      <c r="K232" s="141"/>
      <c r="L232" s="141"/>
      <c r="M232" s="141"/>
      <c r="N232" s="141"/>
      <c r="O232" s="141"/>
      <c r="P232" s="164"/>
    </row>
    <row r="233" spans="1:16" ht="18" hidden="1" customHeight="1" x14ac:dyDescent="0.2">
      <c r="A233" s="165"/>
      <c r="B233" s="139"/>
      <c r="C233" s="140"/>
      <c r="D233" s="139"/>
      <c r="E233" s="139"/>
      <c r="F233" s="139"/>
      <c r="G233" s="141"/>
      <c r="H233" s="141"/>
      <c r="I233" s="141"/>
      <c r="J233" s="141">
        <f t="shared" si="30"/>
        <v>0</v>
      </c>
      <c r="K233" s="141"/>
      <c r="L233" s="141"/>
      <c r="M233" s="141"/>
      <c r="N233" s="141"/>
      <c r="O233" s="141"/>
      <c r="P233" s="164"/>
    </row>
    <row r="234" spans="1:16" ht="18" hidden="1" customHeight="1" x14ac:dyDescent="0.2">
      <c r="A234" s="165"/>
      <c r="B234" s="139"/>
      <c r="C234" s="140"/>
      <c r="D234" s="139"/>
      <c r="E234" s="139"/>
      <c r="F234" s="139"/>
      <c r="G234" s="141"/>
      <c r="H234" s="141"/>
      <c r="I234" s="141"/>
      <c r="J234" s="141">
        <f t="shared" si="30"/>
        <v>0</v>
      </c>
      <c r="K234" s="141"/>
      <c r="L234" s="141"/>
      <c r="M234" s="141"/>
      <c r="N234" s="141"/>
      <c r="O234" s="141"/>
      <c r="P234" s="164"/>
    </row>
    <row r="235" spans="1:16" ht="18" hidden="1" customHeight="1" x14ac:dyDescent="0.2">
      <c r="A235" s="1329" t="s">
        <v>448</v>
      </c>
      <c r="B235" s="1286"/>
      <c r="C235" s="1286"/>
      <c r="D235" s="1286"/>
      <c r="E235" s="1286"/>
      <c r="F235" s="1286"/>
      <c r="G235" s="1286"/>
      <c r="H235" s="819"/>
      <c r="I235" s="819"/>
      <c r="J235" s="142">
        <f>SUM(J224:J234)</f>
        <v>0</v>
      </c>
      <c r="K235" s="142"/>
      <c r="L235" s="142"/>
      <c r="M235" s="142">
        <f>SUM(M224:M234)</f>
        <v>0</v>
      </c>
      <c r="N235" s="142">
        <f>SUM(N224:N234)</f>
        <v>0</v>
      </c>
      <c r="O235" s="142">
        <f>SUM(O224:O234)</f>
        <v>0</v>
      </c>
      <c r="P235" s="166">
        <f>SUM(P224:P234)</f>
        <v>0</v>
      </c>
    </row>
    <row r="236" spans="1:16" ht="24.75" hidden="1" customHeight="1" x14ac:dyDescent="0.2">
      <c r="A236" s="1330" t="s">
        <v>375</v>
      </c>
      <c r="B236" s="1321"/>
      <c r="C236" s="1321"/>
      <c r="D236" s="83" t="s">
        <v>117</v>
      </c>
      <c r="E236" s="83" t="s">
        <v>378</v>
      </c>
      <c r="F236" s="83"/>
      <c r="G236" s="83" t="s">
        <v>442</v>
      </c>
      <c r="H236" s="83"/>
      <c r="I236" s="83"/>
      <c r="J236" s="167" t="s">
        <v>443</v>
      </c>
      <c r="K236" s="167"/>
      <c r="L236" s="167"/>
      <c r="M236" s="137" t="s">
        <v>425</v>
      </c>
      <c r="N236" s="137" t="s">
        <v>426</v>
      </c>
      <c r="O236" s="137" t="s">
        <v>425</v>
      </c>
      <c r="P236" s="162" t="s">
        <v>426</v>
      </c>
    </row>
    <row r="237" spans="1:16" ht="18" hidden="1" customHeight="1" x14ac:dyDescent="0.2">
      <c r="A237" s="1326" t="s">
        <v>461</v>
      </c>
      <c r="B237" s="1327"/>
      <c r="C237" s="1327"/>
      <c r="D237" s="1327"/>
      <c r="E237" s="1327"/>
      <c r="F237" s="1327"/>
      <c r="G237" s="1327"/>
      <c r="H237" s="1327"/>
      <c r="I237" s="1327"/>
      <c r="J237" s="1327"/>
      <c r="K237" s="1327"/>
      <c r="L237" s="1327"/>
      <c r="M237" s="1327"/>
      <c r="N237" s="1327"/>
      <c r="O237" s="1327"/>
      <c r="P237" s="1328"/>
    </row>
    <row r="238" spans="1:16" ht="18" hidden="1" customHeight="1" x14ac:dyDescent="0.2">
      <c r="A238" s="1322"/>
      <c r="B238" s="1285"/>
      <c r="C238" s="1285"/>
      <c r="D238" s="23"/>
      <c r="E238" s="23"/>
      <c r="F238" s="23"/>
      <c r="G238" s="141"/>
      <c r="H238" s="141"/>
      <c r="I238" s="141"/>
      <c r="J238" s="141">
        <f t="shared" ref="J238:J251" si="31">E238*G238</f>
        <v>0</v>
      </c>
      <c r="K238" s="141"/>
      <c r="L238" s="141"/>
      <c r="M238" s="252"/>
      <c r="N238" s="252"/>
      <c r="O238" s="168"/>
      <c r="P238" s="169"/>
    </row>
    <row r="239" spans="1:16" ht="18" hidden="1" customHeight="1" x14ac:dyDescent="0.2">
      <c r="A239" s="1322"/>
      <c r="B239" s="1285"/>
      <c r="C239" s="1285"/>
      <c r="D239" s="23"/>
      <c r="E239" s="23"/>
      <c r="F239" s="23"/>
      <c r="G239" s="141"/>
      <c r="H239" s="141"/>
      <c r="I239" s="141"/>
      <c r="J239" s="141">
        <f t="shared" si="31"/>
        <v>0</v>
      </c>
      <c r="K239" s="141"/>
      <c r="L239" s="141"/>
      <c r="M239" s="252"/>
      <c r="N239" s="252"/>
      <c r="O239" s="168"/>
      <c r="P239" s="169"/>
    </row>
    <row r="240" spans="1:16" ht="18" hidden="1" customHeight="1" x14ac:dyDescent="0.2">
      <c r="A240" s="1322"/>
      <c r="B240" s="1285"/>
      <c r="C240" s="1285"/>
      <c r="D240" s="23"/>
      <c r="E240" s="23"/>
      <c r="F240" s="23"/>
      <c r="G240" s="141"/>
      <c r="H240" s="141"/>
      <c r="I240" s="141"/>
      <c r="J240" s="141">
        <f t="shared" si="31"/>
        <v>0</v>
      </c>
      <c r="K240" s="141"/>
      <c r="L240" s="141"/>
      <c r="M240" s="252"/>
      <c r="N240" s="252"/>
      <c r="O240" s="168"/>
      <c r="P240" s="169"/>
    </row>
    <row r="241" spans="1:17" ht="18" hidden="1" customHeight="1" x14ac:dyDescent="0.2">
      <c r="A241" s="1322"/>
      <c r="B241" s="1285"/>
      <c r="C241" s="1285"/>
      <c r="D241" s="23"/>
      <c r="E241" s="23"/>
      <c r="F241" s="23"/>
      <c r="G241" s="141"/>
      <c r="H241" s="141"/>
      <c r="I241" s="141"/>
      <c r="J241" s="141">
        <f t="shared" si="31"/>
        <v>0</v>
      </c>
      <c r="K241" s="141"/>
      <c r="L241" s="141"/>
      <c r="M241" s="252"/>
      <c r="N241" s="252"/>
      <c r="O241" s="168"/>
      <c r="P241" s="169"/>
    </row>
    <row r="242" spans="1:17" ht="18" hidden="1" customHeight="1" x14ac:dyDescent="0.2">
      <c r="A242" s="1322"/>
      <c r="B242" s="1285"/>
      <c r="C242" s="1285"/>
      <c r="D242" s="23"/>
      <c r="E242" s="23"/>
      <c r="F242" s="23"/>
      <c r="G242" s="141"/>
      <c r="H242" s="141"/>
      <c r="I242" s="141"/>
      <c r="J242" s="141">
        <f t="shared" si="31"/>
        <v>0</v>
      </c>
      <c r="K242" s="141"/>
      <c r="L242" s="141"/>
      <c r="M242" s="252"/>
      <c r="N242" s="252"/>
      <c r="O242" s="168"/>
      <c r="P242" s="169"/>
    </row>
    <row r="243" spans="1:17" ht="18" hidden="1" customHeight="1" x14ac:dyDescent="0.2">
      <c r="A243" s="1322"/>
      <c r="B243" s="1285"/>
      <c r="C243" s="1285"/>
      <c r="D243" s="23"/>
      <c r="E243" s="23"/>
      <c r="F243" s="23"/>
      <c r="G243" s="141"/>
      <c r="H243" s="141"/>
      <c r="I243" s="141"/>
      <c r="J243" s="141">
        <f t="shared" si="31"/>
        <v>0</v>
      </c>
      <c r="K243" s="141"/>
      <c r="L243" s="141"/>
      <c r="M243" s="252"/>
      <c r="N243" s="252"/>
      <c r="O243" s="168"/>
      <c r="P243" s="169"/>
    </row>
    <row r="244" spans="1:17" ht="18" hidden="1" customHeight="1" x14ac:dyDescent="0.2">
      <c r="A244" s="1322"/>
      <c r="B244" s="1285"/>
      <c r="C244" s="1285"/>
      <c r="D244" s="23"/>
      <c r="E244" s="23"/>
      <c r="F244" s="23"/>
      <c r="G244" s="141"/>
      <c r="H244" s="141"/>
      <c r="I244" s="141"/>
      <c r="J244" s="141">
        <f t="shared" si="31"/>
        <v>0</v>
      </c>
      <c r="K244" s="141"/>
      <c r="L244" s="141"/>
      <c r="M244" s="252"/>
      <c r="N244" s="252"/>
      <c r="O244" s="168"/>
      <c r="P244" s="169"/>
    </row>
    <row r="245" spans="1:17" ht="18" hidden="1" customHeight="1" x14ac:dyDescent="0.2">
      <c r="A245" s="1322"/>
      <c r="B245" s="1285"/>
      <c r="C245" s="1285"/>
      <c r="D245" s="23"/>
      <c r="E245" s="23"/>
      <c r="F245" s="23"/>
      <c r="G245" s="141"/>
      <c r="H245" s="141"/>
      <c r="I245" s="141"/>
      <c r="J245" s="141">
        <f t="shared" si="31"/>
        <v>0</v>
      </c>
      <c r="K245" s="141"/>
      <c r="L245" s="141"/>
      <c r="M245" s="252"/>
      <c r="N245" s="252"/>
      <c r="O245" s="168"/>
      <c r="P245" s="169"/>
    </row>
    <row r="246" spans="1:17" ht="18" hidden="1" customHeight="1" x14ac:dyDescent="0.2">
      <c r="A246" s="1322"/>
      <c r="B246" s="1285"/>
      <c r="C246" s="1285"/>
      <c r="D246" s="23"/>
      <c r="E246" s="23"/>
      <c r="F246" s="23"/>
      <c r="G246" s="141"/>
      <c r="H246" s="141"/>
      <c r="I246" s="141"/>
      <c r="J246" s="141">
        <f t="shared" si="31"/>
        <v>0</v>
      </c>
      <c r="K246" s="141"/>
      <c r="L246" s="141"/>
      <c r="M246" s="252"/>
      <c r="N246" s="252"/>
      <c r="O246" s="168"/>
      <c r="P246" s="169"/>
    </row>
    <row r="247" spans="1:17" ht="18" hidden="1" customHeight="1" x14ac:dyDescent="0.2">
      <c r="A247" s="1322"/>
      <c r="B247" s="1285"/>
      <c r="C247" s="1285"/>
      <c r="D247" s="23"/>
      <c r="E247" s="23"/>
      <c r="F247" s="23"/>
      <c r="G247" s="141"/>
      <c r="H247" s="141"/>
      <c r="I247" s="141"/>
      <c r="J247" s="141">
        <f t="shared" si="31"/>
        <v>0</v>
      </c>
      <c r="K247" s="141"/>
      <c r="L247" s="141"/>
      <c r="M247" s="252"/>
      <c r="N247" s="252"/>
      <c r="O247" s="168"/>
      <c r="P247" s="169"/>
    </row>
    <row r="248" spans="1:17" ht="18" hidden="1" customHeight="1" x14ac:dyDescent="0.2">
      <c r="A248" s="1322"/>
      <c r="B248" s="1285"/>
      <c r="C248" s="1285"/>
      <c r="D248" s="23"/>
      <c r="E248" s="23"/>
      <c r="F248" s="23"/>
      <c r="G248" s="141"/>
      <c r="H248" s="141"/>
      <c r="I248" s="141"/>
      <c r="J248" s="141">
        <f t="shared" si="31"/>
        <v>0</v>
      </c>
      <c r="K248" s="141"/>
      <c r="L248" s="141"/>
      <c r="M248" s="252"/>
      <c r="N248" s="252"/>
      <c r="O248" s="168"/>
      <c r="P248" s="169"/>
    </row>
    <row r="249" spans="1:17" ht="18" hidden="1" customHeight="1" x14ac:dyDescent="0.2">
      <c r="A249" s="1322"/>
      <c r="B249" s="1285"/>
      <c r="C249" s="1285"/>
      <c r="D249" s="23"/>
      <c r="E249" s="23"/>
      <c r="F249" s="23"/>
      <c r="G249" s="141"/>
      <c r="H249" s="141"/>
      <c r="I249" s="141"/>
      <c r="J249" s="141">
        <f t="shared" si="31"/>
        <v>0</v>
      </c>
      <c r="K249" s="141"/>
      <c r="L249" s="141"/>
      <c r="M249" s="252"/>
      <c r="N249" s="252"/>
      <c r="O249" s="168"/>
      <c r="P249" s="169"/>
    </row>
    <row r="250" spans="1:17" ht="18" hidden="1" customHeight="1" x14ac:dyDescent="0.2">
      <c r="A250" s="1322"/>
      <c r="B250" s="1285"/>
      <c r="C250" s="1285"/>
      <c r="D250" s="23"/>
      <c r="E250" s="23"/>
      <c r="F250" s="23"/>
      <c r="G250" s="141"/>
      <c r="H250" s="141"/>
      <c r="I250" s="141"/>
      <c r="J250" s="141">
        <f t="shared" si="31"/>
        <v>0</v>
      </c>
      <c r="K250" s="141"/>
      <c r="L250" s="141"/>
      <c r="M250" s="252"/>
      <c r="N250" s="252"/>
      <c r="O250" s="168"/>
      <c r="P250" s="169"/>
    </row>
    <row r="251" spans="1:17" ht="18" hidden="1" customHeight="1" x14ac:dyDescent="0.2">
      <c r="A251" s="1322"/>
      <c r="B251" s="1285"/>
      <c r="C251" s="1285"/>
      <c r="D251" s="23"/>
      <c r="E251" s="23"/>
      <c r="F251" s="23"/>
      <c r="G251" s="141"/>
      <c r="H251" s="141"/>
      <c r="I251" s="141"/>
      <c r="J251" s="141">
        <f t="shared" si="31"/>
        <v>0</v>
      </c>
      <c r="K251" s="141"/>
      <c r="L251" s="141"/>
      <c r="M251" s="252"/>
      <c r="N251" s="252"/>
      <c r="O251" s="168"/>
      <c r="P251" s="169"/>
    </row>
    <row r="252" spans="1:17" ht="18" hidden="1" customHeight="1" x14ac:dyDescent="0.2">
      <c r="A252" s="1329" t="s">
        <v>455</v>
      </c>
      <c r="B252" s="1286"/>
      <c r="C252" s="1286"/>
      <c r="D252" s="1286"/>
      <c r="E252" s="1286"/>
      <c r="F252" s="1286"/>
      <c r="G252" s="1286"/>
      <c r="H252" s="819"/>
      <c r="I252" s="819"/>
      <c r="J252" s="142">
        <f>SUM(J238:J251)</f>
        <v>0</v>
      </c>
      <c r="K252" s="142"/>
      <c r="L252" s="142"/>
      <c r="M252" s="142">
        <f>SUM(M238:M251)</f>
        <v>0</v>
      </c>
      <c r="N252" s="142">
        <f>SUM(N238:N251)</f>
        <v>0</v>
      </c>
      <c r="O252" s="142">
        <f>SUM(O238:O251)</f>
        <v>0</v>
      </c>
      <c r="P252" s="166">
        <f>SUM(P238:P251)</f>
        <v>0</v>
      </c>
    </row>
    <row r="253" spans="1:17" ht="18" hidden="1" customHeight="1" thickBot="1" x14ac:dyDescent="0.25">
      <c r="A253" s="1346" t="s">
        <v>462</v>
      </c>
      <c r="B253" s="1347"/>
      <c r="C253" s="1347"/>
      <c r="D253" s="1347"/>
      <c r="E253" s="1347"/>
      <c r="F253" s="1347"/>
      <c r="G253" s="1347"/>
      <c r="H253" s="822"/>
      <c r="I253" s="822"/>
      <c r="J253" s="170">
        <f>J235+J252</f>
        <v>0</v>
      </c>
      <c r="K253" s="170"/>
      <c r="L253" s="170"/>
      <c r="M253" s="170">
        <f>M235+M252</f>
        <v>0</v>
      </c>
      <c r="N253" s="170">
        <f t="shared" ref="N253:P253" si="32">N235+N252</f>
        <v>0</v>
      </c>
      <c r="O253" s="170">
        <f t="shared" si="32"/>
        <v>0</v>
      </c>
      <c r="P253" s="171">
        <f t="shared" si="32"/>
        <v>0</v>
      </c>
    </row>
    <row r="254" spans="1:17" ht="18" hidden="1" customHeight="1" thickBot="1" x14ac:dyDescent="0.25">
      <c r="A254" s="1338" t="s">
        <v>456</v>
      </c>
      <c r="B254" s="1339"/>
      <c r="C254" s="1339"/>
      <c r="D254" s="1339"/>
      <c r="E254" s="1339"/>
      <c r="F254" s="1339"/>
      <c r="G254" s="1339"/>
      <c r="H254" s="820"/>
      <c r="I254" s="820"/>
      <c r="J254" s="345" t="s">
        <v>457</v>
      </c>
      <c r="K254" s="829"/>
      <c r="L254" s="829"/>
      <c r="M254" s="1340"/>
      <c r="N254" s="1340"/>
      <c r="O254" s="1340"/>
      <c r="P254" s="1341"/>
    </row>
    <row r="255" spans="1:17" ht="18" hidden="1" customHeight="1" x14ac:dyDescent="0.2">
      <c r="A255" s="1300" t="str">
        <f>IF(J254="Si","Administración","Gastos de administración")</f>
        <v>Gastos de administración</v>
      </c>
      <c r="B255" s="1342"/>
      <c r="C255" s="1342"/>
      <c r="D255" s="1342"/>
      <c r="E255" s="1343"/>
      <c r="F255" s="826"/>
      <c r="G255" s="284"/>
      <c r="H255" s="827"/>
      <c r="I255" s="827"/>
      <c r="J255" s="285">
        <v>0</v>
      </c>
      <c r="K255" s="830"/>
      <c r="L255" s="830"/>
      <c r="M255" s="141">
        <f>J255</f>
        <v>0</v>
      </c>
      <c r="N255" s="141"/>
      <c r="O255" s="141"/>
      <c r="P255" s="164"/>
      <c r="Q255" s="346" t="s">
        <v>396</v>
      </c>
    </row>
    <row r="256" spans="1:17" ht="18" hidden="1" customHeight="1" x14ac:dyDescent="0.2">
      <c r="A256" s="1304" t="str">
        <f>IF(J254="Si","Utilidad","")</f>
        <v/>
      </c>
      <c r="B256" s="1305"/>
      <c r="C256" s="1305"/>
      <c r="D256" s="1305"/>
      <c r="E256" s="1306"/>
      <c r="F256" s="818"/>
      <c r="G256" s="284"/>
      <c r="H256" s="827"/>
      <c r="I256" s="827"/>
      <c r="J256" s="285">
        <v>0</v>
      </c>
      <c r="K256" s="830"/>
      <c r="L256" s="830"/>
      <c r="M256" s="141"/>
      <c r="N256" s="141"/>
      <c r="O256" s="141"/>
      <c r="P256" s="164"/>
    </row>
    <row r="257" spans="1:17" ht="18" hidden="1" customHeight="1" x14ac:dyDescent="0.2">
      <c r="A257" s="1304" t="str">
        <f>IF(J254="Si","IVA","")</f>
        <v/>
      </c>
      <c r="B257" s="1305"/>
      <c r="C257" s="1305"/>
      <c r="D257" s="1305"/>
      <c r="E257" s="1306"/>
      <c r="F257" s="818"/>
      <c r="G257" s="284"/>
      <c r="H257" s="827"/>
      <c r="I257" s="827"/>
      <c r="J257" s="285">
        <v>0</v>
      </c>
      <c r="K257" s="830"/>
      <c r="L257" s="830"/>
      <c r="M257" s="141"/>
      <c r="N257" s="141"/>
      <c r="O257" s="141"/>
      <c r="P257" s="164"/>
      <c r="Q257" s="283" t="s">
        <v>399</v>
      </c>
    </row>
    <row r="258" spans="1:17" ht="18" hidden="1" customHeight="1" thickBot="1" x14ac:dyDescent="0.25">
      <c r="A258" s="1344" t="str">
        <f>IF(J254="Si","TOTAL (después de AU e IVA)", "TOTAL (después de administración)")</f>
        <v>TOTAL (después de administración)</v>
      </c>
      <c r="B258" s="1345"/>
      <c r="C258" s="1345"/>
      <c r="D258" s="1345"/>
      <c r="E258" s="1345"/>
      <c r="F258" s="1345"/>
      <c r="G258" s="1345"/>
      <c r="H258" s="821"/>
      <c r="I258" s="821"/>
      <c r="J258" s="286">
        <f>SUM(J255:J257)+J253</f>
        <v>0</v>
      </c>
      <c r="K258" s="831"/>
      <c r="L258" s="831"/>
      <c r="M258" s="265">
        <f t="shared" ref="M258:P258" si="33">SUM(M255:M257)+M253</f>
        <v>0</v>
      </c>
      <c r="N258" s="265">
        <f t="shared" si="33"/>
        <v>0</v>
      </c>
      <c r="O258" s="265">
        <f t="shared" si="33"/>
        <v>0</v>
      </c>
      <c r="P258" s="266">
        <f t="shared" si="33"/>
        <v>0</v>
      </c>
    </row>
    <row r="259" spans="1:17" ht="39.75" hidden="1" customHeight="1" thickBot="1" x14ac:dyDescent="0.25">
      <c r="A259" s="263" t="s">
        <v>458</v>
      </c>
      <c r="B259" s="465"/>
      <c r="C259" s="264" t="s">
        <v>117</v>
      </c>
      <c r="D259" s="465"/>
      <c r="E259" s="264" t="s">
        <v>463</v>
      </c>
      <c r="F259" s="264"/>
      <c r="G259" s="543">
        <f>IFERROR(J253/B259,0)</f>
        <v>0</v>
      </c>
      <c r="H259" s="828"/>
      <c r="I259" s="828"/>
      <c r="J259" s="1334" t="s">
        <v>465</v>
      </c>
      <c r="K259" s="1335"/>
      <c r="L259" s="1335"/>
      <c r="M259" s="1336"/>
      <c r="N259" s="1336"/>
      <c r="O259" s="1336"/>
      <c r="P259" s="1337"/>
    </row>
    <row r="260" spans="1:17" ht="39.75" hidden="1" customHeight="1" thickBot="1" x14ac:dyDescent="0.25">
      <c r="A260" s="1291"/>
      <c r="B260" s="1292"/>
      <c r="C260" s="1292"/>
      <c r="D260" s="1292"/>
      <c r="E260" s="1292"/>
      <c r="F260" s="1292"/>
      <c r="G260" s="1292"/>
      <c r="H260" s="1292"/>
      <c r="I260" s="1292"/>
      <c r="J260" s="1292"/>
      <c r="K260" s="1292"/>
      <c r="L260" s="1292"/>
      <c r="M260" s="1292"/>
      <c r="N260" s="1292"/>
      <c r="O260" s="1292"/>
      <c r="P260" s="1293"/>
    </row>
    <row r="261" spans="1:17" ht="56.25" hidden="1" customHeight="1" thickBot="1" x14ac:dyDescent="0.25">
      <c r="A261" s="263" t="s">
        <v>458</v>
      </c>
      <c r="B261" s="465"/>
      <c r="C261" s="264" t="s">
        <v>117</v>
      </c>
      <c r="D261" s="465"/>
      <c r="E261" s="264" t="s">
        <v>464</v>
      </c>
      <c r="F261" s="264"/>
      <c r="G261" s="543">
        <f>IFERROR((J253-J235)/B261,0)</f>
        <v>0</v>
      </c>
      <c r="H261" s="828"/>
      <c r="I261" s="828"/>
      <c r="J261" s="1334" t="s">
        <v>465</v>
      </c>
      <c r="K261" s="1335"/>
      <c r="L261" s="1335"/>
      <c r="M261" s="1336"/>
      <c r="N261" s="1336"/>
      <c r="O261" s="1336"/>
      <c r="P261" s="1337"/>
    </row>
    <row r="262" spans="1:17" ht="18" hidden="1" customHeight="1" thickBot="1" x14ac:dyDescent="0.25"/>
    <row r="263" spans="1:17" ht="18" hidden="1" customHeight="1" x14ac:dyDescent="0.2">
      <c r="A263" s="1323" t="s">
        <v>468</v>
      </c>
      <c r="B263" s="1324"/>
      <c r="C263" s="1324"/>
      <c r="D263" s="1324"/>
      <c r="E263" s="1324"/>
      <c r="F263" s="1324"/>
      <c r="G263" s="1324"/>
      <c r="H263" s="1324"/>
      <c r="I263" s="1324"/>
      <c r="J263" s="1324"/>
      <c r="K263" s="1324"/>
      <c r="L263" s="1324"/>
      <c r="M263" s="1324"/>
      <c r="N263" s="1324"/>
      <c r="O263" s="1324"/>
      <c r="P263" s="1325"/>
    </row>
    <row r="264" spans="1:17" ht="31.5" hidden="1" customHeight="1" x14ac:dyDescent="0.2">
      <c r="A264" s="251" t="s">
        <v>375</v>
      </c>
      <c r="B264" s="76" t="s">
        <v>376</v>
      </c>
      <c r="C264" s="76" t="s">
        <v>377</v>
      </c>
      <c r="D264" s="76" t="s">
        <v>117</v>
      </c>
      <c r="E264" s="76" t="s">
        <v>378</v>
      </c>
      <c r="F264" s="76"/>
      <c r="G264" s="135" t="s">
        <v>379</v>
      </c>
      <c r="H264" s="135"/>
      <c r="I264" s="135"/>
      <c r="J264" s="135" t="s">
        <v>380</v>
      </c>
      <c r="K264" s="135"/>
      <c r="L264" s="135"/>
      <c r="M264" s="137" t="s">
        <v>425</v>
      </c>
      <c r="N264" s="137" t="s">
        <v>426</v>
      </c>
      <c r="O264" s="137" t="s">
        <v>425</v>
      </c>
      <c r="P264" s="162" t="s">
        <v>426</v>
      </c>
    </row>
    <row r="265" spans="1:17" ht="18" hidden="1" customHeight="1" x14ac:dyDescent="0.2">
      <c r="A265" s="1326" t="s">
        <v>373</v>
      </c>
      <c r="B265" s="1327"/>
      <c r="C265" s="1327"/>
      <c r="D265" s="1327"/>
      <c r="E265" s="1327"/>
      <c r="F265" s="1327"/>
      <c r="G265" s="1327"/>
      <c r="H265" s="1327"/>
      <c r="I265" s="1327"/>
      <c r="J265" s="1327"/>
      <c r="K265" s="1327"/>
      <c r="L265" s="1327"/>
      <c r="M265" s="1327"/>
      <c r="N265" s="1327"/>
      <c r="O265" s="1327"/>
      <c r="P265" s="1328"/>
    </row>
    <row r="266" spans="1:17" ht="18" hidden="1" customHeight="1" x14ac:dyDescent="0.2">
      <c r="A266" s="253"/>
      <c r="B266" s="143"/>
      <c r="C266" s="140"/>
      <c r="D266" s="143"/>
      <c r="E266" s="143"/>
      <c r="F266" s="143"/>
      <c r="G266" s="141"/>
      <c r="H266" s="141"/>
      <c r="I266" s="141"/>
      <c r="J266" s="141">
        <f>B266*C266*E266*G266</f>
        <v>0</v>
      </c>
      <c r="K266" s="141"/>
      <c r="L266" s="141"/>
      <c r="M266" s="141"/>
      <c r="N266" s="141"/>
      <c r="O266" s="141"/>
      <c r="P266" s="164"/>
    </row>
    <row r="267" spans="1:17" ht="18" hidden="1" customHeight="1" x14ac:dyDescent="0.2">
      <c r="A267" s="253"/>
      <c r="B267" s="143"/>
      <c r="C267" s="140"/>
      <c r="D267" s="143"/>
      <c r="E267" s="143"/>
      <c r="F267" s="143"/>
      <c r="G267" s="141"/>
      <c r="H267" s="141"/>
      <c r="I267" s="141"/>
      <c r="J267" s="141">
        <f t="shared" ref="J267:J276" si="34">B267*C267*E267*G267</f>
        <v>0</v>
      </c>
      <c r="K267" s="141"/>
      <c r="L267" s="141"/>
      <c r="M267" s="141"/>
      <c r="N267" s="141"/>
      <c r="O267" s="141"/>
      <c r="P267" s="164"/>
    </row>
    <row r="268" spans="1:17" ht="18" hidden="1" customHeight="1" x14ac:dyDescent="0.2">
      <c r="A268" s="253"/>
      <c r="B268" s="143"/>
      <c r="C268" s="140"/>
      <c r="D268" s="143"/>
      <c r="E268" s="143"/>
      <c r="F268" s="143"/>
      <c r="G268" s="141"/>
      <c r="H268" s="141"/>
      <c r="I268" s="141"/>
      <c r="J268" s="141">
        <f t="shared" si="34"/>
        <v>0</v>
      </c>
      <c r="K268" s="141"/>
      <c r="L268" s="141"/>
      <c r="M268" s="141"/>
      <c r="N268" s="141"/>
      <c r="O268" s="141"/>
      <c r="P268" s="164"/>
    </row>
    <row r="269" spans="1:17" ht="18" hidden="1" customHeight="1" x14ac:dyDescent="0.2">
      <c r="A269" s="253"/>
      <c r="B269" s="143"/>
      <c r="C269" s="140"/>
      <c r="D269" s="143"/>
      <c r="E269" s="143"/>
      <c r="F269" s="143"/>
      <c r="G269" s="141"/>
      <c r="H269" s="141"/>
      <c r="I269" s="141"/>
      <c r="J269" s="141">
        <f t="shared" si="34"/>
        <v>0</v>
      </c>
      <c r="K269" s="141"/>
      <c r="L269" s="141"/>
      <c r="M269" s="141"/>
      <c r="N269" s="141"/>
      <c r="O269" s="141"/>
      <c r="P269" s="164"/>
    </row>
    <row r="270" spans="1:17" ht="18" hidden="1" customHeight="1" x14ac:dyDescent="0.2">
      <c r="A270" s="253"/>
      <c r="B270" s="143"/>
      <c r="C270" s="140"/>
      <c r="D270" s="143"/>
      <c r="E270" s="143"/>
      <c r="F270" s="143"/>
      <c r="G270" s="141"/>
      <c r="H270" s="141"/>
      <c r="I270" s="141"/>
      <c r="J270" s="141">
        <f t="shared" si="34"/>
        <v>0</v>
      </c>
      <c r="K270" s="141"/>
      <c r="L270" s="141"/>
      <c r="M270" s="141"/>
      <c r="N270" s="141"/>
      <c r="O270" s="141"/>
      <c r="P270" s="164"/>
    </row>
    <row r="271" spans="1:17" ht="18" hidden="1" customHeight="1" x14ac:dyDescent="0.2">
      <c r="A271" s="253"/>
      <c r="B271" s="143"/>
      <c r="C271" s="140"/>
      <c r="D271" s="143"/>
      <c r="E271" s="143"/>
      <c r="F271" s="143"/>
      <c r="G271" s="141"/>
      <c r="H271" s="141"/>
      <c r="I271" s="141"/>
      <c r="J271" s="141">
        <f t="shared" si="34"/>
        <v>0</v>
      </c>
      <c r="K271" s="141"/>
      <c r="L271" s="141"/>
      <c r="M271" s="141"/>
      <c r="N271" s="141"/>
      <c r="O271" s="141"/>
      <c r="P271" s="164"/>
    </row>
    <row r="272" spans="1:17" ht="18" hidden="1" customHeight="1" x14ac:dyDescent="0.2">
      <c r="A272" s="253"/>
      <c r="B272" s="143"/>
      <c r="C272" s="140"/>
      <c r="D272" s="143"/>
      <c r="E272" s="143"/>
      <c r="F272" s="143"/>
      <c r="G272" s="141"/>
      <c r="H272" s="141"/>
      <c r="I272" s="141"/>
      <c r="J272" s="141">
        <f t="shared" si="34"/>
        <v>0</v>
      </c>
      <c r="K272" s="141"/>
      <c r="L272" s="141"/>
      <c r="M272" s="141"/>
      <c r="N272" s="141"/>
      <c r="O272" s="141"/>
      <c r="P272" s="164"/>
    </row>
    <row r="273" spans="1:16" ht="18" hidden="1" customHeight="1" x14ac:dyDescent="0.2">
      <c r="A273" s="253"/>
      <c r="B273" s="143"/>
      <c r="C273" s="140"/>
      <c r="D273" s="143"/>
      <c r="E273" s="143"/>
      <c r="F273" s="143"/>
      <c r="G273" s="141"/>
      <c r="H273" s="141"/>
      <c r="I273" s="141"/>
      <c r="J273" s="141">
        <f t="shared" si="34"/>
        <v>0</v>
      </c>
      <c r="K273" s="141"/>
      <c r="L273" s="141"/>
      <c r="M273" s="141"/>
      <c r="N273" s="141"/>
      <c r="O273" s="141"/>
      <c r="P273" s="164"/>
    </row>
    <row r="274" spans="1:16" ht="18" hidden="1" customHeight="1" x14ac:dyDescent="0.2">
      <c r="A274" s="165"/>
      <c r="B274" s="139"/>
      <c r="C274" s="140"/>
      <c r="D274" s="139"/>
      <c r="E274" s="139"/>
      <c r="F274" s="139"/>
      <c r="G274" s="141"/>
      <c r="H274" s="141"/>
      <c r="I274" s="141"/>
      <c r="J274" s="141">
        <f t="shared" si="34"/>
        <v>0</v>
      </c>
      <c r="K274" s="141"/>
      <c r="L274" s="141"/>
      <c r="M274" s="141"/>
      <c r="N274" s="141"/>
      <c r="O274" s="141"/>
      <c r="P274" s="164"/>
    </row>
    <row r="275" spans="1:16" ht="18" hidden="1" customHeight="1" x14ac:dyDescent="0.2">
      <c r="A275" s="165"/>
      <c r="B275" s="139"/>
      <c r="C275" s="140"/>
      <c r="D275" s="139"/>
      <c r="E275" s="139"/>
      <c r="F275" s="139"/>
      <c r="G275" s="141"/>
      <c r="H275" s="141"/>
      <c r="I275" s="141"/>
      <c r="J275" s="141">
        <f t="shared" si="34"/>
        <v>0</v>
      </c>
      <c r="K275" s="141"/>
      <c r="L275" s="141"/>
      <c r="M275" s="141"/>
      <c r="N275" s="141"/>
      <c r="O275" s="141"/>
      <c r="P275" s="164"/>
    </row>
    <row r="276" spans="1:16" ht="18" hidden="1" customHeight="1" x14ac:dyDescent="0.2">
      <c r="A276" s="165"/>
      <c r="B276" s="139"/>
      <c r="C276" s="140"/>
      <c r="D276" s="139"/>
      <c r="E276" s="139"/>
      <c r="F276" s="139"/>
      <c r="G276" s="141"/>
      <c r="H276" s="141"/>
      <c r="I276" s="141"/>
      <c r="J276" s="141">
        <f t="shared" si="34"/>
        <v>0</v>
      </c>
      <c r="K276" s="141"/>
      <c r="L276" s="141"/>
      <c r="M276" s="141"/>
      <c r="N276" s="141"/>
      <c r="O276" s="141"/>
      <c r="P276" s="164"/>
    </row>
    <row r="277" spans="1:16" ht="18" hidden="1" customHeight="1" x14ac:dyDescent="0.2">
      <c r="A277" s="1329" t="s">
        <v>448</v>
      </c>
      <c r="B277" s="1286"/>
      <c r="C277" s="1286"/>
      <c r="D277" s="1286"/>
      <c r="E277" s="1286"/>
      <c r="F277" s="1286"/>
      <c r="G277" s="1286"/>
      <c r="H277" s="819"/>
      <c r="I277" s="819"/>
      <c r="J277" s="142">
        <f>SUM(J266:J276)</f>
        <v>0</v>
      </c>
      <c r="K277" s="142"/>
      <c r="L277" s="142"/>
      <c r="M277" s="142">
        <f>SUM(M266:M276)</f>
        <v>0</v>
      </c>
      <c r="N277" s="142">
        <f>SUM(N266:N276)</f>
        <v>0</v>
      </c>
      <c r="O277" s="142">
        <f>SUM(O266:O276)</f>
        <v>0</v>
      </c>
      <c r="P277" s="166">
        <f>SUM(P266:P276)</f>
        <v>0</v>
      </c>
    </row>
    <row r="278" spans="1:16" ht="26.25" hidden="1" customHeight="1" x14ac:dyDescent="0.2">
      <c r="A278" s="1330" t="s">
        <v>375</v>
      </c>
      <c r="B278" s="1321"/>
      <c r="C278" s="1321"/>
      <c r="D278" s="83" t="s">
        <v>117</v>
      </c>
      <c r="E278" s="83" t="s">
        <v>378</v>
      </c>
      <c r="F278" s="83"/>
      <c r="G278" s="83" t="s">
        <v>442</v>
      </c>
      <c r="H278" s="83"/>
      <c r="I278" s="83"/>
      <c r="J278" s="167" t="s">
        <v>443</v>
      </c>
      <c r="K278" s="167"/>
      <c r="L278" s="167"/>
      <c r="M278" s="137" t="s">
        <v>425</v>
      </c>
      <c r="N278" s="137" t="s">
        <v>426</v>
      </c>
      <c r="O278" s="137" t="s">
        <v>425</v>
      </c>
      <c r="P278" s="162" t="s">
        <v>426</v>
      </c>
    </row>
    <row r="279" spans="1:16" ht="18" hidden="1" customHeight="1" x14ac:dyDescent="0.2">
      <c r="A279" s="1326" t="s">
        <v>461</v>
      </c>
      <c r="B279" s="1327"/>
      <c r="C279" s="1327"/>
      <c r="D279" s="1327"/>
      <c r="E279" s="1327"/>
      <c r="F279" s="1327"/>
      <c r="G279" s="1327"/>
      <c r="H279" s="1327"/>
      <c r="I279" s="1327"/>
      <c r="J279" s="1327"/>
      <c r="K279" s="1327"/>
      <c r="L279" s="1327"/>
      <c r="M279" s="1327"/>
      <c r="N279" s="1327"/>
      <c r="O279" s="1327"/>
      <c r="P279" s="1328"/>
    </row>
    <row r="280" spans="1:16" ht="18" hidden="1" customHeight="1" x14ac:dyDescent="0.2">
      <c r="A280" s="1322"/>
      <c r="B280" s="1285"/>
      <c r="C280" s="1285"/>
      <c r="D280" s="23"/>
      <c r="E280" s="23"/>
      <c r="F280" s="23"/>
      <c r="G280" s="141"/>
      <c r="H280" s="141"/>
      <c r="I280" s="141"/>
      <c r="J280" s="141">
        <f t="shared" ref="J280:J293" si="35">E280*G280</f>
        <v>0</v>
      </c>
      <c r="K280" s="141"/>
      <c r="L280" s="141"/>
      <c r="M280" s="252"/>
      <c r="N280" s="252"/>
      <c r="O280" s="168"/>
      <c r="P280" s="169"/>
    </row>
    <row r="281" spans="1:16" ht="18" hidden="1" customHeight="1" x14ac:dyDescent="0.2">
      <c r="A281" s="1322"/>
      <c r="B281" s="1285"/>
      <c r="C281" s="1285"/>
      <c r="D281" s="23"/>
      <c r="E281" s="23"/>
      <c r="F281" s="23"/>
      <c r="G281" s="141"/>
      <c r="H281" s="141"/>
      <c r="I281" s="141"/>
      <c r="J281" s="141">
        <f t="shared" si="35"/>
        <v>0</v>
      </c>
      <c r="K281" s="141"/>
      <c r="L281" s="141"/>
      <c r="M281" s="252"/>
      <c r="N281" s="252"/>
      <c r="O281" s="168"/>
      <c r="P281" s="169"/>
    </row>
    <row r="282" spans="1:16" ht="18" hidden="1" customHeight="1" x14ac:dyDescent="0.2">
      <c r="A282" s="1322"/>
      <c r="B282" s="1285"/>
      <c r="C282" s="1285"/>
      <c r="D282" s="23"/>
      <c r="E282" s="23"/>
      <c r="F282" s="23"/>
      <c r="G282" s="141"/>
      <c r="H282" s="141"/>
      <c r="I282" s="141"/>
      <c r="J282" s="141">
        <f t="shared" si="35"/>
        <v>0</v>
      </c>
      <c r="K282" s="141"/>
      <c r="L282" s="141"/>
      <c r="M282" s="252"/>
      <c r="N282" s="252"/>
      <c r="O282" s="168"/>
      <c r="P282" s="169"/>
    </row>
    <row r="283" spans="1:16" ht="18" hidden="1" customHeight="1" x14ac:dyDescent="0.2">
      <c r="A283" s="1322"/>
      <c r="B283" s="1285"/>
      <c r="C283" s="1285"/>
      <c r="D283" s="23"/>
      <c r="E283" s="23"/>
      <c r="F283" s="23"/>
      <c r="G283" s="141"/>
      <c r="H283" s="141"/>
      <c r="I283" s="141"/>
      <c r="J283" s="141">
        <f t="shared" si="35"/>
        <v>0</v>
      </c>
      <c r="K283" s="141"/>
      <c r="L283" s="141"/>
      <c r="M283" s="252"/>
      <c r="N283" s="252"/>
      <c r="O283" s="168"/>
      <c r="P283" s="169"/>
    </row>
    <row r="284" spans="1:16" ht="18" hidden="1" customHeight="1" x14ac:dyDescent="0.2">
      <c r="A284" s="1322"/>
      <c r="B284" s="1285"/>
      <c r="C284" s="1285"/>
      <c r="D284" s="23"/>
      <c r="E284" s="23"/>
      <c r="F284" s="23"/>
      <c r="G284" s="141"/>
      <c r="H284" s="141"/>
      <c r="I284" s="141"/>
      <c r="J284" s="141">
        <f t="shared" si="35"/>
        <v>0</v>
      </c>
      <c r="K284" s="141"/>
      <c r="L284" s="141"/>
      <c r="M284" s="252"/>
      <c r="N284" s="252"/>
      <c r="O284" s="168"/>
      <c r="P284" s="169"/>
    </row>
    <row r="285" spans="1:16" ht="18" hidden="1" customHeight="1" x14ac:dyDescent="0.2">
      <c r="A285" s="1322"/>
      <c r="B285" s="1285"/>
      <c r="C285" s="1285"/>
      <c r="D285" s="23"/>
      <c r="E285" s="23"/>
      <c r="F285" s="23"/>
      <c r="G285" s="141"/>
      <c r="H285" s="141"/>
      <c r="I285" s="141"/>
      <c r="J285" s="141">
        <f t="shared" si="35"/>
        <v>0</v>
      </c>
      <c r="K285" s="141"/>
      <c r="L285" s="141"/>
      <c r="M285" s="252"/>
      <c r="N285" s="252"/>
      <c r="O285" s="168"/>
      <c r="P285" s="169"/>
    </row>
    <row r="286" spans="1:16" ht="18" hidden="1" customHeight="1" x14ac:dyDescent="0.2">
      <c r="A286" s="1322"/>
      <c r="B286" s="1285"/>
      <c r="C286" s="1285"/>
      <c r="D286" s="23"/>
      <c r="E286" s="23"/>
      <c r="F286" s="23"/>
      <c r="G286" s="141"/>
      <c r="H286" s="141"/>
      <c r="I286" s="141"/>
      <c r="J286" s="141">
        <f t="shared" si="35"/>
        <v>0</v>
      </c>
      <c r="K286" s="141"/>
      <c r="L286" s="141"/>
      <c r="M286" s="252"/>
      <c r="N286" s="252"/>
      <c r="O286" s="168"/>
      <c r="P286" s="169"/>
    </row>
    <row r="287" spans="1:16" ht="18" hidden="1" customHeight="1" x14ac:dyDescent="0.2">
      <c r="A287" s="1322"/>
      <c r="B287" s="1285"/>
      <c r="C287" s="1285"/>
      <c r="D287" s="23"/>
      <c r="E287" s="23"/>
      <c r="F287" s="23"/>
      <c r="G287" s="141"/>
      <c r="H287" s="141"/>
      <c r="I287" s="141"/>
      <c r="J287" s="141">
        <f t="shared" si="35"/>
        <v>0</v>
      </c>
      <c r="K287" s="141"/>
      <c r="L287" s="141"/>
      <c r="M287" s="252"/>
      <c r="N287" s="252"/>
      <c r="O287" s="168"/>
      <c r="P287" s="169"/>
    </row>
    <row r="288" spans="1:16" ht="18" hidden="1" customHeight="1" x14ac:dyDescent="0.2">
      <c r="A288" s="1322"/>
      <c r="B288" s="1285"/>
      <c r="C288" s="1285"/>
      <c r="D288" s="23"/>
      <c r="E288" s="23"/>
      <c r="F288" s="23"/>
      <c r="G288" s="141"/>
      <c r="H288" s="141"/>
      <c r="I288" s="141"/>
      <c r="J288" s="141">
        <f t="shared" si="35"/>
        <v>0</v>
      </c>
      <c r="K288" s="141"/>
      <c r="L288" s="141"/>
      <c r="M288" s="252"/>
      <c r="N288" s="252"/>
      <c r="O288" s="168"/>
      <c r="P288" s="169"/>
    </row>
    <row r="289" spans="1:17" ht="18" hidden="1" customHeight="1" x14ac:dyDescent="0.2">
      <c r="A289" s="1322"/>
      <c r="B289" s="1285"/>
      <c r="C289" s="1285"/>
      <c r="D289" s="23"/>
      <c r="E289" s="23"/>
      <c r="F289" s="23"/>
      <c r="G289" s="141"/>
      <c r="H289" s="141"/>
      <c r="I289" s="141"/>
      <c r="J289" s="141">
        <f t="shared" si="35"/>
        <v>0</v>
      </c>
      <c r="K289" s="141"/>
      <c r="L289" s="141"/>
      <c r="M289" s="252"/>
      <c r="N289" s="252"/>
      <c r="O289" s="168"/>
      <c r="P289" s="169"/>
    </row>
    <row r="290" spans="1:17" ht="18" hidden="1" customHeight="1" x14ac:dyDescent="0.2">
      <c r="A290" s="1322"/>
      <c r="B290" s="1285"/>
      <c r="C290" s="1285"/>
      <c r="D290" s="23"/>
      <c r="E290" s="23"/>
      <c r="F290" s="23"/>
      <c r="G290" s="141"/>
      <c r="H290" s="141"/>
      <c r="I290" s="141"/>
      <c r="J290" s="141">
        <f t="shared" si="35"/>
        <v>0</v>
      </c>
      <c r="K290" s="141"/>
      <c r="L290" s="141"/>
      <c r="M290" s="252"/>
      <c r="N290" s="252"/>
      <c r="O290" s="168"/>
      <c r="P290" s="169"/>
    </row>
    <row r="291" spans="1:17" ht="18" hidden="1" customHeight="1" x14ac:dyDescent="0.2">
      <c r="A291" s="1322"/>
      <c r="B291" s="1285"/>
      <c r="C291" s="1285"/>
      <c r="D291" s="23"/>
      <c r="E291" s="23"/>
      <c r="F291" s="23"/>
      <c r="G291" s="141"/>
      <c r="H291" s="141"/>
      <c r="I291" s="141"/>
      <c r="J291" s="141">
        <f t="shared" si="35"/>
        <v>0</v>
      </c>
      <c r="K291" s="141"/>
      <c r="L291" s="141"/>
      <c r="M291" s="252"/>
      <c r="N291" s="252"/>
      <c r="O291" s="168"/>
      <c r="P291" s="169"/>
    </row>
    <row r="292" spans="1:17" ht="18" hidden="1" customHeight="1" x14ac:dyDescent="0.2">
      <c r="A292" s="1322"/>
      <c r="B292" s="1285"/>
      <c r="C292" s="1285"/>
      <c r="D292" s="23"/>
      <c r="E292" s="23"/>
      <c r="F292" s="23"/>
      <c r="G292" s="141"/>
      <c r="H292" s="141"/>
      <c r="I292" s="141"/>
      <c r="J292" s="141">
        <f t="shared" si="35"/>
        <v>0</v>
      </c>
      <c r="K292" s="141"/>
      <c r="L292" s="141"/>
      <c r="M292" s="252"/>
      <c r="N292" s="252"/>
      <c r="O292" s="168"/>
      <c r="P292" s="169"/>
    </row>
    <row r="293" spans="1:17" ht="18" hidden="1" customHeight="1" x14ac:dyDescent="0.2">
      <c r="A293" s="1322"/>
      <c r="B293" s="1285"/>
      <c r="C293" s="1285"/>
      <c r="D293" s="23"/>
      <c r="E293" s="23"/>
      <c r="F293" s="23"/>
      <c r="G293" s="141"/>
      <c r="H293" s="141"/>
      <c r="I293" s="141"/>
      <c r="J293" s="141">
        <f t="shared" si="35"/>
        <v>0</v>
      </c>
      <c r="K293" s="141"/>
      <c r="L293" s="141"/>
      <c r="M293" s="252"/>
      <c r="N293" s="252"/>
      <c r="O293" s="168"/>
      <c r="P293" s="169"/>
    </row>
    <row r="294" spans="1:17" ht="18" hidden="1" customHeight="1" x14ac:dyDescent="0.2">
      <c r="A294" s="1329" t="s">
        <v>455</v>
      </c>
      <c r="B294" s="1286"/>
      <c r="C294" s="1286"/>
      <c r="D294" s="1286"/>
      <c r="E294" s="1286"/>
      <c r="F294" s="1286"/>
      <c r="G294" s="1286"/>
      <c r="H294" s="819"/>
      <c r="I294" s="819"/>
      <c r="J294" s="142">
        <f>SUM(J280:J293)</f>
        <v>0</v>
      </c>
      <c r="K294" s="142"/>
      <c r="L294" s="142"/>
      <c r="M294" s="142">
        <f>SUM(M280:M293)</f>
        <v>0</v>
      </c>
      <c r="N294" s="142">
        <f>SUM(N280:N293)</f>
        <v>0</v>
      </c>
      <c r="O294" s="142">
        <f>SUM(O280:O293)</f>
        <v>0</v>
      </c>
      <c r="P294" s="166">
        <f>SUM(P280:P293)</f>
        <v>0</v>
      </c>
    </row>
    <row r="295" spans="1:17" ht="18" hidden="1" customHeight="1" thickBot="1" x14ac:dyDescent="0.25">
      <c r="A295" s="1346" t="s">
        <v>462</v>
      </c>
      <c r="B295" s="1347"/>
      <c r="C295" s="1347"/>
      <c r="D295" s="1347"/>
      <c r="E295" s="1347"/>
      <c r="F295" s="1347"/>
      <c r="G295" s="1347"/>
      <c r="H295" s="822"/>
      <c r="I295" s="822"/>
      <c r="J295" s="170">
        <f>J277+J294</f>
        <v>0</v>
      </c>
      <c r="K295" s="170"/>
      <c r="L295" s="170"/>
      <c r="M295" s="170">
        <f>M277+M294</f>
        <v>0</v>
      </c>
      <c r="N295" s="170">
        <f t="shared" ref="N295:P295" si="36">N277+N294</f>
        <v>0</v>
      </c>
      <c r="O295" s="170">
        <f t="shared" si="36"/>
        <v>0</v>
      </c>
      <c r="P295" s="171">
        <f t="shared" si="36"/>
        <v>0</v>
      </c>
    </row>
    <row r="296" spans="1:17" ht="18" hidden="1" customHeight="1" thickBot="1" x14ac:dyDescent="0.25">
      <c r="A296" s="1338" t="s">
        <v>456</v>
      </c>
      <c r="B296" s="1339"/>
      <c r="C296" s="1339"/>
      <c r="D296" s="1339"/>
      <c r="E296" s="1339"/>
      <c r="F296" s="1339"/>
      <c r="G296" s="1339"/>
      <c r="H296" s="820"/>
      <c r="I296" s="820"/>
      <c r="J296" s="345" t="s">
        <v>457</v>
      </c>
      <c r="K296" s="829"/>
      <c r="L296" s="829"/>
      <c r="M296" s="1340"/>
      <c r="N296" s="1340"/>
      <c r="O296" s="1340"/>
      <c r="P296" s="1341"/>
    </row>
    <row r="297" spans="1:17" ht="18" hidden="1" customHeight="1" x14ac:dyDescent="0.2">
      <c r="A297" s="1300" t="str">
        <f>IF(J296="Si","Administración","Gastos de administración")</f>
        <v>Gastos de administración</v>
      </c>
      <c r="B297" s="1342"/>
      <c r="C297" s="1342"/>
      <c r="D297" s="1342"/>
      <c r="E297" s="1343"/>
      <c r="F297" s="826"/>
      <c r="G297" s="284"/>
      <c r="H297" s="827"/>
      <c r="I297" s="827"/>
      <c r="J297" s="285">
        <v>0</v>
      </c>
      <c r="K297" s="830"/>
      <c r="L297" s="830"/>
      <c r="M297" s="141">
        <f>J297</f>
        <v>0</v>
      </c>
      <c r="N297" s="141"/>
      <c r="O297" s="141"/>
      <c r="P297" s="164"/>
      <c r="Q297" s="346" t="s">
        <v>396</v>
      </c>
    </row>
    <row r="298" spans="1:17" ht="18" hidden="1" customHeight="1" x14ac:dyDescent="0.2">
      <c r="A298" s="1304" t="str">
        <f>IF(J296="Si","Utilidad","")</f>
        <v/>
      </c>
      <c r="B298" s="1305"/>
      <c r="C298" s="1305"/>
      <c r="D298" s="1305"/>
      <c r="E298" s="1306"/>
      <c r="F298" s="818"/>
      <c r="G298" s="284"/>
      <c r="H298" s="827"/>
      <c r="I298" s="827"/>
      <c r="J298" s="285">
        <v>0</v>
      </c>
      <c r="K298" s="830"/>
      <c r="L298" s="830"/>
      <c r="M298" s="141"/>
      <c r="N298" s="141"/>
      <c r="O298" s="141"/>
      <c r="P298" s="164"/>
    </row>
    <row r="299" spans="1:17" ht="18" hidden="1" customHeight="1" x14ac:dyDescent="0.2">
      <c r="A299" s="1304" t="str">
        <f>IF(J296="Si","IVA","")</f>
        <v/>
      </c>
      <c r="B299" s="1305"/>
      <c r="C299" s="1305"/>
      <c r="D299" s="1305"/>
      <c r="E299" s="1306"/>
      <c r="F299" s="818"/>
      <c r="G299" s="284"/>
      <c r="H299" s="827"/>
      <c r="I299" s="827"/>
      <c r="J299" s="285">
        <v>0</v>
      </c>
      <c r="K299" s="830"/>
      <c r="L299" s="830"/>
      <c r="M299" s="141"/>
      <c r="N299" s="141"/>
      <c r="O299" s="141"/>
      <c r="P299" s="164"/>
      <c r="Q299" s="283" t="s">
        <v>399</v>
      </c>
    </row>
    <row r="300" spans="1:17" ht="18" hidden="1" customHeight="1" thickBot="1" x14ac:dyDescent="0.25">
      <c r="A300" s="1344" t="str">
        <f>IF(J296="Si","TOTAL (después de AU e IVA)", "TOTAL (después de administración)")</f>
        <v>TOTAL (después de administración)</v>
      </c>
      <c r="B300" s="1345"/>
      <c r="C300" s="1345"/>
      <c r="D300" s="1345"/>
      <c r="E300" s="1345"/>
      <c r="F300" s="1345"/>
      <c r="G300" s="1345"/>
      <c r="H300" s="821"/>
      <c r="I300" s="821"/>
      <c r="J300" s="286">
        <f>SUM(J297:J299)+J295</f>
        <v>0</v>
      </c>
      <c r="K300" s="831"/>
      <c r="L300" s="831"/>
      <c r="M300" s="265">
        <f t="shared" ref="M300:P300" si="37">SUM(M297:M299)+M295</f>
        <v>0</v>
      </c>
      <c r="N300" s="265">
        <f t="shared" si="37"/>
        <v>0</v>
      </c>
      <c r="O300" s="265">
        <f t="shared" si="37"/>
        <v>0</v>
      </c>
      <c r="P300" s="266">
        <f t="shared" si="37"/>
        <v>0</v>
      </c>
    </row>
    <row r="301" spans="1:17" ht="43.5" hidden="1" customHeight="1" thickBot="1" x14ac:dyDescent="0.25">
      <c r="A301" s="263" t="s">
        <v>458</v>
      </c>
      <c r="B301" s="465"/>
      <c r="C301" s="264" t="s">
        <v>117</v>
      </c>
      <c r="D301" s="465"/>
      <c r="E301" s="264" t="s">
        <v>463</v>
      </c>
      <c r="F301" s="264"/>
      <c r="G301" s="543">
        <f>IFERROR(J295/B301,0)</f>
        <v>0</v>
      </c>
      <c r="H301" s="828"/>
      <c r="I301" s="828"/>
      <c r="J301" s="1334" t="s">
        <v>465</v>
      </c>
      <c r="K301" s="1335"/>
      <c r="L301" s="1335"/>
      <c r="M301" s="1336"/>
      <c r="N301" s="1336"/>
      <c r="O301" s="1336"/>
      <c r="P301" s="1337"/>
    </row>
    <row r="302" spans="1:17" ht="18" hidden="1" customHeight="1" thickBot="1" x14ac:dyDescent="0.25">
      <c r="A302" s="1291"/>
      <c r="B302" s="1292"/>
      <c r="C302" s="1292"/>
      <c r="D302" s="1292"/>
      <c r="E302" s="1292"/>
      <c r="F302" s="1292"/>
      <c r="G302" s="1292"/>
      <c r="H302" s="1292"/>
      <c r="I302" s="1292"/>
      <c r="J302" s="1292"/>
      <c r="K302" s="1292"/>
      <c r="L302" s="1292"/>
      <c r="M302" s="1292"/>
      <c r="N302" s="1292"/>
      <c r="O302" s="1292"/>
      <c r="P302" s="1293"/>
    </row>
    <row r="303" spans="1:17" ht="51" hidden="1" customHeight="1" thickBot="1" x14ac:dyDescent="0.25">
      <c r="A303" s="263" t="s">
        <v>458</v>
      </c>
      <c r="B303" s="465"/>
      <c r="C303" s="264" t="s">
        <v>117</v>
      </c>
      <c r="D303" s="465"/>
      <c r="E303" s="264" t="s">
        <v>464</v>
      </c>
      <c r="F303" s="264"/>
      <c r="G303" s="543">
        <f>IFERROR((J295-J277)/B303,0)</f>
        <v>0</v>
      </c>
      <c r="H303" s="828"/>
      <c r="I303" s="828"/>
      <c r="J303" s="1334" t="s">
        <v>465</v>
      </c>
      <c r="K303" s="1335"/>
      <c r="L303" s="1335"/>
      <c r="M303" s="1336"/>
      <c r="N303" s="1336"/>
      <c r="O303" s="1336"/>
      <c r="P303" s="1337"/>
    </row>
  </sheetData>
  <mergeCells count="245">
    <mergeCell ref="A1:C3"/>
    <mergeCell ref="D1:P1"/>
    <mergeCell ref="D2:P2"/>
    <mergeCell ref="D3:G3"/>
    <mergeCell ref="J3:P3"/>
    <mergeCell ref="A5:E5"/>
    <mergeCell ref="G5:P5"/>
    <mergeCell ref="A113:C113"/>
    <mergeCell ref="A114:C114"/>
    <mergeCell ref="A51:C51"/>
    <mergeCell ref="A52:C52"/>
    <mergeCell ref="A10:E10"/>
    <mergeCell ref="G10:P10"/>
    <mergeCell ref="A12:J13"/>
    <mergeCell ref="M12:P12"/>
    <mergeCell ref="M13:N13"/>
    <mergeCell ref="O13:P13"/>
    <mergeCell ref="A6:E6"/>
    <mergeCell ref="G6:P6"/>
    <mergeCell ref="A8:E8"/>
    <mergeCell ref="G8:P8"/>
    <mergeCell ref="A9:E9"/>
    <mergeCell ref="G9:P9"/>
    <mergeCell ref="A37:C37"/>
    <mergeCell ref="A38:C38"/>
    <mergeCell ref="A39:C39"/>
    <mergeCell ref="A40:C40"/>
    <mergeCell ref="A41:C41"/>
    <mergeCell ref="A42:C42"/>
    <mergeCell ref="A14:P14"/>
    <mergeCell ref="A16:P16"/>
    <mergeCell ref="A34:C34"/>
    <mergeCell ref="A35:P35"/>
    <mergeCell ref="A36:C36"/>
    <mergeCell ref="A24:P24"/>
    <mergeCell ref="A33:F33"/>
    <mergeCell ref="A43:C43"/>
    <mergeCell ref="A44:C44"/>
    <mergeCell ref="A45:C45"/>
    <mergeCell ref="A64:C64"/>
    <mergeCell ref="A65:C65"/>
    <mergeCell ref="A66:C66"/>
    <mergeCell ref="A63:C63"/>
    <mergeCell ref="A48:C48"/>
    <mergeCell ref="A49:C49"/>
    <mergeCell ref="A50:C50"/>
    <mergeCell ref="A53:C53"/>
    <mergeCell ref="A54:C54"/>
    <mergeCell ref="A55:C55"/>
    <mergeCell ref="A56:C56"/>
    <mergeCell ref="A57:C57"/>
    <mergeCell ref="A74:E74"/>
    <mergeCell ref="A75:E75"/>
    <mergeCell ref="J77:P77"/>
    <mergeCell ref="A78:P78"/>
    <mergeCell ref="J79:P79"/>
    <mergeCell ref="A67:C67"/>
    <mergeCell ref="M72:P72"/>
    <mergeCell ref="A73:E73"/>
    <mergeCell ref="A76:E76"/>
    <mergeCell ref="A70:F70"/>
    <mergeCell ref="A71:F71"/>
    <mergeCell ref="A72:F72"/>
    <mergeCell ref="A68:C68"/>
    <mergeCell ref="A125:C125"/>
    <mergeCell ref="A126:C126"/>
    <mergeCell ref="A127:C127"/>
    <mergeCell ref="A128:C128"/>
    <mergeCell ref="A129:C129"/>
    <mergeCell ref="A106:C106"/>
    <mergeCell ref="A107:C107"/>
    <mergeCell ref="A108:C108"/>
    <mergeCell ref="A109:C109"/>
    <mergeCell ref="A110:C110"/>
    <mergeCell ref="A111:C111"/>
    <mergeCell ref="A112:C112"/>
    <mergeCell ref="A115:C115"/>
    <mergeCell ref="A116:C116"/>
    <mergeCell ref="A122:C122"/>
    <mergeCell ref="A123:C123"/>
    <mergeCell ref="A124:C124"/>
    <mergeCell ref="A117:C117"/>
    <mergeCell ref="A118:C118"/>
    <mergeCell ref="A119:C119"/>
    <mergeCell ref="A120:C120"/>
    <mergeCell ref="A121:C121"/>
    <mergeCell ref="A135:E135"/>
    <mergeCell ref="A136:E136"/>
    <mergeCell ref="A137:E137"/>
    <mergeCell ref="A138:G138"/>
    <mergeCell ref="J139:P139"/>
    <mergeCell ref="A140:P140"/>
    <mergeCell ref="A130:C130"/>
    <mergeCell ref="A131:C131"/>
    <mergeCell ref="A132:G132"/>
    <mergeCell ref="A133:G133"/>
    <mergeCell ref="A134:G134"/>
    <mergeCell ref="M134:P134"/>
    <mergeCell ref="A156:P156"/>
    <mergeCell ref="A157:C157"/>
    <mergeCell ref="A158:C158"/>
    <mergeCell ref="A159:C159"/>
    <mergeCell ref="A160:C160"/>
    <mergeCell ref="A161:C161"/>
    <mergeCell ref="J141:P141"/>
    <mergeCell ref="A142:P142"/>
    <mergeCell ref="A143:P143"/>
    <mergeCell ref="A145:P145"/>
    <mergeCell ref="A154:G154"/>
    <mergeCell ref="A155:C155"/>
    <mergeCell ref="A148:P148"/>
    <mergeCell ref="A168:C168"/>
    <mergeCell ref="A169:C169"/>
    <mergeCell ref="A170:C170"/>
    <mergeCell ref="A171:G171"/>
    <mergeCell ref="A172:G172"/>
    <mergeCell ref="A173:G173"/>
    <mergeCell ref="A162:C162"/>
    <mergeCell ref="A163:C163"/>
    <mergeCell ref="A164:C164"/>
    <mergeCell ref="A165:C165"/>
    <mergeCell ref="A166:C166"/>
    <mergeCell ref="A167:C167"/>
    <mergeCell ref="A179:P179"/>
    <mergeCell ref="J180:P180"/>
    <mergeCell ref="A181:P181"/>
    <mergeCell ref="A182:P182"/>
    <mergeCell ref="A184:P184"/>
    <mergeCell ref="A193:G193"/>
    <mergeCell ref="M173:P173"/>
    <mergeCell ref="A174:E174"/>
    <mergeCell ref="A175:E175"/>
    <mergeCell ref="A176:E176"/>
    <mergeCell ref="A177:G177"/>
    <mergeCell ref="J178:P178"/>
    <mergeCell ref="A187:P187"/>
    <mergeCell ref="A200:C200"/>
    <mergeCell ref="A201:C201"/>
    <mergeCell ref="A202:C202"/>
    <mergeCell ref="A203:C203"/>
    <mergeCell ref="A204:C204"/>
    <mergeCell ref="A205:C205"/>
    <mergeCell ref="A194:C194"/>
    <mergeCell ref="A195:P195"/>
    <mergeCell ref="A196:C196"/>
    <mergeCell ref="A197:C197"/>
    <mergeCell ref="A198:C198"/>
    <mergeCell ref="A199:C199"/>
    <mergeCell ref="A212:G212"/>
    <mergeCell ref="M212:P212"/>
    <mergeCell ref="A213:E213"/>
    <mergeCell ref="A214:E214"/>
    <mergeCell ref="A215:E215"/>
    <mergeCell ref="A216:G216"/>
    <mergeCell ref="A206:C206"/>
    <mergeCell ref="A207:C207"/>
    <mergeCell ref="A208:C208"/>
    <mergeCell ref="A209:C209"/>
    <mergeCell ref="A210:G210"/>
    <mergeCell ref="A211:G211"/>
    <mergeCell ref="A236:C236"/>
    <mergeCell ref="A237:P237"/>
    <mergeCell ref="A238:C238"/>
    <mergeCell ref="A239:C239"/>
    <mergeCell ref="A240:C240"/>
    <mergeCell ref="A241:C241"/>
    <mergeCell ref="J217:P217"/>
    <mergeCell ref="A218:P218"/>
    <mergeCell ref="J219:P219"/>
    <mergeCell ref="A221:P221"/>
    <mergeCell ref="A223:P223"/>
    <mergeCell ref="A235:G235"/>
    <mergeCell ref="A248:C248"/>
    <mergeCell ref="A249:C249"/>
    <mergeCell ref="A250:C250"/>
    <mergeCell ref="A251:C251"/>
    <mergeCell ref="A252:G252"/>
    <mergeCell ref="A253:G253"/>
    <mergeCell ref="A242:C242"/>
    <mergeCell ref="A243:C243"/>
    <mergeCell ref="A244:C244"/>
    <mergeCell ref="A245:C245"/>
    <mergeCell ref="A246:C246"/>
    <mergeCell ref="A247:C247"/>
    <mergeCell ref="J259:P259"/>
    <mergeCell ref="A260:P260"/>
    <mergeCell ref="J261:P261"/>
    <mergeCell ref="A263:P263"/>
    <mergeCell ref="A265:P265"/>
    <mergeCell ref="A277:G277"/>
    <mergeCell ref="A254:G254"/>
    <mergeCell ref="M254:P254"/>
    <mergeCell ref="A255:E255"/>
    <mergeCell ref="A256:E256"/>
    <mergeCell ref="A257:E257"/>
    <mergeCell ref="A258:G258"/>
    <mergeCell ref="A286:C286"/>
    <mergeCell ref="A287:C287"/>
    <mergeCell ref="A288:C288"/>
    <mergeCell ref="A289:C289"/>
    <mergeCell ref="A278:C278"/>
    <mergeCell ref="A279:P279"/>
    <mergeCell ref="A280:C280"/>
    <mergeCell ref="A281:C281"/>
    <mergeCell ref="A282:C282"/>
    <mergeCell ref="A283:C283"/>
    <mergeCell ref="J301:P301"/>
    <mergeCell ref="A302:P302"/>
    <mergeCell ref="J303:P303"/>
    <mergeCell ref="A46:C46"/>
    <mergeCell ref="A47:C47"/>
    <mergeCell ref="A58:C58"/>
    <mergeCell ref="A59:C59"/>
    <mergeCell ref="A60:C60"/>
    <mergeCell ref="A61:C61"/>
    <mergeCell ref="A62:C62"/>
    <mergeCell ref="A296:G296"/>
    <mergeCell ref="M296:P296"/>
    <mergeCell ref="A297:E297"/>
    <mergeCell ref="A298:E298"/>
    <mergeCell ref="A299:E299"/>
    <mergeCell ref="A300:G300"/>
    <mergeCell ref="A290:C290"/>
    <mergeCell ref="A291:C291"/>
    <mergeCell ref="A292:C292"/>
    <mergeCell ref="A293:C293"/>
    <mergeCell ref="A294:G294"/>
    <mergeCell ref="A295:G295"/>
    <mergeCell ref="A284:C284"/>
    <mergeCell ref="A285:C285"/>
    <mergeCell ref="A105:C105"/>
    <mergeCell ref="A104:C104"/>
    <mergeCell ref="A98:C98"/>
    <mergeCell ref="A99:C99"/>
    <mergeCell ref="A100:C100"/>
    <mergeCell ref="A101:C101"/>
    <mergeCell ref="A102:C102"/>
    <mergeCell ref="A103:C103"/>
    <mergeCell ref="A80:P80"/>
    <mergeCell ref="A81:P81"/>
    <mergeCell ref="A83:P83"/>
    <mergeCell ref="A95:G95"/>
    <mergeCell ref="A96:C96"/>
    <mergeCell ref="A97:P97"/>
    <mergeCell ref="A87:P87"/>
  </mergeCells>
  <phoneticPr fontId="45" type="noConversion"/>
  <dataValidations count="1">
    <dataValidation type="list" allowBlank="1" showInputMessage="1" showErrorMessage="1" sqref="J72:L72 J212:L212 J254:L254 J134:L134 J173:L173 J296:L296" xr:uid="{38C8A51E-01F2-42C7-9478-EC86336743B6}">
      <formula1>"Si, No"</formula1>
    </dataValidation>
  </dataValidations>
  <hyperlinks>
    <hyperlink ref="Q1" location="ins" display="Instructivo" xr:uid="{E1EFCA06-FA2F-40EE-8B61-150AC64D0ADA}"/>
    <hyperlink ref="Q75" location="IVA" display="Info IVA" xr:uid="{98D93DE3-DBF6-4369-B95D-81951C2672C7}"/>
    <hyperlink ref="Q137" location="IVA" display="Info IVA" xr:uid="{CE108FA2-230A-4EB4-86F1-D2E31F862BCD}"/>
    <hyperlink ref="Q176" location="IVA" display="Info IVA" xr:uid="{FFB5FEF7-B466-4656-A775-9363FF82AC76}"/>
    <hyperlink ref="Q215" location="IVA" display="Info IVA" xr:uid="{42C75BA6-2510-4F51-9CE2-0007CB55B2A8}"/>
    <hyperlink ref="Q257" location="IVA" display="Info IVA" xr:uid="{8236A8FC-F3B8-4398-B202-081A2010D14E}"/>
    <hyperlink ref="Q299" location="IVA" display="Info IVA" xr:uid="{14E4658A-91B2-4747-97C1-488197570FAE}"/>
    <hyperlink ref="Q73" location="gtosadm" display="Gastos de administración" xr:uid="{97996821-C7EF-418A-99F8-6B423634865D}"/>
    <hyperlink ref="Q135" location="gtosadm" display="Gastos de administración" xr:uid="{D03B523F-D5B1-48C0-BF73-361E1B9B2B6A}"/>
    <hyperlink ref="Q174" location="gtosadm" display="Gastos de administración" xr:uid="{E2AFA747-32FC-4245-9D35-5622AD9C43D0}"/>
    <hyperlink ref="Q213" location="gtosadm" display="Gastos de administración" xr:uid="{4237525F-B098-43AE-B8F2-666D373FB965}"/>
    <hyperlink ref="Q255" location="gtosadm" display="Gastos de administración" xr:uid="{FD5EB9E7-F765-47AB-A521-1ADFE9C94924}"/>
    <hyperlink ref="Q297" location="gtosadm" display="Gastos de administración" xr:uid="{326CC9FC-F318-4231-B21B-85E5AAA1C9DE}"/>
  </hyperlinks>
  <printOptions horizontalCentered="1"/>
  <pageMargins left="0" right="0" top="0" bottom="0" header="0" footer="0"/>
  <pageSetup scale="61" fitToHeight="0" orientation="landscape" horizontalDpi="4294967295" verticalDpi="4294967295" r:id="rId1"/>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r:uid="{0763492A-1C9A-4A82-867F-A1D44520A480}">
          <x14:formula1>
            <xm:f>Honorarios!$A$9:$A$15</xm:f>
          </x14:formula1>
          <xm:sqref>A18:A19</xm:sqref>
        </x14:dataValidation>
      </x14:dataValidations>
    </ext>
  </extLs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063464-65A8-468B-AE02-F93CF2E8A4D8}">
  <sheetPr codeName="Hoja10">
    <tabColor theme="6" tint="0.39997558519241921"/>
    <pageSetUpPr fitToPage="1"/>
  </sheetPr>
  <dimension ref="A1:S291"/>
  <sheetViews>
    <sheetView showGridLines="0" topLeftCell="D10" zoomScale="80" zoomScaleNormal="80" workbookViewId="0">
      <pane ySplit="6" topLeftCell="A16" activePane="bottomLeft" state="frozen"/>
      <selection activeCell="A10" sqref="A10"/>
      <selection pane="bottomLeft" activeCell="L11" sqref="L1:L1048576"/>
    </sheetView>
  </sheetViews>
  <sheetFormatPr baseColWidth="10" defaultColWidth="11.33203125" defaultRowHeight="18" customHeight="1" x14ac:dyDescent="0.2"/>
  <cols>
    <col min="1" max="1" width="27.83203125" style="157" customWidth="1"/>
    <col min="2" max="2" width="16.83203125" style="157" customWidth="1"/>
    <col min="3" max="3" width="23" style="157" customWidth="1"/>
    <col min="4" max="4" width="18.83203125" style="157" customWidth="1"/>
    <col min="5" max="5" width="24.1640625" style="172" customWidth="1"/>
    <col min="6" max="6" width="23" style="172" customWidth="1"/>
    <col min="7" max="8" width="18.83203125" style="45" customWidth="1"/>
    <col min="9" max="9" width="21.5" style="45" customWidth="1"/>
    <col min="10" max="10" width="27.1640625" style="45" customWidth="1"/>
    <col min="11" max="12" width="27.1640625" style="45" hidden="1" customWidth="1"/>
    <col min="13" max="13" width="23.33203125" style="45" customWidth="1"/>
    <col min="14" max="16" width="18.83203125" style="45" customWidth="1"/>
    <col min="17" max="17" width="113" style="45" customWidth="1"/>
    <col min="18" max="18" width="16.1640625" style="45" bestFit="1" customWidth="1"/>
    <col min="19" max="19" width="14.83203125" style="45" bestFit="1" customWidth="1"/>
    <col min="20" max="16384" width="11.33203125" style="45"/>
  </cols>
  <sheetData>
    <row r="1" spans="1:18" ht="18" customHeight="1" x14ac:dyDescent="0.2">
      <c r="A1" s="1314"/>
      <c r="B1" s="1315"/>
      <c r="C1" s="1315"/>
      <c r="D1" s="1160" t="s">
        <v>0</v>
      </c>
      <c r="E1" s="1160"/>
      <c r="F1" s="1160"/>
      <c r="G1" s="1160"/>
      <c r="H1" s="1160"/>
      <c r="I1" s="1160"/>
      <c r="J1" s="1160"/>
      <c r="K1" s="1160"/>
      <c r="L1" s="1160"/>
      <c r="M1" s="1160"/>
      <c r="N1" s="1160"/>
      <c r="O1" s="1160"/>
      <c r="P1" s="1161"/>
      <c r="Q1" s="242" t="s">
        <v>104</v>
      </c>
      <c r="R1" s="38"/>
    </row>
    <row r="2" spans="1:18" ht="18" customHeight="1" x14ac:dyDescent="0.2">
      <c r="A2" s="1316"/>
      <c r="B2" s="1317"/>
      <c r="C2" s="1317"/>
      <c r="D2" s="1162" t="s">
        <v>460</v>
      </c>
      <c r="E2" s="1162"/>
      <c r="F2" s="1162"/>
      <c r="G2" s="1162"/>
      <c r="H2" s="1162"/>
      <c r="I2" s="1162"/>
      <c r="J2" s="1162"/>
      <c r="K2" s="1162"/>
      <c r="L2" s="1162"/>
      <c r="M2" s="1162"/>
      <c r="N2" s="1162"/>
      <c r="O2" s="1162"/>
      <c r="P2" s="1163"/>
    </row>
    <row r="3" spans="1:18" ht="18" customHeight="1" thickBot="1" x14ac:dyDescent="0.25">
      <c r="A3" s="1318"/>
      <c r="B3" s="1319"/>
      <c r="C3" s="1319"/>
      <c r="D3" s="1164" t="s">
        <v>2</v>
      </c>
      <c r="E3" s="1164"/>
      <c r="F3" s="1164"/>
      <c r="G3" s="1164"/>
      <c r="H3" s="481"/>
      <c r="I3" s="481"/>
      <c r="J3" s="1164" t="str">
        <f>Instructivo!G3</f>
        <v>VERSIÓN: 04</v>
      </c>
      <c r="K3" s="1164"/>
      <c r="L3" s="1164"/>
      <c r="M3" s="1164"/>
      <c r="N3" s="1164"/>
      <c r="O3" s="1164"/>
      <c r="P3" s="1269"/>
    </row>
    <row r="4" spans="1:18" ht="18" customHeight="1" thickBot="1" x14ac:dyDescent="0.25">
      <c r="A4" s="198"/>
      <c r="B4" s="198"/>
      <c r="C4" s="198"/>
      <c r="D4" s="42"/>
      <c r="E4" s="42"/>
      <c r="F4" s="42"/>
      <c r="G4" s="42"/>
      <c r="H4" s="42"/>
      <c r="I4" s="42"/>
      <c r="J4" s="42"/>
      <c r="K4" s="42"/>
      <c r="L4" s="42"/>
      <c r="M4" s="42"/>
      <c r="N4" s="42"/>
      <c r="O4" s="42"/>
      <c r="P4" s="42"/>
    </row>
    <row r="5" spans="1:18" ht="24" customHeight="1" thickBot="1" x14ac:dyDescent="0.25">
      <c r="A5" s="1113" t="s">
        <v>106</v>
      </c>
      <c r="B5" s="1114"/>
      <c r="C5" s="1114"/>
      <c r="D5" s="1114"/>
      <c r="E5" s="1320"/>
      <c r="F5" s="398"/>
      <c r="G5" s="1173" t="e">
        <f>#REF!</f>
        <v>#REF!</v>
      </c>
      <c r="H5" s="1174"/>
      <c r="I5" s="1174"/>
      <c r="J5" s="1174"/>
      <c r="K5" s="1174"/>
      <c r="L5" s="1174"/>
      <c r="M5" s="1174"/>
      <c r="N5" s="1174"/>
      <c r="O5" s="1174"/>
      <c r="P5" s="1175"/>
    </row>
    <row r="6" spans="1:18" ht="38.25" customHeight="1" thickBot="1" x14ac:dyDescent="0.25">
      <c r="A6" s="1113" t="s">
        <v>108</v>
      </c>
      <c r="B6" s="1114"/>
      <c r="C6" s="1114"/>
      <c r="D6" s="1114"/>
      <c r="E6" s="1320"/>
      <c r="F6" s="398"/>
      <c r="G6" s="1282" t="e">
        <f>#REF!</f>
        <v>#REF!</v>
      </c>
      <c r="H6" s="1283"/>
      <c r="I6" s="1283"/>
      <c r="J6" s="1283"/>
      <c r="K6" s="1283"/>
      <c r="L6" s="1283"/>
      <c r="M6" s="1283"/>
      <c r="N6" s="1283"/>
      <c r="O6" s="1283"/>
      <c r="P6" s="1284"/>
    </row>
    <row r="7" spans="1:18" ht="18" customHeight="1" thickBot="1" x14ac:dyDescent="0.25">
      <c r="A7" s="37"/>
      <c r="B7" s="37"/>
      <c r="C7" s="37"/>
      <c r="D7" s="37"/>
      <c r="E7" s="37"/>
      <c r="F7" s="37"/>
    </row>
    <row r="8" spans="1:18" s="42" customFormat="1" ht="33" customHeight="1" thickBot="1" x14ac:dyDescent="0.25">
      <c r="A8" s="1114" t="s">
        <v>439</v>
      </c>
      <c r="B8" s="1114"/>
      <c r="C8" s="1114"/>
      <c r="D8" s="1114"/>
      <c r="E8" s="1114"/>
      <c r="F8" s="398"/>
      <c r="G8" s="1115" t="e">
        <f>+ CONCATENATE(#REF!, " . ",#REF!)</f>
        <v>#REF!</v>
      </c>
      <c r="H8" s="1116"/>
      <c r="I8" s="1116"/>
      <c r="J8" s="1116"/>
      <c r="K8" s="1116"/>
      <c r="L8" s="1116"/>
      <c r="M8" s="1116"/>
      <c r="N8" s="1116"/>
      <c r="O8" s="1116"/>
      <c r="P8" s="1117"/>
    </row>
    <row r="9" spans="1:18" s="42" customFormat="1" ht="18" customHeight="1" thickBot="1" x14ac:dyDescent="0.25">
      <c r="A9" s="1114" t="s">
        <v>440</v>
      </c>
      <c r="B9" s="1114"/>
      <c r="C9" s="1114"/>
      <c r="D9" s="1114"/>
      <c r="E9" s="1114"/>
      <c r="F9" s="398"/>
      <c r="G9" s="1115"/>
      <c r="H9" s="1116"/>
      <c r="I9" s="1116"/>
      <c r="J9" s="1116"/>
      <c r="K9" s="1116"/>
      <c r="L9" s="1116"/>
      <c r="M9" s="1116"/>
      <c r="N9" s="1116"/>
      <c r="O9" s="1116"/>
      <c r="P9" s="1117"/>
    </row>
    <row r="10" spans="1:18" ht="18" customHeight="1" thickBot="1" x14ac:dyDescent="0.25">
      <c r="A10" s="1114" t="s">
        <v>441</v>
      </c>
      <c r="B10" s="1114"/>
      <c r="C10" s="1114"/>
      <c r="D10" s="1114"/>
      <c r="E10" s="1114"/>
      <c r="F10" s="398"/>
      <c r="G10" s="1115"/>
      <c r="H10" s="1116"/>
      <c r="I10" s="1116"/>
      <c r="J10" s="1116"/>
      <c r="K10" s="1116"/>
      <c r="L10" s="1116"/>
      <c r="M10" s="1116"/>
      <c r="N10" s="1116"/>
      <c r="O10" s="1116"/>
      <c r="P10" s="1117"/>
    </row>
    <row r="11" spans="1:18" ht="18" customHeight="1" thickBot="1" x14ac:dyDescent="0.25">
      <c r="A11" s="160"/>
      <c r="B11" s="160"/>
      <c r="C11" s="160"/>
      <c r="D11" s="160"/>
      <c r="E11" s="132"/>
      <c r="F11" s="132"/>
      <c r="G11" s="133"/>
      <c r="H11" s="133"/>
      <c r="I11" s="133"/>
      <c r="J11" s="133"/>
      <c r="K11" s="133"/>
      <c r="L11" s="133"/>
      <c r="M11" s="161"/>
      <c r="N11" s="161"/>
      <c r="O11" s="161"/>
      <c r="P11" s="161"/>
    </row>
    <row r="12" spans="1:18" ht="18" customHeight="1" x14ac:dyDescent="0.2">
      <c r="A12" s="1366" t="s">
        <v>447</v>
      </c>
      <c r="B12" s="1367"/>
      <c r="C12" s="1367"/>
      <c r="D12" s="1367"/>
      <c r="E12" s="1367"/>
      <c r="F12" s="1367"/>
      <c r="G12" s="1367"/>
      <c r="H12" s="1367"/>
      <c r="I12" s="1367"/>
      <c r="J12" s="1368"/>
      <c r="K12" s="824"/>
      <c r="L12" s="824"/>
      <c r="M12" s="1370" t="s">
        <v>421</v>
      </c>
      <c r="N12" s="1370"/>
      <c r="O12" s="1370"/>
      <c r="P12" s="1371"/>
    </row>
    <row r="13" spans="1:18" ht="18" customHeight="1" thickBot="1" x14ac:dyDescent="0.25">
      <c r="A13" s="1113"/>
      <c r="B13" s="1114"/>
      <c r="C13" s="1114"/>
      <c r="D13" s="1114"/>
      <c r="E13" s="1114"/>
      <c r="F13" s="1114"/>
      <c r="G13" s="1114"/>
      <c r="H13" s="1114"/>
      <c r="I13" s="1114"/>
      <c r="J13" s="1369"/>
      <c r="K13" s="825"/>
      <c r="L13" s="825"/>
      <c r="M13" s="1372" t="s">
        <v>423</v>
      </c>
      <c r="N13" s="1372"/>
      <c r="O13" s="1372" t="s">
        <v>424</v>
      </c>
      <c r="P13" s="1373"/>
      <c r="Q13" s="163"/>
      <c r="R13" s="753"/>
    </row>
    <row r="14" spans="1:18" ht="18" customHeight="1" x14ac:dyDescent="0.2">
      <c r="A14" s="1323" t="e">
        <f>+CONCATENATE(#REF!," ",#REF!)</f>
        <v>#REF!</v>
      </c>
      <c r="B14" s="1324"/>
      <c r="C14" s="1324"/>
      <c r="D14" s="1324"/>
      <c r="E14" s="1324"/>
      <c r="F14" s="1324"/>
      <c r="G14" s="1324"/>
      <c r="H14" s="1324"/>
      <c r="I14" s="1324"/>
      <c r="J14" s="1324"/>
      <c r="K14" s="1324"/>
      <c r="L14" s="1324"/>
      <c r="M14" s="1324"/>
      <c r="N14" s="1324"/>
      <c r="O14" s="1324"/>
      <c r="P14" s="1325"/>
      <c r="R14" s="753"/>
    </row>
    <row r="15" spans="1:18" ht="27" customHeight="1" x14ac:dyDescent="0.2">
      <c r="A15" s="251" t="s">
        <v>375</v>
      </c>
      <c r="B15" s="76" t="s">
        <v>376</v>
      </c>
      <c r="C15" s="76" t="s">
        <v>377</v>
      </c>
      <c r="D15" s="76" t="s">
        <v>117</v>
      </c>
      <c r="E15" s="76" t="s">
        <v>1308</v>
      </c>
      <c r="F15" s="76" t="s">
        <v>1309</v>
      </c>
      <c r="G15" s="135" t="s">
        <v>1310</v>
      </c>
      <c r="H15" s="135" t="s">
        <v>1311</v>
      </c>
      <c r="I15" s="135" t="s">
        <v>1314</v>
      </c>
      <c r="J15" s="135" t="s">
        <v>1315</v>
      </c>
      <c r="K15" s="135"/>
      <c r="L15" s="135"/>
      <c r="M15" s="137" t="s">
        <v>425</v>
      </c>
      <c r="N15" s="137" t="s">
        <v>426</v>
      </c>
      <c r="O15" s="137" t="s">
        <v>425</v>
      </c>
      <c r="P15" s="162" t="s">
        <v>426</v>
      </c>
      <c r="Q15" s="163"/>
    </row>
    <row r="16" spans="1:18" ht="18" customHeight="1" x14ac:dyDescent="0.2">
      <c r="A16" s="1326" t="s">
        <v>373</v>
      </c>
      <c r="B16" s="1327"/>
      <c r="C16" s="1327"/>
      <c r="D16" s="1327"/>
      <c r="E16" s="1327"/>
      <c r="F16" s="1327"/>
      <c r="G16" s="1327"/>
      <c r="H16" s="1327"/>
      <c r="I16" s="1327"/>
      <c r="J16" s="1327"/>
      <c r="K16" s="1327"/>
      <c r="L16" s="1327"/>
      <c r="M16" s="1327"/>
      <c r="N16" s="1327"/>
      <c r="O16" s="1327"/>
      <c r="P16" s="1328"/>
      <c r="Q16" s="163"/>
    </row>
    <row r="17" spans="1:19" ht="12.75" x14ac:dyDescent="0.2">
      <c r="A17" s="253" t="s">
        <v>384</v>
      </c>
      <c r="B17" s="723">
        <f>'Presupuesto Contrato'!B11</f>
        <v>1</v>
      </c>
      <c r="C17" s="140">
        <v>0.5</v>
      </c>
      <c r="D17" s="4" t="s">
        <v>416</v>
      </c>
      <c r="E17" s="143">
        <v>1</v>
      </c>
      <c r="F17" s="143">
        <v>5</v>
      </c>
      <c r="G17" s="141">
        <f>+'Presupuesto Contrato'!G11</f>
        <v>8990280</v>
      </c>
      <c r="H17" s="141">
        <f>G17*1.05</f>
        <v>9439794</v>
      </c>
      <c r="I17" s="141">
        <f t="shared" ref="I17:I22" si="0">B17*C17*E17*G17</f>
        <v>4495140</v>
      </c>
      <c r="J17" s="141">
        <f>B17*C17*F17*H17</f>
        <v>23599485</v>
      </c>
      <c r="K17" s="141">
        <v>0</v>
      </c>
      <c r="L17" s="141">
        <v>0</v>
      </c>
      <c r="M17" s="141">
        <f>I17+J17+K17+L17</f>
        <v>28094625</v>
      </c>
      <c r="N17" s="141"/>
      <c r="O17" s="141"/>
      <c r="P17" s="164"/>
      <c r="R17" s="163"/>
      <c r="S17" s="163"/>
    </row>
    <row r="18" spans="1:19" ht="25.5" x14ac:dyDescent="0.2">
      <c r="A18" s="253" t="s">
        <v>383</v>
      </c>
      <c r="B18" s="723">
        <f>'Presupuesto Contrato'!B12</f>
        <v>2</v>
      </c>
      <c r="C18" s="140">
        <v>0.5</v>
      </c>
      <c r="D18" s="4" t="s">
        <v>416</v>
      </c>
      <c r="E18" s="143">
        <v>1</v>
      </c>
      <c r="F18" s="143">
        <v>5</v>
      </c>
      <c r="G18" s="141">
        <f>+'Presupuesto Contrato'!G12</f>
        <v>7493940</v>
      </c>
      <c r="H18" s="141">
        <f>G18*1.05</f>
        <v>7868637</v>
      </c>
      <c r="I18" s="141">
        <f t="shared" si="0"/>
        <v>7493940</v>
      </c>
      <c r="J18" s="141">
        <f>B18*C18*F18*H18</f>
        <v>39343185</v>
      </c>
      <c r="K18" s="141">
        <v>0</v>
      </c>
      <c r="L18" s="141">
        <v>0</v>
      </c>
      <c r="M18" s="141">
        <f>I18+J18+K18+L18</f>
        <v>46837125</v>
      </c>
      <c r="N18" s="141"/>
      <c r="O18" s="141"/>
      <c r="P18" s="164"/>
    </row>
    <row r="19" spans="1:19" ht="25.5" x14ac:dyDescent="0.2">
      <c r="A19" s="253" t="s">
        <v>383</v>
      </c>
      <c r="B19" s="723">
        <v>1</v>
      </c>
      <c r="C19" s="140">
        <v>1</v>
      </c>
      <c r="D19" s="4" t="s">
        <v>416</v>
      </c>
      <c r="E19" s="143"/>
      <c r="F19" s="143">
        <v>1</v>
      </c>
      <c r="G19" s="141"/>
      <c r="H19" s="141">
        <v>7868637</v>
      </c>
      <c r="I19" s="141"/>
      <c r="J19" s="141">
        <f>B19*C19*F19*H19</f>
        <v>7868637</v>
      </c>
      <c r="K19" s="141">
        <v>0</v>
      </c>
      <c r="L19" s="141">
        <v>0</v>
      </c>
      <c r="M19" s="141">
        <f>I19+J19+K19+L19</f>
        <v>7868637</v>
      </c>
      <c r="N19" s="141"/>
      <c r="O19" s="141"/>
      <c r="P19" s="164"/>
    </row>
    <row r="20" spans="1:19" ht="30.75" customHeight="1" x14ac:dyDescent="0.2">
      <c r="A20" s="253" t="s">
        <v>606</v>
      </c>
      <c r="B20" s="723">
        <f>'Presupuesto Contrato'!B14</f>
        <v>2</v>
      </c>
      <c r="C20" s="140">
        <v>1</v>
      </c>
      <c r="D20" s="4" t="s">
        <v>416</v>
      </c>
      <c r="E20" s="143">
        <v>1</v>
      </c>
      <c r="F20" s="143">
        <v>5</v>
      </c>
      <c r="G20" s="141">
        <f>+'Presupuesto Contrato'!G14</f>
        <v>5095920</v>
      </c>
      <c r="H20" s="141">
        <f>G20*1.05</f>
        <v>5350716</v>
      </c>
      <c r="I20" s="141">
        <f t="shared" si="0"/>
        <v>10191840</v>
      </c>
      <c r="J20" s="141">
        <f>B20*C20*F20*H20</f>
        <v>53507160</v>
      </c>
      <c r="K20" s="141">
        <v>0</v>
      </c>
      <c r="L20" s="141">
        <v>0</v>
      </c>
      <c r="M20" s="141">
        <f>I20+J20+K20+L20</f>
        <v>63699000</v>
      </c>
      <c r="N20" s="141"/>
      <c r="O20" s="141"/>
      <c r="P20" s="164"/>
    </row>
    <row r="21" spans="1:19" ht="45.75" hidden="1" customHeight="1" x14ac:dyDescent="0.2">
      <c r="A21" s="253"/>
      <c r="B21" s="723"/>
      <c r="C21" s="140"/>
      <c r="D21" s="4"/>
      <c r="E21" s="143"/>
      <c r="F21" s="143"/>
      <c r="G21" s="141"/>
      <c r="H21" s="141"/>
      <c r="I21" s="141">
        <f t="shared" si="0"/>
        <v>0</v>
      </c>
      <c r="J21" s="141"/>
      <c r="K21" s="141"/>
      <c r="L21" s="141"/>
      <c r="M21" s="141"/>
      <c r="N21" s="141"/>
      <c r="O21" s="141"/>
      <c r="P21" s="164"/>
    </row>
    <row r="22" spans="1:19" ht="45" hidden="1" customHeight="1" x14ac:dyDescent="0.2">
      <c r="A22" s="253"/>
      <c r="B22" s="723"/>
      <c r="C22" s="140"/>
      <c r="D22" s="4"/>
      <c r="E22" s="143"/>
      <c r="F22" s="143"/>
      <c r="G22" s="141"/>
      <c r="H22" s="141"/>
      <c r="I22" s="141">
        <f t="shared" si="0"/>
        <v>0</v>
      </c>
      <c r="J22" s="141"/>
      <c r="K22" s="141"/>
      <c r="L22" s="141"/>
      <c r="M22" s="141"/>
      <c r="N22" s="141"/>
      <c r="O22" s="141"/>
      <c r="P22" s="164"/>
    </row>
    <row r="23" spans="1:19" ht="12.75" hidden="1" x14ac:dyDescent="0.2"/>
    <row r="24" spans="1:19" ht="45" hidden="1" customHeight="1" x14ac:dyDescent="0.2">
      <c r="A24" s="1331" t="s">
        <v>469</v>
      </c>
      <c r="B24" s="1332"/>
      <c r="C24" s="1332"/>
      <c r="D24" s="1332"/>
      <c r="E24" s="1332"/>
      <c r="F24" s="1332"/>
      <c r="G24" s="1332"/>
      <c r="H24" s="1332"/>
      <c r="I24" s="1332"/>
      <c r="J24" s="1332"/>
      <c r="K24" s="1332"/>
      <c r="L24" s="1332"/>
      <c r="M24" s="1332"/>
      <c r="N24" s="1332"/>
      <c r="O24" s="1332"/>
      <c r="P24" s="1333"/>
      <c r="Q24" s="760" t="s">
        <v>1237</v>
      </c>
    </row>
    <row r="25" spans="1:19" ht="12.75" hidden="1" x14ac:dyDescent="0.2">
      <c r="A25" s="743"/>
      <c r="B25" s="750"/>
      <c r="C25" s="751"/>
      <c r="D25" s="766"/>
      <c r="E25" s="744"/>
      <c r="F25" s="744"/>
      <c r="G25" s="726"/>
      <c r="H25" s="726"/>
      <c r="I25" s="726"/>
      <c r="J25" s="726"/>
      <c r="K25" s="726"/>
      <c r="L25" s="726"/>
      <c r="M25" s="726">
        <f t="shared" ref="M25:M32" si="1">+J25</f>
        <v>0</v>
      </c>
      <c r="N25" s="726"/>
      <c r="O25" s="726"/>
      <c r="P25" s="769"/>
      <c r="Q25" s="45" t="s">
        <v>1229</v>
      </c>
    </row>
    <row r="26" spans="1:19" ht="12.75" hidden="1" x14ac:dyDescent="0.2">
      <c r="A26" s="743"/>
      <c r="B26" s="750"/>
      <c r="C26" s="751"/>
      <c r="D26" s="766"/>
      <c r="E26" s="744"/>
      <c r="F26" s="744"/>
      <c r="G26" s="726"/>
      <c r="H26" s="726"/>
      <c r="I26" s="726"/>
      <c r="J26" s="726"/>
      <c r="K26" s="726"/>
      <c r="L26" s="726"/>
      <c r="M26" s="726">
        <f t="shared" si="1"/>
        <v>0</v>
      </c>
      <c r="N26" s="726"/>
      <c r="O26" s="726"/>
      <c r="P26" s="769"/>
      <c r="Q26" s="45" t="s">
        <v>1231</v>
      </c>
    </row>
    <row r="27" spans="1:19" ht="12.75" hidden="1" x14ac:dyDescent="0.2">
      <c r="A27" s="743"/>
      <c r="B27" s="750"/>
      <c r="C27" s="751"/>
      <c r="D27" s="766"/>
      <c r="E27" s="744"/>
      <c r="F27" s="744"/>
      <c r="G27" s="726"/>
      <c r="H27" s="726"/>
      <c r="I27" s="726"/>
      <c r="J27" s="726"/>
      <c r="K27" s="726"/>
      <c r="L27" s="726"/>
      <c r="M27" s="726">
        <f t="shared" si="1"/>
        <v>0</v>
      </c>
      <c r="N27" s="726"/>
      <c r="O27" s="726"/>
      <c r="P27" s="769"/>
      <c r="Q27" s="45" t="s">
        <v>1232</v>
      </c>
    </row>
    <row r="28" spans="1:19" ht="12.75" hidden="1" x14ac:dyDescent="0.2">
      <c r="A28" s="743"/>
      <c r="B28" s="750"/>
      <c r="C28" s="751"/>
      <c r="D28" s="766"/>
      <c r="E28" s="744"/>
      <c r="F28" s="744"/>
      <c r="G28" s="726"/>
      <c r="H28" s="726"/>
      <c r="I28" s="726"/>
      <c r="J28" s="726"/>
      <c r="K28" s="726"/>
      <c r="L28" s="726"/>
      <c r="M28" s="726">
        <f t="shared" si="1"/>
        <v>0</v>
      </c>
      <c r="N28" s="726"/>
      <c r="O28" s="726"/>
      <c r="P28" s="769"/>
      <c r="Q28" s="45" t="s">
        <v>1233</v>
      </c>
    </row>
    <row r="29" spans="1:19" ht="12.75" hidden="1" x14ac:dyDescent="0.2">
      <c r="A29" s="743"/>
      <c r="B29" s="750"/>
      <c r="C29" s="751"/>
      <c r="D29" s="766"/>
      <c r="E29" s="744"/>
      <c r="F29" s="744"/>
      <c r="G29" s="726"/>
      <c r="H29" s="726"/>
      <c r="I29" s="726"/>
      <c r="J29" s="726"/>
      <c r="K29" s="726"/>
      <c r="L29" s="726"/>
      <c r="M29" s="726">
        <f t="shared" si="1"/>
        <v>0</v>
      </c>
      <c r="N29" s="726"/>
      <c r="O29" s="726"/>
      <c r="P29" s="769"/>
    </row>
    <row r="30" spans="1:19" ht="12.75" hidden="1" x14ac:dyDescent="0.2">
      <c r="A30" s="743"/>
      <c r="B30" s="750"/>
      <c r="C30" s="751"/>
      <c r="D30" s="766"/>
      <c r="E30" s="744"/>
      <c r="F30" s="744"/>
      <c r="G30" s="726"/>
      <c r="H30" s="726"/>
      <c r="I30" s="726"/>
      <c r="J30" s="726"/>
      <c r="K30" s="726"/>
      <c r="L30" s="726"/>
      <c r="M30" s="726">
        <f t="shared" si="1"/>
        <v>0</v>
      </c>
      <c r="N30" s="726"/>
      <c r="O30" s="726"/>
      <c r="P30" s="769"/>
    </row>
    <row r="31" spans="1:19" ht="12.75" hidden="1" x14ac:dyDescent="0.2">
      <c r="A31" s="743"/>
      <c r="B31" s="750"/>
      <c r="C31" s="751"/>
      <c r="D31" s="766"/>
      <c r="E31" s="744"/>
      <c r="F31" s="744"/>
      <c r="G31" s="726"/>
      <c r="H31" s="726"/>
      <c r="I31" s="726"/>
      <c r="J31" s="726"/>
      <c r="K31" s="726"/>
      <c r="L31" s="726"/>
      <c r="M31" s="726">
        <f t="shared" si="1"/>
        <v>0</v>
      </c>
      <c r="N31" s="726"/>
      <c r="O31" s="726"/>
      <c r="P31" s="769"/>
    </row>
    <row r="32" spans="1:19" ht="12.75" hidden="1" x14ac:dyDescent="0.2">
      <c r="A32" s="743"/>
      <c r="B32" s="750"/>
      <c r="C32" s="751"/>
      <c r="D32" s="766"/>
      <c r="E32" s="744"/>
      <c r="F32" s="744"/>
      <c r="G32" s="726"/>
      <c r="H32" s="726"/>
      <c r="I32" s="726"/>
      <c r="J32" s="726"/>
      <c r="K32" s="726"/>
      <c r="L32" s="726"/>
      <c r="M32" s="726">
        <f t="shared" si="1"/>
        <v>0</v>
      </c>
      <c r="N32" s="726"/>
      <c r="O32" s="726"/>
      <c r="P32" s="769"/>
    </row>
    <row r="33" spans="1:19" ht="18" customHeight="1" x14ac:dyDescent="0.2">
      <c r="A33" s="1355" t="s">
        <v>448</v>
      </c>
      <c r="B33" s="1356"/>
      <c r="C33" s="1356"/>
      <c r="D33" s="1356"/>
      <c r="E33" s="1356"/>
      <c r="F33" s="1356"/>
      <c r="G33" s="1356"/>
      <c r="H33" s="1357"/>
      <c r="I33" s="142">
        <f t="shared" ref="I33:P33" si="2">SUM(I17:I32)</f>
        <v>22180920</v>
      </c>
      <c r="J33" s="142">
        <f t="shared" si="2"/>
        <v>124318467</v>
      </c>
      <c r="K33" s="142">
        <f t="shared" si="2"/>
        <v>0</v>
      </c>
      <c r="L33" s="142">
        <f t="shared" si="2"/>
        <v>0</v>
      </c>
      <c r="M33" s="142">
        <f t="shared" si="2"/>
        <v>146499387</v>
      </c>
      <c r="N33" s="142">
        <f t="shared" si="2"/>
        <v>0</v>
      </c>
      <c r="O33" s="142">
        <f t="shared" si="2"/>
        <v>0</v>
      </c>
      <c r="P33" s="142">
        <f t="shared" si="2"/>
        <v>0</v>
      </c>
      <c r="Q33" s="163"/>
    </row>
    <row r="34" spans="1:19" ht="27.75" customHeight="1" x14ac:dyDescent="0.2">
      <c r="A34" s="1330" t="s">
        <v>375</v>
      </c>
      <c r="B34" s="1321"/>
      <c r="C34" s="1321"/>
      <c r="D34" s="83" t="s">
        <v>117</v>
      </c>
      <c r="E34" s="76" t="s">
        <v>1308</v>
      </c>
      <c r="F34" s="76" t="s">
        <v>1309</v>
      </c>
      <c r="G34" s="135" t="s">
        <v>1310</v>
      </c>
      <c r="H34" s="135" t="s">
        <v>1311</v>
      </c>
      <c r="I34" s="135" t="s">
        <v>1314</v>
      </c>
      <c r="J34" s="135" t="s">
        <v>1315</v>
      </c>
      <c r="K34" s="135"/>
      <c r="L34" s="135"/>
      <c r="M34" s="137" t="s">
        <v>425</v>
      </c>
      <c r="N34" s="137" t="s">
        <v>426</v>
      </c>
      <c r="O34" s="137" t="s">
        <v>425</v>
      </c>
      <c r="P34" s="162" t="s">
        <v>426</v>
      </c>
      <c r="S34" s="163"/>
    </row>
    <row r="35" spans="1:19" ht="12.75" x14ac:dyDescent="0.2">
      <c r="A35" s="1326" t="s">
        <v>461</v>
      </c>
      <c r="B35" s="1327"/>
      <c r="C35" s="1327"/>
      <c r="D35" s="1327"/>
      <c r="E35" s="1327"/>
      <c r="F35" s="1327"/>
      <c r="G35" s="1327"/>
      <c r="H35" s="1327"/>
      <c r="I35" s="1327"/>
      <c r="J35" s="1327"/>
      <c r="K35" s="1327"/>
      <c r="L35" s="1327"/>
      <c r="M35" s="1327"/>
      <c r="N35" s="1327"/>
      <c r="O35" s="1327"/>
      <c r="P35" s="1328"/>
      <c r="Q35" s="719"/>
    </row>
    <row r="36" spans="1:19" ht="12.75" x14ac:dyDescent="0.2">
      <c r="A36" s="1351" t="str">
        <f>'Estudio de mercado'!A12</f>
        <v>Guantes de nitrilo  (recueperadores)</v>
      </c>
      <c r="B36" s="1352"/>
      <c r="C36" s="1352"/>
      <c r="D36" s="745" t="s">
        <v>471</v>
      </c>
      <c r="E36" s="745">
        <v>640</v>
      </c>
      <c r="F36" s="745"/>
      <c r="G36" s="726">
        <f>'Estudio de mercado'!U12</f>
        <v>7093.8375350140059</v>
      </c>
      <c r="H36" s="726">
        <f t="shared" ref="H36:H53" si="3">G36*1.05</f>
        <v>7448.5294117647063</v>
      </c>
      <c r="I36" s="726">
        <f t="shared" ref="I36:J40" si="4">E36*G36</f>
        <v>4540056.0224089641</v>
      </c>
      <c r="J36" s="726">
        <f t="shared" si="4"/>
        <v>0</v>
      </c>
      <c r="K36" s="726"/>
      <c r="L36" s="726"/>
      <c r="M36" s="727">
        <f>I36+J36+K36+L36</f>
        <v>4540056.0224089641</v>
      </c>
      <c r="N36" s="727"/>
      <c r="O36" s="868"/>
      <c r="P36" s="869"/>
      <c r="Q36" s="719"/>
    </row>
    <row r="37" spans="1:19" ht="26.45" customHeight="1" x14ac:dyDescent="0.2">
      <c r="A37" s="1376" t="s">
        <v>1288</v>
      </c>
      <c r="B37" s="1377"/>
      <c r="C37" s="1377"/>
      <c r="D37" s="745" t="s">
        <v>471</v>
      </c>
      <c r="E37" s="745">
        <v>640</v>
      </c>
      <c r="F37" s="745"/>
      <c r="G37" s="726">
        <f>Distintivos!H11</f>
        <v>114284.1153499136</v>
      </c>
      <c r="H37" s="726">
        <f t="shared" si="3"/>
        <v>119998.32111740929</v>
      </c>
      <c r="I37" s="726">
        <f t="shared" si="4"/>
        <v>73141833.823944703</v>
      </c>
      <c r="J37" s="726">
        <f t="shared" si="4"/>
        <v>0</v>
      </c>
      <c r="K37" s="726"/>
      <c r="L37" s="726"/>
      <c r="M37" s="727">
        <f t="shared" ref="M37:M53" si="5">I37+J37+K37+L37</f>
        <v>73141833.823944703</v>
      </c>
      <c r="N37" s="727"/>
      <c r="O37" s="868"/>
      <c r="P37" s="869"/>
      <c r="Q37" s="719"/>
    </row>
    <row r="38" spans="1:19" ht="26.45" customHeight="1" x14ac:dyDescent="0.2">
      <c r="A38" s="1351" t="s">
        <v>1259</v>
      </c>
      <c r="B38" s="1352"/>
      <c r="C38" s="1352"/>
      <c r="D38" s="745" t="s">
        <v>471</v>
      </c>
      <c r="E38" s="745">
        <v>100</v>
      </c>
      <c r="F38" s="745"/>
      <c r="G38" s="726">
        <f>Distintivos!H13</f>
        <v>72669.508030873592</v>
      </c>
      <c r="H38" s="726">
        <f t="shared" si="3"/>
        <v>76302.98343241727</v>
      </c>
      <c r="I38" s="726">
        <f t="shared" si="4"/>
        <v>7266950.8030873593</v>
      </c>
      <c r="J38" s="726">
        <f t="shared" si="4"/>
        <v>0</v>
      </c>
      <c r="K38" s="726"/>
      <c r="L38" s="726"/>
      <c r="M38" s="727">
        <f t="shared" si="5"/>
        <v>7266950.8030873593</v>
      </c>
      <c r="N38" s="727"/>
      <c r="O38" s="868"/>
      <c r="P38" s="869"/>
      <c r="Q38" s="719"/>
    </row>
    <row r="39" spans="1:19" ht="25.5" customHeight="1" x14ac:dyDescent="0.2">
      <c r="A39" s="1351" t="str">
        <f>'Estudio de mercado'!A14</f>
        <v>Bolsas en dril (reciclatón)</v>
      </c>
      <c r="B39" s="1352"/>
      <c r="C39" s="1352"/>
      <c r="D39" s="744" t="s">
        <v>471</v>
      </c>
      <c r="E39" s="744">
        <v>3500</v>
      </c>
      <c r="F39" s="744"/>
      <c r="G39" s="726">
        <f>'Estudio de mercado'!U14</f>
        <v>13668.5</v>
      </c>
      <c r="H39" s="726">
        <f t="shared" si="3"/>
        <v>14351.925000000001</v>
      </c>
      <c r="I39" s="726">
        <f t="shared" si="4"/>
        <v>47839750</v>
      </c>
      <c r="J39" s="726">
        <f t="shared" si="4"/>
        <v>0</v>
      </c>
      <c r="K39" s="726"/>
      <c r="L39" s="726"/>
      <c r="M39" s="727">
        <f t="shared" si="5"/>
        <v>47839750</v>
      </c>
      <c r="N39" s="727"/>
      <c r="O39" s="868"/>
      <c r="P39" s="869"/>
      <c r="Q39" s="719"/>
    </row>
    <row r="40" spans="1:19" ht="25.5" customHeight="1" x14ac:dyDescent="0.2">
      <c r="A40" s="1351" t="s">
        <v>1334</v>
      </c>
      <c r="B40" s="1352"/>
      <c r="C40" s="1352"/>
      <c r="D40" s="744" t="s">
        <v>471</v>
      </c>
      <c r="E40" s="744"/>
      <c r="F40" s="744">
        <v>30</v>
      </c>
      <c r="G40" s="726">
        <v>95734.004201680684</v>
      </c>
      <c r="H40" s="726">
        <f t="shared" si="3"/>
        <v>100520.70441176472</v>
      </c>
      <c r="I40" s="726">
        <f t="shared" si="4"/>
        <v>0</v>
      </c>
      <c r="J40" s="726">
        <f t="shared" si="4"/>
        <v>3015621.1323529417</v>
      </c>
      <c r="K40" s="726"/>
      <c r="L40" s="726"/>
      <c r="M40" s="727">
        <f t="shared" si="5"/>
        <v>3015621.1323529417</v>
      </c>
      <c r="N40" s="727"/>
      <c r="O40" s="868"/>
      <c r="P40" s="869"/>
      <c r="Q40" s="719"/>
    </row>
    <row r="41" spans="1:19" ht="25.15" customHeight="1" x14ac:dyDescent="0.2">
      <c r="A41" s="1351" t="s">
        <v>1317</v>
      </c>
      <c r="B41" s="1352"/>
      <c r="C41" s="1352"/>
      <c r="D41" s="745" t="s">
        <v>470</v>
      </c>
      <c r="E41" s="745"/>
      <c r="F41" s="745">
        <v>8</v>
      </c>
      <c r="G41" s="726">
        <f>'Gtos DyM'!B95</f>
        <v>16000</v>
      </c>
      <c r="H41" s="726">
        <f t="shared" si="3"/>
        <v>16800</v>
      </c>
      <c r="I41" s="726">
        <f t="shared" ref="I41:I54" si="6">E41*G41</f>
        <v>0</v>
      </c>
      <c r="J41" s="726">
        <f t="shared" ref="J41:J51" si="7">F41*H41</f>
        <v>134400</v>
      </c>
      <c r="K41" s="726"/>
      <c r="L41" s="726"/>
      <c r="M41" s="727">
        <f t="shared" si="5"/>
        <v>134400</v>
      </c>
      <c r="N41" s="727"/>
      <c r="O41" s="868"/>
      <c r="P41" s="869"/>
    </row>
    <row r="42" spans="1:19" ht="25.15" customHeight="1" x14ac:dyDescent="0.2">
      <c r="A42" s="1351" t="s">
        <v>1318</v>
      </c>
      <c r="B42" s="1352"/>
      <c r="C42" s="1352"/>
      <c r="D42" s="745" t="s">
        <v>470</v>
      </c>
      <c r="E42" s="745"/>
      <c r="F42" s="745">
        <v>10</v>
      </c>
      <c r="G42" s="726">
        <f>'Gtos DyM'!B96</f>
        <v>42000</v>
      </c>
      <c r="H42" s="726">
        <f t="shared" si="3"/>
        <v>44100</v>
      </c>
      <c r="I42" s="726">
        <f t="shared" si="6"/>
        <v>0</v>
      </c>
      <c r="J42" s="726">
        <f t="shared" si="7"/>
        <v>441000</v>
      </c>
      <c r="K42" s="726"/>
      <c r="L42" s="726"/>
      <c r="M42" s="727">
        <f t="shared" si="5"/>
        <v>441000</v>
      </c>
      <c r="N42" s="727"/>
      <c r="O42" s="868"/>
      <c r="P42" s="869"/>
    </row>
    <row r="43" spans="1:19" ht="25.15" customHeight="1" x14ac:dyDescent="0.2">
      <c r="A43" s="1351" t="s">
        <v>1319</v>
      </c>
      <c r="B43" s="1352"/>
      <c r="C43" s="1352"/>
      <c r="D43" s="745" t="s">
        <v>470</v>
      </c>
      <c r="E43" s="745"/>
      <c r="F43" s="745">
        <v>11</v>
      </c>
      <c r="G43" s="726">
        <f>'Gtos DyM'!B97</f>
        <v>94000</v>
      </c>
      <c r="H43" s="726">
        <f t="shared" si="3"/>
        <v>98700</v>
      </c>
      <c r="I43" s="726">
        <f t="shared" si="6"/>
        <v>0</v>
      </c>
      <c r="J43" s="726">
        <f t="shared" si="7"/>
        <v>1085700</v>
      </c>
      <c r="K43" s="726"/>
      <c r="L43" s="726"/>
      <c r="M43" s="727">
        <f t="shared" si="5"/>
        <v>1085700</v>
      </c>
      <c r="N43" s="727"/>
      <c r="O43" s="868"/>
      <c r="P43" s="869"/>
    </row>
    <row r="44" spans="1:19" ht="25.15" customHeight="1" x14ac:dyDescent="0.2">
      <c r="A44" s="1351" t="s">
        <v>1320</v>
      </c>
      <c r="B44" s="1352"/>
      <c r="C44" s="1352"/>
      <c r="D44" s="745" t="s">
        <v>470</v>
      </c>
      <c r="E44" s="745"/>
      <c r="F44" s="745">
        <v>8</v>
      </c>
      <c r="G44" s="726">
        <f>'Gtos DyM'!B98</f>
        <v>103000</v>
      </c>
      <c r="H44" s="726">
        <f t="shared" si="3"/>
        <v>108150</v>
      </c>
      <c r="I44" s="726">
        <f t="shared" si="6"/>
        <v>0</v>
      </c>
      <c r="J44" s="726">
        <f t="shared" si="7"/>
        <v>865200</v>
      </c>
      <c r="K44" s="726"/>
      <c r="L44" s="726"/>
      <c r="M44" s="727">
        <f t="shared" si="5"/>
        <v>865200</v>
      </c>
      <c r="N44" s="727"/>
      <c r="O44" s="868"/>
      <c r="P44" s="869"/>
    </row>
    <row r="45" spans="1:19" ht="25.15" customHeight="1" x14ac:dyDescent="0.2">
      <c r="A45" s="1351" t="s">
        <v>1321</v>
      </c>
      <c r="B45" s="1352"/>
      <c r="C45" s="1352"/>
      <c r="D45" s="745" t="s">
        <v>470</v>
      </c>
      <c r="E45" s="745"/>
      <c r="F45" s="745">
        <v>10</v>
      </c>
      <c r="G45" s="726">
        <f>'Gtos DyM'!B99</f>
        <v>89000</v>
      </c>
      <c r="H45" s="726">
        <f t="shared" si="3"/>
        <v>93450</v>
      </c>
      <c r="I45" s="726">
        <f t="shared" si="6"/>
        <v>0</v>
      </c>
      <c r="J45" s="726">
        <f t="shared" si="7"/>
        <v>934500</v>
      </c>
      <c r="K45" s="726"/>
      <c r="L45" s="726"/>
      <c r="M45" s="727">
        <f t="shared" si="5"/>
        <v>934500</v>
      </c>
      <c r="N45" s="727"/>
      <c r="O45" s="868"/>
      <c r="P45" s="869"/>
    </row>
    <row r="46" spans="1:19" ht="25.15" customHeight="1" x14ac:dyDescent="0.2">
      <c r="A46" s="1351" t="s">
        <v>1322</v>
      </c>
      <c r="B46" s="1352"/>
      <c r="C46" s="1352"/>
      <c r="D46" s="745" t="s">
        <v>470</v>
      </c>
      <c r="E46" s="745"/>
      <c r="F46" s="745">
        <v>7</v>
      </c>
      <c r="G46" s="726">
        <f>'Gtos DyM'!B100</f>
        <v>262000</v>
      </c>
      <c r="H46" s="726">
        <f t="shared" si="3"/>
        <v>275100</v>
      </c>
      <c r="I46" s="726">
        <f t="shared" si="6"/>
        <v>0</v>
      </c>
      <c r="J46" s="726">
        <f t="shared" si="7"/>
        <v>1925700</v>
      </c>
      <c r="K46" s="726"/>
      <c r="L46" s="726"/>
      <c r="M46" s="727">
        <f t="shared" si="5"/>
        <v>1925700</v>
      </c>
      <c r="N46" s="727"/>
      <c r="O46" s="868"/>
      <c r="P46" s="869"/>
    </row>
    <row r="47" spans="1:19" ht="25.15" customHeight="1" x14ac:dyDescent="0.2">
      <c r="A47" s="1351" t="s">
        <v>1323</v>
      </c>
      <c r="B47" s="1352"/>
      <c r="C47" s="1352"/>
      <c r="D47" s="745" t="s">
        <v>470</v>
      </c>
      <c r="E47" s="745"/>
      <c r="F47" s="745">
        <v>17</v>
      </c>
      <c r="G47" s="726">
        <f>'Gtos DyM'!B101</f>
        <v>95000</v>
      </c>
      <c r="H47" s="726">
        <f t="shared" si="3"/>
        <v>99750</v>
      </c>
      <c r="I47" s="726">
        <f t="shared" si="6"/>
        <v>0</v>
      </c>
      <c r="J47" s="726">
        <f t="shared" si="7"/>
        <v>1695750</v>
      </c>
      <c r="K47" s="726"/>
      <c r="L47" s="726"/>
      <c r="M47" s="727">
        <f t="shared" si="5"/>
        <v>1695750</v>
      </c>
      <c r="N47" s="727"/>
      <c r="O47" s="868"/>
      <c r="P47" s="869"/>
    </row>
    <row r="48" spans="1:19" ht="25.15" customHeight="1" x14ac:dyDescent="0.2">
      <c r="A48" s="1351" t="s">
        <v>1324</v>
      </c>
      <c r="B48" s="1352"/>
      <c r="C48" s="1352"/>
      <c r="D48" s="745" t="s">
        <v>470</v>
      </c>
      <c r="E48" s="745"/>
      <c r="F48" s="745">
        <v>12</v>
      </c>
      <c r="G48" s="726">
        <f>'Gtos DyM'!B102</f>
        <v>128000</v>
      </c>
      <c r="H48" s="726">
        <f t="shared" si="3"/>
        <v>134400</v>
      </c>
      <c r="I48" s="726">
        <f t="shared" si="6"/>
        <v>0</v>
      </c>
      <c r="J48" s="726">
        <f t="shared" si="7"/>
        <v>1612800</v>
      </c>
      <c r="K48" s="726"/>
      <c r="L48" s="726"/>
      <c r="M48" s="727">
        <f t="shared" si="5"/>
        <v>1612800</v>
      </c>
      <c r="N48" s="727"/>
      <c r="O48" s="868"/>
      <c r="P48" s="869"/>
    </row>
    <row r="49" spans="1:17" ht="25.15" customHeight="1" x14ac:dyDescent="0.2">
      <c r="A49" s="1351" t="s">
        <v>1269</v>
      </c>
      <c r="B49" s="1352"/>
      <c r="C49" s="1352"/>
      <c r="D49" s="745" t="s">
        <v>470</v>
      </c>
      <c r="E49" s="745">
        <v>0</v>
      </c>
      <c r="F49" s="745">
        <v>40</v>
      </c>
      <c r="G49" s="726">
        <f>('Gtos DyM'!B110+'Gtos DyM'!C110)</f>
        <v>179800</v>
      </c>
      <c r="H49" s="726">
        <f t="shared" si="3"/>
        <v>188790</v>
      </c>
      <c r="I49" s="726">
        <f t="shared" si="6"/>
        <v>0</v>
      </c>
      <c r="J49" s="726">
        <f t="shared" si="7"/>
        <v>7551600</v>
      </c>
      <c r="K49" s="726"/>
      <c r="L49" s="726"/>
      <c r="M49" s="727">
        <f t="shared" si="5"/>
        <v>7551600</v>
      </c>
      <c r="N49" s="727"/>
      <c r="O49" s="868"/>
      <c r="P49" s="869"/>
    </row>
    <row r="50" spans="1:17" ht="25.15" customHeight="1" x14ac:dyDescent="0.2">
      <c r="A50" s="1351" t="s">
        <v>1285</v>
      </c>
      <c r="B50" s="1352"/>
      <c r="C50" s="1352"/>
      <c r="D50" s="745" t="s">
        <v>470</v>
      </c>
      <c r="E50" s="745">
        <v>10</v>
      </c>
      <c r="F50" s="745">
        <v>50</v>
      </c>
      <c r="G50" s="726">
        <f>+'Gtos DyM'!C110+'Gtos DyM'!B110</f>
        <v>179800</v>
      </c>
      <c r="H50" s="726">
        <f t="shared" si="3"/>
        <v>188790</v>
      </c>
      <c r="I50" s="726">
        <f t="shared" si="6"/>
        <v>1798000</v>
      </c>
      <c r="J50" s="726">
        <f t="shared" si="7"/>
        <v>9439500</v>
      </c>
      <c r="K50" s="726"/>
      <c r="L50" s="726"/>
      <c r="M50" s="727">
        <f t="shared" si="5"/>
        <v>11237500</v>
      </c>
      <c r="N50" s="727"/>
      <c r="O50" s="868"/>
      <c r="P50" s="869"/>
    </row>
    <row r="51" spans="1:17" ht="25.15" customHeight="1" x14ac:dyDescent="0.2">
      <c r="A51" s="1351" t="s">
        <v>1333</v>
      </c>
      <c r="B51" s="1352"/>
      <c r="C51" s="1352"/>
      <c r="D51" s="745" t="s">
        <v>470</v>
      </c>
      <c r="E51" s="745">
        <v>0</v>
      </c>
      <c r="F51" s="745">
        <v>35</v>
      </c>
      <c r="G51" s="726">
        <f>+('Gtos DyM'!C110+'Gtos DyM'!B110)</f>
        <v>179800</v>
      </c>
      <c r="H51" s="726">
        <f t="shared" si="3"/>
        <v>188790</v>
      </c>
      <c r="I51" s="726">
        <f t="shared" si="6"/>
        <v>0</v>
      </c>
      <c r="J51" s="726">
        <f t="shared" si="7"/>
        <v>6607650</v>
      </c>
      <c r="K51" s="726"/>
      <c r="L51" s="726"/>
      <c r="M51" s="727">
        <f t="shared" si="5"/>
        <v>6607650</v>
      </c>
      <c r="N51" s="727"/>
      <c r="O51" s="868"/>
      <c r="P51" s="869"/>
    </row>
    <row r="52" spans="1:17" ht="25.15" customHeight="1" x14ac:dyDescent="0.2">
      <c r="A52" s="1351" t="s">
        <v>1330</v>
      </c>
      <c r="B52" s="1352"/>
      <c r="C52" s="1352"/>
      <c r="D52" s="745" t="s">
        <v>471</v>
      </c>
      <c r="E52" s="745">
        <v>0</v>
      </c>
      <c r="F52" s="745">
        <v>1400</v>
      </c>
      <c r="G52" s="726">
        <f>Alimentación!K59</f>
        <v>11519.44348850176</v>
      </c>
      <c r="H52" s="726">
        <f>G52*1.05</f>
        <v>12095.415662926849</v>
      </c>
      <c r="I52" s="726">
        <f t="shared" si="6"/>
        <v>0</v>
      </c>
      <c r="J52" s="726">
        <f>F52*H52+1692.5</f>
        <v>16935274.428097587</v>
      </c>
      <c r="K52" s="726"/>
      <c r="L52" s="726"/>
      <c r="M52" s="727">
        <f t="shared" si="5"/>
        <v>16935274.428097587</v>
      </c>
      <c r="N52" s="727"/>
      <c r="O52" s="868"/>
      <c r="P52" s="869"/>
    </row>
    <row r="53" spans="1:17" ht="25.15" customHeight="1" x14ac:dyDescent="0.2">
      <c r="A53" s="1351" t="s">
        <v>1316</v>
      </c>
      <c r="B53" s="1352"/>
      <c r="C53" s="1352"/>
      <c r="D53" s="745" t="s">
        <v>471</v>
      </c>
      <c r="E53" s="745">
        <v>6</v>
      </c>
      <c r="F53" s="745"/>
      <c r="G53" s="726">
        <f>Distintivos!H11+Distintivos!H12</f>
        <v>162114.90463723519</v>
      </c>
      <c r="H53" s="726">
        <f t="shared" si="3"/>
        <v>170220.64986909696</v>
      </c>
      <c r="I53" s="726">
        <f t="shared" si="6"/>
        <v>972689.42782341107</v>
      </c>
      <c r="J53" s="726">
        <f>F53*H53</f>
        <v>0</v>
      </c>
      <c r="K53" s="726"/>
      <c r="L53" s="726"/>
      <c r="M53" s="727">
        <f t="shared" si="5"/>
        <v>972689.42782341107</v>
      </c>
      <c r="N53" s="727"/>
      <c r="O53" s="868"/>
      <c r="P53" s="869"/>
    </row>
    <row r="54" spans="1:17" ht="18" customHeight="1" x14ac:dyDescent="0.2">
      <c r="A54" s="1322"/>
      <c r="B54" s="1285"/>
      <c r="C54" s="1285"/>
      <c r="D54" s="23"/>
      <c r="E54" s="23"/>
      <c r="F54" s="23"/>
      <c r="G54" s="141"/>
      <c r="H54" s="141"/>
      <c r="I54" s="141">
        <f t="shared" si="6"/>
        <v>0</v>
      </c>
      <c r="J54" s="141">
        <f>F54*H54</f>
        <v>0</v>
      </c>
      <c r="K54" s="141">
        <f t="shared" ref="K54" si="8">I54*0.19</f>
        <v>0</v>
      </c>
      <c r="L54" s="141">
        <f t="shared" ref="L54" si="9">J54*0.19</f>
        <v>0</v>
      </c>
      <c r="M54" s="252">
        <f>I54+J54</f>
        <v>0</v>
      </c>
      <c r="N54" s="252"/>
      <c r="O54" s="168"/>
      <c r="P54" s="169"/>
    </row>
    <row r="55" spans="1:17" ht="18" customHeight="1" x14ac:dyDescent="0.2">
      <c r="A55" s="1355" t="s">
        <v>455</v>
      </c>
      <c r="B55" s="1356"/>
      <c r="C55" s="1356"/>
      <c r="D55" s="1356"/>
      <c r="E55" s="1356"/>
      <c r="F55" s="1357"/>
      <c r="G55" s="142">
        <f t="shared" ref="G55:P55" si="10">SUM(G36:G54)</f>
        <v>1845484.3132432189</v>
      </c>
      <c r="H55" s="142">
        <f t="shared" si="10"/>
        <v>1937758.5289053798</v>
      </c>
      <c r="I55" s="142">
        <f t="shared" si="10"/>
        <v>135559280.07726443</v>
      </c>
      <c r="J55" s="142">
        <f t="shared" si="10"/>
        <v>52244695.560450524</v>
      </c>
      <c r="K55" s="142">
        <f t="shared" si="10"/>
        <v>0</v>
      </c>
      <c r="L55" s="142">
        <f t="shared" si="10"/>
        <v>0</v>
      </c>
      <c r="M55" s="142">
        <f>SUM(M36:M54)</f>
        <v>187803975.63771495</v>
      </c>
      <c r="N55" s="142">
        <f t="shared" si="10"/>
        <v>0</v>
      </c>
      <c r="O55" s="142">
        <f t="shared" si="10"/>
        <v>0</v>
      </c>
      <c r="P55" s="166">
        <f t="shared" si="10"/>
        <v>0</v>
      </c>
    </row>
    <row r="56" spans="1:17" ht="18" customHeight="1" thickBot="1" x14ac:dyDescent="0.25">
      <c r="A56" s="1358" t="s">
        <v>462</v>
      </c>
      <c r="B56" s="1359"/>
      <c r="C56" s="1359"/>
      <c r="D56" s="1359"/>
      <c r="E56" s="1359"/>
      <c r="F56" s="1360"/>
      <c r="G56" s="170">
        <f t="shared" ref="G56:P56" si="11">G33+G55</f>
        <v>1845484.3132432189</v>
      </c>
      <c r="H56" s="170">
        <f t="shared" si="11"/>
        <v>1937758.5289053798</v>
      </c>
      <c r="I56" s="170">
        <f t="shared" si="11"/>
        <v>157740200.07726443</v>
      </c>
      <c r="J56" s="170">
        <f t="shared" si="11"/>
        <v>176563162.56045052</v>
      </c>
      <c r="K56" s="170">
        <f t="shared" si="11"/>
        <v>0</v>
      </c>
      <c r="L56" s="170">
        <f t="shared" si="11"/>
        <v>0</v>
      </c>
      <c r="M56" s="170">
        <f t="shared" si="11"/>
        <v>334303362.63771498</v>
      </c>
      <c r="N56" s="170">
        <f t="shared" si="11"/>
        <v>0</v>
      </c>
      <c r="O56" s="170">
        <f t="shared" si="11"/>
        <v>0</v>
      </c>
      <c r="P56" s="171">
        <f t="shared" si="11"/>
        <v>0</v>
      </c>
    </row>
    <row r="57" spans="1:17" ht="18" customHeight="1" thickBot="1" x14ac:dyDescent="0.25">
      <c r="A57" s="1361" t="s">
        <v>456</v>
      </c>
      <c r="B57" s="1362"/>
      <c r="C57" s="1362"/>
      <c r="D57" s="1362"/>
      <c r="E57" s="1362"/>
      <c r="F57" s="1362"/>
      <c r="G57" s="852"/>
      <c r="H57" s="853"/>
      <c r="I57" s="853"/>
      <c r="J57" s="344" t="s">
        <v>1325</v>
      </c>
      <c r="K57" s="829"/>
      <c r="L57" s="829"/>
      <c r="M57" s="1378"/>
      <c r="N57" s="1378"/>
      <c r="O57" s="1378"/>
      <c r="P57" s="1379"/>
    </row>
    <row r="58" spans="1:17" ht="18" customHeight="1" x14ac:dyDescent="0.2">
      <c r="A58" s="1300" t="str">
        <f>IF(J57="Si","Administración","Gastos de administración")</f>
        <v>Administración</v>
      </c>
      <c r="B58" s="1342"/>
      <c r="C58" s="1342"/>
      <c r="D58" s="1342"/>
      <c r="E58" s="1343"/>
      <c r="F58" s="148">
        <v>0.16</v>
      </c>
      <c r="G58" s="789"/>
      <c r="H58" s="148"/>
      <c r="I58" s="141">
        <f>I56*$F$58</f>
        <v>25238432.012362309</v>
      </c>
      <c r="J58" s="141">
        <f>J56*$F$58</f>
        <v>28250106.009672083</v>
      </c>
      <c r="K58" s="141">
        <f>K56*$F$58</f>
        <v>0</v>
      </c>
      <c r="L58" s="141">
        <f>L56*$F$58</f>
        <v>0</v>
      </c>
      <c r="M58" s="141">
        <f>M56*$F$58</f>
        <v>53488538.022034399</v>
      </c>
      <c r="N58" s="141"/>
      <c r="O58" s="141"/>
      <c r="P58" s="141"/>
      <c r="Q58" s="287" t="s">
        <v>396</v>
      </c>
    </row>
    <row r="59" spans="1:17" ht="18" customHeight="1" x14ac:dyDescent="0.2">
      <c r="A59" s="1304" t="str">
        <f>IF(J57="Si","Utilidad","")</f>
        <v>Utilidad</v>
      </c>
      <c r="B59" s="1305"/>
      <c r="C59" s="1305"/>
      <c r="D59" s="1305"/>
      <c r="E59" s="1306"/>
      <c r="F59" s="148">
        <v>0</v>
      </c>
      <c r="G59" s="789"/>
      <c r="H59" s="148"/>
      <c r="I59" s="141">
        <v>0</v>
      </c>
      <c r="J59" s="141">
        <v>0</v>
      </c>
      <c r="K59" s="141">
        <v>0</v>
      </c>
      <c r="L59" s="141">
        <v>0</v>
      </c>
      <c r="M59" s="141">
        <v>0</v>
      </c>
      <c r="N59" s="141"/>
      <c r="O59" s="141"/>
      <c r="P59" s="141"/>
    </row>
    <row r="60" spans="1:17" ht="18" customHeight="1" x14ac:dyDescent="0.2">
      <c r="A60" s="1304" t="str">
        <f>IF(J57="Si","IVA","")</f>
        <v>IVA</v>
      </c>
      <c r="B60" s="1305"/>
      <c r="C60" s="1305"/>
      <c r="D60" s="1305"/>
      <c r="E60" s="1306"/>
      <c r="F60" s="148">
        <v>0.19</v>
      </c>
      <c r="G60" s="789"/>
      <c r="H60" s="148"/>
      <c r="I60" s="141">
        <f>I58*$F$60</f>
        <v>4795302.0823488384</v>
      </c>
      <c r="J60" s="141">
        <f>J58*$F$60</f>
        <v>5367520.1418376956</v>
      </c>
      <c r="K60" s="141">
        <f>K58*$F$60</f>
        <v>0</v>
      </c>
      <c r="L60" s="141">
        <f>L58*$F$60</f>
        <v>0</v>
      </c>
      <c r="M60" s="141">
        <f>M58*$F$60</f>
        <v>10162822.224186536</v>
      </c>
      <c r="N60" s="141"/>
      <c r="O60" s="141"/>
      <c r="P60" s="141"/>
      <c r="Q60" s="283" t="s">
        <v>399</v>
      </c>
    </row>
    <row r="61" spans="1:17" ht="18" customHeight="1" thickBot="1" x14ac:dyDescent="0.25">
      <c r="A61" s="1353" t="str">
        <f>IF(J57="Si","TOTAL (después de AU e IVA)", "TOTAL (después de administración)")</f>
        <v>TOTAL (después de AU e IVA)</v>
      </c>
      <c r="B61" s="1354"/>
      <c r="C61" s="1354"/>
      <c r="D61" s="1354"/>
      <c r="E61" s="1354"/>
      <c r="F61" s="1354"/>
      <c r="G61" s="286"/>
      <c r="H61" s="286"/>
      <c r="I61" s="286">
        <f t="shared" ref="I61:P61" si="12">SUM(I58:I60)+I56</f>
        <v>187773934.17197558</v>
      </c>
      <c r="J61" s="286">
        <f t="shared" si="12"/>
        <v>210180788.71196032</v>
      </c>
      <c r="K61" s="265">
        <f t="shared" si="12"/>
        <v>0</v>
      </c>
      <c r="L61" s="265">
        <f t="shared" si="12"/>
        <v>0</v>
      </c>
      <c r="M61" s="265">
        <f t="shared" si="12"/>
        <v>397954722.88393593</v>
      </c>
      <c r="N61" s="265">
        <f t="shared" si="12"/>
        <v>0</v>
      </c>
      <c r="O61" s="265">
        <f t="shared" si="12"/>
        <v>0</v>
      </c>
      <c r="P61" s="266">
        <f t="shared" si="12"/>
        <v>0</v>
      </c>
    </row>
    <row r="62" spans="1:17" ht="175.5" customHeight="1" thickBot="1" x14ac:dyDescent="0.25">
      <c r="A62" s="263" t="s">
        <v>458</v>
      </c>
      <c r="B62" s="465"/>
      <c r="C62" s="264" t="s">
        <v>117</v>
      </c>
      <c r="D62" s="465" t="s">
        <v>148</v>
      </c>
      <c r="E62" s="264" t="s">
        <v>463</v>
      </c>
      <c r="F62" s="264"/>
      <c r="G62" s="543">
        <f>IFERROR(J56/B62,0)</f>
        <v>0</v>
      </c>
      <c r="H62" s="828"/>
      <c r="I62" s="828"/>
      <c r="J62" s="1334"/>
      <c r="K62" s="1335"/>
      <c r="L62" s="1335"/>
      <c r="M62" s="1336"/>
      <c r="N62" s="1336"/>
      <c r="O62" s="1336"/>
      <c r="P62" s="1337"/>
    </row>
    <row r="63" spans="1:17" ht="22.5" customHeight="1" thickBot="1" x14ac:dyDescent="0.25">
      <c r="A63" s="1291"/>
      <c r="B63" s="1292"/>
      <c r="C63" s="1292"/>
      <c r="D63" s="1292"/>
      <c r="E63" s="1292"/>
      <c r="F63" s="1292"/>
      <c r="G63" s="1292"/>
      <c r="H63" s="1292"/>
      <c r="I63" s="1292"/>
      <c r="J63" s="1292"/>
      <c r="K63" s="1292"/>
      <c r="L63" s="1292"/>
      <c r="M63" s="1292"/>
      <c r="N63" s="1292"/>
      <c r="O63" s="1292"/>
      <c r="P63" s="1293"/>
    </row>
    <row r="64" spans="1:17" ht="72" customHeight="1" thickBot="1" x14ac:dyDescent="0.25">
      <c r="A64" s="263" t="s">
        <v>458</v>
      </c>
      <c r="B64" s="465"/>
      <c r="C64" s="264" t="s">
        <v>117</v>
      </c>
      <c r="D64" s="465" t="str">
        <f>+D62</f>
        <v>Documentos</v>
      </c>
      <c r="E64" s="264" t="s">
        <v>464</v>
      </c>
      <c r="F64" s="264"/>
      <c r="G64" s="543">
        <f>IFERROR((J56-J33)/B64,0)</f>
        <v>0</v>
      </c>
      <c r="H64" s="828"/>
      <c r="I64" s="828"/>
      <c r="J64" s="1334" t="s">
        <v>465</v>
      </c>
      <c r="K64" s="1335"/>
      <c r="L64" s="1335"/>
      <c r="M64" s="1336"/>
      <c r="N64" s="1336"/>
      <c r="O64" s="1336"/>
      <c r="P64" s="1337"/>
    </row>
    <row r="65" spans="1:17" ht="18" customHeight="1" x14ac:dyDescent="0.2">
      <c r="A65" s="1302"/>
      <c r="B65" s="1303"/>
      <c r="C65" s="1303"/>
      <c r="D65" s="1303"/>
      <c r="E65" s="1303"/>
      <c r="F65" s="1303"/>
      <c r="G65" s="1303"/>
      <c r="H65" s="1303"/>
      <c r="I65" s="1303"/>
      <c r="J65" s="1303"/>
      <c r="K65" s="1303"/>
      <c r="L65" s="1303"/>
      <c r="M65" s="1303"/>
      <c r="N65" s="1303"/>
      <c r="O65" s="1303"/>
      <c r="P65" s="1303"/>
    </row>
    <row r="66" spans="1:17" ht="18" hidden="1" customHeight="1" x14ac:dyDescent="0.2">
      <c r="A66" s="1323"/>
      <c r="B66" s="1324"/>
      <c r="C66" s="1324"/>
      <c r="D66" s="1324"/>
      <c r="E66" s="1324"/>
      <c r="F66" s="1324"/>
      <c r="G66" s="1324"/>
      <c r="H66" s="1324"/>
      <c r="I66" s="1324"/>
      <c r="J66" s="1324"/>
      <c r="K66" s="1324"/>
      <c r="L66" s="1324"/>
      <c r="M66" s="1324"/>
      <c r="N66" s="1324"/>
      <c r="O66" s="1324"/>
      <c r="P66" s="1325"/>
    </row>
    <row r="67" spans="1:17" ht="30" hidden="1" customHeight="1" x14ac:dyDescent="0.2">
      <c r="A67" s="251" t="s">
        <v>375</v>
      </c>
      <c r="B67" s="76" t="s">
        <v>376</v>
      </c>
      <c r="C67" s="76" t="s">
        <v>377</v>
      </c>
      <c r="D67" s="76" t="s">
        <v>117</v>
      </c>
      <c r="E67" s="76" t="s">
        <v>378</v>
      </c>
      <c r="F67" s="76"/>
      <c r="G67" s="135" t="s">
        <v>379</v>
      </c>
      <c r="H67" s="135"/>
      <c r="I67" s="135"/>
      <c r="J67" s="135" t="s">
        <v>380</v>
      </c>
      <c r="K67" s="135"/>
      <c r="L67" s="135"/>
      <c r="M67" s="137" t="s">
        <v>425</v>
      </c>
      <c r="N67" s="137" t="s">
        <v>426</v>
      </c>
      <c r="O67" s="137" t="s">
        <v>425</v>
      </c>
      <c r="P67" s="162" t="s">
        <v>426</v>
      </c>
    </row>
    <row r="68" spans="1:17" ht="18" hidden="1" customHeight="1" x14ac:dyDescent="0.2">
      <c r="A68" s="1326" t="s">
        <v>373</v>
      </c>
      <c r="B68" s="1327"/>
      <c r="C68" s="1327"/>
      <c r="D68" s="1327"/>
      <c r="E68" s="1327"/>
      <c r="F68" s="1327"/>
      <c r="G68" s="1327"/>
      <c r="H68" s="1327"/>
      <c r="I68" s="1327"/>
      <c r="J68" s="1327"/>
      <c r="K68" s="1327"/>
      <c r="L68" s="1327"/>
      <c r="M68" s="1327"/>
      <c r="N68" s="1327"/>
      <c r="O68" s="1327"/>
      <c r="P68" s="1328"/>
    </row>
    <row r="69" spans="1:17" ht="47.25" hidden="1" customHeight="1" x14ac:dyDescent="0.2">
      <c r="A69" s="253"/>
      <c r="B69" s="723"/>
      <c r="C69" s="140"/>
      <c r="D69" s="143"/>
      <c r="E69" s="143"/>
      <c r="F69" s="143"/>
      <c r="G69" s="141"/>
      <c r="H69" s="141"/>
      <c r="I69" s="141"/>
      <c r="J69" s="141"/>
      <c r="K69" s="141"/>
      <c r="L69" s="141"/>
      <c r="M69" s="141"/>
      <c r="N69" s="141"/>
      <c r="O69" s="141"/>
      <c r="P69" s="164"/>
    </row>
    <row r="70" spans="1:17" ht="42" hidden="1" customHeight="1" x14ac:dyDescent="0.2">
      <c r="A70" s="253"/>
      <c r="B70" s="723"/>
      <c r="C70" s="140"/>
      <c r="D70" s="143"/>
      <c r="E70" s="143"/>
      <c r="F70" s="143"/>
      <c r="G70" s="141"/>
      <c r="H70" s="141"/>
      <c r="I70" s="141"/>
      <c r="J70" s="141"/>
      <c r="K70" s="141"/>
      <c r="L70" s="141"/>
      <c r="M70" s="141"/>
      <c r="N70" s="141"/>
      <c r="O70" s="141"/>
      <c r="P70" s="164"/>
    </row>
    <row r="71" spans="1:17" ht="32.25" hidden="1" customHeight="1" x14ac:dyDescent="0.2">
      <c r="A71" s="253"/>
      <c r="B71" s="723"/>
      <c r="C71" s="140"/>
      <c r="D71" s="143"/>
      <c r="E71" s="143"/>
      <c r="F71" s="143"/>
      <c r="G71" s="141"/>
      <c r="H71" s="141"/>
      <c r="I71" s="141"/>
      <c r="J71" s="141"/>
      <c r="K71" s="141"/>
      <c r="L71" s="141"/>
      <c r="M71" s="141"/>
      <c r="N71" s="141"/>
      <c r="O71" s="141"/>
      <c r="P71" s="164"/>
    </row>
    <row r="72" spans="1:17" ht="18" hidden="1" customHeight="1" x14ac:dyDescent="0.2">
      <c r="A72" s="1331" t="s">
        <v>469</v>
      </c>
      <c r="B72" s="1332"/>
      <c r="C72" s="1332"/>
      <c r="D72" s="1332"/>
      <c r="E72" s="1332"/>
      <c r="F72" s="1332"/>
      <c r="G72" s="1332"/>
      <c r="H72" s="1332"/>
      <c r="I72" s="1332"/>
      <c r="J72" s="1332"/>
      <c r="K72" s="1332"/>
      <c r="L72" s="1332"/>
      <c r="M72" s="1332"/>
      <c r="N72" s="1332"/>
      <c r="O72" s="1332"/>
      <c r="P72" s="1333"/>
    </row>
    <row r="73" spans="1:17" ht="38.25" hidden="1" customHeight="1" x14ac:dyDescent="0.2">
      <c r="A73" s="743"/>
      <c r="B73" s="750"/>
      <c r="C73" s="751"/>
      <c r="D73" s="744"/>
      <c r="E73" s="744"/>
      <c r="F73" s="744"/>
      <c r="G73" s="726"/>
      <c r="H73" s="726"/>
      <c r="I73" s="726"/>
      <c r="J73" s="726"/>
      <c r="K73" s="726"/>
      <c r="L73" s="726"/>
      <c r="M73" s="726"/>
      <c r="N73" s="141"/>
      <c r="O73" s="141"/>
      <c r="P73" s="164"/>
    </row>
    <row r="74" spans="1:17" ht="33" hidden="1" customHeight="1" x14ac:dyDescent="0.2">
      <c r="A74" s="743"/>
      <c r="B74" s="750"/>
      <c r="C74" s="751"/>
      <c r="D74" s="744"/>
      <c r="E74" s="744"/>
      <c r="F74" s="744"/>
      <c r="G74" s="726"/>
      <c r="H74" s="726"/>
      <c r="I74" s="726"/>
      <c r="J74" s="726"/>
      <c r="K74" s="726"/>
      <c r="L74" s="726"/>
      <c r="M74" s="726"/>
      <c r="N74" s="141"/>
      <c r="O74" s="141"/>
      <c r="P74" s="164"/>
    </row>
    <row r="75" spans="1:17" ht="36" hidden="1" customHeight="1" x14ac:dyDescent="0.2">
      <c r="A75" s="743"/>
      <c r="B75" s="750"/>
      <c r="C75" s="751"/>
      <c r="D75" s="744"/>
      <c r="E75" s="744"/>
      <c r="F75" s="744"/>
      <c r="G75" s="726"/>
      <c r="H75" s="726"/>
      <c r="I75" s="726"/>
      <c r="J75" s="726"/>
      <c r="K75" s="726"/>
      <c r="L75" s="726"/>
      <c r="M75" s="726"/>
      <c r="N75" s="141"/>
      <c r="O75" s="141"/>
      <c r="P75" s="164"/>
      <c r="Q75" s="754"/>
    </row>
    <row r="76" spans="1:17" ht="18" hidden="1" customHeight="1" x14ac:dyDescent="0.2">
      <c r="A76" s="253"/>
      <c r="B76" s="143"/>
      <c r="C76" s="140"/>
      <c r="D76" s="143"/>
      <c r="E76" s="143"/>
      <c r="F76" s="143"/>
      <c r="G76" s="141"/>
      <c r="H76" s="141"/>
      <c r="I76" s="141"/>
      <c r="J76" s="141">
        <f t="shared" ref="J76:J79" si="13">B76*C76*E76*G76</f>
        <v>0</v>
      </c>
      <c r="K76" s="141"/>
      <c r="L76" s="141"/>
      <c r="M76" s="141"/>
      <c r="N76" s="141"/>
      <c r="O76" s="141"/>
      <c r="P76" s="164"/>
    </row>
    <row r="77" spans="1:17" ht="18" hidden="1" customHeight="1" x14ac:dyDescent="0.2">
      <c r="A77" s="165"/>
      <c r="B77" s="139"/>
      <c r="C77" s="140"/>
      <c r="D77" s="139"/>
      <c r="E77" s="139"/>
      <c r="F77" s="139"/>
      <c r="G77" s="141"/>
      <c r="H77" s="141"/>
      <c r="I77" s="141"/>
      <c r="J77" s="141">
        <f t="shared" si="13"/>
        <v>0</v>
      </c>
      <c r="K77" s="141"/>
      <c r="L77" s="141"/>
      <c r="M77" s="141"/>
      <c r="N77" s="141"/>
      <c r="O77" s="141"/>
      <c r="P77" s="164"/>
    </row>
    <row r="78" spans="1:17" ht="18" hidden="1" customHeight="1" x14ac:dyDescent="0.2">
      <c r="A78" s="165"/>
      <c r="B78" s="139"/>
      <c r="C78" s="140"/>
      <c r="D78" s="139"/>
      <c r="E78" s="139"/>
      <c r="F78" s="139"/>
      <c r="G78" s="141"/>
      <c r="H78" s="141"/>
      <c r="I78" s="141"/>
      <c r="J78" s="141">
        <f t="shared" si="13"/>
        <v>0</v>
      </c>
      <c r="K78" s="141"/>
      <c r="L78" s="141"/>
      <c r="M78" s="141"/>
      <c r="N78" s="141"/>
      <c r="O78" s="141"/>
      <c r="P78" s="164"/>
    </row>
    <row r="79" spans="1:17" ht="18" hidden="1" customHeight="1" x14ac:dyDescent="0.2">
      <c r="A79" s="165"/>
      <c r="B79" s="139"/>
      <c r="C79" s="140"/>
      <c r="D79" s="139"/>
      <c r="E79" s="139"/>
      <c r="F79" s="139"/>
      <c r="G79" s="141"/>
      <c r="H79" s="141"/>
      <c r="I79" s="141"/>
      <c r="J79" s="141">
        <f t="shared" si="13"/>
        <v>0</v>
      </c>
      <c r="K79" s="141"/>
      <c r="L79" s="141"/>
      <c r="M79" s="141"/>
      <c r="N79" s="141"/>
      <c r="O79" s="141"/>
      <c r="P79" s="164"/>
    </row>
    <row r="80" spans="1:17" ht="18" hidden="1" customHeight="1" x14ac:dyDescent="0.2">
      <c r="A80" s="1329" t="s">
        <v>448</v>
      </c>
      <c r="B80" s="1286"/>
      <c r="C80" s="1286"/>
      <c r="D80" s="1286"/>
      <c r="E80" s="1286"/>
      <c r="F80" s="1286"/>
      <c r="G80" s="1286"/>
      <c r="H80" s="819"/>
      <c r="I80" s="819"/>
      <c r="J80" s="142">
        <f>SUM(J69:J79)</f>
        <v>0</v>
      </c>
      <c r="K80" s="142"/>
      <c r="L80" s="142"/>
      <c r="M80" s="142">
        <f>SUM(M69:M79)</f>
        <v>0</v>
      </c>
      <c r="N80" s="142">
        <f>SUM(N69:N79)</f>
        <v>0</v>
      </c>
      <c r="O80" s="142">
        <f>SUM(O69:O79)</f>
        <v>0</v>
      </c>
      <c r="P80" s="166">
        <f>SUM(P69:P79)</f>
        <v>0</v>
      </c>
    </row>
    <row r="81" spans="1:17" ht="28.5" hidden="1" customHeight="1" x14ac:dyDescent="0.2">
      <c r="A81" s="1330" t="s">
        <v>375</v>
      </c>
      <c r="B81" s="1321"/>
      <c r="C81" s="1321"/>
      <c r="D81" s="83" t="s">
        <v>117</v>
      </c>
      <c r="E81" s="83" t="s">
        <v>378</v>
      </c>
      <c r="F81" s="83"/>
      <c r="G81" s="83" t="s">
        <v>442</v>
      </c>
      <c r="H81" s="83"/>
      <c r="I81" s="83"/>
      <c r="J81" s="167" t="s">
        <v>443</v>
      </c>
      <c r="K81" s="167"/>
      <c r="L81" s="167"/>
      <c r="M81" s="137" t="s">
        <v>425</v>
      </c>
      <c r="N81" s="137" t="s">
        <v>426</v>
      </c>
      <c r="O81" s="137" t="s">
        <v>425</v>
      </c>
      <c r="P81" s="162" t="s">
        <v>426</v>
      </c>
    </row>
    <row r="82" spans="1:17" ht="12.75" hidden="1" x14ac:dyDescent="0.2">
      <c r="A82" s="1326" t="s">
        <v>461</v>
      </c>
      <c r="B82" s="1327"/>
      <c r="C82" s="1327"/>
      <c r="D82" s="1327"/>
      <c r="E82" s="1327"/>
      <c r="F82" s="1327"/>
      <c r="G82" s="1327"/>
      <c r="H82" s="1327"/>
      <c r="I82" s="1327"/>
      <c r="J82" s="1327"/>
      <c r="K82" s="1327"/>
      <c r="L82" s="1327"/>
      <c r="M82" s="1327"/>
      <c r="N82" s="1327"/>
      <c r="O82" s="1327"/>
      <c r="P82" s="1328"/>
      <c r="Q82" s="719"/>
    </row>
    <row r="83" spans="1:17" ht="43.9" hidden="1" customHeight="1" x14ac:dyDescent="0.2">
      <c r="A83" s="1322"/>
      <c r="B83" s="1285"/>
      <c r="C83" s="1285"/>
      <c r="D83" s="23"/>
      <c r="E83" s="23"/>
      <c r="F83" s="23"/>
      <c r="G83" s="141"/>
      <c r="H83" s="141"/>
      <c r="I83" s="141"/>
      <c r="J83" s="141"/>
      <c r="K83" s="141"/>
      <c r="L83" s="141"/>
      <c r="M83" s="252"/>
      <c r="N83" s="252"/>
      <c r="O83" s="168"/>
      <c r="P83" s="169"/>
    </row>
    <row r="84" spans="1:17" ht="54" hidden="1" customHeight="1" x14ac:dyDescent="0.2">
      <c r="A84" s="1322"/>
      <c r="B84" s="1285"/>
      <c r="C84" s="1285"/>
      <c r="D84" s="23"/>
      <c r="E84" s="23"/>
      <c r="F84" s="23"/>
      <c r="G84" s="141"/>
      <c r="H84" s="141"/>
      <c r="I84" s="141"/>
      <c r="J84" s="141"/>
      <c r="K84" s="141"/>
      <c r="L84" s="141"/>
      <c r="M84" s="252"/>
      <c r="N84" s="252"/>
      <c r="O84" s="168"/>
      <c r="P84" s="169"/>
    </row>
    <row r="85" spans="1:17" ht="41.45" hidden="1" customHeight="1" x14ac:dyDescent="0.2">
      <c r="A85" s="1322"/>
      <c r="B85" s="1285"/>
      <c r="C85" s="1285"/>
      <c r="D85" s="23"/>
      <c r="E85" s="23"/>
      <c r="F85" s="23"/>
      <c r="G85" s="141"/>
      <c r="H85" s="141"/>
      <c r="I85" s="141"/>
      <c r="J85" s="141"/>
      <c r="K85" s="141"/>
      <c r="L85" s="141"/>
      <c r="M85" s="252"/>
      <c r="N85" s="252"/>
      <c r="O85" s="168"/>
      <c r="P85" s="169"/>
    </row>
    <row r="86" spans="1:17" ht="39.6" hidden="1" customHeight="1" x14ac:dyDescent="0.2">
      <c r="A86" s="1322"/>
      <c r="B86" s="1285"/>
      <c r="C86" s="1285"/>
      <c r="D86" s="23"/>
      <c r="E86" s="23"/>
      <c r="F86" s="23"/>
      <c r="G86" s="141"/>
      <c r="H86" s="141"/>
      <c r="I86" s="141"/>
      <c r="J86" s="141"/>
      <c r="K86" s="141"/>
      <c r="L86" s="141"/>
      <c r="M86" s="252"/>
      <c r="N86" s="252"/>
      <c r="O86" s="168"/>
      <c r="P86" s="169"/>
    </row>
    <row r="87" spans="1:17" ht="58.9" hidden="1" customHeight="1" x14ac:dyDescent="0.2">
      <c r="A87" s="1322"/>
      <c r="B87" s="1285"/>
      <c r="C87" s="1285"/>
      <c r="D87" s="23"/>
      <c r="E87" s="23"/>
      <c r="F87" s="23"/>
      <c r="G87" s="141"/>
      <c r="H87" s="141"/>
      <c r="I87" s="141"/>
      <c r="J87" s="141"/>
      <c r="K87" s="141"/>
      <c r="L87" s="141"/>
      <c r="M87" s="252"/>
      <c r="N87" s="252"/>
      <c r="O87" s="168"/>
      <c r="P87" s="169"/>
    </row>
    <row r="88" spans="1:17" ht="69.599999999999994" hidden="1" customHeight="1" x14ac:dyDescent="0.2">
      <c r="A88" s="1322"/>
      <c r="B88" s="1285"/>
      <c r="C88" s="1285"/>
      <c r="D88" s="23"/>
      <c r="E88" s="23"/>
      <c r="F88" s="23"/>
      <c r="G88" s="141"/>
      <c r="H88" s="141"/>
      <c r="I88" s="141"/>
      <c r="J88" s="141"/>
      <c r="K88" s="141"/>
      <c r="L88" s="141"/>
      <c r="M88" s="252"/>
      <c r="N88" s="252"/>
      <c r="O88" s="168"/>
      <c r="P88" s="169"/>
    </row>
    <row r="89" spans="1:17" ht="51" hidden="1" customHeight="1" x14ac:dyDescent="0.2">
      <c r="A89" s="1322"/>
      <c r="B89" s="1285"/>
      <c r="C89" s="1285"/>
      <c r="D89" s="23"/>
      <c r="E89" s="23"/>
      <c r="F89" s="23"/>
      <c r="G89" s="141"/>
      <c r="H89" s="141"/>
      <c r="I89" s="141"/>
      <c r="J89" s="141"/>
      <c r="K89" s="141"/>
      <c r="L89" s="141"/>
      <c r="M89" s="252"/>
      <c r="N89" s="252"/>
      <c r="O89" s="168"/>
      <c r="P89" s="169"/>
    </row>
    <row r="90" spans="1:17" ht="42.6" hidden="1" customHeight="1" x14ac:dyDescent="0.2">
      <c r="A90" s="1322"/>
      <c r="B90" s="1285"/>
      <c r="C90" s="1285"/>
      <c r="D90" s="23"/>
      <c r="E90" s="23"/>
      <c r="F90" s="23"/>
      <c r="G90" s="141"/>
      <c r="H90" s="141"/>
      <c r="I90" s="141"/>
      <c r="J90" s="141"/>
      <c r="K90" s="141"/>
      <c r="L90" s="141"/>
      <c r="M90" s="252"/>
      <c r="N90" s="252"/>
      <c r="O90" s="168"/>
      <c r="P90" s="169"/>
    </row>
    <row r="91" spans="1:17" ht="49.9" hidden="1" customHeight="1" x14ac:dyDescent="0.2">
      <c r="A91" s="1322"/>
      <c r="B91" s="1285"/>
      <c r="C91" s="1285"/>
      <c r="D91" s="23"/>
      <c r="E91" s="23"/>
      <c r="F91" s="23"/>
      <c r="G91" s="141"/>
      <c r="H91" s="141"/>
      <c r="I91" s="141"/>
      <c r="J91" s="141"/>
      <c r="K91" s="141"/>
      <c r="L91" s="141"/>
      <c r="M91" s="252"/>
      <c r="N91" s="252"/>
      <c r="O91" s="168"/>
      <c r="P91" s="169"/>
    </row>
    <row r="92" spans="1:17" ht="38.450000000000003" hidden="1" customHeight="1" x14ac:dyDescent="0.2">
      <c r="A92" s="1322"/>
      <c r="B92" s="1285"/>
      <c r="C92" s="1285"/>
      <c r="D92" s="23"/>
      <c r="E92" s="23"/>
      <c r="F92" s="23"/>
      <c r="G92" s="141"/>
      <c r="H92" s="141"/>
      <c r="I92" s="141"/>
      <c r="J92" s="141"/>
      <c r="K92" s="141"/>
      <c r="L92" s="141"/>
      <c r="M92" s="252"/>
      <c r="N92" s="252"/>
      <c r="O92" s="168"/>
      <c r="P92" s="169"/>
    </row>
    <row r="93" spans="1:17" ht="52.15" hidden="1" customHeight="1" x14ac:dyDescent="0.2">
      <c r="A93" s="1322"/>
      <c r="B93" s="1285"/>
      <c r="C93" s="1285"/>
      <c r="D93" s="23"/>
      <c r="E93" s="23"/>
      <c r="F93" s="23"/>
      <c r="G93" s="141"/>
      <c r="H93" s="141"/>
      <c r="I93" s="141"/>
      <c r="J93" s="141"/>
      <c r="K93" s="141"/>
      <c r="L93" s="141"/>
      <c r="M93" s="252"/>
      <c r="N93" s="252"/>
      <c r="O93" s="168"/>
      <c r="P93" s="169"/>
    </row>
    <row r="94" spans="1:17" ht="18" hidden="1" customHeight="1" x14ac:dyDescent="0.2">
      <c r="A94" s="1322"/>
      <c r="B94" s="1285"/>
      <c r="C94" s="1285"/>
      <c r="D94" s="23"/>
      <c r="E94" s="23"/>
      <c r="F94" s="23"/>
      <c r="G94" s="141"/>
      <c r="H94" s="141"/>
      <c r="I94" s="141"/>
      <c r="J94" s="141"/>
      <c r="K94" s="141"/>
      <c r="L94" s="141"/>
      <c r="M94" s="252"/>
      <c r="N94" s="252"/>
      <c r="O94" s="168"/>
      <c r="P94" s="169"/>
    </row>
    <row r="95" spans="1:17" ht="18" hidden="1" customHeight="1" x14ac:dyDescent="0.2">
      <c r="A95" s="1322"/>
      <c r="B95" s="1285"/>
      <c r="C95" s="1285"/>
      <c r="D95" s="23"/>
      <c r="E95" s="23"/>
      <c r="F95" s="23"/>
      <c r="G95" s="141"/>
      <c r="H95" s="141"/>
      <c r="I95" s="141"/>
      <c r="J95" s="141"/>
      <c r="K95" s="141"/>
      <c r="L95" s="141"/>
      <c r="M95" s="252"/>
      <c r="N95" s="252"/>
      <c r="O95" s="168"/>
      <c r="P95" s="169"/>
    </row>
    <row r="96" spans="1:17" ht="18" hidden="1" customHeight="1" x14ac:dyDescent="0.2">
      <c r="A96" s="1351"/>
      <c r="B96" s="1352"/>
      <c r="C96" s="1352"/>
      <c r="D96" s="745"/>
      <c r="E96" s="745"/>
      <c r="F96" s="745"/>
      <c r="G96" s="726"/>
      <c r="H96" s="726"/>
      <c r="I96" s="726"/>
      <c r="J96" s="726"/>
      <c r="K96" s="726"/>
      <c r="L96" s="726"/>
      <c r="M96" s="727"/>
      <c r="N96" s="252"/>
      <c r="O96" s="168"/>
      <c r="P96" s="169"/>
    </row>
    <row r="97" spans="1:16" ht="18" hidden="1" customHeight="1" x14ac:dyDescent="0.2">
      <c r="A97" s="1351"/>
      <c r="B97" s="1352"/>
      <c r="C97" s="1352"/>
      <c r="D97" s="745"/>
      <c r="E97" s="745"/>
      <c r="F97" s="745"/>
      <c r="G97" s="726"/>
      <c r="H97" s="726"/>
      <c r="I97" s="726"/>
      <c r="J97" s="726"/>
      <c r="K97" s="726"/>
      <c r="L97" s="726"/>
      <c r="M97" s="727"/>
      <c r="N97" s="252"/>
      <c r="O97" s="168"/>
      <c r="P97" s="169"/>
    </row>
    <row r="98" spans="1:16" ht="18" hidden="1" customHeight="1" x14ac:dyDescent="0.2">
      <c r="A98" s="1351"/>
      <c r="B98" s="1352"/>
      <c r="C98" s="1352"/>
      <c r="D98" s="745"/>
      <c r="E98" s="745"/>
      <c r="F98" s="745"/>
      <c r="G98" s="726"/>
      <c r="H98" s="726"/>
      <c r="I98" s="726"/>
      <c r="J98" s="726"/>
      <c r="K98" s="726"/>
      <c r="L98" s="726"/>
      <c r="M98" s="727"/>
      <c r="N98" s="252"/>
      <c r="O98" s="168"/>
      <c r="P98" s="169"/>
    </row>
    <row r="99" spans="1:16" ht="18" hidden="1" customHeight="1" x14ac:dyDescent="0.2">
      <c r="A99" s="1351"/>
      <c r="B99" s="1352"/>
      <c r="C99" s="1352"/>
      <c r="D99" s="745"/>
      <c r="E99" s="745"/>
      <c r="F99" s="745"/>
      <c r="G99" s="726"/>
      <c r="H99" s="726"/>
      <c r="I99" s="726"/>
      <c r="J99" s="726"/>
      <c r="K99" s="726"/>
      <c r="L99" s="726"/>
      <c r="M99" s="727"/>
      <c r="N99" s="252"/>
      <c r="O99" s="168"/>
      <c r="P99" s="169"/>
    </row>
    <row r="100" spans="1:16" ht="18" hidden="1" customHeight="1" x14ac:dyDescent="0.2">
      <c r="A100" s="1351"/>
      <c r="B100" s="1352"/>
      <c r="C100" s="1352"/>
      <c r="D100" s="745"/>
      <c r="E100" s="745"/>
      <c r="F100" s="745"/>
      <c r="G100" s="726"/>
      <c r="H100" s="726"/>
      <c r="I100" s="726"/>
      <c r="J100" s="726"/>
      <c r="K100" s="726"/>
      <c r="L100" s="726"/>
      <c r="M100" s="727"/>
      <c r="N100" s="252"/>
      <c r="O100" s="168"/>
      <c r="P100" s="169"/>
    </row>
    <row r="101" spans="1:16" ht="18" hidden="1" customHeight="1" x14ac:dyDescent="0.2">
      <c r="A101" s="1351"/>
      <c r="B101" s="1352"/>
      <c r="C101" s="1352"/>
      <c r="D101" s="745"/>
      <c r="E101" s="745"/>
      <c r="F101" s="745"/>
      <c r="G101" s="726"/>
      <c r="H101" s="726"/>
      <c r="I101" s="726"/>
      <c r="J101" s="726"/>
      <c r="K101" s="726"/>
      <c r="L101" s="726"/>
      <c r="M101" s="727"/>
      <c r="N101" s="252"/>
      <c r="O101" s="168"/>
      <c r="P101" s="169"/>
    </row>
    <row r="102" spans="1:16" ht="18" hidden="1" customHeight="1" x14ac:dyDescent="0.2">
      <c r="A102" s="1322"/>
      <c r="B102" s="1285"/>
      <c r="C102" s="1285"/>
      <c r="D102" s="23"/>
      <c r="E102" s="23"/>
      <c r="F102" s="23"/>
      <c r="G102" s="141"/>
      <c r="H102" s="141"/>
      <c r="I102" s="141"/>
      <c r="J102" s="141"/>
      <c r="K102" s="141"/>
      <c r="L102" s="141"/>
      <c r="M102" s="252"/>
      <c r="N102" s="252"/>
      <c r="O102" s="168"/>
      <c r="P102" s="169"/>
    </row>
    <row r="103" spans="1:16" ht="18" hidden="1" customHeight="1" x14ac:dyDescent="0.2">
      <c r="A103" s="1322"/>
      <c r="B103" s="1285"/>
      <c r="C103" s="1285"/>
      <c r="D103" s="23"/>
      <c r="E103" s="23"/>
      <c r="F103" s="23"/>
      <c r="G103" s="141"/>
      <c r="H103" s="141"/>
      <c r="I103" s="141"/>
      <c r="J103" s="141"/>
      <c r="K103" s="141"/>
      <c r="L103" s="141"/>
      <c r="M103" s="252"/>
      <c r="N103" s="252"/>
      <c r="O103" s="168"/>
      <c r="P103" s="169"/>
    </row>
    <row r="104" spans="1:16" ht="18" hidden="1" customHeight="1" x14ac:dyDescent="0.2">
      <c r="A104" s="1322"/>
      <c r="B104" s="1285"/>
      <c r="C104" s="1285"/>
      <c r="D104" s="23"/>
      <c r="E104" s="23"/>
      <c r="F104" s="23"/>
      <c r="G104" s="141"/>
      <c r="H104" s="141"/>
      <c r="I104" s="141"/>
      <c r="J104" s="141"/>
      <c r="K104" s="141"/>
      <c r="L104" s="141"/>
      <c r="M104" s="252"/>
      <c r="N104" s="252"/>
      <c r="O104" s="168"/>
      <c r="P104" s="169"/>
    </row>
    <row r="105" spans="1:16" ht="18" hidden="1" customHeight="1" x14ac:dyDescent="0.2">
      <c r="A105" s="1322"/>
      <c r="B105" s="1285"/>
      <c r="C105" s="1285"/>
      <c r="D105" s="23"/>
      <c r="E105" s="23"/>
      <c r="F105" s="23"/>
      <c r="G105" s="141"/>
      <c r="H105" s="141"/>
      <c r="I105" s="141"/>
      <c r="J105" s="141"/>
      <c r="K105" s="141"/>
      <c r="L105" s="141"/>
      <c r="M105" s="252"/>
      <c r="N105" s="252"/>
      <c r="O105" s="168"/>
      <c r="P105" s="169"/>
    </row>
    <row r="106" spans="1:16" ht="18" hidden="1" customHeight="1" x14ac:dyDescent="0.2">
      <c r="A106" s="1322"/>
      <c r="B106" s="1285"/>
      <c r="C106" s="1285"/>
      <c r="D106" s="23"/>
      <c r="E106" s="23"/>
      <c r="F106" s="23"/>
      <c r="G106" s="141"/>
      <c r="H106" s="141"/>
      <c r="I106" s="141"/>
      <c r="J106" s="141"/>
      <c r="K106" s="141"/>
      <c r="L106" s="141"/>
      <c r="M106" s="252"/>
      <c r="N106" s="252"/>
      <c r="O106" s="168"/>
      <c r="P106" s="169"/>
    </row>
    <row r="107" spans="1:16" ht="18" hidden="1" customHeight="1" x14ac:dyDescent="0.2">
      <c r="A107" s="1322"/>
      <c r="B107" s="1285"/>
      <c r="C107" s="1285"/>
      <c r="D107" s="23"/>
      <c r="E107" s="23"/>
      <c r="F107" s="23"/>
      <c r="G107" s="141"/>
      <c r="H107" s="141"/>
      <c r="I107" s="141"/>
      <c r="J107" s="141"/>
      <c r="K107" s="141"/>
      <c r="L107" s="141"/>
      <c r="M107" s="252"/>
      <c r="N107" s="252"/>
      <c r="O107" s="168"/>
      <c r="P107" s="169"/>
    </row>
    <row r="108" spans="1:16" ht="18" hidden="1" customHeight="1" x14ac:dyDescent="0.2">
      <c r="A108" s="1322"/>
      <c r="B108" s="1285"/>
      <c r="C108" s="1285"/>
      <c r="D108" s="23"/>
      <c r="E108" s="23"/>
      <c r="F108" s="23"/>
      <c r="G108" s="141"/>
      <c r="H108" s="141"/>
      <c r="I108" s="141"/>
      <c r="J108" s="141"/>
      <c r="K108" s="141"/>
      <c r="L108" s="141"/>
      <c r="M108" s="252"/>
      <c r="N108" s="252"/>
      <c r="O108" s="168"/>
      <c r="P108" s="169"/>
    </row>
    <row r="109" spans="1:16" ht="18" hidden="1" customHeight="1" x14ac:dyDescent="0.2">
      <c r="A109" s="1322"/>
      <c r="B109" s="1285"/>
      <c r="C109" s="1285"/>
      <c r="D109" s="23"/>
      <c r="E109" s="23"/>
      <c r="F109" s="23"/>
      <c r="G109" s="141"/>
      <c r="H109" s="141"/>
      <c r="I109" s="141"/>
      <c r="J109" s="141"/>
      <c r="K109" s="141"/>
      <c r="L109" s="141"/>
      <c r="M109" s="252"/>
      <c r="N109" s="252"/>
      <c r="O109" s="168"/>
      <c r="P109" s="169"/>
    </row>
    <row r="110" spans="1:16" ht="18" hidden="1" customHeight="1" x14ac:dyDescent="0.2">
      <c r="A110" s="1322"/>
      <c r="B110" s="1285"/>
      <c r="C110" s="1285"/>
      <c r="D110" s="23"/>
      <c r="E110" s="23"/>
      <c r="F110" s="23"/>
      <c r="G110" s="141"/>
      <c r="H110" s="141"/>
      <c r="I110" s="141"/>
      <c r="J110" s="141">
        <f t="shared" ref="J110:J116" si="14">E110*G110</f>
        <v>0</v>
      </c>
      <c r="K110" s="141"/>
      <c r="L110" s="141"/>
      <c r="M110" s="252"/>
      <c r="N110" s="252"/>
      <c r="O110" s="168"/>
      <c r="P110" s="169"/>
    </row>
    <row r="111" spans="1:16" ht="18" hidden="1" customHeight="1" x14ac:dyDescent="0.2">
      <c r="A111" s="1322"/>
      <c r="B111" s="1285"/>
      <c r="C111" s="1285"/>
      <c r="D111" s="23"/>
      <c r="E111" s="23"/>
      <c r="F111" s="23"/>
      <c r="G111" s="141"/>
      <c r="H111" s="141"/>
      <c r="I111" s="141"/>
      <c r="J111" s="141">
        <f t="shared" si="14"/>
        <v>0</v>
      </c>
      <c r="K111" s="141"/>
      <c r="L111" s="141"/>
      <c r="M111" s="252"/>
      <c r="N111" s="252"/>
      <c r="O111" s="168"/>
      <c r="P111" s="169"/>
    </row>
    <row r="112" spans="1:16" ht="18" hidden="1" customHeight="1" x14ac:dyDescent="0.2">
      <c r="A112" s="1322"/>
      <c r="B112" s="1285"/>
      <c r="C112" s="1285"/>
      <c r="D112" s="23"/>
      <c r="E112" s="23"/>
      <c r="F112" s="23"/>
      <c r="G112" s="141"/>
      <c r="H112" s="141"/>
      <c r="I112" s="141"/>
      <c r="J112" s="141">
        <f t="shared" si="14"/>
        <v>0</v>
      </c>
      <c r="K112" s="141"/>
      <c r="L112" s="141"/>
      <c r="M112" s="252"/>
      <c r="N112" s="252"/>
      <c r="O112" s="168"/>
      <c r="P112" s="169"/>
    </row>
    <row r="113" spans="1:17" ht="18" hidden="1" customHeight="1" x14ac:dyDescent="0.2">
      <c r="A113" s="1322"/>
      <c r="B113" s="1285"/>
      <c r="C113" s="1285"/>
      <c r="D113" s="23"/>
      <c r="E113" s="23"/>
      <c r="F113" s="23"/>
      <c r="G113" s="141"/>
      <c r="H113" s="141"/>
      <c r="I113" s="141"/>
      <c r="J113" s="141">
        <f t="shared" si="14"/>
        <v>0</v>
      </c>
      <c r="K113" s="141"/>
      <c r="L113" s="141"/>
      <c r="M113" s="252"/>
      <c r="N113" s="252"/>
      <c r="O113" s="168"/>
      <c r="P113" s="169"/>
    </row>
    <row r="114" spans="1:17" ht="18" hidden="1" customHeight="1" x14ac:dyDescent="0.2">
      <c r="A114" s="1322"/>
      <c r="B114" s="1285"/>
      <c r="C114" s="1285"/>
      <c r="D114" s="23"/>
      <c r="E114" s="23"/>
      <c r="F114" s="23"/>
      <c r="G114" s="141"/>
      <c r="H114" s="141"/>
      <c r="I114" s="141"/>
      <c r="J114" s="141">
        <f t="shared" si="14"/>
        <v>0</v>
      </c>
      <c r="K114" s="141"/>
      <c r="L114" s="141"/>
      <c r="M114" s="252"/>
      <c r="N114" s="252"/>
      <c r="O114" s="168"/>
      <c r="P114" s="169"/>
    </row>
    <row r="115" spans="1:17" ht="18" hidden="1" customHeight="1" x14ac:dyDescent="0.2">
      <c r="A115" s="1322"/>
      <c r="B115" s="1285"/>
      <c r="C115" s="1285"/>
      <c r="D115" s="23"/>
      <c r="E115" s="23"/>
      <c r="F115" s="23"/>
      <c r="G115" s="141"/>
      <c r="H115" s="141"/>
      <c r="I115" s="141"/>
      <c r="J115" s="141">
        <f t="shared" si="14"/>
        <v>0</v>
      </c>
      <c r="K115" s="141"/>
      <c r="L115" s="141"/>
      <c r="M115" s="252"/>
      <c r="N115" s="252"/>
      <c r="O115" s="168"/>
      <c r="P115" s="169"/>
    </row>
    <row r="116" spans="1:17" ht="18" hidden="1" customHeight="1" x14ac:dyDescent="0.2">
      <c r="A116" s="1322"/>
      <c r="B116" s="1285"/>
      <c r="C116" s="1285"/>
      <c r="D116" s="23"/>
      <c r="E116" s="23"/>
      <c r="F116" s="23"/>
      <c r="G116" s="141"/>
      <c r="H116" s="141"/>
      <c r="I116" s="141"/>
      <c r="J116" s="141">
        <f t="shared" si="14"/>
        <v>0</v>
      </c>
      <c r="K116" s="141"/>
      <c r="L116" s="141"/>
      <c r="M116" s="252"/>
      <c r="N116" s="252"/>
      <c r="O116" s="168"/>
      <c r="P116" s="169"/>
    </row>
    <row r="117" spans="1:17" ht="18" hidden="1" customHeight="1" x14ac:dyDescent="0.2">
      <c r="A117" s="1329" t="s">
        <v>455</v>
      </c>
      <c r="B117" s="1286"/>
      <c r="C117" s="1286"/>
      <c r="D117" s="1286"/>
      <c r="E117" s="1286"/>
      <c r="F117" s="1286"/>
      <c r="G117" s="1286"/>
      <c r="H117" s="819"/>
      <c r="I117" s="819"/>
      <c r="J117" s="142">
        <f>SUM(J83:J116)</f>
        <v>0</v>
      </c>
      <c r="K117" s="142"/>
      <c r="L117" s="142"/>
      <c r="M117" s="142">
        <f>SUM(M83:M116)</f>
        <v>0</v>
      </c>
      <c r="N117" s="142">
        <f>SUM(N83:N116)</f>
        <v>0</v>
      </c>
      <c r="O117" s="142">
        <f>SUM(O83:O116)</f>
        <v>0</v>
      </c>
      <c r="P117" s="166">
        <f>SUM(P83:P116)</f>
        <v>0</v>
      </c>
    </row>
    <row r="118" spans="1:17" ht="18" hidden="1" customHeight="1" thickBot="1" x14ac:dyDescent="0.25">
      <c r="A118" s="1346" t="s">
        <v>462</v>
      </c>
      <c r="B118" s="1347"/>
      <c r="C118" s="1347"/>
      <c r="D118" s="1347"/>
      <c r="E118" s="1347"/>
      <c r="F118" s="1347"/>
      <c r="G118" s="1347"/>
      <c r="H118" s="822"/>
      <c r="I118" s="822"/>
      <c r="J118" s="170">
        <f>J80+J117</f>
        <v>0</v>
      </c>
      <c r="K118" s="170"/>
      <c r="L118" s="170"/>
      <c r="M118" s="170">
        <f>M80+M117</f>
        <v>0</v>
      </c>
      <c r="N118" s="170">
        <f t="shared" ref="N118:P118" si="15">N80+N117</f>
        <v>0</v>
      </c>
      <c r="O118" s="170">
        <f t="shared" si="15"/>
        <v>0</v>
      </c>
      <c r="P118" s="171">
        <f t="shared" si="15"/>
        <v>0</v>
      </c>
    </row>
    <row r="119" spans="1:17" ht="18" hidden="1" customHeight="1" thickBot="1" x14ac:dyDescent="0.25">
      <c r="A119" s="1338" t="s">
        <v>456</v>
      </c>
      <c r="B119" s="1339"/>
      <c r="C119" s="1339"/>
      <c r="D119" s="1339"/>
      <c r="E119" s="1339"/>
      <c r="F119" s="1339"/>
      <c r="G119" s="1339"/>
      <c r="H119" s="820"/>
      <c r="I119" s="820"/>
      <c r="J119" s="345" t="s">
        <v>457</v>
      </c>
      <c r="K119" s="829"/>
      <c r="L119" s="829"/>
      <c r="M119" s="1340"/>
      <c r="N119" s="1340"/>
      <c r="O119" s="1340"/>
      <c r="P119" s="1341"/>
    </row>
    <row r="120" spans="1:17" ht="18" hidden="1" customHeight="1" x14ac:dyDescent="0.2">
      <c r="A120" s="1300" t="str">
        <f>IF(J119="Si","Administración","Gastos de administración")</f>
        <v>Gastos de administración</v>
      </c>
      <c r="B120" s="1342"/>
      <c r="C120" s="1342"/>
      <c r="D120" s="1342"/>
      <c r="E120" s="1343"/>
      <c r="F120" s="826"/>
      <c r="G120" s="284">
        <v>0.16</v>
      </c>
      <c r="H120" s="827"/>
      <c r="I120" s="827"/>
      <c r="J120" s="285">
        <v>0</v>
      </c>
      <c r="K120" s="830"/>
      <c r="L120" s="830"/>
      <c r="M120" s="141">
        <f>J120</f>
        <v>0</v>
      </c>
      <c r="N120" s="141"/>
      <c r="O120" s="141"/>
      <c r="P120" s="164"/>
      <c r="Q120" s="346" t="s">
        <v>396</v>
      </c>
    </row>
    <row r="121" spans="1:17" ht="18" hidden="1" customHeight="1" x14ac:dyDescent="0.2">
      <c r="A121" s="1304" t="str">
        <f>IF(J119="Si","Utilidad","")</f>
        <v/>
      </c>
      <c r="B121" s="1305"/>
      <c r="C121" s="1305"/>
      <c r="D121" s="1305"/>
      <c r="E121" s="1306"/>
      <c r="F121" s="818"/>
      <c r="G121" s="284"/>
      <c r="H121" s="827"/>
      <c r="I121" s="827"/>
      <c r="J121" s="285">
        <v>0</v>
      </c>
      <c r="K121" s="830"/>
      <c r="L121" s="830"/>
      <c r="M121" s="141"/>
      <c r="N121" s="141"/>
      <c r="O121" s="141"/>
      <c r="P121" s="164"/>
    </row>
    <row r="122" spans="1:17" ht="18" hidden="1" customHeight="1" x14ac:dyDescent="0.2">
      <c r="A122" s="1304" t="str">
        <f>IF(J119="Si","IVA","")</f>
        <v/>
      </c>
      <c r="B122" s="1305"/>
      <c r="C122" s="1305"/>
      <c r="D122" s="1305"/>
      <c r="E122" s="1306"/>
      <c r="F122" s="818"/>
      <c r="G122" s="284"/>
      <c r="H122" s="827"/>
      <c r="I122" s="827"/>
      <c r="J122" s="285">
        <v>0</v>
      </c>
      <c r="K122" s="830"/>
      <c r="L122" s="830"/>
      <c r="M122" s="141"/>
      <c r="N122" s="141"/>
      <c r="O122" s="141"/>
      <c r="P122" s="164"/>
      <c r="Q122" s="283" t="s">
        <v>399</v>
      </c>
    </row>
    <row r="123" spans="1:17" ht="18" hidden="1" customHeight="1" thickBot="1" x14ac:dyDescent="0.25">
      <c r="A123" s="1344" t="str">
        <f>IF(J119="Si","TOTAL (después de AU e IVA)", "TOTAL (después de administración)")</f>
        <v>TOTAL (después de administración)</v>
      </c>
      <c r="B123" s="1345"/>
      <c r="C123" s="1345"/>
      <c r="D123" s="1345"/>
      <c r="E123" s="1345"/>
      <c r="F123" s="1345"/>
      <c r="G123" s="1345"/>
      <c r="H123" s="821"/>
      <c r="I123" s="821"/>
      <c r="J123" s="286">
        <f>SUM(J120:J122)+J118</f>
        <v>0</v>
      </c>
      <c r="K123" s="831"/>
      <c r="L123" s="831"/>
      <c r="M123" s="265">
        <f t="shared" ref="M123:P123" si="16">SUM(M120:M122)+M118</f>
        <v>0</v>
      </c>
      <c r="N123" s="265">
        <f t="shared" si="16"/>
        <v>0</v>
      </c>
      <c r="O123" s="265">
        <f t="shared" si="16"/>
        <v>0</v>
      </c>
      <c r="P123" s="266">
        <f t="shared" si="16"/>
        <v>0</v>
      </c>
    </row>
    <row r="124" spans="1:17" ht="113.25" hidden="1" customHeight="1" thickBot="1" x14ac:dyDescent="0.25">
      <c r="A124" s="263" t="s">
        <v>458</v>
      </c>
      <c r="B124" s="465"/>
      <c r="C124" s="264" t="s">
        <v>117</v>
      </c>
      <c r="D124" s="465" t="s">
        <v>148</v>
      </c>
      <c r="E124" s="264" t="s">
        <v>463</v>
      </c>
      <c r="F124" s="264"/>
      <c r="G124" s="543">
        <f>IFERROR(J118/B124,0)</f>
        <v>0</v>
      </c>
      <c r="H124" s="828"/>
      <c r="I124" s="828"/>
      <c r="J124" s="1334"/>
      <c r="K124" s="1335"/>
      <c r="L124" s="1335"/>
      <c r="M124" s="1336"/>
      <c r="N124" s="1336"/>
      <c r="O124" s="1336"/>
      <c r="P124" s="1337"/>
    </row>
    <row r="125" spans="1:17" ht="30.75" hidden="1" customHeight="1" thickBot="1" x14ac:dyDescent="0.25">
      <c r="A125" s="1291"/>
      <c r="B125" s="1292"/>
      <c r="C125" s="1292"/>
      <c r="D125" s="1292"/>
      <c r="E125" s="1292"/>
      <c r="F125" s="1292"/>
      <c r="G125" s="1292"/>
      <c r="H125" s="1292"/>
      <c r="I125" s="1292"/>
      <c r="J125" s="1292"/>
      <c r="K125" s="1292"/>
      <c r="L125" s="1292"/>
      <c r="M125" s="1292"/>
      <c r="N125" s="1292"/>
      <c r="O125" s="1292"/>
      <c r="P125" s="1293"/>
    </row>
    <row r="126" spans="1:17" ht="51.75" hidden="1" customHeight="1" thickBot="1" x14ac:dyDescent="0.25">
      <c r="A126" s="263" t="s">
        <v>458</v>
      </c>
      <c r="B126" s="465"/>
      <c r="C126" s="264" t="s">
        <v>117</v>
      </c>
      <c r="D126" s="465" t="s">
        <v>148</v>
      </c>
      <c r="E126" s="264" t="s">
        <v>464</v>
      </c>
      <c r="F126" s="264"/>
      <c r="G126" s="543">
        <f>IFERROR((J118-J80)/B126,0)</f>
        <v>0</v>
      </c>
      <c r="H126" s="828"/>
      <c r="I126" s="828"/>
      <c r="J126" s="1334" t="s">
        <v>465</v>
      </c>
      <c r="K126" s="1335"/>
      <c r="L126" s="1335"/>
      <c r="M126" s="1336"/>
      <c r="N126" s="1336"/>
      <c r="O126" s="1336"/>
      <c r="P126" s="1337"/>
    </row>
    <row r="127" spans="1:17" ht="18" hidden="1" customHeight="1" thickBot="1" x14ac:dyDescent="0.25">
      <c r="A127" s="1302"/>
      <c r="B127" s="1303"/>
      <c r="C127" s="1303"/>
      <c r="D127" s="1303"/>
      <c r="E127" s="1303"/>
      <c r="F127" s="1303"/>
      <c r="G127" s="1303"/>
      <c r="H127" s="1303"/>
      <c r="I127" s="1303"/>
      <c r="J127" s="1303"/>
      <c r="K127" s="1303"/>
      <c r="L127" s="1303"/>
      <c r="M127" s="1303"/>
      <c r="N127" s="1303"/>
      <c r="O127" s="1303"/>
      <c r="P127" s="1303"/>
    </row>
    <row r="128" spans="1:17" ht="18" hidden="1" customHeight="1" x14ac:dyDescent="0.2">
      <c r="A128" s="1323" t="e">
        <f>+CONCATENATE(#REF!," ",#REF!)</f>
        <v>#REF!</v>
      </c>
      <c r="B128" s="1324"/>
      <c r="C128" s="1324"/>
      <c r="D128" s="1324"/>
      <c r="E128" s="1324"/>
      <c r="F128" s="1324"/>
      <c r="G128" s="1324"/>
      <c r="H128" s="1324"/>
      <c r="I128" s="1324"/>
      <c r="J128" s="1324"/>
      <c r="K128" s="1324"/>
      <c r="L128" s="1324"/>
      <c r="M128" s="1324"/>
      <c r="N128" s="1324"/>
      <c r="O128" s="1324"/>
      <c r="P128" s="1325"/>
    </row>
    <row r="129" spans="1:16" ht="31.5" hidden="1" customHeight="1" x14ac:dyDescent="0.2">
      <c r="A129" s="251" t="s">
        <v>375</v>
      </c>
      <c r="B129" s="76" t="s">
        <v>376</v>
      </c>
      <c r="C129" s="76" t="s">
        <v>377</v>
      </c>
      <c r="D129" s="76" t="s">
        <v>117</v>
      </c>
      <c r="E129" s="76" t="s">
        <v>378</v>
      </c>
      <c r="F129" s="76"/>
      <c r="G129" s="135" t="s">
        <v>379</v>
      </c>
      <c r="H129" s="135"/>
      <c r="I129" s="135"/>
      <c r="J129" s="135" t="s">
        <v>380</v>
      </c>
      <c r="K129" s="135"/>
      <c r="L129" s="135"/>
      <c r="M129" s="137" t="s">
        <v>425</v>
      </c>
      <c r="N129" s="137" t="s">
        <v>426</v>
      </c>
      <c r="O129" s="137" t="s">
        <v>425</v>
      </c>
      <c r="P129" s="162" t="s">
        <v>426</v>
      </c>
    </row>
    <row r="130" spans="1:16" ht="18" hidden="1" customHeight="1" x14ac:dyDescent="0.2">
      <c r="A130" s="1326" t="s">
        <v>373</v>
      </c>
      <c r="B130" s="1327"/>
      <c r="C130" s="1327"/>
      <c r="D130" s="1327"/>
      <c r="E130" s="1327"/>
      <c r="F130" s="1327"/>
      <c r="G130" s="1327"/>
      <c r="H130" s="1327"/>
      <c r="I130" s="1327"/>
      <c r="J130" s="1327"/>
      <c r="K130" s="1327"/>
      <c r="L130" s="1327"/>
      <c r="M130" s="1327"/>
      <c r="N130" s="1327"/>
      <c r="O130" s="1327"/>
      <c r="P130" s="1328"/>
    </row>
    <row r="131" spans="1:16" ht="32.25" hidden="1" customHeight="1" x14ac:dyDescent="0.2">
      <c r="A131" s="253"/>
      <c r="B131" s="143"/>
      <c r="C131" s="140"/>
      <c r="D131" s="143"/>
      <c r="E131" s="143"/>
      <c r="F131" s="143"/>
      <c r="G131" s="141"/>
      <c r="H131" s="141"/>
      <c r="I131" s="141"/>
      <c r="J131" s="141"/>
      <c r="K131" s="141"/>
      <c r="L131" s="141"/>
      <c r="M131" s="141">
        <f>+J131</f>
        <v>0</v>
      </c>
      <c r="N131" s="141"/>
      <c r="O131" s="141"/>
      <c r="P131" s="164"/>
    </row>
    <row r="132" spans="1:16" ht="45" hidden="1" customHeight="1" x14ac:dyDescent="0.2">
      <c r="A132" s="253"/>
      <c r="B132" s="143"/>
      <c r="C132" s="140"/>
      <c r="D132" s="143"/>
      <c r="E132" s="143"/>
      <c r="F132" s="143"/>
      <c r="G132" s="141"/>
      <c r="H132" s="141"/>
      <c r="I132" s="141"/>
      <c r="J132" s="141"/>
      <c r="K132" s="141"/>
      <c r="L132" s="141"/>
      <c r="M132" s="141">
        <f>+J132</f>
        <v>0</v>
      </c>
      <c r="N132" s="141"/>
      <c r="O132" s="141"/>
      <c r="P132" s="164"/>
    </row>
    <row r="133" spans="1:16" ht="18" hidden="1" customHeight="1" x14ac:dyDescent="0.2">
      <c r="A133" s="1331" t="s">
        <v>469</v>
      </c>
      <c r="B133" s="1332"/>
      <c r="C133" s="1332"/>
      <c r="D133" s="1332"/>
      <c r="E133" s="1332"/>
      <c r="F133" s="1332"/>
      <c r="G133" s="1332"/>
      <c r="H133" s="1332"/>
      <c r="I133" s="1332"/>
      <c r="J133" s="1332"/>
      <c r="K133" s="1332"/>
      <c r="L133" s="1332"/>
      <c r="M133" s="1332"/>
      <c r="N133" s="1332"/>
      <c r="O133" s="1332"/>
      <c r="P133" s="1333"/>
    </row>
    <row r="134" spans="1:16" ht="18" hidden="1" customHeight="1" x14ac:dyDescent="0.2">
      <c r="A134" s="743"/>
      <c r="B134" s="750"/>
      <c r="C134" s="751"/>
      <c r="D134" s="744"/>
      <c r="E134" s="744"/>
      <c r="F134" s="744"/>
      <c r="G134" s="726"/>
      <c r="H134" s="726"/>
      <c r="I134" s="726"/>
      <c r="J134" s="726"/>
      <c r="K134" s="726"/>
      <c r="L134" s="726"/>
      <c r="M134" s="726"/>
      <c r="N134" s="141"/>
      <c r="O134" s="141"/>
      <c r="P134" s="164"/>
    </row>
    <row r="135" spans="1:16" ht="36" hidden="1" customHeight="1" x14ac:dyDescent="0.2">
      <c r="A135" s="743"/>
      <c r="B135" s="744"/>
      <c r="C135" s="751"/>
      <c r="D135" s="744"/>
      <c r="E135" s="744"/>
      <c r="F135" s="744"/>
      <c r="G135" s="726"/>
      <c r="H135" s="726"/>
      <c r="I135" s="726"/>
      <c r="J135" s="726"/>
      <c r="K135" s="726"/>
      <c r="L135" s="726"/>
      <c r="M135" s="726"/>
      <c r="N135" s="141"/>
      <c r="O135" s="141"/>
      <c r="P135" s="164"/>
    </row>
    <row r="136" spans="1:16" ht="32.25" hidden="1" customHeight="1" x14ac:dyDescent="0.2">
      <c r="A136" s="743"/>
      <c r="B136" s="744"/>
      <c r="C136" s="751"/>
      <c r="D136" s="757"/>
      <c r="E136" s="757"/>
      <c r="F136" s="757"/>
      <c r="G136" s="726"/>
      <c r="H136" s="726"/>
      <c r="I136" s="726"/>
      <c r="J136" s="726"/>
      <c r="K136" s="726"/>
      <c r="L136" s="726"/>
      <c r="M136" s="726"/>
      <c r="N136" s="141"/>
      <c r="O136" s="141"/>
      <c r="P136" s="164"/>
    </row>
    <row r="137" spans="1:16" ht="18" hidden="1" customHeight="1" x14ac:dyDescent="0.2">
      <c r="A137" s="165"/>
      <c r="B137" s="139"/>
      <c r="C137" s="140"/>
      <c r="D137" s="139"/>
      <c r="E137" s="139"/>
      <c r="F137" s="139"/>
      <c r="G137" s="141"/>
      <c r="H137" s="141"/>
      <c r="I137" s="141"/>
      <c r="J137" s="141"/>
      <c r="K137" s="141"/>
      <c r="L137" s="141"/>
      <c r="M137" s="141"/>
      <c r="N137" s="141"/>
      <c r="O137" s="141"/>
      <c r="P137" s="164"/>
    </row>
    <row r="138" spans="1:16" ht="18" hidden="1" customHeight="1" x14ac:dyDescent="0.2">
      <c r="A138" s="165"/>
      <c r="B138" s="139"/>
      <c r="C138" s="140"/>
      <c r="D138" s="139"/>
      <c r="E138" s="139"/>
      <c r="F138" s="139"/>
      <c r="G138" s="141"/>
      <c r="H138" s="141"/>
      <c r="I138" s="141"/>
      <c r="J138" s="141"/>
      <c r="K138" s="141"/>
      <c r="L138" s="141"/>
      <c r="M138" s="141"/>
      <c r="N138" s="141"/>
      <c r="O138" s="141"/>
      <c r="P138" s="164"/>
    </row>
    <row r="139" spans="1:16" ht="17.25" hidden="1" customHeight="1" x14ac:dyDescent="0.2">
      <c r="A139" s="1329" t="s">
        <v>448</v>
      </c>
      <c r="B139" s="1286"/>
      <c r="C139" s="1286"/>
      <c r="D139" s="1286"/>
      <c r="E139" s="1286"/>
      <c r="F139" s="1286"/>
      <c r="G139" s="1286"/>
      <c r="H139" s="819"/>
      <c r="I139" s="819"/>
      <c r="J139" s="752">
        <f>SUM(J131:J138)</f>
        <v>0</v>
      </c>
      <c r="K139" s="752"/>
      <c r="L139" s="752"/>
      <c r="M139" s="142">
        <f>SUM(M131:M138)</f>
        <v>0</v>
      </c>
      <c r="N139" s="142">
        <f>SUM(N131:N138)</f>
        <v>0</v>
      </c>
      <c r="O139" s="142">
        <f>SUM(O131:O138)</f>
        <v>0</v>
      </c>
      <c r="P139" s="166">
        <f>SUM(P131:P138)</f>
        <v>0</v>
      </c>
    </row>
    <row r="140" spans="1:16" ht="24.75" hidden="1" customHeight="1" x14ac:dyDescent="0.2">
      <c r="A140" s="1330" t="s">
        <v>375</v>
      </c>
      <c r="B140" s="1321"/>
      <c r="C140" s="1321"/>
      <c r="D140" s="83" t="s">
        <v>117</v>
      </c>
      <c r="E140" s="83" t="s">
        <v>378</v>
      </c>
      <c r="F140" s="83"/>
      <c r="G140" s="83" t="s">
        <v>442</v>
      </c>
      <c r="H140" s="83"/>
      <c r="I140" s="83"/>
      <c r="J140" s="167" t="s">
        <v>443</v>
      </c>
      <c r="K140" s="167"/>
      <c r="L140" s="167"/>
      <c r="M140" s="137" t="s">
        <v>425</v>
      </c>
      <c r="N140" s="137" t="s">
        <v>426</v>
      </c>
      <c r="O140" s="137" t="s">
        <v>425</v>
      </c>
      <c r="P140" s="162" t="s">
        <v>426</v>
      </c>
    </row>
    <row r="141" spans="1:16" ht="18" hidden="1" customHeight="1" x14ac:dyDescent="0.2">
      <c r="A141" s="1326" t="s">
        <v>461</v>
      </c>
      <c r="B141" s="1327"/>
      <c r="C141" s="1327"/>
      <c r="D141" s="1327"/>
      <c r="E141" s="1327"/>
      <c r="F141" s="1327"/>
      <c r="G141" s="1327"/>
      <c r="H141" s="1327"/>
      <c r="I141" s="1327"/>
      <c r="J141" s="1327"/>
      <c r="K141" s="1327"/>
      <c r="L141" s="1327"/>
      <c r="M141" s="1327"/>
      <c r="N141" s="1327"/>
      <c r="O141" s="1327"/>
      <c r="P141" s="1328"/>
    </row>
    <row r="142" spans="1:16" ht="41.45" hidden="1" customHeight="1" x14ac:dyDescent="0.2">
      <c r="A142" s="1322"/>
      <c r="B142" s="1285"/>
      <c r="C142" s="1285"/>
      <c r="D142" s="23"/>
      <c r="E142" s="23"/>
      <c r="F142" s="23"/>
      <c r="G142" s="141"/>
      <c r="H142" s="141"/>
      <c r="I142" s="141"/>
      <c r="J142" s="141"/>
      <c r="K142" s="141"/>
      <c r="L142" s="141"/>
      <c r="M142" s="252"/>
      <c r="N142" s="252"/>
      <c r="O142" s="168"/>
      <c r="P142" s="169"/>
    </row>
    <row r="143" spans="1:16" ht="39.6" hidden="1" customHeight="1" x14ac:dyDescent="0.2">
      <c r="A143" s="1322"/>
      <c r="B143" s="1285"/>
      <c r="C143" s="1285"/>
      <c r="D143" s="23"/>
      <c r="E143" s="23"/>
      <c r="F143" s="23"/>
      <c r="G143" s="141"/>
      <c r="H143" s="141"/>
      <c r="I143" s="141"/>
      <c r="J143" s="141"/>
      <c r="K143" s="141"/>
      <c r="L143" s="141"/>
      <c r="M143" s="252"/>
      <c r="N143" s="252"/>
      <c r="O143" s="168"/>
      <c r="P143" s="169"/>
    </row>
    <row r="144" spans="1:16" ht="45.6" hidden="1" customHeight="1" x14ac:dyDescent="0.2">
      <c r="A144" s="1322"/>
      <c r="B144" s="1285"/>
      <c r="C144" s="1285"/>
      <c r="D144" s="23"/>
      <c r="E144" s="23"/>
      <c r="F144" s="23"/>
      <c r="G144" s="141"/>
      <c r="H144" s="141"/>
      <c r="I144" s="141"/>
      <c r="J144" s="141"/>
      <c r="K144" s="141"/>
      <c r="L144" s="141"/>
      <c r="M144" s="252"/>
      <c r="N144" s="252"/>
      <c r="O144" s="168"/>
      <c r="P144" s="169"/>
    </row>
    <row r="145" spans="1:17" ht="36.6" hidden="1" customHeight="1" x14ac:dyDescent="0.2">
      <c r="A145" s="1322"/>
      <c r="B145" s="1285"/>
      <c r="C145" s="1285"/>
      <c r="D145" s="23"/>
      <c r="E145" s="23"/>
      <c r="F145" s="23"/>
      <c r="G145" s="141"/>
      <c r="H145" s="141"/>
      <c r="I145" s="141"/>
      <c r="J145" s="141"/>
      <c r="K145" s="141"/>
      <c r="L145" s="141"/>
      <c r="M145" s="252"/>
      <c r="N145" s="252"/>
      <c r="O145" s="168"/>
      <c r="P145" s="169"/>
    </row>
    <row r="146" spans="1:17" ht="31.9" hidden="1" customHeight="1" x14ac:dyDescent="0.2">
      <c r="A146" s="1322"/>
      <c r="B146" s="1285"/>
      <c r="C146" s="1285"/>
      <c r="D146" s="23"/>
      <c r="E146" s="23"/>
      <c r="F146" s="23"/>
      <c r="G146" s="141"/>
      <c r="H146" s="141"/>
      <c r="I146" s="141"/>
      <c r="J146" s="141"/>
      <c r="K146" s="141"/>
      <c r="L146" s="141"/>
      <c r="M146" s="252"/>
      <c r="N146" s="252"/>
      <c r="O146" s="168"/>
      <c r="P146" s="169"/>
    </row>
    <row r="147" spans="1:17" ht="18" hidden="1" customHeight="1" x14ac:dyDescent="0.2">
      <c r="A147" s="1322"/>
      <c r="B147" s="1285"/>
      <c r="C147" s="1285"/>
      <c r="D147" s="23"/>
      <c r="E147" s="23"/>
      <c r="F147" s="23"/>
      <c r="G147" s="141"/>
      <c r="H147" s="141"/>
      <c r="I147" s="141"/>
      <c r="J147" s="141"/>
      <c r="K147" s="141"/>
      <c r="L147" s="141"/>
      <c r="M147" s="252"/>
      <c r="N147" s="252"/>
      <c r="O147" s="168"/>
      <c r="P147" s="169"/>
    </row>
    <row r="148" spans="1:17" ht="18" hidden="1" customHeight="1" x14ac:dyDescent="0.2">
      <c r="A148" s="1322"/>
      <c r="B148" s="1285"/>
      <c r="C148" s="1285"/>
      <c r="D148" s="23"/>
      <c r="E148" s="23"/>
      <c r="F148" s="23"/>
      <c r="G148" s="141"/>
      <c r="H148" s="141"/>
      <c r="I148" s="141"/>
      <c r="J148" s="141"/>
      <c r="K148" s="141"/>
      <c r="L148" s="141"/>
      <c r="M148" s="252"/>
      <c r="N148" s="252"/>
      <c r="O148" s="168"/>
      <c r="P148" s="169"/>
    </row>
    <row r="149" spans="1:17" ht="18" hidden="1" customHeight="1" x14ac:dyDescent="0.2">
      <c r="A149" s="1322"/>
      <c r="B149" s="1285"/>
      <c r="C149" s="1285"/>
      <c r="D149" s="23"/>
      <c r="E149" s="23"/>
      <c r="F149" s="23"/>
      <c r="G149" s="141"/>
      <c r="H149" s="141"/>
      <c r="I149" s="141"/>
      <c r="J149" s="141"/>
      <c r="K149" s="141"/>
      <c r="L149" s="141"/>
      <c r="M149" s="252"/>
      <c r="N149" s="252"/>
      <c r="O149" s="168"/>
      <c r="P149" s="169"/>
    </row>
    <row r="150" spans="1:17" ht="18" hidden="1" customHeight="1" x14ac:dyDescent="0.2">
      <c r="A150" s="1322"/>
      <c r="B150" s="1285"/>
      <c r="C150" s="1285"/>
      <c r="D150" s="23"/>
      <c r="E150" s="23"/>
      <c r="F150" s="23"/>
      <c r="G150" s="141"/>
      <c r="H150" s="141"/>
      <c r="I150" s="141"/>
      <c r="J150" s="141">
        <f t="shared" ref="J150:J155" si="17">E150*G150</f>
        <v>0</v>
      </c>
      <c r="K150" s="141"/>
      <c r="L150" s="141"/>
      <c r="M150" s="252"/>
      <c r="N150" s="252"/>
      <c r="O150" s="168"/>
      <c r="P150" s="169"/>
    </row>
    <row r="151" spans="1:17" ht="18" hidden="1" customHeight="1" x14ac:dyDescent="0.2">
      <c r="A151" s="1322"/>
      <c r="B151" s="1285"/>
      <c r="C151" s="1285"/>
      <c r="D151" s="23"/>
      <c r="E151" s="23"/>
      <c r="F151" s="23"/>
      <c r="G151" s="141"/>
      <c r="H151" s="141"/>
      <c r="I151" s="141"/>
      <c r="J151" s="141">
        <f t="shared" si="17"/>
        <v>0</v>
      </c>
      <c r="K151" s="141"/>
      <c r="L151" s="141"/>
      <c r="M151" s="252"/>
      <c r="N151" s="252"/>
      <c r="O151" s="168"/>
      <c r="P151" s="169"/>
    </row>
    <row r="152" spans="1:17" ht="18" hidden="1" customHeight="1" x14ac:dyDescent="0.2">
      <c r="A152" s="1322"/>
      <c r="B152" s="1285"/>
      <c r="C152" s="1285"/>
      <c r="D152" s="23"/>
      <c r="E152" s="23"/>
      <c r="F152" s="23"/>
      <c r="G152" s="141"/>
      <c r="H152" s="141"/>
      <c r="I152" s="141"/>
      <c r="J152" s="141">
        <f t="shared" si="17"/>
        <v>0</v>
      </c>
      <c r="K152" s="141"/>
      <c r="L152" s="141"/>
      <c r="M152" s="252"/>
      <c r="N152" s="252"/>
      <c r="O152" s="168"/>
      <c r="P152" s="169"/>
    </row>
    <row r="153" spans="1:17" ht="18" hidden="1" customHeight="1" x14ac:dyDescent="0.2">
      <c r="A153" s="1322"/>
      <c r="B153" s="1285"/>
      <c r="C153" s="1285"/>
      <c r="D153" s="23"/>
      <c r="E153" s="23"/>
      <c r="F153" s="23"/>
      <c r="G153" s="141"/>
      <c r="H153" s="141"/>
      <c r="I153" s="141"/>
      <c r="J153" s="141">
        <f t="shared" si="17"/>
        <v>0</v>
      </c>
      <c r="K153" s="141"/>
      <c r="L153" s="141"/>
      <c r="M153" s="252"/>
      <c r="N153" s="252"/>
      <c r="O153" s="168"/>
      <c r="P153" s="169"/>
    </row>
    <row r="154" spans="1:17" ht="18" hidden="1" customHeight="1" x14ac:dyDescent="0.2">
      <c r="A154" s="1322"/>
      <c r="B154" s="1285"/>
      <c r="C154" s="1285"/>
      <c r="D154" s="23"/>
      <c r="E154" s="23"/>
      <c r="F154" s="23"/>
      <c r="G154" s="141"/>
      <c r="H154" s="141"/>
      <c r="I154" s="141"/>
      <c r="J154" s="141">
        <f t="shared" si="17"/>
        <v>0</v>
      </c>
      <c r="K154" s="141"/>
      <c r="L154" s="141"/>
      <c r="M154" s="252"/>
      <c r="N154" s="252"/>
      <c r="O154" s="168"/>
      <c r="P154" s="169"/>
    </row>
    <row r="155" spans="1:17" ht="18" hidden="1" customHeight="1" x14ac:dyDescent="0.2">
      <c r="A155" s="1322"/>
      <c r="B155" s="1285"/>
      <c r="C155" s="1285"/>
      <c r="D155" s="23"/>
      <c r="E155" s="23"/>
      <c r="F155" s="23"/>
      <c r="G155" s="141"/>
      <c r="H155" s="141"/>
      <c r="I155" s="141"/>
      <c r="J155" s="141">
        <f t="shared" si="17"/>
        <v>0</v>
      </c>
      <c r="K155" s="141"/>
      <c r="L155" s="141"/>
      <c r="M155" s="252"/>
      <c r="N155" s="252"/>
      <c r="O155" s="168"/>
      <c r="P155" s="169"/>
    </row>
    <row r="156" spans="1:17" ht="18" hidden="1" customHeight="1" x14ac:dyDescent="0.2">
      <c r="A156" s="1329" t="s">
        <v>455</v>
      </c>
      <c r="B156" s="1286"/>
      <c r="C156" s="1286"/>
      <c r="D156" s="1286"/>
      <c r="E156" s="1286"/>
      <c r="F156" s="1286"/>
      <c r="G156" s="1286"/>
      <c r="H156" s="819"/>
      <c r="I156" s="819"/>
      <c r="J156" s="142">
        <f>SUM(J142:J155)</f>
        <v>0</v>
      </c>
      <c r="K156" s="142"/>
      <c r="L156" s="142"/>
      <c r="M156" s="142">
        <f>SUM(M142:M155)</f>
        <v>0</v>
      </c>
      <c r="N156" s="142">
        <f>SUM(N142:N155)</f>
        <v>0</v>
      </c>
      <c r="O156" s="142">
        <f>SUM(O142:O155)</f>
        <v>0</v>
      </c>
      <c r="P156" s="166">
        <f>SUM(P142:P155)</f>
        <v>0</v>
      </c>
    </row>
    <row r="157" spans="1:17" ht="18" hidden="1" customHeight="1" thickBot="1" x14ac:dyDescent="0.25">
      <c r="A157" s="1346" t="s">
        <v>462</v>
      </c>
      <c r="B157" s="1347"/>
      <c r="C157" s="1347"/>
      <c r="D157" s="1347"/>
      <c r="E157" s="1347"/>
      <c r="F157" s="1347"/>
      <c r="G157" s="1347"/>
      <c r="H157" s="822"/>
      <c r="I157" s="822"/>
      <c r="J157" s="170">
        <f>J139+J156</f>
        <v>0</v>
      </c>
      <c r="K157" s="170"/>
      <c r="L157" s="170"/>
      <c r="M157" s="170">
        <f>M139+M156</f>
        <v>0</v>
      </c>
      <c r="N157" s="170">
        <f t="shared" ref="N157:P157" si="18">N139+N156</f>
        <v>0</v>
      </c>
      <c r="O157" s="170">
        <f t="shared" si="18"/>
        <v>0</v>
      </c>
      <c r="P157" s="171">
        <f t="shared" si="18"/>
        <v>0</v>
      </c>
    </row>
    <row r="158" spans="1:17" ht="18" hidden="1" customHeight="1" thickBot="1" x14ac:dyDescent="0.25">
      <c r="A158" s="1338" t="s">
        <v>456</v>
      </c>
      <c r="B158" s="1339"/>
      <c r="C158" s="1339"/>
      <c r="D158" s="1339"/>
      <c r="E158" s="1339"/>
      <c r="F158" s="1339"/>
      <c r="G158" s="1339"/>
      <c r="H158" s="820"/>
      <c r="I158" s="820"/>
      <c r="J158" s="345" t="s">
        <v>457</v>
      </c>
      <c r="K158" s="829"/>
      <c r="L158" s="829"/>
      <c r="M158" s="1340"/>
      <c r="N158" s="1340"/>
      <c r="O158" s="1340"/>
      <c r="P158" s="1341"/>
    </row>
    <row r="159" spans="1:17" ht="18" hidden="1" customHeight="1" x14ac:dyDescent="0.2">
      <c r="A159" s="1300" t="str">
        <f>IF(J158="Si","Administración","Gastos de administración")</f>
        <v>Gastos de administración</v>
      </c>
      <c r="B159" s="1342"/>
      <c r="C159" s="1342"/>
      <c r="D159" s="1342"/>
      <c r="E159" s="1343"/>
      <c r="F159" s="826"/>
      <c r="G159" s="284">
        <v>0.16</v>
      </c>
      <c r="H159" s="827"/>
      <c r="I159" s="827"/>
      <c r="J159" s="285">
        <v>0</v>
      </c>
      <c r="K159" s="830"/>
      <c r="L159" s="830"/>
      <c r="M159" s="141">
        <f>J159</f>
        <v>0</v>
      </c>
      <c r="N159" s="141"/>
      <c r="O159" s="141"/>
      <c r="P159" s="164"/>
      <c r="Q159" s="287" t="s">
        <v>396</v>
      </c>
    </row>
    <row r="160" spans="1:17" ht="18" hidden="1" customHeight="1" x14ac:dyDescent="0.2">
      <c r="A160" s="1304" t="str">
        <f>IF(J158="Si","Utilidad","")</f>
        <v/>
      </c>
      <c r="B160" s="1305"/>
      <c r="C160" s="1305"/>
      <c r="D160" s="1305"/>
      <c r="E160" s="1306"/>
      <c r="F160" s="818"/>
      <c r="G160" s="284"/>
      <c r="H160" s="827"/>
      <c r="I160" s="827"/>
      <c r="J160" s="285">
        <v>0</v>
      </c>
      <c r="K160" s="830"/>
      <c r="L160" s="830"/>
      <c r="M160" s="141"/>
      <c r="N160" s="141"/>
      <c r="O160" s="141"/>
      <c r="P160" s="164"/>
    </row>
    <row r="161" spans="1:17" ht="18" hidden="1" customHeight="1" x14ac:dyDescent="0.2">
      <c r="A161" s="1304" t="str">
        <f>IF(J158="Si","IVA","")</f>
        <v/>
      </c>
      <c r="B161" s="1305"/>
      <c r="C161" s="1305"/>
      <c r="D161" s="1305"/>
      <c r="E161" s="1306"/>
      <c r="F161" s="818"/>
      <c r="G161" s="284"/>
      <c r="H161" s="827"/>
      <c r="I161" s="827"/>
      <c r="J161" s="285">
        <v>0</v>
      </c>
      <c r="K161" s="830"/>
      <c r="L161" s="830"/>
      <c r="M161" s="141"/>
      <c r="N161" s="141"/>
      <c r="O161" s="141"/>
      <c r="P161" s="164"/>
      <c r="Q161" s="283" t="s">
        <v>399</v>
      </c>
    </row>
    <row r="162" spans="1:17" ht="18" hidden="1" customHeight="1" thickBot="1" x14ac:dyDescent="0.25">
      <c r="A162" s="1344" t="str">
        <f>IF(J158="Si","TOTAL (después de AU e IVA)", "TOTAL (después de administración)")</f>
        <v>TOTAL (después de administración)</v>
      </c>
      <c r="B162" s="1345"/>
      <c r="C162" s="1345"/>
      <c r="D162" s="1345"/>
      <c r="E162" s="1345"/>
      <c r="F162" s="1345"/>
      <c r="G162" s="1345"/>
      <c r="H162" s="821"/>
      <c r="I162" s="821"/>
      <c r="J162" s="265">
        <f>SUM(J159:J161)+J157</f>
        <v>0</v>
      </c>
      <c r="K162" s="265"/>
      <c r="L162" s="265"/>
      <c r="M162" s="265">
        <f t="shared" ref="M162:P162" si="19">SUM(M159:M161)+M157</f>
        <v>0</v>
      </c>
      <c r="N162" s="265">
        <f t="shared" si="19"/>
        <v>0</v>
      </c>
      <c r="O162" s="265">
        <f t="shared" si="19"/>
        <v>0</v>
      </c>
      <c r="P162" s="266">
        <f t="shared" si="19"/>
        <v>0</v>
      </c>
    </row>
    <row r="163" spans="1:17" ht="204" hidden="1" customHeight="1" thickBot="1" x14ac:dyDescent="0.25">
      <c r="A163" s="263" t="s">
        <v>458</v>
      </c>
      <c r="B163" s="465"/>
      <c r="C163" s="264" t="s">
        <v>117</v>
      </c>
      <c r="D163" s="465" t="s">
        <v>148</v>
      </c>
      <c r="E163" s="264" t="s">
        <v>463</v>
      </c>
      <c r="F163" s="264"/>
      <c r="G163" s="543">
        <f>IFERROR(J157/B163,0)</f>
        <v>0</v>
      </c>
      <c r="H163" s="828"/>
      <c r="I163" s="828"/>
      <c r="J163" s="1334"/>
      <c r="K163" s="1335"/>
      <c r="L163" s="1335"/>
      <c r="M163" s="1336"/>
      <c r="N163" s="1336"/>
      <c r="O163" s="1336"/>
      <c r="P163" s="1337"/>
    </row>
    <row r="164" spans="1:17" ht="36" hidden="1" customHeight="1" thickBot="1" x14ac:dyDescent="0.25">
      <c r="A164" s="1291"/>
      <c r="B164" s="1292"/>
      <c r="C164" s="1292"/>
      <c r="D164" s="1292"/>
      <c r="E164" s="1292"/>
      <c r="F164" s="1292"/>
      <c r="G164" s="1292"/>
      <c r="H164" s="1292"/>
      <c r="I164" s="1292"/>
      <c r="J164" s="1292"/>
      <c r="K164" s="1292"/>
      <c r="L164" s="1292"/>
      <c r="M164" s="1292"/>
      <c r="N164" s="1292"/>
      <c r="O164" s="1292"/>
      <c r="P164" s="1293"/>
    </row>
    <row r="165" spans="1:17" ht="56.25" hidden="1" customHeight="1" thickBot="1" x14ac:dyDescent="0.25">
      <c r="A165" s="263" t="s">
        <v>458</v>
      </c>
      <c r="B165" s="465"/>
      <c r="C165" s="264" t="s">
        <v>117</v>
      </c>
      <c r="D165" s="465" t="str">
        <f>+D163</f>
        <v>Documentos</v>
      </c>
      <c r="E165" s="264" t="s">
        <v>466</v>
      </c>
      <c r="F165" s="264"/>
      <c r="G165" s="543">
        <f>IFERROR((J157-J139)/B165,0)</f>
        <v>0</v>
      </c>
      <c r="H165" s="828"/>
      <c r="I165" s="828"/>
      <c r="J165" s="1334" t="s">
        <v>465</v>
      </c>
      <c r="K165" s="1335"/>
      <c r="L165" s="1335"/>
      <c r="M165" s="1336"/>
      <c r="N165" s="1336"/>
      <c r="O165" s="1336"/>
      <c r="P165" s="1337"/>
    </row>
    <row r="166" spans="1:17" ht="18" hidden="1" customHeight="1" thickBot="1" x14ac:dyDescent="0.25">
      <c r="A166" s="1350"/>
      <c r="B166" s="1350"/>
      <c r="C166" s="1350"/>
      <c r="D166" s="1350"/>
      <c r="E166" s="1350"/>
      <c r="F166" s="1350"/>
      <c r="G166" s="1350"/>
      <c r="H166" s="1350"/>
      <c r="I166" s="1350"/>
      <c r="J166" s="1350"/>
      <c r="K166" s="1350"/>
      <c r="L166" s="1350"/>
      <c r="M166" s="1350"/>
      <c r="N166" s="1350"/>
      <c r="O166" s="1350"/>
      <c r="P166" s="1350"/>
    </row>
    <row r="167" spans="1:17" ht="18" hidden="1" customHeight="1" x14ac:dyDescent="0.2">
      <c r="A167" s="1323" t="e">
        <f>+CONCATENATE(#REF!," ",#REF!)</f>
        <v>#REF!</v>
      </c>
      <c r="B167" s="1324"/>
      <c r="C167" s="1324"/>
      <c r="D167" s="1324"/>
      <c r="E167" s="1324"/>
      <c r="F167" s="1324"/>
      <c r="G167" s="1324"/>
      <c r="H167" s="1324"/>
      <c r="I167" s="1324"/>
      <c r="J167" s="1324"/>
      <c r="K167" s="1324"/>
      <c r="L167" s="1324"/>
      <c r="M167" s="1324"/>
      <c r="N167" s="1324"/>
      <c r="O167" s="1324"/>
      <c r="P167" s="1325"/>
    </row>
    <row r="168" spans="1:17" ht="25.5" hidden="1" customHeight="1" x14ac:dyDescent="0.2">
      <c r="A168" s="251" t="s">
        <v>375</v>
      </c>
      <c r="B168" s="76" t="s">
        <v>376</v>
      </c>
      <c r="C168" s="76" t="s">
        <v>377</v>
      </c>
      <c r="D168" s="76" t="s">
        <v>117</v>
      </c>
      <c r="E168" s="76" t="s">
        <v>378</v>
      </c>
      <c r="F168" s="76"/>
      <c r="G168" s="135" t="s">
        <v>379</v>
      </c>
      <c r="H168" s="135"/>
      <c r="I168" s="135"/>
      <c r="J168" s="135" t="s">
        <v>380</v>
      </c>
      <c r="K168" s="135"/>
      <c r="L168" s="135"/>
      <c r="M168" s="137" t="s">
        <v>425</v>
      </c>
      <c r="N168" s="137" t="s">
        <v>426</v>
      </c>
      <c r="O168" s="137" t="s">
        <v>425</v>
      </c>
      <c r="P168" s="162" t="s">
        <v>426</v>
      </c>
    </row>
    <row r="169" spans="1:17" ht="18" hidden="1" customHeight="1" x14ac:dyDescent="0.2">
      <c r="A169" s="1326" t="s">
        <v>373</v>
      </c>
      <c r="B169" s="1327"/>
      <c r="C169" s="1327"/>
      <c r="D169" s="1327"/>
      <c r="E169" s="1327"/>
      <c r="F169" s="1327"/>
      <c r="G169" s="1327"/>
      <c r="H169" s="1327"/>
      <c r="I169" s="1327"/>
      <c r="J169" s="1327"/>
      <c r="K169" s="1327"/>
      <c r="L169" s="1327"/>
      <c r="M169" s="1327"/>
      <c r="N169" s="1327"/>
      <c r="O169" s="1327"/>
      <c r="P169" s="1328"/>
    </row>
    <row r="170" spans="1:17" ht="39.75" hidden="1" customHeight="1" x14ac:dyDescent="0.2">
      <c r="A170" s="253"/>
      <c r="B170" s="723"/>
      <c r="C170" s="140"/>
      <c r="D170" s="143"/>
      <c r="E170" s="143"/>
      <c r="F170" s="143"/>
      <c r="G170" s="141"/>
      <c r="H170" s="141"/>
      <c r="I170" s="141"/>
      <c r="J170" s="141"/>
      <c r="K170" s="141"/>
      <c r="L170" s="141"/>
      <c r="M170" s="141">
        <f>+J170</f>
        <v>0</v>
      </c>
      <c r="N170" s="141"/>
      <c r="O170" s="141"/>
      <c r="P170" s="164"/>
    </row>
    <row r="171" spans="1:17" ht="40.5" hidden="1" customHeight="1" x14ac:dyDescent="0.2">
      <c r="A171" s="253"/>
      <c r="B171" s="723"/>
      <c r="C171" s="140"/>
      <c r="D171" s="143"/>
      <c r="E171" s="143"/>
      <c r="F171" s="143"/>
      <c r="G171" s="141"/>
      <c r="H171" s="141"/>
      <c r="I171" s="141"/>
      <c r="J171" s="141"/>
      <c r="K171" s="141"/>
      <c r="L171" s="141"/>
      <c r="M171" s="141">
        <f>+J171</f>
        <v>0</v>
      </c>
      <c r="N171" s="141"/>
      <c r="O171" s="141"/>
      <c r="P171" s="164"/>
      <c r="Q171" s="45" t="s">
        <v>385</v>
      </c>
    </row>
    <row r="172" spans="1:17" ht="18" hidden="1" customHeight="1" x14ac:dyDescent="0.2">
      <c r="A172" s="1331" t="s">
        <v>469</v>
      </c>
      <c r="B172" s="1332"/>
      <c r="C172" s="1332"/>
      <c r="D172" s="1332"/>
      <c r="E172" s="1332"/>
      <c r="F172" s="1332"/>
      <c r="G172" s="1332"/>
      <c r="H172" s="1332"/>
      <c r="I172" s="1332"/>
      <c r="J172" s="1332"/>
      <c r="K172" s="1332"/>
      <c r="L172" s="1332"/>
      <c r="M172" s="1332"/>
      <c r="N172" s="1332"/>
      <c r="O172" s="1332"/>
      <c r="P172" s="1333"/>
    </row>
    <row r="173" spans="1:17" ht="18" hidden="1" customHeight="1" x14ac:dyDescent="0.2">
      <c r="A173" s="743"/>
      <c r="B173" s="750"/>
      <c r="C173" s="751"/>
      <c r="D173" s="744"/>
      <c r="E173" s="744"/>
      <c r="F173" s="744"/>
      <c r="G173" s="726"/>
      <c r="H173" s="726"/>
      <c r="I173" s="726"/>
      <c r="J173" s="726"/>
      <c r="K173" s="726"/>
      <c r="L173" s="726"/>
      <c r="M173" s="726"/>
      <c r="N173" s="141"/>
      <c r="O173" s="141"/>
      <c r="P173" s="164"/>
    </row>
    <row r="174" spans="1:17" ht="33" hidden="1" customHeight="1" x14ac:dyDescent="0.2">
      <c r="A174" s="743"/>
      <c r="B174" s="750"/>
      <c r="C174" s="751"/>
      <c r="D174" s="744"/>
      <c r="E174" s="744"/>
      <c r="F174" s="744"/>
      <c r="G174" s="726"/>
      <c r="H174" s="726"/>
      <c r="I174" s="726"/>
      <c r="J174" s="726"/>
      <c r="K174" s="726"/>
      <c r="L174" s="726"/>
      <c r="M174" s="726"/>
      <c r="N174" s="141"/>
      <c r="O174" s="141"/>
      <c r="P174" s="164"/>
    </row>
    <row r="175" spans="1:17" ht="35.25" hidden="1" customHeight="1" x14ac:dyDescent="0.2">
      <c r="A175" s="743"/>
      <c r="B175" s="750"/>
      <c r="C175" s="751"/>
      <c r="D175" s="757"/>
      <c r="E175" s="757"/>
      <c r="F175" s="757"/>
      <c r="G175" s="726"/>
      <c r="H175" s="726"/>
      <c r="I175" s="726"/>
      <c r="J175" s="726"/>
      <c r="K175" s="726"/>
      <c r="L175" s="726"/>
      <c r="M175" s="726"/>
      <c r="N175" s="141"/>
      <c r="O175" s="141"/>
      <c r="P175" s="164"/>
    </row>
    <row r="176" spans="1:17" ht="18" hidden="1" customHeight="1" x14ac:dyDescent="0.2">
      <c r="A176" s="165"/>
      <c r="B176" s="723"/>
      <c r="C176" s="140"/>
      <c r="D176" s="139"/>
      <c r="E176" s="139"/>
      <c r="F176" s="139"/>
      <c r="G176" s="141"/>
      <c r="H176" s="141"/>
      <c r="I176" s="141"/>
      <c r="J176" s="141"/>
      <c r="K176" s="141"/>
      <c r="L176" s="141"/>
      <c r="M176" s="141"/>
      <c r="N176" s="141"/>
      <c r="O176" s="141"/>
      <c r="P176" s="164"/>
    </row>
    <row r="177" spans="1:17" ht="18" hidden="1" customHeight="1" x14ac:dyDescent="0.2">
      <c r="A177" s="165"/>
      <c r="B177" s="723"/>
      <c r="C177" s="140"/>
      <c r="D177" s="139"/>
      <c r="E177" s="139"/>
      <c r="F177" s="139"/>
      <c r="G177" s="141"/>
      <c r="H177" s="141"/>
      <c r="I177" s="141"/>
      <c r="J177" s="141"/>
      <c r="K177" s="141"/>
      <c r="L177" s="141"/>
      <c r="M177" s="141"/>
      <c r="N177" s="141"/>
      <c r="O177" s="141"/>
      <c r="P177" s="164"/>
    </row>
    <row r="178" spans="1:17" ht="18" hidden="1" customHeight="1" x14ac:dyDescent="0.2">
      <c r="A178" s="1329" t="s">
        <v>448</v>
      </c>
      <c r="B178" s="1286"/>
      <c r="C178" s="1286"/>
      <c r="D178" s="1286"/>
      <c r="E178" s="1286"/>
      <c r="F178" s="1286"/>
      <c r="G178" s="1286"/>
      <c r="H178" s="819"/>
      <c r="I178" s="819"/>
      <c r="J178" s="142">
        <f>SUM(J170:J177)</f>
        <v>0</v>
      </c>
      <c r="K178" s="142"/>
      <c r="L178" s="142"/>
      <c r="M178" s="142">
        <f>SUM(M170:M177)</f>
        <v>0</v>
      </c>
      <c r="N178" s="142">
        <f>SUM(N170:N177)</f>
        <v>0</v>
      </c>
      <c r="O178" s="142">
        <f>SUM(O170:O177)</f>
        <v>0</v>
      </c>
      <c r="P178" s="166">
        <f>SUM(P170:P177)</f>
        <v>0</v>
      </c>
      <c r="Q178" s="720"/>
    </row>
    <row r="179" spans="1:17" ht="24.75" hidden="1" customHeight="1" x14ac:dyDescent="0.2">
      <c r="A179" s="1330" t="s">
        <v>375</v>
      </c>
      <c r="B179" s="1321"/>
      <c r="C179" s="1321"/>
      <c r="D179" s="83" t="s">
        <v>117</v>
      </c>
      <c r="E179" s="83" t="s">
        <v>378</v>
      </c>
      <c r="F179" s="83"/>
      <c r="G179" s="83" t="s">
        <v>442</v>
      </c>
      <c r="H179" s="83"/>
      <c r="I179" s="83"/>
      <c r="J179" s="167" t="s">
        <v>443</v>
      </c>
      <c r="K179" s="167"/>
      <c r="L179" s="167"/>
      <c r="M179" s="137" t="s">
        <v>425</v>
      </c>
      <c r="N179" s="137" t="s">
        <v>426</v>
      </c>
      <c r="O179" s="137" t="s">
        <v>425</v>
      </c>
      <c r="P179" s="162" t="s">
        <v>426</v>
      </c>
      <c r="Q179" s="720"/>
    </row>
    <row r="180" spans="1:17" ht="12.75" hidden="1" x14ac:dyDescent="0.2">
      <c r="A180" s="1326" t="s">
        <v>461</v>
      </c>
      <c r="B180" s="1327"/>
      <c r="C180" s="1327"/>
      <c r="D180" s="1327"/>
      <c r="E180" s="1327"/>
      <c r="F180" s="1327"/>
      <c r="G180" s="1327"/>
      <c r="H180" s="1327"/>
      <c r="I180" s="1327"/>
      <c r="J180" s="1327"/>
      <c r="K180" s="1327"/>
      <c r="L180" s="1327"/>
      <c r="M180" s="1327"/>
      <c r="N180" s="1327"/>
      <c r="O180" s="1327"/>
      <c r="P180" s="1328"/>
      <c r="Q180" s="719"/>
    </row>
    <row r="181" spans="1:17" ht="43.9" hidden="1" customHeight="1" x14ac:dyDescent="0.2">
      <c r="A181" s="1322"/>
      <c r="B181" s="1285"/>
      <c r="C181" s="1285"/>
      <c r="D181" s="23"/>
      <c r="E181" s="23"/>
      <c r="F181" s="23"/>
      <c r="G181" s="141"/>
      <c r="H181" s="141"/>
      <c r="I181" s="141"/>
      <c r="J181" s="141"/>
      <c r="K181" s="141"/>
      <c r="L181" s="141"/>
      <c r="M181" s="252"/>
      <c r="N181" s="252"/>
      <c r="O181" s="168"/>
      <c r="P181" s="169"/>
    </row>
    <row r="182" spans="1:17" ht="43.9" hidden="1" customHeight="1" x14ac:dyDescent="0.2">
      <c r="A182" s="1322"/>
      <c r="B182" s="1285"/>
      <c r="C182" s="1285"/>
      <c r="D182" s="23"/>
      <c r="E182" s="23"/>
      <c r="F182" s="23"/>
      <c r="G182" s="141"/>
      <c r="H182" s="141"/>
      <c r="I182" s="141"/>
      <c r="J182" s="141"/>
      <c r="K182" s="141"/>
      <c r="L182" s="141"/>
      <c r="M182" s="252"/>
      <c r="N182" s="252"/>
      <c r="O182" s="168"/>
      <c r="P182" s="169"/>
    </row>
    <row r="183" spans="1:17" ht="44.45" hidden="1" customHeight="1" x14ac:dyDescent="0.2">
      <c r="A183" s="1322"/>
      <c r="B183" s="1285"/>
      <c r="C183" s="1285"/>
      <c r="D183" s="23"/>
      <c r="E183" s="23"/>
      <c r="F183" s="23"/>
      <c r="G183" s="141"/>
      <c r="H183" s="141"/>
      <c r="I183" s="141"/>
      <c r="J183" s="141"/>
      <c r="K183" s="141"/>
      <c r="L183" s="141"/>
      <c r="M183" s="252"/>
      <c r="N183" s="252"/>
      <c r="O183" s="168"/>
      <c r="P183" s="169"/>
    </row>
    <row r="184" spans="1:17" ht="40.15" hidden="1" customHeight="1" x14ac:dyDescent="0.2">
      <c r="A184" s="1322"/>
      <c r="B184" s="1285"/>
      <c r="C184" s="1285"/>
      <c r="D184" s="23"/>
      <c r="E184" s="23"/>
      <c r="F184" s="23"/>
      <c r="G184" s="141"/>
      <c r="H184" s="141"/>
      <c r="I184" s="141"/>
      <c r="J184" s="141"/>
      <c r="K184" s="141"/>
      <c r="L184" s="141"/>
      <c r="M184" s="252"/>
      <c r="N184" s="252"/>
      <c r="O184" s="168"/>
      <c r="P184" s="169"/>
    </row>
    <row r="185" spans="1:17" ht="18" hidden="1" customHeight="1" x14ac:dyDescent="0.2">
      <c r="A185" s="1322"/>
      <c r="B185" s="1285"/>
      <c r="C185" s="1285"/>
      <c r="D185" s="23"/>
      <c r="E185" s="23"/>
      <c r="F185" s="23"/>
      <c r="G185" s="141"/>
      <c r="H185" s="141"/>
      <c r="I185" s="141"/>
      <c r="J185" s="141"/>
      <c r="K185" s="141"/>
      <c r="L185" s="141"/>
      <c r="M185" s="252"/>
      <c r="N185" s="252"/>
      <c r="O185" s="168"/>
      <c r="P185" s="169"/>
    </row>
    <row r="186" spans="1:17" ht="18" hidden="1" customHeight="1" x14ac:dyDescent="0.2">
      <c r="A186" s="1322"/>
      <c r="B186" s="1285"/>
      <c r="C186" s="1285"/>
      <c r="D186" s="23"/>
      <c r="E186" s="23"/>
      <c r="F186" s="23"/>
      <c r="G186" s="141"/>
      <c r="H186" s="141"/>
      <c r="I186" s="141"/>
      <c r="J186" s="141"/>
      <c r="K186" s="141"/>
      <c r="L186" s="141"/>
      <c r="M186" s="252"/>
      <c r="N186" s="252"/>
      <c r="O186" s="168"/>
      <c r="P186" s="169"/>
    </row>
    <row r="187" spans="1:17" ht="18" hidden="1" customHeight="1" x14ac:dyDescent="0.2">
      <c r="A187" s="1322"/>
      <c r="B187" s="1285"/>
      <c r="C187" s="1285"/>
      <c r="D187" s="23"/>
      <c r="E187" s="23"/>
      <c r="F187" s="23"/>
      <c r="G187" s="141"/>
      <c r="H187" s="141"/>
      <c r="I187" s="141"/>
      <c r="J187" s="141"/>
      <c r="K187" s="141"/>
      <c r="L187" s="141"/>
      <c r="M187" s="252"/>
      <c r="N187" s="252"/>
      <c r="O187" s="168"/>
      <c r="P187" s="169"/>
    </row>
    <row r="188" spans="1:17" ht="18" hidden="1" customHeight="1" x14ac:dyDescent="0.2">
      <c r="A188" s="1322"/>
      <c r="B188" s="1285"/>
      <c r="C188" s="1285"/>
      <c r="D188" s="23"/>
      <c r="E188" s="23"/>
      <c r="F188" s="23"/>
      <c r="G188" s="141"/>
      <c r="H188" s="141"/>
      <c r="I188" s="141"/>
      <c r="J188" s="141"/>
      <c r="K188" s="141"/>
      <c r="L188" s="141"/>
      <c r="M188" s="252"/>
      <c r="N188" s="252"/>
      <c r="O188" s="168"/>
      <c r="P188" s="169"/>
    </row>
    <row r="189" spans="1:17" ht="18" hidden="1" customHeight="1" x14ac:dyDescent="0.2">
      <c r="A189" s="1322"/>
      <c r="B189" s="1285"/>
      <c r="C189" s="1285"/>
      <c r="D189" s="23"/>
      <c r="E189" s="23"/>
      <c r="F189" s="23"/>
      <c r="G189" s="141"/>
      <c r="H189" s="141"/>
      <c r="I189" s="141"/>
      <c r="J189" s="141">
        <f t="shared" ref="J189:J194" si="20">E189*G189</f>
        <v>0</v>
      </c>
      <c r="K189" s="141"/>
      <c r="L189" s="141"/>
      <c r="M189" s="252"/>
      <c r="N189" s="252"/>
      <c r="O189" s="168"/>
      <c r="P189" s="169"/>
    </row>
    <row r="190" spans="1:17" ht="18" hidden="1" customHeight="1" x14ac:dyDescent="0.2">
      <c r="A190" s="1322"/>
      <c r="B190" s="1285"/>
      <c r="C190" s="1285"/>
      <c r="D190" s="23"/>
      <c r="E190" s="23"/>
      <c r="F190" s="23"/>
      <c r="G190" s="141"/>
      <c r="H190" s="141"/>
      <c r="I190" s="141"/>
      <c r="J190" s="141">
        <f t="shared" si="20"/>
        <v>0</v>
      </c>
      <c r="K190" s="141"/>
      <c r="L190" s="141"/>
      <c r="M190" s="252"/>
      <c r="N190" s="252"/>
      <c r="O190" s="168"/>
      <c r="P190" s="169"/>
    </row>
    <row r="191" spans="1:17" ht="18" hidden="1" customHeight="1" x14ac:dyDescent="0.2">
      <c r="A191" s="1322"/>
      <c r="B191" s="1285"/>
      <c r="C191" s="1285"/>
      <c r="D191" s="23"/>
      <c r="E191" s="23"/>
      <c r="F191" s="23"/>
      <c r="G191" s="141"/>
      <c r="H191" s="141"/>
      <c r="I191" s="141"/>
      <c r="J191" s="141">
        <f t="shared" si="20"/>
        <v>0</v>
      </c>
      <c r="K191" s="141"/>
      <c r="L191" s="141"/>
      <c r="M191" s="252"/>
      <c r="N191" s="252"/>
      <c r="O191" s="168"/>
      <c r="P191" s="169"/>
    </row>
    <row r="192" spans="1:17" ht="18" hidden="1" customHeight="1" x14ac:dyDescent="0.2">
      <c r="A192" s="1322"/>
      <c r="B192" s="1285"/>
      <c r="C192" s="1285"/>
      <c r="D192" s="23"/>
      <c r="E192" s="23"/>
      <c r="F192" s="23"/>
      <c r="G192" s="141"/>
      <c r="H192" s="141"/>
      <c r="I192" s="141"/>
      <c r="J192" s="141">
        <f t="shared" si="20"/>
        <v>0</v>
      </c>
      <c r="K192" s="141"/>
      <c r="L192" s="141"/>
      <c r="M192" s="252"/>
      <c r="N192" s="252"/>
      <c r="O192" s="168"/>
      <c r="P192" s="169"/>
    </row>
    <row r="193" spans="1:17" ht="18" hidden="1" customHeight="1" x14ac:dyDescent="0.2">
      <c r="A193" s="1322"/>
      <c r="B193" s="1285"/>
      <c r="C193" s="1285"/>
      <c r="D193" s="23"/>
      <c r="E193" s="23"/>
      <c r="F193" s="23"/>
      <c r="G193" s="141"/>
      <c r="H193" s="141"/>
      <c r="I193" s="141"/>
      <c r="J193" s="141">
        <f t="shared" si="20"/>
        <v>0</v>
      </c>
      <c r="K193" s="141"/>
      <c r="L193" s="141"/>
      <c r="M193" s="252"/>
      <c r="N193" s="252"/>
      <c r="O193" s="168"/>
      <c r="P193" s="169"/>
    </row>
    <row r="194" spans="1:17" ht="18" hidden="1" customHeight="1" x14ac:dyDescent="0.2">
      <c r="A194" s="1322"/>
      <c r="B194" s="1285"/>
      <c r="C194" s="1285"/>
      <c r="D194" s="23"/>
      <c r="E194" s="23"/>
      <c r="F194" s="23"/>
      <c r="G194" s="141"/>
      <c r="H194" s="141"/>
      <c r="I194" s="141"/>
      <c r="J194" s="141">
        <f t="shared" si="20"/>
        <v>0</v>
      </c>
      <c r="K194" s="141"/>
      <c r="L194" s="141"/>
      <c r="M194" s="252"/>
      <c r="N194" s="252"/>
      <c r="O194" s="168"/>
      <c r="P194" s="169"/>
    </row>
    <row r="195" spans="1:17" ht="18" hidden="1" customHeight="1" x14ac:dyDescent="0.2">
      <c r="A195" s="1329" t="s">
        <v>455</v>
      </c>
      <c r="B195" s="1286"/>
      <c r="C195" s="1286"/>
      <c r="D195" s="1286"/>
      <c r="E195" s="1286"/>
      <c r="F195" s="1286"/>
      <c r="G195" s="1286"/>
      <c r="H195" s="819"/>
      <c r="I195" s="819"/>
      <c r="J195" s="142">
        <f>SUM(J181:J194)</f>
        <v>0</v>
      </c>
      <c r="K195" s="142"/>
      <c r="L195" s="142"/>
      <c r="M195" s="142">
        <f>SUM(M181:M194)</f>
        <v>0</v>
      </c>
      <c r="N195" s="142">
        <f>SUM(N181:N194)</f>
        <v>0</v>
      </c>
      <c r="O195" s="142">
        <f>SUM(O181:O194)</f>
        <v>0</v>
      </c>
      <c r="P195" s="166">
        <f>SUM(P181:P194)</f>
        <v>0</v>
      </c>
    </row>
    <row r="196" spans="1:17" ht="18" hidden="1" customHeight="1" thickBot="1" x14ac:dyDescent="0.25">
      <c r="A196" s="1348" t="s">
        <v>462</v>
      </c>
      <c r="B196" s="1349"/>
      <c r="C196" s="1349"/>
      <c r="D196" s="1349"/>
      <c r="E196" s="1349"/>
      <c r="F196" s="1349"/>
      <c r="G196" s="1349"/>
      <c r="H196" s="823"/>
      <c r="I196" s="823"/>
      <c r="J196" s="721">
        <f>J178+J195</f>
        <v>0</v>
      </c>
      <c r="K196" s="721"/>
      <c r="L196" s="721"/>
      <c r="M196" s="721">
        <f>M178+M195</f>
        <v>0</v>
      </c>
      <c r="N196" s="721">
        <f t="shared" ref="N196:P196" si="21">N178+N195</f>
        <v>0</v>
      </c>
      <c r="O196" s="721">
        <f t="shared" si="21"/>
        <v>0</v>
      </c>
      <c r="P196" s="722">
        <f t="shared" si="21"/>
        <v>0</v>
      </c>
    </row>
    <row r="197" spans="1:17" ht="18" hidden="1" customHeight="1" thickBot="1" x14ac:dyDescent="0.25">
      <c r="A197" s="1338" t="s">
        <v>456</v>
      </c>
      <c r="B197" s="1339"/>
      <c r="C197" s="1339"/>
      <c r="D197" s="1339"/>
      <c r="E197" s="1339"/>
      <c r="F197" s="1339"/>
      <c r="G197" s="1339"/>
      <c r="H197" s="820"/>
      <c r="I197" s="820"/>
      <c r="J197" s="345" t="s">
        <v>457</v>
      </c>
      <c r="K197" s="829"/>
      <c r="L197" s="829"/>
      <c r="M197" s="1340"/>
      <c r="N197" s="1340"/>
      <c r="O197" s="1340"/>
      <c r="P197" s="1341"/>
    </row>
    <row r="198" spans="1:17" ht="18" hidden="1" customHeight="1" x14ac:dyDescent="0.2">
      <c r="A198" s="1300" t="str">
        <f>IF(J197="Si","Administración","Gastos de administración")</f>
        <v>Gastos de administración</v>
      </c>
      <c r="B198" s="1342"/>
      <c r="C198" s="1342"/>
      <c r="D198" s="1342"/>
      <c r="E198" s="1343"/>
      <c r="F198" s="826"/>
      <c r="G198" s="284">
        <v>0.16</v>
      </c>
      <c r="H198" s="827"/>
      <c r="I198" s="827"/>
      <c r="J198" s="285">
        <v>0</v>
      </c>
      <c r="K198" s="830"/>
      <c r="L198" s="830"/>
      <c r="M198" s="141">
        <f>J198</f>
        <v>0</v>
      </c>
      <c r="N198" s="141"/>
      <c r="O198" s="141"/>
      <c r="P198" s="164"/>
      <c r="Q198" s="346" t="s">
        <v>396</v>
      </c>
    </row>
    <row r="199" spans="1:17" ht="18" hidden="1" customHeight="1" x14ac:dyDescent="0.2">
      <c r="A199" s="1304" t="str">
        <f>IF(J197="Si","Utilidad","")</f>
        <v/>
      </c>
      <c r="B199" s="1305"/>
      <c r="C199" s="1305"/>
      <c r="D199" s="1305"/>
      <c r="E199" s="1306"/>
      <c r="F199" s="818"/>
      <c r="G199" s="284"/>
      <c r="H199" s="827"/>
      <c r="I199" s="827"/>
      <c r="J199" s="285">
        <v>0</v>
      </c>
      <c r="K199" s="830"/>
      <c r="L199" s="830"/>
      <c r="M199" s="141"/>
      <c r="N199" s="141"/>
      <c r="O199" s="141"/>
      <c r="P199" s="164"/>
    </row>
    <row r="200" spans="1:17" ht="18" hidden="1" customHeight="1" x14ac:dyDescent="0.2">
      <c r="A200" s="1304" t="str">
        <f>IF(J197="Si","IVA","")</f>
        <v/>
      </c>
      <c r="B200" s="1305"/>
      <c r="C200" s="1305"/>
      <c r="D200" s="1305"/>
      <c r="E200" s="1306"/>
      <c r="F200" s="818"/>
      <c r="G200" s="284"/>
      <c r="H200" s="827"/>
      <c r="I200" s="827"/>
      <c r="J200" s="285">
        <v>0</v>
      </c>
      <c r="K200" s="830"/>
      <c r="L200" s="830"/>
      <c r="M200" s="141"/>
      <c r="N200" s="141"/>
      <c r="O200" s="141"/>
      <c r="P200" s="164"/>
      <c r="Q200" s="283" t="s">
        <v>399</v>
      </c>
    </row>
    <row r="201" spans="1:17" ht="18" hidden="1" customHeight="1" thickBot="1" x14ac:dyDescent="0.25">
      <c r="A201" s="1344" t="str">
        <f>IF(J197="Si","TOTAL (después de AU e IVA)", "TOTAL (después de administración)")</f>
        <v>TOTAL (después de administración)</v>
      </c>
      <c r="B201" s="1345"/>
      <c r="C201" s="1345"/>
      <c r="D201" s="1345"/>
      <c r="E201" s="1345"/>
      <c r="F201" s="1345"/>
      <c r="G201" s="1345"/>
      <c r="H201" s="821"/>
      <c r="I201" s="821"/>
      <c r="J201" s="286">
        <f>SUM(J198:J200)+J196</f>
        <v>0</v>
      </c>
      <c r="K201" s="831"/>
      <c r="L201" s="831"/>
      <c r="M201" s="265">
        <f t="shared" ref="M201:P201" si="22">SUM(M198:M200)+M196</f>
        <v>0</v>
      </c>
      <c r="N201" s="265">
        <f t="shared" si="22"/>
        <v>0</v>
      </c>
      <c r="O201" s="265">
        <f t="shared" si="22"/>
        <v>0</v>
      </c>
      <c r="P201" s="266">
        <f t="shared" si="22"/>
        <v>0</v>
      </c>
    </row>
    <row r="202" spans="1:17" ht="96" hidden="1" customHeight="1" thickBot="1" x14ac:dyDescent="0.25">
      <c r="A202" s="263" t="s">
        <v>458</v>
      </c>
      <c r="B202" s="465">
        <f>4+4+1+1+4+4</f>
        <v>18</v>
      </c>
      <c r="C202" s="264" t="s">
        <v>117</v>
      </c>
      <c r="D202" s="465" t="s">
        <v>148</v>
      </c>
      <c r="E202" s="264" t="s">
        <v>463</v>
      </c>
      <c r="F202" s="264"/>
      <c r="G202" s="543">
        <f>IFERROR(J196/B202,0)</f>
        <v>0</v>
      </c>
      <c r="H202" s="828"/>
      <c r="I202" s="828"/>
      <c r="J202" s="1334"/>
      <c r="K202" s="1335"/>
      <c r="L202" s="1335"/>
      <c r="M202" s="1336"/>
      <c r="N202" s="1336"/>
      <c r="O202" s="1336"/>
      <c r="P202" s="1337"/>
    </row>
    <row r="203" spans="1:17" ht="18" hidden="1" customHeight="1" thickBot="1" x14ac:dyDescent="0.25">
      <c r="A203" s="1291"/>
      <c r="B203" s="1292"/>
      <c r="C203" s="1292"/>
      <c r="D203" s="1292"/>
      <c r="E203" s="1292"/>
      <c r="F203" s="1292"/>
      <c r="G203" s="1292"/>
      <c r="H203" s="1292"/>
      <c r="I203" s="1292"/>
      <c r="J203" s="1292"/>
      <c r="K203" s="1292"/>
      <c r="L203" s="1292"/>
      <c r="M203" s="1292"/>
      <c r="N203" s="1292"/>
      <c r="O203" s="1292"/>
      <c r="P203" s="1293"/>
    </row>
    <row r="204" spans="1:17" ht="55.5" hidden="1" customHeight="1" thickBot="1" x14ac:dyDescent="0.25">
      <c r="A204" s="263" t="s">
        <v>458</v>
      </c>
      <c r="B204" s="465">
        <f>+B202</f>
        <v>18</v>
      </c>
      <c r="C204" s="264" t="s">
        <v>117</v>
      </c>
      <c r="D204" s="465" t="s">
        <v>148</v>
      </c>
      <c r="E204" s="264" t="s">
        <v>464</v>
      </c>
      <c r="F204" s="264"/>
      <c r="G204" s="543">
        <f>IFERROR((J196-J178)/B204,0)</f>
        <v>0</v>
      </c>
      <c r="H204" s="828"/>
      <c r="I204" s="828"/>
      <c r="J204" s="1334"/>
      <c r="K204" s="1335"/>
      <c r="L204" s="1335"/>
      <c r="M204" s="1336"/>
      <c r="N204" s="1336"/>
      <c r="O204" s="1336"/>
      <c r="P204" s="1337"/>
    </row>
    <row r="205" spans="1:17" ht="18" customHeight="1" x14ac:dyDescent="0.2">
      <c r="A205" s="468"/>
      <c r="B205" s="400"/>
      <c r="C205" s="468"/>
      <c r="D205" s="400"/>
      <c r="E205" s="468"/>
      <c r="F205" s="468"/>
      <c r="G205" s="466"/>
      <c r="H205" s="466"/>
      <c r="I205" s="466"/>
      <c r="J205" s="467"/>
      <c r="K205" s="467"/>
      <c r="L205" s="467"/>
      <c r="M205" s="467"/>
      <c r="N205" s="467"/>
      <c r="O205" s="467"/>
      <c r="P205" s="467"/>
    </row>
    <row r="206" spans="1:17" ht="18" hidden="1" customHeight="1" x14ac:dyDescent="0.2">
      <c r="A206" s="1323" t="s">
        <v>467</v>
      </c>
      <c r="B206" s="1324"/>
      <c r="C206" s="1324"/>
      <c r="D206" s="1324"/>
      <c r="E206" s="1324"/>
      <c r="F206" s="1324"/>
      <c r="G206" s="1324"/>
      <c r="H206" s="1324"/>
      <c r="I206" s="1324"/>
      <c r="J206" s="1324"/>
      <c r="K206" s="1324"/>
      <c r="L206" s="1324"/>
      <c r="M206" s="1324"/>
      <c r="N206" s="1324"/>
      <c r="O206" s="1324"/>
      <c r="P206" s="1325"/>
    </row>
    <row r="207" spans="1:17" ht="31.5" hidden="1" customHeight="1" x14ac:dyDescent="0.2">
      <c r="A207" s="251" t="s">
        <v>375</v>
      </c>
      <c r="B207" s="76" t="s">
        <v>376</v>
      </c>
      <c r="C207" s="76" t="s">
        <v>377</v>
      </c>
      <c r="D207" s="76" t="s">
        <v>117</v>
      </c>
      <c r="E207" s="76" t="s">
        <v>378</v>
      </c>
      <c r="F207" s="76"/>
      <c r="G207" s="135" t="s">
        <v>379</v>
      </c>
      <c r="H207" s="135"/>
      <c r="I207" s="135"/>
      <c r="J207" s="135" t="s">
        <v>380</v>
      </c>
      <c r="K207" s="135"/>
      <c r="L207" s="135"/>
      <c r="M207" s="137" t="s">
        <v>425</v>
      </c>
      <c r="N207" s="137" t="s">
        <v>426</v>
      </c>
      <c r="O207" s="137" t="s">
        <v>425</v>
      </c>
      <c r="P207" s="162" t="s">
        <v>426</v>
      </c>
    </row>
    <row r="208" spans="1:17" ht="18" hidden="1" customHeight="1" x14ac:dyDescent="0.2">
      <c r="A208" s="1326" t="s">
        <v>373</v>
      </c>
      <c r="B208" s="1327"/>
      <c r="C208" s="1327"/>
      <c r="D208" s="1327"/>
      <c r="E208" s="1327"/>
      <c r="F208" s="1327"/>
      <c r="G208" s="1327"/>
      <c r="H208" s="1327"/>
      <c r="I208" s="1327"/>
      <c r="J208" s="1327"/>
      <c r="K208" s="1327"/>
      <c r="L208" s="1327"/>
      <c r="M208" s="1327"/>
      <c r="N208" s="1327"/>
      <c r="O208" s="1327"/>
      <c r="P208" s="1328"/>
    </row>
    <row r="209" spans="1:16" ht="18" hidden="1" customHeight="1" x14ac:dyDescent="0.2">
      <c r="A209" s="253"/>
      <c r="B209" s="143"/>
      <c r="C209" s="140"/>
      <c r="D209" s="143"/>
      <c r="E209" s="143"/>
      <c r="F209" s="143"/>
      <c r="G209" s="141"/>
      <c r="H209" s="141"/>
      <c r="I209" s="141"/>
      <c r="J209" s="141">
        <f>B209*C209*E209*G209</f>
        <v>0</v>
      </c>
      <c r="K209" s="141"/>
      <c r="L209" s="141"/>
      <c r="M209" s="141"/>
      <c r="N209" s="141"/>
      <c r="O209" s="141"/>
      <c r="P209" s="164"/>
    </row>
    <row r="210" spans="1:16" ht="18" hidden="1" customHeight="1" x14ac:dyDescent="0.2">
      <c r="A210" s="253"/>
      <c r="B210" s="143"/>
      <c r="C210" s="140"/>
      <c r="D210" s="143"/>
      <c r="E210" s="143"/>
      <c r="F210" s="143"/>
      <c r="G210" s="141"/>
      <c r="H210" s="141"/>
      <c r="I210" s="141"/>
      <c r="J210" s="141">
        <f>B210*C210*E210*G210</f>
        <v>0</v>
      </c>
      <c r="K210" s="141"/>
      <c r="L210" s="141"/>
      <c r="M210" s="141"/>
      <c r="N210" s="141"/>
      <c r="O210" s="141"/>
      <c r="P210" s="164"/>
    </row>
    <row r="211" spans="1:16" ht="18" hidden="1" customHeight="1" x14ac:dyDescent="0.2">
      <c r="A211" s="253"/>
      <c r="B211" s="143"/>
      <c r="C211" s="140"/>
      <c r="D211" s="143"/>
      <c r="E211" s="143"/>
      <c r="F211" s="143"/>
      <c r="G211" s="141"/>
      <c r="H211" s="141"/>
      <c r="I211" s="141"/>
      <c r="J211" s="141">
        <f t="shared" ref="J211:J219" si="23">B211*C211*E211*G211</f>
        <v>0</v>
      </c>
      <c r="K211" s="141"/>
      <c r="L211" s="141"/>
      <c r="M211" s="141"/>
      <c r="N211" s="141"/>
      <c r="O211" s="141"/>
      <c r="P211" s="164"/>
    </row>
    <row r="212" spans="1:16" ht="18" hidden="1" customHeight="1" x14ac:dyDescent="0.2">
      <c r="A212" s="253"/>
      <c r="B212" s="143"/>
      <c r="C212" s="140"/>
      <c r="D212" s="143"/>
      <c r="E212" s="143"/>
      <c r="F212" s="143"/>
      <c r="G212" s="141"/>
      <c r="H212" s="141"/>
      <c r="I212" s="141"/>
      <c r="J212" s="141">
        <f t="shared" si="23"/>
        <v>0</v>
      </c>
      <c r="K212" s="141"/>
      <c r="L212" s="141"/>
      <c r="M212" s="141"/>
      <c r="N212" s="141"/>
      <c r="O212" s="141"/>
      <c r="P212" s="164"/>
    </row>
    <row r="213" spans="1:16" ht="18" hidden="1" customHeight="1" x14ac:dyDescent="0.2">
      <c r="A213" s="253"/>
      <c r="B213" s="143"/>
      <c r="C213" s="140"/>
      <c r="D213" s="143"/>
      <c r="E213" s="143"/>
      <c r="F213" s="143"/>
      <c r="G213" s="141"/>
      <c r="H213" s="141"/>
      <c r="I213" s="141"/>
      <c r="J213" s="141">
        <f t="shared" si="23"/>
        <v>0</v>
      </c>
      <c r="K213" s="141"/>
      <c r="L213" s="141"/>
      <c r="M213" s="141"/>
      <c r="N213" s="141"/>
      <c r="O213" s="141"/>
      <c r="P213" s="164"/>
    </row>
    <row r="214" spans="1:16" ht="18" hidden="1" customHeight="1" x14ac:dyDescent="0.2">
      <c r="A214" s="253"/>
      <c r="B214" s="143"/>
      <c r="C214" s="140"/>
      <c r="D214" s="143"/>
      <c r="E214" s="143"/>
      <c r="F214" s="143"/>
      <c r="G214" s="141"/>
      <c r="H214" s="141"/>
      <c r="I214" s="141"/>
      <c r="J214" s="141">
        <f t="shared" si="23"/>
        <v>0</v>
      </c>
      <c r="K214" s="141"/>
      <c r="L214" s="141"/>
      <c r="M214" s="141"/>
      <c r="N214" s="141"/>
      <c r="O214" s="141"/>
      <c r="P214" s="164"/>
    </row>
    <row r="215" spans="1:16" ht="18" hidden="1" customHeight="1" x14ac:dyDescent="0.2">
      <c r="A215" s="253"/>
      <c r="B215" s="143"/>
      <c r="C215" s="140"/>
      <c r="D215" s="143"/>
      <c r="E215" s="143"/>
      <c r="F215" s="143"/>
      <c r="G215" s="141"/>
      <c r="H215" s="141"/>
      <c r="I215" s="141"/>
      <c r="J215" s="141">
        <f t="shared" si="23"/>
        <v>0</v>
      </c>
      <c r="K215" s="141"/>
      <c r="L215" s="141"/>
      <c r="M215" s="141"/>
      <c r="N215" s="141"/>
      <c r="O215" s="141"/>
      <c r="P215" s="164"/>
    </row>
    <row r="216" spans="1:16" ht="18" hidden="1" customHeight="1" x14ac:dyDescent="0.2">
      <c r="A216" s="253"/>
      <c r="B216" s="143"/>
      <c r="C216" s="140"/>
      <c r="D216" s="143"/>
      <c r="E216" s="143"/>
      <c r="F216" s="143"/>
      <c r="G216" s="141"/>
      <c r="H216" s="141"/>
      <c r="I216" s="141"/>
      <c r="J216" s="141">
        <f t="shared" si="23"/>
        <v>0</v>
      </c>
      <c r="K216" s="141"/>
      <c r="L216" s="141"/>
      <c r="M216" s="141"/>
      <c r="N216" s="141"/>
      <c r="O216" s="141"/>
      <c r="P216" s="164"/>
    </row>
    <row r="217" spans="1:16" ht="18" hidden="1" customHeight="1" x14ac:dyDescent="0.2">
      <c r="A217" s="165"/>
      <c r="B217" s="139"/>
      <c r="C217" s="140"/>
      <c r="D217" s="139"/>
      <c r="E217" s="139"/>
      <c r="F217" s="139"/>
      <c r="G217" s="141"/>
      <c r="H217" s="141"/>
      <c r="I217" s="141"/>
      <c r="J217" s="141">
        <f t="shared" si="23"/>
        <v>0</v>
      </c>
      <c r="K217" s="141"/>
      <c r="L217" s="141"/>
      <c r="M217" s="141"/>
      <c r="N217" s="141"/>
      <c r="O217" s="141"/>
      <c r="P217" s="164"/>
    </row>
    <row r="218" spans="1:16" ht="18" hidden="1" customHeight="1" x14ac:dyDescent="0.2">
      <c r="A218" s="165"/>
      <c r="B218" s="139"/>
      <c r="C218" s="140"/>
      <c r="D218" s="139"/>
      <c r="E218" s="139"/>
      <c r="F218" s="139"/>
      <c r="G218" s="141"/>
      <c r="H218" s="141"/>
      <c r="I218" s="141"/>
      <c r="J218" s="141">
        <f t="shared" si="23"/>
        <v>0</v>
      </c>
      <c r="K218" s="141"/>
      <c r="L218" s="141"/>
      <c r="M218" s="141"/>
      <c r="N218" s="141"/>
      <c r="O218" s="141"/>
      <c r="P218" s="164"/>
    </row>
    <row r="219" spans="1:16" ht="18" hidden="1" customHeight="1" x14ac:dyDescent="0.2">
      <c r="A219" s="165"/>
      <c r="B219" s="139"/>
      <c r="C219" s="140"/>
      <c r="D219" s="139"/>
      <c r="E219" s="139"/>
      <c r="F219" s="139"/>
      <c r="G219" s="141"/>
      <c r="H219" s="141"/>
      <c r="I219" s="141"/>
      <c r="J219" s="141">
        <f t="shared" si="23"/>
        <v>0</v>
      </c>
      <c r="K219" s="141"/>
      <c r="L219" s="141"/>
      <c r="M219" s="141"/>
      <c r="N219" s="141"/>
      <c r="O219" s="141"/>
      <c r="P219" s="164"/>
    </row>
    <row r="220" spans="1:16" ht="18" hidden="1" customHeight="1" x14ac:dyDescent="0.2">
      <c r="A220" s="1329" t="s">
        <v>448</v>
      </c>
      <c r="B220" s="1286"/>
      <c r="C220" s="1286"/>
      <c r="D220" s="1286"/>
      <c r="E220" s="1286"/>
      <c r="F220" s="1286"/>
      <c r="G220" s="1286"/>
      <c r="H220" s="819"/>
      <c r="I220" s="819"/>
      <c r="J220" s="142">
        <f>SUM(J209:J219)</f>
        <v>0</v>
      </c>
      <c r="K220" s="142"/>
      <c r="L220" s="142"/>
      <c r="M220" s="142">
        <f>SUM(M209:M219)</f>
        <v>0</v>
      </c>
      <c r="N220" s="142">
        <f>SUM(N209:N219)</f>
        <v>0</v>
      </c>
      <c r="O220" s="142">
        <f>SUM(O209:O219)</f>
        <v>0</v>
      </c>
      <c r="P220" s="166">
        <f>SUM(P209:P219)</f>
        <v>0</v>
      </c>
    </row>
    <row r="221" spans="1:16" ht="24.75" hidden="1" customHeight="1" x14ac:dyDescent="0.2">
      <c r="A221" s="1330" t="s">
        <v>375</v>
      </c>
      <c r="B221" s="1321"/>
      <c r="C221" s="1321"/>
      <c r="D221" s="83" t="s">
        <v>117</v>
      </c>
      <c r="E221" s="83" t="s">
        <v>378</v>
      </c>
      <c r="F221" s="83"/>
      <c r="G221" s="83" t="s">
        <v>442</v>
      </c>
      <c r="H221" s="83"/>
      <c r="I221" s="83"/>
      <c r="J221" s="167" t="s">
        <v>443</v>
      </c>
      <c r="K221" s="167"/>
      <c r="L221" s="167"/>
      <c r="M221" s="137" t="s">
        <v>425</v>
      </c>
      <c r="N221" s="137" t="s">
        <v>426</v>
      </c>
      <c r="O221" s="137" t="s">
        <v>425</v>
      </c>
      <c r="P221" s="162" t="s">
        <v>426</v>
      </c>
    </row>
    <row r="222" spans="1:16" ht="18" hidden="1" customHeight="1" x14ac:dyDescent="0.2">
      <c r="A222" s="1326" t="s">
        <v>461</v>
      </c>
      <c r="B222" s="1327"/>
      <c r="C222" s="1327"/>
      <c r="D222" s="1327"/>
      <c r="E222" s="1327"/>
      <c r="F222" s="1327"/>
      <c r="G222" s="1327"/>
      <c r="H222" s="1327"/>
      <c r="I222" s="1327"/>
      <c r="J222" s="1327"/>
      <c r="K222" s="1327"/>
      <c r="L222" s="1327"/>
      <c r="M222" s="1327"/>
      <c r="N222" s="1327"/>
      <c r="O222" s="1327"/>
      <c r="P222" s="1328"/>
    </row>
    <row r="223" spans="1:16" ht="18" hidden="1" customHeight="1" x14ac:dyDescent="0.2">
      <c r="A223" s="1322"/>
      <c r="B223" s="1285"/>
      <c r="C223" s="1285"/>
      <c r="D223" s="23"/>
      <c r="E223" s="23"/>
      <c r="F223" s="23"/>
      <c r="G223" s="141"/>
      <c r="H223" s="141"/>
      <c r="I223" s="141"/>
      <c r="J223" s="141">
        <f t="shared" ref="J223:J236" si="24">E223*G223</f>
        <v>0</v>
      </c>
      <c r="K223" s="141"/>
      <c r="L223" s="141"/>
      <c r="M223" s="252"/>
      <c r="N223" s="252"/>
      <c r="O223" s="168"/>
      <c r="P223" s="169"/>
    </row>
    <row r="224" spans="1:16" ht="18" hidden="1" customHeight="1" x14ac:dyDescent="0.2">
      <c r="A224" s="1322"/>
      <c r="B224" s="1285"/>
      <c r="C224" s="1285"/>
      <c r="D224" s="23"/>
      <c r="E224" s="23"/>
      <c r="F224" s="23"/>
      <c r="G224" s="141"/>
      <c r="H224" s="141"/>
      <c r="I224" s="141"/>
      <c r="J224" s="141">
        <f t="shared" si="24"/>
        <v>0</v>
      </c>
      <c r="K224" s="141"/>
      <c r="L224" s="141"/>
      <c r="M224" s="252"/>
      <c r="N224" s="252"/>
      <c r="O224" s="168"/>
      <c r="P224" s="169"/>
    </row>
    <row r="225" spans="1:17" ht="18" hidden="1" customHeight="1" x14ac:dyDescent="0.2">
      <c r="A225" s="1322"/>
      <c r="B225" s="1285"/>
      <c r="C225" s="1285"/>
      <c r="D225" s="23"/>
      <c r="E225" s="23"/>
      <c r="F225" s="23"/>
      <c r="G225" s="141"/>
      <c r="H225" s="141"/>
      <c r="I225" s="141"/>
      <c r="J225" s="141">
        <f t="shared" si="24"/>
        <v>0</v>
      </c>
      <c r="K225" s="141"/>
      <c r="L225" s="141"/>
      <c r="M225" s="252"/>
      <c r="N225" s="252"/>
      <c r="O225" s="168"/>
      <c r="P225" s="169"/>
    </row>
    <row r="226" spans="1:17" ht="18" hidden="1" customHeight="1" x14ac:dyDescent="0.2">
      <c r="A226" s="1322"/>
      <c r="B226" s="1285"/>
      <c r="C226" s="1285"/>
      <c r="D226" s="23"/>
      <c r="E226" s="23"/>
      <c r="F226" s="23"/>
      <c r="G226" s="141"/>
      <c r="H226" s="141"/>
      <c r="I226" s="141"/>
      <c r="J226" s="141">
        <f t="shared" si="24"/>
        <v>0</v>
      </c>
      <c r="K226" s="141"/>
      <c r="L226" s="141"/>
      <c r="M226" s="252"/>
      <c r="N226" s="252"/>
      <c r="O226" s="168"/>
      <c r="P226" s="169"/>
    </row>
    <row r="227" spans="1:17" ht="18" hidden="1" customHeight="1" x14ac:dyDescent="0.2">
      <c r="A227" s="1322"/>
      <c r="B227" s="1285"/>
      <c r="C227" s="1285"/>
      <c r="D227" s="23"/>
      <c r="E227" s="23"/>
      <c r="F227" s="23"/>
      <c r="G227" s="141"/>
      <c r="H227" s="141"/>
      <c r="I227" s="141"/>
      <c r="J227" s="141">
        <f t="shared" si="24"/>
        <v>0</v>
      </c>
      <c r="K227" s="141"/>
      <c r="L227" s="141"/>
      <c r="M227" s="252"/>
      <c r="N227" s="252"/>
      <c r="O227" s="168"/>
      <c r="P227" s="169"/>
    </row>
    <row r="228" spans="1:17" ht="18" hidden="1" customHeight="1" x14ac:dyDescent="0.2">
      <c r="A228" s="1322"/>
      <c r="B228" s="1285"/>
      <c r="C228" s="1285"/>
      <c r="D228" s="23"/>
      <c r="E228" s="23"/>
      <c r="F228" s="23"/>
      <c r="G228" s="141"/>
      <c r="H228" s="141"/>
      <c r="I228" s="141"/>
      <c r="J228" s="141">
        <f t="shared" si="24"/>
        <v>0</v>
      </c>
      <c r="K228" s="141"/>
      <c r="L228" s="141"/>
      <c r="M228" s="252"/>
      <c r="N228" s="252"/>
      <c r="O228" s="168"/>
      <c r="P228" s="169"/>
    </row>
    <row r="229" spans="1:17" ht="18" hidden="1" customHeight="1" x14ac:dyDescent="0.2">
      <c r="A229" s="1322"/>
      <c r="B229" s="1285"/>
      <c r="C229" s="1285"/>
      <c r="D229" s="23"/>
      <c r="E229" s="23"/>
      <c r="F229" s="23"/>
      <c r="G229" s="141"/>
      <c r="H229" s="141"/>
      <c r="I229" s="141"/>
      <c r="J229" s="141">
        <f t="shared" si="24"/>
        <v>0</v>
      </c>
      <c r="K229" s="141"/>
      <c r="L229" s="141"/>
      <c r="M229" s="252"/>
      <c r="N229" s="252"/>
      <c r="O229" s="168"/>
      <c r="P229" s="169"/>
    </row>
    <row r="230" spans="1:17" ht="18" hidden="1" customHeight="1" x14ac:dyDescent="0.2">
      <c r="A230" s="1322"/>
      <c r="B230" s="1285"/>
      <c r="C230" s="1285"/>
      <c r="D230" s="23"/>
      <c r="E230" s="23"/>
      <c r="F230" s="23"/>
      <c r="G230" s="141"/>
      <c r="H230" s="141"/>
      <c r="I230" s="141"/>
      <c r="J230" s="141">
        <f t="shared" si="24"/>
        <v>0</v>
      </c>
      <c r="K230" s="141"/>
      <c r="L230" s="141"/>
      <c r="M230" s="252"/>
      <c r="N230" s="252"/>
      <c r="O230" s="168"/>
      <c r="P230" s="169"/>
    </row>
    <row r="231" spans="1:17" ht="18" hidden="1" customHeight="1" x14ac:dyDescent="0.2">
      <c r="A231" s="1322"/>
      <c r="B231" s="1285"/>
      <c r="C231" s="1285"/>
      <c r="D231" s="23"/>
      <c r="E231" s="23"/>
      <c r="F231" s="23"/>
      <c r="G231" s="141"/>
      <c r="H231" s="141"/>
      <c r="I231" s="141"/>
      <c r="J231" s="141">
        <f t="shared" si="24"/>
        <v>0</v>
      </c>
      <c r="K231" s="141"/>
      <c r="L231" s="141"/>
      <c r="M231" s="252"/>
      <c r="N231" s="252"/>
      <c r="O231" s="168"/>
      <c r="P231" s="169"/>
    </row>
    <row r="232" spans="1:17" ht="18" hidden="1" customHeight="1" x14ac:dyDescent="0.2">
      <c r="A232" s="1322"/>
      <c r="B232" s="1285"/>
      <c r="C232" s="1285"/>
      <c r="D232" s="23"/>
      <c r="E232" s="23"/>
      <c r="F232" s="23"/>
      <c r="G232" s="141"/>
      <c r="H232" s="141"/>
      <c r="I232" s="141"/>
      <c r="J232" s="141">
        <f t="shared" si="24"/>
        <v>0</v>
      </c>
      <c r="K232" s="141"/>
      <c r="L232" s="141"/>
      <c r="M232" s="252"/>
      <c r="N232" s="252"/>
      <c r="O232" s="168"/>
      <c r="P232" s="169"/>
    </row>
    <row r="233" spans="1:17" ht="18" hidden="1" customHeight="1" x14ac:dyDescent="0.2">
      <c r="A233" s="1322"/>
      <c r="B233" s="1285"/>
      <c r="C233" s="1285"/>
      <c r="D233" s="23"/>
      <c r="E233" s="23"/>
      <c r="F233" s="23"/>
      <c r="G233" s="141"/>
      <c r="H233" s="141"/>
      <c r="I233" s="141"/>
      <c r="J233" s="141">
        <f t="shared" si="24"/>
        <v>0</v>
      </c>
      <c r="K233" s="141"/>
      <c r="L233" s="141"/>
      <c r="M233" s="252"/>
      <c r="N233" s="252"/>
      <c r="O233" s="168"/>
      <c r="P233" s="169"/>
    </row>
    <row r="234" spans="1:17" ht="18" hidden="1" customHeight="1" x14ac:dyDescent="0.2">
      <c r="A234" s="1322"/>
      <c r="B234" s="1285"/>
      <c r="C234" s="1285"/>
      <c r="D234" s="23"/>
      <c r="E234" s="23"/>
      <c r="F234" s="23"/>
      <c r="G234" s="141"/>
      <c r="H234" s="141"/>
      <c r="I234" s="141"/>
      <c r="J234" s="141">
        <f t="shared" si="24"/>
        <v>0</v>
      </c>
      <c r="K234" s="141"/>
      <c r="L234" s="141"/>
      <c r="M234" s="252"/>
      <c r="N234" s="252"/>
      <c r="O234" s="168"/>
      <c r="P234" s="169"/>
    </row>
    <row r="235" spans="1:17" ht="18" hidden="1" customHeight="1" x14ac:dyDescent="0.2">
      <c r="A235" s="1322"/>
      <c r="B235" s="1285"/>
      <c r="C235" s="1285"/>
      <c r="D235" s="23"/>
      <c r="E235" s="23"/>
      <c r="F235" s="23"/>
      <c r="G235" s="141"/>
      <c r="H235" s="141"/>
      <c r="I235" s="141"/>
      <c r="J235" s="141">
        <f t="shared" si="24"/>
        <v>0</v>
      </c>
      <c r="K235" s="141"/>
      <c r="L235" s="141"/>
      <c r="M235" s="252"/>
      <c r="N235" s="252"/>
      <c r="O235" s="168"/>
      <c r="P235" s="169"/>
    </row>
    <row r="236" spans="1:17" ht="18" hidden="1" customHeight="1" x14ac:dyDescent="0.2">
      <c r="A236" s="1322"/>
      <c r="B236" s="1285"/>
      <c r="C236" s="1285"/>
      <c r="D236" s="23"/>
      <c r="E236" s="23"/>
      <c r="F236" s="23"/>
      <c r="G236" s="141"/>
      <c r="H236" s="141"/>
      <c r="I236" s="141"/>
      <c r="J236" s="141">
        <f t="shared" si="24"/>
        <v>0</v>
      </c>
      <c r="K236" s="141"/>
      <c r="L236" s="141"/>
      <c r="M236" s="252"/>
      <c r="N236" s="252"/>
      <c r="O236" s="168"/>
      <c r="P236" s="169"/>
    </row>
    <row r="237" spans="1:17" ht="18" hidden="1" customHeight="1" x14ac:dyDescent="0.2">
      <c r="A237" s="1329" t="s">
        <v>455</v>
      </c>
      <c r="B237" s="1286"/>
      <c r="C237" s="1286"/>
      <c r="D237" s="1286"/>
      <c r="E237" s="1286"/>
      <c r="F237" s="1286"/>
      <c r="G237" s="1286"/>
      <c r="H237" s="819"/>
      <c r="I237" s="819"/>
      <c r="J237" s="142">
        <f>SUM(J223:J236)</f>
        <v>0</v>
      </c>
      <c r="K237" s="142"/>
      <c r="L237" s="142"/>
      <c r="M237" s="142">
        <f>SUM(M223:M236)</f>
        <v>0</v>
      </c>
      <c r="N237" s="142">
        <f>SUM(N223:N236)</f>
        <v>0</v>
      </c>
      <c r="O237" s="142">
        <f>SUM(O223:O236)</f>
        <v>0</v>
      </c>
      <c r="P237" s="166">
        <f>SUM(P223:P236)</f>
        <v>0</v>
      </c>
    </row>
    <row r="238" spans="1:17" ht="18" hidden="1" customHeight="1" thickBot="1" x14ac:dyDescent="0.25">
      <c r="A238" s="1346" t="s">
        <v>462</v>
      </c>
      <c r="B238" s="1347"/>
      <c r="C238" s="1347"/>
      <c r="D238" s="1347"/>
      <c r="E238" s="1347"/>
      <c r="F238" s="1347"/>
      <c r="G238" s="1347"/>
      <c r="H238" s="822"/>
      <c r="I238" s="822"/>
      <c r="J238" s="170">
        <f>J220+J237</f>
        <v>0</v>
      </c>
      <c r="K238" s="170"/>
      <c r="L238" s="170"/>
      <c r="M238" s="170">
        <f>M220+M237</f>
        <v>0</v>
      </c>
      <c r="N238" s="170">
        <f t="shared" ref="N238:P238" si="25">N220+N237</f>
        <v>0</v>
      </c>
      <c r="O238" s="170">
        <f t="shared" si="25"/>
        <v>0</v>
      </c>
      <c r="P238" s="171">
        <f t="shared" si="25"/>
        <v>0</v>
      </c>
    </row>
    <row r="239" spans="1:17" ht="18" hidden="1" customHeight="1" thickBot="1" x14ac:dyDescent="0.25">
      <c r="A239" s="1338" t="s">
        <v>456</v>
      </c>
      <c r="B239" s="1339"/>
      <c r="C239" s="1339"/>
      <c r="D239" s="1339"/>
      <c r="E239" s="1339"/>
      <c r="F239" s="1339"/>
      <c r="G239" s="1339"/>
      <c r="H239" s="820"/>
      <c r="I239" s="820"/>
      <c r="J239" s="345" t="s">
        <v>457</v>
      </c>
      <c r="K239" s="829"/>
      <c r="L239" s="829"/>
      <c r="M239" s="1340"/>
      <c r="N239" s="1340"/>
      <c r="O239" s="1340"/>
      <c r="P239" s="1341"/>
    </row>
    <row r="240" spans="1:17" ht="18" hidden="1" customHeight="1" x14ac:dyDescent="0.2">
      <c r="A240" s="1300" t="str">
        <f>IF(J239="Si","Administración","Gastos de administración")</f>
        <v>Gastos de administración</v>
      </c>
      <c r="B240" s="1342"/>
      <c r="C240" s="1342"/>
      <c r="D240" s="1342"/>
      <c r="E240" s="1343"/>
      <c r="F240" s="826"/>
      <c r="G240" s="284"/>
      <c r="H240" s="827"/>
      <c r="I240" s="827"/>
      <c r="J240" s="285">
        <v>0</v>
      </c>
      <c r="K240" s="830"/>
      <c r="L240" s="830"/>
      <c r="M240" s="141">
        <f>J240</f>
        <v>0</v>
      </c>
      <c r="N240" s="141"/>
      <c r="O240" s="141"/>
      <c r="P240" s="164"/>
      <c r="Q240" s="346" t="s">
        <v>396</v>
      </c>
    </row>
    <row r="241" spans="1:17" ht="18" hidden="1" customHeight="1" x14ac:dyDescent="0.2">
      <c r="A241" s="1304" t="str">
        <f>IF(J239="Si","Utilidad","")</f>
        <v/>
      </c>
      <c r="B241" s="1305"/>
      <c r="C241" s="1305"/>
      <c r="D241" s="1305"/>
      <c r="E241" s="1306"/>
      <c r="F241" s="818"/>
      <c r="G241" s="284"/>
      <c r="H241" s="827"/>
      <c r="I241" s="827"/>
      <c r="J241" s="285">
        <v>0</v>
      </c>
      <c r="K241" s="830"/>
      <c r="L241" s="830"/>
      <c r="M241" s="141"/>
      <c r="N241" s="141"/>
      <c r="O241" s="141"/>
      <c r="P241" s="164"/>
    </row>
    <row r="242" spans="1:17" ht="18" hidden="1" customHeight="1" x14ac:dyDescent="0.2">
      <c r="A242" s="1304" t="str">
        <f>IF(J239="Si","IVA","")</f>
        <v/>
      </c>
      <c r="B242" s="1305"/>
      <c r="C242" s="1305"/>
      <c r="D242" s="1305"/>
      <c r="E242" s="1306"/>
      <c r="F242" s="818"/>
      <c r="G242" s="284"/>
      <c r="H242" s="827"/>
      <c r="I242" s="827"/>
      <c r="J242" s="285">
        <v>0</v>
      </c>
      <c r="K242" s="830"/>
      <c r="L242" s="830"/>
      <c r="M242" s="141"/>
      <c r="N242" s="141"/>
      <c r="O242" s="141"/>
      <c r="P242" s="164"/>
      <c r="Q242" s="283" t="s">
        <v>399</v>
      </c>
    </row>
    <row r="243" spans="1:17" ht="18" hidden="1" customHeight="1" thickBot="1" x14ac:dyDescent="0.25">
      <c r="A243" s="1344" t="str">
        <f>IF(J239="Si","TOTAL (después de AU e IVA)", "TOTAL (después de administración)")</f>
        <v>TOTAL (después de administración)</v>
      </c>
      <c r="B243" s="1345"/>
      <c r="C243" s="1345"/>
      <c r="D243" s="1345"/>
      <c r="E243" s="1345"/>
      <c r="F243" s="1345"/>
      <c r="G243" s="1345"/>
      <c r="H243" s="821"/>
      <c r="I243" s="821"/>
      <c r="J243" s="286">
        <f>SUM(J240:J242)+J238</f>
        <v>0</v>
      </c>
      <c r="K243" s="831"/>
      <c r="L243" s="831"/>
      <c r="M243" s="265">
        <f t="shared" ref="M243:P243" si="26">SUM(M240:M242)+M238</f>
        <v>0</v>
      </c>
      <c r="N243" s="265">
        <f t="shared" si="26"/>
        <v>0</v>
      </c>
      <c r="O243" s="265">
        <f t="shared" si="26"/>
        <v>0</v>
      </c>
      <c r="P243" s="266">
        <f t="shared" si="26"/>
        <v>0</v>
      </c>
    </row>
    <row r="244" spans="1:17" ht="39.75" hidden="1" customHeight="1" thickBot="1" x14ac:dyDescent="0.25">
      <c r="A244" s="263" t="s">
        <v>458</v>
      </c>
      <c r="B244" s="465"/>
      <c r="C244" s="264" t="s">
        <v>117</v>
      </c>
      <c r="D244" s="465"/>
      <c r="E244" s="264" t="s">
        <v>463</v>
      </c>
      <c r="F244" s="264"/>
      <c r="G244" s="543">
        <f>IFERROR(J238/B244,0)</f>
        <v>0</v>
      </c>
      <c r="H244" s="828"/>
      <c r="I244" s="828"/>
      <c r="J244" s="1334" t="s">
        <v>465</v>
      </c>
      <c r="K244" s="1335"/>
      <c r="L244" s="1335"/>
      <c r="M244" s="1336"/>
      <c r="N244" s="1336"/>
      <c r="O244" s="1336"/>
      <c r="P244" s="1337"/>
    </row>
    <row r="245" spans="1:17" ht="39.75" hidden="1" customHeight="1" thickBot="1" x14ac:dyDescent="0.25">
      <c r="A245" s="1291"/>
      <c r="B245" s="1292"/>
      <c r="C245" s="1292"/>
      <c r="D245" s="1292"/>
      <c r="E245" s="1292"/>
      <c r="F245" s="1292"/>
      <c r="G245" s="1292"/>
      <c r="H245" s="1292"/>
      <c r="I245" s="1292"/>
      <c r="J245" s="1292"/>
      <c r="K245" s="1292"/>
      <c r="L245" s="1292"/>
      <c r="M245" s="1292"/>
      <c r="N245" s="1292"/>
      <c r="O245" s="1292"/>
      <c r="P245" s="1293"/>
    </row>
    <row r="246" spans="1:17" ht="56.25" hidden="1" customHeight="1" thickBot="1" x14ac:dyDescent="0.25">
      <c r="A246" s="263" t="s">
        <v>458</v>
      </c>
      <c r="B246" s="465"/>
      <c r="C246" s="264" t="s">
        <v>117</v>
      </c>
      <c r="D246" s="465"/>
      <c r="E246" s="264" t="s">
        <v>464</v>
      </c>
      <c r="F246" s="264"/>
      <c r="G246" s="543">
        <f>IFERROR((J238-J220)/B246,0)</f>
        <v>0</v>
      </c>
      <c r="H246" s="828"/>
      <c r="I246" s="828"/>
      <c r="J246" s="1334" t="s">
        <v>465</v>
      </c>
      <c r="K246" s="1335"/>
      <c r="L246" s="1335"/>
      <c r="M246" s="1336"/>
      <c r="N246" s="1336"/>
      <c r="O246" s="1336"/>
      <c r="P246" s="1337"/>
    </row>
    <row r="247" spans="1:17" ht="18" hidden="1" customHeight="1" thickBot="1" x14ac:dyDescent="0.25"/>
    <row r="248" spans="1:17" ht="18" hidden="1" customHeight="1" x14ac:dyDescent="0.2">
      <c r="A248" s="1323" t="s">
        <v>468</v>
      </c>
      <c r="B248" s="1324"/>
      <c r="C248" s="1324"/>
      <c r="D248" s="1324"/>
      <c r="E248" s="1324"/>
      <c r="F248" s="1324"/>
      <c r="G248" s="1324"/>
      <c r="H248" s="1324"/>
      <c r="I248" s="1324"/>
      <c r="J248" s="1324"/>
      <c r="K248" s="1324"/>
      <c r="L248" s="1324"/>
      <c r="M248" s="1324"/>
      <c r="N248" s="1324"/>
      <c r="O248" s="1324"/>
      <c r="P248" s="1325"/>
    </row>
    <row r="249" spans="1:17" ht="31.5" hidden="1" customHeight="1" x14ac:dyDescent="0.2">
      <c r="A249" s="251" t="s">
        <v>375</v>
      </c>
      <c r="B249" s="76" t="s">
        <v>376</v>
      </c>
      <c r="C249" s="76" t="s">
        <v>377</v>
      </c>
      <c r="D249" s="76" t="s">
        <v>117</v>
      </c>
      <c r="E249" s="76" t="s">
        <v>378</v>
      </c>
      <c r="F249" s="76"/>
      <c r="G249" s="135" t="s">
        <v>379</v>
      </c>
      <c r="H249" s="135"/>
      <c r="I249" s="135"/>
      <c r="J249" s="135" t="s">
        <v>380</v>
      </c>
      <c r="K249" s="135"/>
      <c r="L249" s="135"/>
      <c r="M249" s="137" t="s">
        <v>425</v>
      </c>
      <c r="N249" s="137" t="s">
        <v>426</v>
      </c>
      <c r="O249" s="137" t="s">
        <v>425</v>
      </c>
      <c r="P249" s="162" t="s">
        <v>426</v>
      </c>
    </row>
    <row r="250" spans="1:17" ht="18" hidden="1" customHeight="1" x14ac:dyDescent="0.2">
      <c r="A250" s="1326" t="s">
        <v>373</v>
      </c>
      <c r="B250" s="1327"/>
      <c r="C250" s="1327"/>
      <c r="D250" s="1327"/>
      <c r="E250" s="1327"/>
      <c r="F250" s="1327"/>
      <c r="G250" s="1327"/>
      <c r="H250" s="1327"/>
      <c r="I250" s="1327"/>
      <c r="J250" s="1327"/>
      <c r="K250" s="1327"/>
      <c r="L250" s="1327"/>
      <c r="M250" s="1327"/>
      <c r="N250" s="1327"/>
      <c r="O250" s="1327"/>
      <c r="P250" s="1328"/>
    </row>
    <row r="251" spans="1:17" ht="18" hidden="1" customHeight="1" x14ac:dyDescent="0.2">
      <c r="A251" s="253"/>
      <c r="B251" s="143"/>
      <c r="C251" s="140"/>
      <c r="D251" s="143"/>
      <c r="E251" s="143"/>
      <c r="F251" s="143"/>
      <c r="G251" s="141"/>
      <c r="H251" s="141"/>
      <c r="I251" s="141"/>
      <c r="J251" s="141">
        <f>B251*C251*E251*G251</f>
        <v>0</v>
      </c>
      <c r="K251" s="141"/>
      <c r="L251" s="141"/>
      <c r="M251" s="141"/>
      <c r="N251" s="141"/>
      <c r="O251" s="141"/>
      <c r="P251" s="164"/>
    </row>
    <row r="252" spans="1:17" ht="18" hidden="1" customHeight="1" x14ac:dyDescent="0.2">
      <c r="A252" s="253"/>
      <c r="B252" s="143"/>
      <c r="C252" s="140"/>
      <c r="D252" s="143"/>
      <c r="E252" s="143"/>
      <c r="F252" s="143"/>
      <c r="G252" s="141"/>
      <c r="H252" s="141"/>
      <c r="I252" s="141"/>
      <c r="J252" s="141">
        <f t="shared" ref="J252:J261" si="27">B252*C252*E252*G252</f>
        <v>0</v>
      </c>
      <c r="K252" s="141"/>
      <c r="L252" s="141"/>
      <c r="M252" s="141"/>
      <c r="N252" s="141"/>
      <c r="O252" s="141"/>
      <c r="P252" s="164"/>
    </row>
    <row r="253" spans="1:17" ht="18" hidden="1" customHeight="1" x14ac:dyDescent="0.2">
      <c r="A253" s="253"/>
      <c r="B253" s="143"/>
      <c r="C253" s="140"/>
      <c r="D253" s="143"/>
      <c r="E253" s="143"/>
      <c r="F253" s="143"/>
      <c r="G253" s="141"/>
      <c r="H253" s="141"/>
      <c r="I253" s="141"/>
      <c r="J253" s="141">
        <f t="shared" si="27"/>
        <v>0</v>
      </c>
      <c r="K253" s="141"/>
      <c r="L253" s="141"/>
      <c r="M253" s="141"/>
      <c r="N253" s="141"/>
      <c r="O253" s="141"/>
      <c r="P253" s="164"/>
    </row>
    <row r="254" spans="1:17" ht="18" hidden="1" customHeight="1" x14ac:dyDescent="0.2">
      <c r="A254" s="253"/>
      <c r="B254" s="143"/>
      <c r="C254" s="140"/>
      <c r="D254" s="143"/>
      <c r="E254" s="143"/>
      <c r="F254" s="143"/>
      <c r="G254" s="141"/>
      <c r="H254" s="141"/>
      <c r="I254" s="141"/>
      <c r="J254" s="141">
        <f t="shared" si="27"/>
        <v>0</v>
      </c>
      <c r="K254" s="141"/>
      <c r="L254" s="141"/>
      <c r="M254" s="141"/>
      <c r="N254" s="141"/>
      <c r="O254" s="141"/>
      <c r="P254" s="164"/>
    </row>
    <row r="255" spans="1:17" ht="18" hidden="1" customHeight="1" x14ac:dyDescent="0.2">
      <c r="A255" s="253"/>
      <c r="B255" s="143"/>
      <c r="C255" s="140"/>
      <c r="D255" s="143"/>
      <c r="E255" s="143"/>
      <c r="F255" s="143"/>
      <c r="G255" s="141"/>
      <c r="H255" s="141"/>
      <c r="I255" s="141"/>
      <c r="J255" s="141">
        <f t="shared" si="27"/>
        <v>0</v>
      </c>
      <c r="K255" s="141"/>
      <c r="L255" s="141"/>
      <c r="M255" s="141"/>
      <c r="N255" s="141"/>
      <c r="O255" s="141"/>
      <c r="P255" s="164"/>
    </row>
    <row r="256" spans="1:17" ht="18" hidden="1" customHeight="1" x14ac:dyDescent="0.2">
      <c r="A256" s="253"/>
      <c r="B256" s="143"/>
      <c r="C256" s="140"/>
      <c r="D256" s="143"/>
      <c r="E256" s="143"/>
      <c r="F256" s="143"/>
      <c r="G256" s="141"/>
      <c r="H256" s="141"/>
      <c r="I256" s="141"/>
      <c r="J256" s="141">
        <f t="shared" si="27"/>
        <v>0</v>
      </c>
      <c r="K256" s="141"/>
      <c r="L256" s="141"/>
      <c r="M256" s="141"/>
      <c r="N256" s="141"/>
      <c r="O256" s="141"/>
      <c r="P256" s="164"/>
    </row>
    <row r="257" spans="1:16" ht="18" hidden="1" customHeight="1" x14ac:dyDescent="0.2">
      <c r="A257" s="253"/>
      <c r="B257" s="143"/>
      <c r="C257" s="140"/>
      <c r="D257" s="143"/>
      <c r="E257" s="143"/>
      <c r="F257" s="143"/>
      <c r="G257" s="141"/>
      <c r="H257" s="141"/>
      <c r="I257" s="141"/>
      <c r="J257" s="141">
        <f t="shared" si="27"/>
        <v>0</v>
      </c>
      <c r="K257" s="141"/>
      <c r="L257" s="141"/>
      <c r="M257" s="141"/>
      <c r="N257" s="141"/>
      <c r="O257" s="141"/>
      <c r="P257" s="164"/>
    </row>
    <row r="258" spans="1:16" ht="18" hidden="1" customHeight="1" x14ac:dyDescent="0.2">
      <c r="A258" s="253"/>
      <c r="B258" s="143"/>
      <c r="C258" s="140"/>
      <c r="D258" s="143"/>
      <c r="E258" s="143"/>
      <c r="F258" s="143"/>
      <c r="G258" s="141"/>
      <c r="H258" s="141"/>
      <c r="I258" s="141"/>
      <c r="J258" s="141">
        <f t="shared" si="27"/>
        <v>0</v>
      </c>
      <c r="K258" s="141"/>
      <c r="L258" s="141"/>
      <c r="M258" s="141"/>
      <c r="N258" s="141"/>
      <c r="O258" s="141"/>
      <c r="P258" s="164"/>
    </row>
    <row r="259" spans="1:16" ht="18" hidden="1" customHeight="1" x14ac:dyDescent="0.2">
      <c r="A259" s="165"/>
      <c r="B259" s="139"/>
      <c r="C259" s="140"/>
      <c r="D259" s="139"/>
      <c r="E259" s="139"/>
      <c r="F259" s="139"/>
      <c r="G259" s="141"/>
      <c r="H259" s="141"/>
      <c r="I259" s="141"/>
      <c r="J259" s="141">
        <f t="shared" si="27"/>
        <v>0</v>
      </c>
      <c r="K259" s="141"/>
      <c r="L259" s="141"/>
      <c r="M259" s="141"/>
      <c r="N259" s="141"/>
      <c r="O259" s="141"/>
      <c r="P259" s="164"/>
    </row>
    <row r="260" spans="1:16" ht="18" hidden="1" customHeight="1" x14ac:dyDescent="0.2">
      <c r="A260" s="165"/>
      <c r="B260" s="139"/>
      <c r="C260" s="140"/>
      <c r="D260" s="139"/>
      <c r="E260" s="139"/>
      <c r="F260" s="139"/>
      <c r="G260" s="141"/>
      <c r="H260" s="141"/>
      <c r="I260" s="141"/>
      <c r="J260" s="141">
        <f t="shared" si="27"/>
        <v>0</v>
      </c>
      <c r="K260" s="141"/>
      <c r="L260" s="141"/>
      <c r="M260" s="141"/>
      <c r="N260" s="141"/>
      <c r="O260" s="141"/>
      <c r="P260" s="164"/>
    </row>
    <row r="261" spans="1:16" ht="18" hidden="1" customHeight="1" x14ac:dyDescent="0.2">
      <c r="A261" s="165"/>
      <c r="B261" s="139"/>
      <c r="C261" s="140"/>
      <c r="D261" s="139"/>
      <c r="E261" s="139"/>
      <c r="F261" s="139"/>
      <c r="G261" s="141"/>
      <c r="H261" s="141"/>
      <c r="I261" s="141"/>
      <c r="J261" s="141">
        <f t="shared" si="27"/>
        <v>0</v>
      </c>
      <c r="K261" s="141"/>
      <c r="L261" s="141"/>
      <c r="M261" s="141"/>
      <c r="N261" s="141"/>
      <c r="O261" s="141"/>
      <c r="P261" s="164"/>
    </row>
    <row r="262" spans="1:16" ht="18" hidden="1" customHeight="1" x14ac:dyDescent="0.2">
      <c r="A262" s="1329" t="s">
        <v>448</v>
      </c>
      <c r="B262" s="1286"/>
      <c r="C262" s="1286"/>
      <c r="D262" s="1286"/>
      <c r="E262" s="1286"/>
      <c r="F262" s="1286"/>
      <c r="G262" s="1286"/>
      <c r="H262" s="819"/>
      <c r="I262" s="819"/>
      <c r="J262" s="142">
        <f>SUM(J251:J261)</f>
        <v>0</v>
      </c>
      <c r="K262" s="142"/>
      <c r="L262" s="142"/>
      <c r="M262" s="142">
        <f>SUM(M251:M261)</f>
        <v>0</v>
      </c>
      <c r="N262" s="142">
        <f>SUM(N251:N261)</f>
        <v>0</v>
      </c>
      <c r="O262" s="142">
        <f>SUM(O251:O261)</f>
        <v>0</v>
      </c>
      <c r="P262" s="166">
        <f>SUM(P251:P261)</f>
        <v>0</v>
      </c>
    </row>
    <row r="263" spans="1:16" ht="26.25" hidden="1" customHeight="1" x14ac:dyDescent="0.2">
      <c r="A263" s="1330" t="s">
        <v>375</v>
      </c>
      <c r="B263" s="1321"/>
      <c r="C263" s="1321"/>
      <c r="D263" s="83" t="s">
        <v>117</v>
      </c>
      <c r="E263" s="83" t="s">
        <v>378</v>
      </c>
      <c r="F263" s="83"/>
      <c r="G263" s="83" t="s">
        <v>442</v>
      </c>
      <c r="H263" s="83"/>
      <c r="I263" s="83"/>
      <c r="J263" s="167" t="s">
        <v>443</v>
      </c>
      <c r="K263" s="167"/>
      <c r="L263" s="167"/>
      <c r="M263" s="137" t="s">
        <v>425</v>
      </c>
      <c r="N263" s="137" t="s">
        <v>426</v>
      </c>
      <c r="O263" s="137" t="s">
        <v>425</v>
      </c>
      <c r="P263" s="162" t="s">
        <v>426</v>
      </c>
    </row>
    <row r="264" spans="1:16" ht="18" hidden="1" customHeight="1" x14ac:dyDescent="0.2">
      <c r="A264" s="1326" t="s">
        <v>461</v>
      </c>
      <c r="B264" s="1327"/>
      <c r="C264" s="1327"/>
      <c r="D264" s="1327"/>
      <c r="E264" s="1327"/>
      <c r="F264" s="1327"/>
      <c r="G264" s="1327"/>
      <c r="H264" s="1327"/>
      <c r="I264" s="1327"/>
      <c r="J264" s="1327"/>
      <c r="K264" s="1327"/>
      <c r="L264" s="1327"/>
      <c r="M264" s="1327"/>
      <c r="N264" s="1327"/>
      <c r="O264" s="1327"/>
      <c r="P264" s="1328"/>
    </row>
    <row r="265" spans="1:16" ht="18" hidden="1" customHeight="1" x14ac:dyDescent="0.2">
      <c r="A265" s="1322"/>
      <c r="B265" s="1285"/>
      <c r="C265" s="1285"/>
      <c r="D265" s="23"/>
      <c r="E265" s="23"/>
      <c r="F265" s="23"/>
      <c r="G265" s="141"/>
      <c r="H265" s="141"/>
      <c r="I265" s="141"/>
      <c r="J265" s="141">
        <f t="shared" ref="J265:J278" si="28">E265*G265</f>
        <v>0</v>
      </c>
      <c r="K265" s="141"/>
      <c r="L265" s="141"/>
      <c r="M265" s="252"/>
      <c r="N265" s="252"/>
      <c r="O265" s="168"/>
      <c r="P265" s="169"/>
    </row>
    <row r="266" spans="1:16" ht="18" hidden="1" customHeight="1" x14ac:dyDescent="0.2">
      <c r="A266" s="1322"/>
      <c r="B266" s="1285"/>
      <c r="C266" s="1285"/>
      <c r="D266" s="23"/>
      <c r="E266" s="23"/>
      <c r="F266" s="23"/>
      <c r="G266" s="141"/>
      <c r="H266" s="141"/>
      <c r="I266" s="141"/>
      <c r="J266" s="141">
        <f t="shared" si="28"/>
        <v>0</v>
      </c>
      <c r="K266" s="141"/>
      <c r="L266" s="141"/>
      <c r="M266" s="252"/>
      <c r="N266" s="252"/>
      <c r="O266" s="168"/>
      <c r="P266" s="169"/>
    </row>
    <row r="267" spans="1:16" ht="18" hidden="1" customHeight="1" x14ac:dyDescent="0.2">
      <c r="A267" s="1322"/>
      <c r="B267" s="1285"/>
      <c r="C267" s="1285"/>
      <c r="D267" s="23"/>
      <c r="E267" s="23"/>
      <c r="F267" s="23"/>
      <c r="G267" s="141"/>
      <c r="H267" s="141"/>
      <c r="I267" s="141"/>
      <c r="J267" s="141">
        <f t="shared" si="28"/>
        <v>0</v>
      </c>
      <c r="K267" s="141"/>
      <c r="L267" s="141"/>
      <c r="M267" s="252"/>
      <c r="N267" s="252"/>
      <c r="O267" s="168"/>
      <c r="P267" s="169"/>
    </row>
    <row r="268" spans="1:16" ht="18" hidden="1" customHeight="1" x14ac:dyDescent="0.2">
      <c r="A268" s="1322"/>
      <c r="B268" s="1285"/>
      <c r="C268" s="1285"/>
      <c r="D268" s="23"/>
      <c r="E268" s="23"/>
      <c r="F268" s="23"/>
      <c r="G268" s="141"/>
      <c r="H268" s="141"/>
      <c r="I268" s="141"/>
      <c r="J268" s="141">
        <f t="shared" si="28"/>
        <v>0</v>
      </c>
      <c r="K268" s="141"/>
      <c r="L268" s="141"/>
      <c r="M268" s="252"/>
      <c r="N268" s="252"/>
      <c r="O268" s="168"/>
      <c r="P268" s="169"/>
    </row>
    <row r="269" spans="1:16" ht="18" hidden="1" customHeight="1" x14ac:dyDescent="0.2">
      <c r="A269" s="1322"/>
      <c r="B269" s="1285"/>
      <c r="C269" s="1285"/>
      <c r="D269" s="23"/>
      <c r="E269" s="23"/>
      <c r="F269" s="23"/>
      <c r="G269" s="141"/>
      <c r="H269" s="141"/>
      <c r="I269" s="141"/>
      <c r="J269" s="141">
        <f t="shared" si="28"/>
        <v>0</v>
      </c>
      <c r="K269" s="141"/>
      <c r="L269" s="141"/>
      <c r="M269" s="252"/>
      <c r="N269" s="252"/>
      <c r="O269" s="168"/>
      <c r="P269" s="169"/>
    </row>
    <row r="270" spans="1:16" ht="18" hidden="1" customHeight="1" x14ac:dyDescent="0.2">
      <c r="A270" s="1322"/>
      <c r="B270" s="1285"/>
      <c r="C270" s="1285"/>
      <c r="D270" s="23"/>
      <c r="E270" s="23"/>
      <c r="F270" s="23"/>
      <c r="G270" s="141"/>
      <c r="H270" s="141"/>
      <c r="I270" s="141"/>
      <c r="J270" s="141">
        <f t="shared" si="28"/>
        <v>0</v>
      </c>
      <c r="K270" s="141"/>
      <c r="L270" s="141"/>
      <c r="M270" s="252"/>
      <c r="N270" s="252"/>
      <c r="O270" s="168"/>
      <c r="P270" s="169"/>
    </row>
    <row r="271" spans="1:16" ht="18" hidden="1" customHeight="1" x14ac:dyDescent="0.2">
      <c r="A271" s="1322"/>
      <c r="B271" s="1285"/>
      <c r="C271" s="1285"/>
      <c r="D271" s="23"/>
      <c r="E271" s="23"/>
      <c r="F271" s="23"/>
      <c r="G271" s="141"/>
      <c r="H271" s="141"/>
      <c r="I271" s="141"/>
      <c r="J271" s="141">
        <f t="shared" si="28"/>
        <v>0</v>
      </c>
      <c r="K271" s="141"/>
      <c r="L271" s="141"/>
      <c r="M271" s="252"/>
      <c r="N271" s="252"/>
      <c r="O271" s="168"/>
      <c r="P271" s="169"/>
    </row>
    <row r="272" spans="1:16" ht="18" hidden="1" customHeight="1" x14ac:dyDescent="0.2">
      <c r="A272" s="1322"/>
      <c r="B272" s="1285"/>
      <c r="C272" s="1285"/>
      <c r="D272" s="23"/>
      <c r="E272" s="23"/>
      <c r="F272" s="23"/>
      <c r="G272" s="141"/>
      <c r="H272" s="141"/>
      <c r="I272" s="141"/>
      <c r="J272" s="141">
        <f t="shared" si="28"/>
        <v>0</v>
      </c>
      <c r="K272" s="141"/>
      <c r="L272" s="141"/>
      <c r="M272" s="252"/>
      <c r="N272" s="252"/>
      <c r="O272" s="168"/>
      <c r="P272" s="169"/>
    </row>
    <row r="273" spans="1:17" ht="18" hidden="1" customHeight="1" x14ac:dyDescent="0.2">
      <c r="A273" s="1322"/>
      <c r="B273" s="1285"/>
      <c r="C273" s="1285"/>
      <c r="D273" s="23"/>
      <c r="E273" s="23"/>
      <c r="F273" s="23"/>
      <c r="G273" s="141"/>
      <c r="H273" s="141"/>
      <c r="I273" s="141"/>
      <c r="J273" s="141">
        <f t="shared" si="28"/>
        <v>0</v>
      </c>
      <c r="K273" s="141"/>
      <c r="L273" s="141"/>
      <c r="M273" s="252"/>
      <c r="N273" s="252"/>
      <c r="O273" s="168"/>
      <c r="P273" s="169"/>
    </row>
    <row r="274" spans="1:17" ht="18" hidden="1" customHeight="1" x14ac:dyDescent="0.2">
      <c r="A274" s="1322"/>
      <c r="B274" s="1285"/>
      <c r="C274" s="1285"/>
      <c r="D274" s="23"/>
      <c r="E274" s="23"/>
      <c r="F274" s="23"/>
      <c r="G274" s="141"/>
      <c r="H274" s="141"/>
      <c r="I274" s="141"/>
      <c r="J274" s="141">
        <f t="shared" si="28"/>
        <v>0</v>
      </c>
      <c r="K274" s="141"/>
      <c r="L274" s="141"/>
      <c r="M274" s="252"/>
      <c r="N274" s="252"/>
      <c r="O274" s="168"/>
      <c r="P274" s="169"/>
    </row>
    <row r="275" spans="1:17" ht="18" hidden="1" customHeight="1" x14ac:dyDescent="0.2">
      <c r="A275" s="1322"/>
      <c r="B275" s="1285"/>
      <c r="C275" s="1285"/>
      <c r="D275" s="23"/>
      <c r="E275" s="23"/>
      <c r="F275" s="23"/>
      <c r="G275" s="141"/>
      <c r="H275" s="141"/>
      <c r="I275" s="141"/>
      <c r="J275" s="141">
        <f t="shared" si="28"/>
        <v>0</v>
      </c>
      <c r="K275" s="141"/>
      <c r="L275" s="141"/>
      <c r="M275" s="252"/>
      <c r="N275" s="252"/>
      <c r="O275" s="168"/>
      <c r="P275" s="169"/>
    </row>
    <row r="276" spans="1:17" ht="18" hidden="1" customHeight="1" x14ac:dyDescent="0.2">
      <c r="A276" s="1322"/>
      <c r="B276" s="1285"/>
      <c r="C276" s="1285"/>
      <c r="D276" s="23"/>
      <c r="E276" s="23"/>
      <c r="F276" s="23"/>
      <c r="G276" s="141"/>
      <c r="H276" s="141"/>
      <c r="I276" s="141"/>
      <c r="J276" s="141">
        <f t="shared" si="28"/>
        <v>0</v>
      </c>
      <c r="K276" s="141"/>
      <c r="L276" s="141"/>
      <c r="M276" s="252"/>
      <c r="N276" s="252"/>
      <c r="O276" s="168"/>
      <c r="P276" s="169"/>
    </row>
    <row r="277" spans="1:17" ht="18" hidden="1" customHeight="1" x14ac:dyDescent="0.2">
      <c r="A277" s="1322"/>
      <c r="B277" s="1285"/>
      <c r="C277" s="1285"/>
      <c r="D277" s="23"/>
      <c r="E277" s="23"/>
      <c r="F277" s="23"/>
      <c r="G277" s="141"/>
      <c r="H277" s="141"/>
      <c r="I277" s="141"/>
      <c r="J277" s="141">
        <f t="shared" si="28"/>
        <v>0</v>
      </c>
      <c r="K277" s="141"/>
      <c r="L277" s="141"/>
      <c r="M277" s="252"/>
      <c r="N277" s="252"/>
      <c r="O277" s="168"/>
      <c r="P277" s="169"/>
    </row>
    <row r="278" spans="1:17" ht="18" hidden="1" customHeight="1" x14ac:dyDescent="0.2">
      <c r="A278" s="1322"/>
      <c r="B278" s="1285"/>
      <c r="C278" s="1285"/>
      <c r="D278" s="23"/>
      <c r="E278" s="23"/>
      <c r="F278" s="23"/>
      <c r="G278" s="141"/>
      <c r="H278" s="141"/>
      <c r="I278" s="141"/>
      <c r="J278" s="141">
        <f t="shared" si="28"/>
        <v>0</v>
      </c>
      <c r="K278" s="141"/>
      <c r="L278" s="141"/>
      <c r="M278" s="252"/>
      <c r="N278" s="252"/>
      <c r="O278" s="168"/>
      <c r="P278" s="169"/>
    </row>
    <row r="279" spans="1:17" ht="18" hidden="1" customHeight="1" x14ac:dyDescent="0.2">
      <c r="A279" s="1329" t="s">
        <v>455</v>
      </c>
      <c r="B279" s="1286"/>
      <c r="C279" s="1286"/>
      <c r="D279" s="1286"/>
      <c r="E279" s="1286"/>
      <c r="F279" s="1286"/>
      <c r="G279" s="1286"/>
      <c r="H279" s="819"/>
      <c r="I279" s="819"/>
      <c r="J279" s="142">
        <f>SUM(J265:J278)</f>
        <v>0</v>
      </c>
      <c r="K279" s="142"/>
      <c r="L279" s="142"/>
      <c r="M279" s="142">
        <f>SUM(M265:M278)</f>
        <v>0</v>
      </c>
      <c r="N279" s="142">
        <f>SUM(N265:N278)</f>
        <v>0</v>
      </c>
      <c r="O279" s="142">
        <f>SUM(O265:O278)</f>
        <v>0</v>
      </c>
      <c r="P279" s="166">
        <f>SUM(P265:P278)</f>
        <v>0</v>
      </c>
    </row>
    <row r="280" spans="1:17" ht="18" hidden="1" customHeight="1" thickBot="1" x14ac:dyDescent="0.25">
      <c r="A280" s="1346" t="s">
        <v>462</v>
      </c>
      <c r="B280" s="1347"/>
      <c r="C280" s="1347"/>
      <c r="D280" s="1347"/>
      <c r="E280" s="1347"/>
      <c r="F280" s="1347"/>
      <c r="G280" s="1347"/>
      <c r="H280" s="822"/>
      <c r="I280" s="822"/>
      <c r="J280" s="170">
        <f>J262+J279</f>
        <v>0</v>
      </c>
      <c r="K280" s="170"/>
      <c r="L280" s="170"/>
      <c r="M280" s="170">
        <f>M262+M279</f>
        <v>0</v>
      </c>
      <c r="N280" s="170">
        <f t="shared" ref="N280:P280" si="29">N262+N279</f>
        <v>0</v>
      </c>
      <c r="O280" s="170">
        <f t="shared" si="29"/>
        <v>0</v>
      </c>
      <c r="P280" s="171">
        <f t="shared" si="29"/>
        <v>0</v>
      </c>
    </row>
    <row r="281" spans="1:17" ht="18" hidden="1" customHeight="1" thickBot="1" x14ac:dyDescent="0.25">
      <c r="A281" s="1338" t="s">
        <v>456</v>
      </c>
      <c r="B281" s="1339"/>
      <c r="C281" s="1339"/>
      <c r="D281" s="1339"/>
      <c r="E281" s="1339"/>
      <c r="F281" s="1339"/>
      <c r="G281" s="1339"/>
      <c r="H281" s="820"/>
      <c r="I281" s="820"/>
      <c r="J281" s="345" t="s">
        <v>457</v>
      </c>
      <c r="K281" s="829"/>
      <c r="L281" s="829"/>
      <c r="M281" s="1340"/>
      <c r="N281" s="1340"/>
      <c r="O281" s="1340"/>
      <c r="P281" s="1341"/>
    </row>
    <row r="282" spans="1:17" ht="18" hidden="1" customHeight="1" x14ac:dyDescent="0.2">
      <c r="A282" s="1300" t="str">
        <f>IF(J281="Si","Administración","Gastos de administración")</f>
        <v>Gastos de administración</v>
      </c>
      <c r="B282" s="1342"/>
      <c r="C282" s="1342"/>
      <c r="D282" s="1342"/>
      <c r="E282" s="1343"/>
      <c r="F282" s="826"/>
      <c r="G282" s="284"/>
      <c r="H282" s="827"/>
      <c r="I282" s="827"/>
      <c r="J282" s="285">
        <v>0</v>
      </c>
      <c r="K282" s="830"/>
      <c r="L282" s="830"/>
      <c r="M282" s="141">
        <f>J282</f>
        <v>0</v>
      </c>
      <c r="N282" s="141"/>
      <c r="O282" s="141"/>
      <c r="P282" s="164"/>
      <c r="Q282" s="346" t="s">
        <v>396</v>
      </c>
    </row>
    <row r="283" spans="1:17" ht="18" hidden="1" customHeight="1" x14ac:dyDescent="0.2">
      <c r="A283" s="1304" t="str">
        <f>IF(J281="Si","Utilidad","")</f>
        <v/>
      </c>
      <c r="B283" s="1305"/>
      <c r="C283" s="1305"/>
      <c r="D283" s="1305"/>
      <c r="E283" s="1306"/>
      <c r="F283" s="818"/>
      <c r="G283" s="284"/>
      <c r="H283" s="827"/>
      <c r="I283" s="827"/>
      <c r="J283" s="285">
        <v>0</v>
      </c>
      <c r="K283" s="830"/>
      <c r="L283" s="830"/>
      <c r="M283" s="141"/>
      <c r="N283" s="141"/>
      <c r="O283" s="141"/>
      <c r="P283" s="164"/>
    </row>
    <row r="284" spans="1:17" ht="18" hidden="1" customHeight="1" x14ac:dyDescent="0.2">
      <c r="A284" s="1304" t="str">
        <f>IF(J281="Si","IVA","")</f>
        <v/>
      </c>
      <c r="B284" s="1305"/>
      <c r="C284" s="1305"/>
      <c r="D284" s="1305"/>
      <c r="E284" s="1306"/>
      <c r="F284" s="818"/>
      <c r="G284" s="284"/>
      <c r="H284" s="827"/>
      <c r="I284" s="827"/>
      <c r="J284" s="285">
        <v>0</v>
      </c>
      <c r="K284" s="830"/>
      <c r="L284" s="830"/>
      <c r="M284" s="141"/>
      <c r="N284" s="141"/>
      <c r="O284" s="141"/>
      <c r="P284" s="164"/>
      <c r="Q284" s="283" t="s">
        <v>399</v>
      </c>
    </row>
    <row r="285" spans="1:17" ht="18" hidden="1" customHeight="1" thickBot="1" x14ac:dyDescent="0.25">
      <c r="A285" s="1344" t="str">
        <f>IF(J281="Si","TOTAL (después de AU e IVA)", "TOTAL (después de administración)")</f>
        <v>TOTAL (después de administración)</v>
      </c>
      <c r="B285" s="1345"/>
      <c r="C285" s="1345"/>
      <c r="D285" s="1345"/>
      <c r="E285" s="1345"/>
      <c r="F285" s="1345"/>
      <c r="G285" s="1345"/>
      <c r="H285" s="821"/>
      <c r="I285" s="821"/>
      <c r="J285" s="286">
        <f>SUM(J282:J284)+J280</f>
        <v>0</v>
      </c>
      <c r="K285" s="831"/>
      <c r="L285" s="831"/>
      <c r="M285" s="265">
        <f t="shared" ref="M285:P285" si="30">SUM(M282:M284)+M280</f>
        <v>0</v>
      </c>
      <c r="N285" s="265">
        <f t="shared" si="30"/>
        <v>0</v>
      </c>
      <c r="O285" s="265">
        <f t="shared" si="30"/>
        <v>0</v>
      </c>
      <c r="P285" s="266">
        <f t="shared" si="30"/>
        <v>0</v>
      </c>
    </row>
    <row r="286" spans="1:17" ht="43.5" hidden="1" customHeight="1" thickBot="1" x14ac:dyDescent="0.25">
      <c r="A286" s="263" t="s">
        <v>458</v>
      </c>
      <c r="B286" s="465"/>
      <c r="C286" s="264" t="s">
        <v>117</v>
      </c>
      <c r="D286" s="465"/>
      <c r="E286" s="264" t="s">
        <v>463</v>
      </c>
      <c r="F286" s="264"/>
      <c r="G286" s="543">
        <f>IFERROR(J280/B286,0)</f>
        <v>0</v>
      </c>
      <c r="H286" s="828"/>
      <c r="I286" s="828"/>
      <c r="J286" s="1334" t="s">
        <v>465</v>
      </c>
      <c r="K286" s="1335"/>
      <c r="L286" s="1335"/>
      <c r="M286" s="1336"/>
      <c r="N286" s="1336"/>
      <c r="O286" s="1336"/>
      <c r="P286" s="1337"/>
    </row>
    <row r="287" spans="1:17" ht="18" hidden="1" customHeight="1" thickBot="1" x14ac:dyDescent="0.25">
      <c r="A287" s="1291"/>
      <c r="B287" s="1292"/>
      <c r="C287" s="1292"/>
      <c r="D287" s="1292"/>
      <c r="E287" s="1292"/>
      <c r="F287" s="1292"/>
      <c r="G287" s="1292"/>
      <c r="H287" s="1292"/>
      <c r="I287" s="1292"/>
      <c r="J287" s="1292"/>
      <c r="K287" s="1292"/>
      <c r="L287" s="1292"/>
      <c r="M287" s="1292"/>
      <c r="N287" s="1292"/>
      <c r="O287" s="1292"/>
      <c r="P287" s="1293"/>
    </row>
    <row r="288" spans="1:17" ht="51" hidden="1" customHeight="1" thickBot="1" x14ac:dyDescent="0.25">
      <c r="A288" s="263" t="s">
        <v>458</v>
      </c>
      <c r="B288" s="465"/>
      <c r="C288" s="264" t="s">
        <v>117</v>
      </c>
      <c r="D288" s="465"/>
      <c r="E288" s="264" t="s">
        <v>464</v>
      </c>
      <c r="F288" s="264"/>
      <c r="G288" s="543">
        <f>IFERROR((J280-J262)/B288,0)</f>
        <v>0</v>
      </c>
      <c r="H288" s="828"/>
      <c r="I288" s="828"/>
      <c r="J288" s="1334" t="s">
        <v>465</v>
      </c>
      <c r="K288" s="1335"/>
      <c r="L288" s="1335"/>
      <c r="M288" s="1336"/>
      <c r="N288" s="1336"/>
      <c r="O288" s="1336"/>
      <c r="P288" s="1337"/>
    </row>
    <row r="290" spans="8:8" ht="18" customHeight="1" x14ac:dyDescent="0.2">
      <c r="H290" s="207"/>
    </row>
    <row r="291" spans="8:8" ht="18" customHeight="1" x14ac:dyDescent="0.2">
      <c r="H291" s="163"/>
    </row>
  </sheetData>
  <mergeCells count="231">
    <mergeCell ref="J286:P286"/>
    <mergeCell ref="A287:P287"/>
    <mergeCell ref="J288:P288"/>
    <mergeCell ref="A53:C53"/>
    <mergeCell ref="A281:G281"/>
    <mergeCell ref="M281:P281"/>
    <mergeCell ref="A282:E282"/>
    <mergeCell ref="A283:E283"/>
    <mergeCell ref="A284:E284"/>
    <mergeCell ref="A285:G285"/>
    <mergeCell ref="A275:C275"/>
    <mergeCell ref="A276:C276"/>
    <mergeCell ref="A277:C277"/>
    <mergeCell ref="A278:C278"/>
    <mergeCell ref="A279:G279"/>
    <mergeCell ref="A280:G280"/>
    <mergeCell ref="A269:C269"/>
    <mergeCell ref="A270:C270"/>
    <mergeCell ref="A271:C271"/>
    <mergeCell ref="A272:C272"/>
    <mergeCell ref="A273:C273"/>
    <mergeCell ref="A274:C274"/>
    <mergeCell ref="A263:C263"/>
    <mergeCell ref="A264:P264"/>
    <mergeCell ref="A265:C265"/>
    <mergeCell ref="A266:C266"/>
    <mergeCell ref="A267:C267"/>
    <mergeCell ref="A268:C268"/>
    <mergeCell ref="J244:P244"/>
    <mergeCell ref="A245:P245"/>
    <mergeCell ref="J246:P246"/>
    <mergeCell ref="A248:P248"/>
    <mergeCell ref="A250:P250"/>
    <mergeCell ref="A262:G262"/>
    <mergeCell ref="A239:G239"/>
    <mergeCell ref="M239:P239"/>
    <mergeCell ref="A240:E240"/>
    <mergeCell ref="A241:E241"/>
    <mergeCell ref="A242:E242"/>
    <mergeCell ref="A243:G243"/>
    <mergeCell ref="A233:C233"/>
    <mergeCell ref="A234:C234"/>
    <mergeCell ref="A235:C235"/>
    <mergeCell ref="A236:C236"/>
    <mergeCell ref="A237:G237"/>
    <mergeCell ref="A238:G238"/>
    <mergeCell ref="A227:C227"/>
    <mergeCell ref="A228:C228"/>
    <mergeCell ref="A229:C229"/>
    <mergeCell ref="A230:C230"/>
    <mergeCell ref="A231:C231"/>
    <mergeCell ref="A232:C232"/>
    <mergeCell ref="A221:C221"/>
    <mergeCell ref="A222:P222"/>
    <mergeCell ref="A223:C223"/>
    <mergeCell ref="A224:C224"/>
    <mergeCell ref="A225:C225"/>
    <mergeCell ref="A226:C226"/>
    <mergeCell ref="J202:P202"/>
    <mergeCell ref="A203:P203"/>
    <mergeCell ref="J204:P204"/>
    <mergeCell ref="A206:P206"/>
    <mergeCell ref="A208:P208"/>
    <mergeCell ref="A220:G220"/>
    <mergeCell ref="A197:G197"/>
    <mergeCell ref="M197:P197"/>
    <mergeCell ref="A198:E198"/>
    <mergeCell ref="A199:E199"/>
    <mergeCell ref="A200:E200"/>
    <mergeCell ref="A201:G201"/>
    <mergeCell ref="A191:C191"/>
    <mergeCell ref="A192:C192"/>
    <mergeCell ref="A193:C193"/>
    <mergeCell ref="A194:C194"/>
    <mergeCell ref="A195:G195"/>
    <mergeCell ref="A196:G196"/>
    <mergeCell ref="A185:C185"/>
    <mergeCell ref="A186:C186"/>
    <mergeCell ref="A187:C187"/>
    <mergeCell ref="A188:C188"/>
    <mergeCell ref="A189:C189"/>
    <mergeCell ref="A190:C190"/>
    <mergeCell ref="A179:C179"/>
    <mergeCell ref="A180:P180"/>
    <mergeCell ref="A181:C181"/>
    <mergeCell ref="A182:C182"/>
    <mergeCell ref="A183:C183"/>
    <mergeCell ref="A184:C184"/>
    <mergeCell ref="J165:P165"/>
    <mergeCell ref="A166:P166"/>
    <mergeCell ref="A167:P167"/>
    <mergeCell ref="A169:P169"/>
    <mergeCell ref="A172:P172"/>
    <mergeCell ref="A178:G178"/>
    <mergeCell ref="A159:E159"/>
    <mergeCell ref="A160:E160"/>
    <mergeCell ref="A161:E161"/>
    <mergeCell ref="A162:G162"/>
    <mergeCell ref="J163:P163"/>
    <mergeCell ref="A164:P164"/>
    <mergeCell ref="A154:C154"/>
    <mergeCell ref="A155:C155"/>
    <mergeCell ref="A156:G156"/>
    <mergeCell ref="A157:G157"/>
    <mergeCell ref="A158:G158"/>
    <mergeCell ref="M158:P158"/>
    <mergeCell ref="A148:C148"/>
    <mergeCell ref="A149:C149"/>
    <mergeCell ref="A150:C150"/>
    <mergeCell ref="A151:C151"/>
    <mergeCell ref="A152:C152"/>
    <mergeCell ref="A153:C153"/>
    <mergeCell ref="A142:C142"/>
    <mergeCell ref="A143:C143"/>
    <mergeCell ref="A144:C144"/>
    <mergeCell ref="A145:C145"/>
    <mergeCell ref="A146:C146"/>
    <mergeCell ref="A147:C147"/>
    <mergeCell ref="A128:P128"/>
    <mergeCell ref="A130:P130"/>
    <mergeCell ref="A133:P133"/>
    <mergeCell ref="A139:G139"/>
    <mergeCell ref="A140:C140"/>
    <mergeCell ref="A141:P141"/>
    <mergeCell ref="A122:E122"/>
    <mergeCell ref="A123:G123"/>
    <mergeCell ref="J124:P124"/>
    <mergeCell ref="A125:P125"/>
    <mergeCell ref="J126:P126"/>
    <mergeCell ref="A127:P127"/>
    <mergeCell ref="A117:G117"/>
    <mergeCell ref="A118:G118"/>
    <mergeCell ref="A119:G119"/>
    <mergeCell ref="M119:P119"/>
    <mergeCell ref="A120:E120"/>
    <mergeCell ref="A121:E121"/>
    <mergeCell ref="A111:C111"/>
    <mergeCell ref="A112:C112"/>
    <mergeCell ref="A113:C113"/>
    <mergeCell ref="A114:C114"/>
    <mergeCell ref="A115:C115"/>
    <mergeCell ref="A116:C116"/>
    <mergeCell ref="A105:C105"/>
    <mergeCell ref="A106:C106"/>
    <mergeCell ref="A107:C107"/>
    <mergeCell ref="A108:C108"/>
    <mergeCell ref="A109:C109"/>
    <mergeCell ref="A110:C110"/>
    <mergeCell ref="A99:C99"/>
    <mergeCell ref="A100:C100"/>
    <mergeCell ref="A101:C101"/>
    <mergeCell ref="A102:C102"/>
    <mergeCell ref="A103:C103"/>
    <mergeCell ref="A104:C104"/>
    <mergeCell ref="A94:C94"/>
    <mergeCell ref="A95:C95"/>
    <mergeCell ref="A96:C96"/>
    <mergeCell ref="A97:C97"/>
    <mergeCell ref="A98:C98"/>
    <mergeCell ref="A87:C87"/>
    <mergeCell ref="A88:C88"/>
    <mergeCell ref="A89:C89"/>
    <mergeCell ref="A90:C90"/>
    <mergeCell ref="A91:C91"/>
    <mergeCell ref="A92:C92"/>
    <mergeCell ref="A85:C85"/>
    <mergeCell ref="A86:C86"/>
    <mergeCell ref="J64:P64"/>
    <mergeCell ref="A65:P65"/>
    <mergeCell ref="A66:P66"/>
    <mergeCell ref="A68:P68"/>
    <mergeCell ref="A72:P72"/>
    <mergeCell ref="A80:G80"/>
    <mergeCell ref="A93:C93"/>
    <mergeCell ref="A63:P63"/>
    <mergeCell ref="A54:C54"/>
    <mergeCell ref="M57:P57"/>
    <mergeCell ref="A57:F57"/>
    <mergeCell ref="A61:F61"/>
    <mergeCell ref="A81:C81"/>
    <mergeCell ref="A82:P82"/>
    <mergeCell ref="A83:C83"/>
    <mergeCell ref="A84:C84"/>
    <mergeCell ref="A50:C50"/>
    <mergeCell ref="A48:C48"/>
    <mergeCell ref="A49:C49"/>
    <mergeCell ref="A51:C51"/>
    <mergeCell ref="A52:C52"/>
    <mergeCell ref="A58:E58"/>
    <mergeCell ref="A59:E59"/>
    <mergeCell ref="A60:E60"/>
    <mergeCell ref="J62:P62"/>
    <mergeCell ref="A47:C47"/>
    <mergeCell ref="A41:C41"/>
    <mergeCell ref="A9:E9"/>
    <mergeCell ref="G9:P9"/>
    <mergeCell ref="A36:C36"/>
    <mergeCell ref="A37:C37"/>
    <mergeCell ref="A38:C38"/>
    <mergeCell ref="A39:C39"/>
    <mergeCell ref="A14:P14"/>
    <mergeCell ref="A16:P16"/>
    <mergeCell ref="A24:P24"/>
    <mergeCell ref="A34:C34"/>
    <mergeCell ref="A35:P35"/>
    <mergeCell ref="A40:C40"/>
    <mergeCell ref="A33:H33"/>
    <mergeCell ref="A1:C3"/>
    <mergeCell ref="D1:P1"/>
    <mergeCell ref="D2:P2"/>
    <mergeCell ref="D3:G3"/>
    <mergeCell ref="J3:P3"/>
    <mergeCell ref="A5:E5"/>
    <mergeCell ref="G5:P5"/>
    <mergeCell ref="A55:F55"/>
    <mergeCell ref="A56:F56"/>
    <mergeCell ref="A10:E10"/>
    <mergeCell ref="G10:P10"/>
    <mergeCell ref="A12:J13"/>
    <mergeCell ref="M12:P12"/>
    <mergeCell ref="M13:N13"/>
    <mergeCell ref="O13:P13"/>
    <mergeCell ref="A6:E6"/>
    <mergeCell ref="G6:P6"/>
    <mergeCell ref="A8:E8"/>
    <mergeCell ref="G8:P8"/>
    <mergeCell ref="A42:C42"/>
    <mergeCell ref="A43:C43"/>
    <mergeCell ref="A44:C44"/>
    <mergeCell ref="A45:C45"/>
    <mergeCell ref="A46:C46"/>
  </mergeCells>
  <dataValidations count="1">
    <dataValidation type="list" allowBlank="1" showInputMessage="1" showErrorMessage="1" sqref="J57:L57 J197:L197 J239:L239 J119:L119 J158:L158 J281:L281" xr:uid="{C8025212-4916-4D75-A23A-F801C5D346BA}">
      <formula1>"Si, No"</formula1>
    </dataValidation>
  </dataValidations>
  <hyperlinks>
    <hyperlink ref="Q1" location="ins" display="Instructivo" xr:uid="{F1B7F7E5-EE09-43CF-9914-DB450678C05A}"/>
    <hyperlink ref="Q60" location="IVA" display="Info IVA" xr:uid="{0FBCBCAA-60C7-4EB8-BFC5-35AAAFEC43F4}"/>
    <hyperlink ref="Q122" location="IVA" display="Info IVA" xr:uid="{0A697989-0D18-4C37-9B83-F69B50BE2B0B}"/>
    <hyperlink ref="Q161" location="IVA" display="Info IVA" xr:uid="{E734FCE7-57F3-48FC-8A3F-5D6A0A3B9568}"/>
    <hyperlink ref="Q200" location="IVA" display="Info IVA" xr:uid="{E186006A-6351-49A2-AE30-EA5B965C38F8}"/>
    <hyperlink ref="Q242" location="IVA" display="Info IVA" xr:uid="{D637DFF5-06EC-43BA-A645-53C35589DBAF}"/>
    <hyperlink ref="Q284" location="IVA" display="Info IVA" xr:uid="{CE425E41-E8FF-4C9B-BC17-AA8F10DD6ADC}"/>
    <hyperlink ref="Q120" location="gtosadm" display="Gastos de administración" xr:uid="{B1B1EA4D-063D-43B8-8058-B0117B3C2596}"/>
    <hyperlink ref="Q159" location="gtosadm" display="Gastos de administración" xr:uid="{8AAEECF8-DED7-4C1A-87E5-03FEC5C7A2C8}"/>
    <hyperlink ref="Q198" location="gtosadm" display="Gastos de administración" xr:uid="{1E9B8E34-8DF0-4E73-81C5-9BC83778ED48}"/>
    <hyperlink ref="Q240" location="gtosadm" display="Gastos de administración" xr:uid="{F0586D65-3F33-46D9-9DE5-DBB69BB9E50B}"/>
    <hyperlink ref="Q282" location="gtosadm" display="Gastos de administración" xr:uid="{29AB2EBB-B796-478B-8B39-A280926C5FBD}"/>
  </hyperlinks>
  <printOptions horizontalCentered="1"/>
  <pageMargins left="0" right="0" top="0" bottom="0" header="0" footer="0"/>
  <pageSetup scale="61" fitToHeight="0" orientation="landscape" horizontalDpi="4294967295" verticalDpi="4294967295" r:id="rId1"/>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A45254-D5A5-4CBB-ABA6-A4174664F4C4}">
  <sheetPr codeName="Hoja12">
    <tabColor theme="5" tint="0.39997558519241921"/>
    <pageSetUpPr fitToPage="1"/>
  </sheetPr>
  <dimension ref="A1:S304"/>
  <sheetViews>
    <sheetView showGridLines="0" topLeftCell="A5" zoomScale="85" zoomScaleNormal="85" workbookViewId="0">
      <selection activeCell="H22" sqref="H22"/>
    </sheetView>
  </sheetViews>
  <sheetFormatPr baseColWidth="10" defaultColWidth="11.33203125" defaultRowHeight="18" customHeight="1" x14ac:dyDescent="0.2"/>
  <cols>
    <col min="1" max="1" width="27.83203125" style="157" customWidth="1"/>
    <col min="2" max="2" width="16.83203125" style="157" customWidth="1"/>
    <col min="3" max="3" width="23" style="157" customWidth="1"/>
    <col min="4" max="4" width="18.83203125" style="157" customWidth="1"/>
    <col min="5" max="5" width="31.83203125" style="172" customWidth="1"/>
    <col min="6" max="6" width="18.83203125" style="45" customWidth="1"/>
    <col min="7" max="7" width="27.1640625" style="45" customWidth="1"/>
    <col min="8" max="8" width="23.33203125" style="45" customWidth="1"/>
    <col min="9" max="9" width="18.83203125" style="45" customWidth="1"/>
    <col min="10" max="11" width="18.83203125" style="45" hidden="1" customWidth="1"/>
    <col min="12" max="12" width="113" style="45" customWidth="1"/>
    <col min="13" max="13" width="16.1640625" style="45" bestFit="1" customWidth="1"/>
    <col min="14" max="14" width="14.83203125" style="45" bestFit="1" customWidth="1"/>
    <col min="15" max="15" width="11.33203125" style="45"/>
    <col min="16" max="16" width="19.33203125" style="45" bestFit="1" customWidth="1"/>
    <col min="17" max="17" width="18.33203125" style="45" bestFit="1" customWidth="1"/>
    <col min="18" max="18" width="17" style="45" bestFit="1" customWidth="1"/>
    <col min="19" max="19" width="19.6640625" style="45" bestFit="1" customWidth="1"/>
    <col min="20" max="16384" width="11.33203125" style="45"/>
  </cols>
  <sheetData>
    <row r="1" spans="1:13" ht="18" customHeight="1" x14ac:dyDescent="0.2">
      <c r="A1" s="1314"/>
      <c r="B1" s="1315"/>
      <c r="C1" s="1315"/>
      <c r="D1" s="1160" t="s">
        <v>0</v>
      </c>
      <c r="E1" s="1160"/>
      <c r="F1" s="1160"/>
      <c r="G1" s="1160"/>
      <c r="H1" s="1160"/>
      <c r="I1" s="1160"/>
      <c r="J1" s="1160"/>
      <c r="K1" s="1161"/>
      <c r="L1" s="242" t="s">
        <v>104</v>
      </c>
      <c r="M1" s="38"/>
    </row>
    <row r="2" spans="1:13" ht="18" customHeight="1" x14ac:dyDescent="0.2">
      <c r="A2" s="1316"/>
      <c r="B2" s="1317"/>
      <c r="C2" s="1317"/>
      <c r="D2" s="1162" t="s">
        <v>460</v>
      </c>
      <c r="E2" s="1162"/>
      <c r="F2" s="1162"/>
      <c r="G2" s="1162"/>
      <c r="H2" s="1162"/>
      <c r="I2" s="1162"/>
      <c r="J2" s="1162"/>
      <c r="K2" s="1163"/>
    </row>
    <row r="3" spans="1:13" ht="18" customHeight="1" thickBot="1" x14ac:dyDescent="0.25">
      <c r="A3" s="1318"/>
      <c r="B3" s="1319"/>
      <c r="C3" s="1319"/>
      <c r="D3" s="1164" t="s">
        <v>2</v>
      </c>
      <c r="E3" s="1164"/>
      <c r="F3" s="1164"/>
      <c r="G3" s="1164" t="str">
        <f>Instructivo!G3</f>
        <v>VERSIÓN: 04</v>
      </c>
      <c r="H3" s="1164"/>
      <c r="I3" s="1164"/>
      <c r="J3" s="1164"/>
      <c r="K3" s="1269"/>
    </row>
    <row r="4" spans="1:13" ht="18" customHeight="1" thickBot="1" x14ac:dyDescent="0.25">
      <c r="A4" s="198"/>
      <c r="B4" s="198"/>
      <c r="C4" s="198"/>
      <c r="D4" s="42"/>
      <c r="E4" s="42"/>
      <c r="F4" s="42"/>
      <c r="G4" s="42"/>
      <c r="H4" s="42"/>
      <c r="I4" s="42"/>
      <c r="J4" s="42"/>
      <c r="K4" s="42"/>
    </row>
    <row r="5" spans="1:13" ht="24" customHeight="1" thickBot="1" x14ac:dyDescent="0.25">
      <c r="A5" s="1113" t="s">
        <v>106</v>
      </c>
      <c r="B5" s="1114"/>
      <c r="C5" s="1114"/>
      <c r="D5" s="1114"/>
      <c r="E5" s="1320"/>
      <c r="F5" s="1173" t="e">
        <f>#REF!</f>
        <v>#REF!</v>
      </c>
      <c r="G5" s="1174"/>
      <c r="H5" s="1174"/>
      <c r="I5" s="1174"/>
      <c r="J5" s="1174"/>
      <c r="K5" s="1175"/>
    </row>
    <row r="6" spans="1:13" ht="38.25" customHeight="1" thickBot="1" x14ac:dyDescent="0.25">
      <c r="A6" s="1113" t="s">
        <v>108</v>
      </c>
      <c r="B6" s="1114"/>
      <c r="C6" s="1114"/>
      <c r="D6" s="1114"/>
      <c r="E6" s="1320"/>
      <c r="F6" s="1282" t="e">
        <f>#REF!</f>
        <v>#REF!</v>
      </c>
      <c r="G6" s="1283"/>
      <c r="H6" s="1283"/>
      <c r="I6" s="1283"/>
      <c r="J6" s="1283"/>
      <c r="K6" s="1284"/>
    </row>
    <row r="7" spans="1:13" ht="18" customHeight="1" thickBot="1" x14ac:dyDescent="0.25">
      <c r="A7" s="37"/>
      <c r="B7" s="37"/>
      <c r="C7" s="37"/>
      <c r="D7" s="37"/>
      <c r="E7" s="37"/>
    </row>
    <row r="8" spans="1:13" s="42" customFormat="1" ht="33" customHeight="1" thickBot="1" x14ac:dyDescent="0.25">
      <c r="A8" s="1114" t="s">
        <v>439</v>
      </c>
      <c r="B8" s="1114"/>
      <c r="C8" s="1114"/>
      <c r="D8" s="1114"/>
      <c r="E8" s="1114"/>
      <c r="F8" s="1115" t="e">
        <f>+ CONCATENATE(#REF!, " . ",#REF!)</f>
        <v>#REF!</v>
      </c>
      <c r="G8" s="1116"/>
      <c r="H8" s="1116"/>
      <c r="I8" s="1116"/>
      <c r="J8" s="1116"/>
      <c r="K8" s="1117"/>
    </row>
    <row r="9" spans="1:13" s="42" customFormat="1" ht="18" customHeight="1" thickBot="1" x14ac:dyDescent="0.25">
      <c r="A9" s="1114" t="s">
        <v>440</v>
      </c>
      <c r="B9" s="1114"/>
      <c r="C9" s="1114"/>
      <c r="D9" s="1114"/>
      <c r="E9" s="1114"/>
      <c r="F9" s="1115"/>
      <c r="G9" s="1116"/>
      <c r="H9" s="1116"/>
      <c r="I9" s="1116"/>
      <c r="J9" s="1116"/>
      <c r="K9" s="1117"/>
    </row>
    <row r="10" spans="1:13" ht="18" customHeight="1" thickBot="1" x14ac:dyDescent="0.25">
      <c r="A10" s="1114" t="s">
        <v>441</v>
      </c>
      <c r="B10" s="1114"/>
      <c r="C10" s="1114"/>
      <c r="D10" s="1114"/>
      <c r="E10" s="1114"/>
      <c r="F10" s="1115"/>
      <c r="G10" s="1116"/>
      <c r="H10" s="1116"/>
      <c r="I10" s="1116"/>
      <c r="J10" s="1116"/>
      <c r="K10" s="1117"/>
    </row>
    <row r="11" spans="1:13" ht="18" customHeight="1" thickBot="1" x14ac:dyDescent="0.25">
      <c r="A11" s="160"/>
      <c r="B11" s="160"/>
      <c r="C11" s="160"/>
      <c r="D11" s="160"/>
      <c r="E11" s="132"/>
      <c r="F11" s="133"/>
      <c r="G11" s="133"/>
      <c r="H11" s="161"/>
      <c r="I11" s="161"/>
      <c r="J11" s="161"/>
      <c r="K11" s="161"/>
    </row>
    <row r="12" spans="1:13" ht="18" customHeight="1" x14ac:dyDescent="0.2">
      <c r="A12" s="1366" t="s">
        <v>447</v>
      </c>
      <c r="B12" s="1367"/>
      <c r="C12" s="1367"/>
      <c r="D12" s="1367"/>
      <c r="E12" s="1367"/>
      <c r="F12" s="1367"/>
      <c r="G12" s="1368"/>
      <c r="H12" s="1370" t="s">
        <v>421</v>
      </c>
      <c r="I12" s="1370"/>
      <c r="J12" s="1370"/>
      <c r="K12" s="1371"/>
    </row>
    <row r="13" spans="1:13" ht="18" customHeight="1" thickBot="1" x14ac:dyDescent="0.25">
      <c r="A13" s="1113"/>
      <c r="B13" s="1114"/>
      <c r="C13" s="1114"/>
      <c r="D13" s="1114"/>
      <c r="E13" s="1114"/>
      <c r="F13" s="1114"/>
      <c r="G13" s="1369"/>
      <c r="H13" s="1372" t="s">
        <v>423</v>
      </c>
      <c r="I13" s="1372"/>
      <c r="J13" s="1372" t="s">
        <v>424</v>
      </c>
      <c r="K13" s="1373"/>
      <c r="M13" s="753"/>
    </row>
    <row r="14" spans="1:13" ht="18" customHeight="1" x14ac:dyDescent="0.2">
      <c r="A14" s="1323" t="e">
        <f>+CONCATENATE(#REF!," ",#REF!)</f>
        <v>#REF!</v>
      </c>
      <c r="B14" s="1324"/>
      <c r="C14" s="1324"/>
      <c r="D14" s="1324"/>
      <c r="E14" s="1324"/>
      <c r="F14" s="1324"/>
      <c r="G14" s="1324"/>
      <c r="H14" s="1324"/>
      <c r="I14" s="1324"/>
      <c r="J14" s="1324"/>
      <c r="K14" s="1325"/>
      <c r="M14" s="753"/>
    </row>
    <row r="15" spans="1:13" ht="27" customHeight="1" x14ac:dyDescent="0.2">
      <c r="A15" s="251" t="s">
        <v>375</v>
      </c>
      <c r="B15" s="76" t="s">
        <v>376</v>
      </c>
      <c r="C15" s="76" t="s">
        <v>377</v>
      </c>
      <c r="D15" s="76" t="s">
        <v>117</v>
      </c>
      <c r="E15" s="76" t="s">
        <v>378</v>
      </c>
      <c r="F15" s="135" t="s">
        <v>379</v>
      </c>
      <c r="G15" s="135" t="s">
        <v>380</v>
      </c>
      <c r="H15" s="137" t="s">
        <v>425</v>
      </c>
      <c r="I15" s="137" t="s">
        <v>426</v>
      </c>
      <c r="J15" s="137" t="s">
        <v>425</v>
      </c>
      <c r="K15" s="162" t="s">
        <v>426</v>
      </c>
      <c r="L15" s="163"/>
    </row>
    <row r="16" spans="1:13" ht="18" customHeight="1" x14ac:dyDescent="0.2">
      <c r="A16" s="1326" t="s">
        <v>373</v>
      </c>
      <c r="B16" s="1327"/>
      <c r="C16" s="1327"/>
      <c r="D16" s="1327"/>
      <c r="E16" s="1327"/>
      <c r="F16" s="1327"/>
      <c r="G16" s="1327"/>
      <c r="H16" s="1327"/>
      <c r="I16" s="1327"/>
      <c r="J16" s="1327"/>
      <c r="K16" s="1328"/>
    </row>
    <row r="17" spans="1:14" ht="12.75" x14ac:dyDescent="0.2">
      <c r="A17" s="253" t="str">
        <f>'Presupuesto Contrato'!A11</f>
        <v>Asesor o coordinador</v>
      </c>
      <c r="B17" s="723">
        <f>'Presupuesto Contrato'!B11</f>
        <v>1</v>
      </c>
      <c r="C17" s="140">
        <v>0.5</v>
      </c>
      <c r="D17" s="4" t="s">
        <v>416</v>
      </c>
      <c r="E17" s="143">
        <f>'Presupuesto Contrato'!E11</f>
        <v>1</v>
      </c>
      <c r="F17" s="141">
        <f>+'Presupuesto Contrato'!G11</f>
        <v>8990280</v>
      </c>
      <c r="G17" s="141">
        <f>B17*C17*E17*F17</f>
        <v>4495140</v>
      </c>
      <c r="H17" s="141">
        <f>+G17</f>
        <v>4495140</v>
      </c>
      <c r="I17" s="141"/>
      <c r="J17" s="141"/>
      <c r="K17" s="164"/>
      <c r="L17" s="37" t="s">
        <v>1229</v>
      </c>
      <c r="M17" s="163"/>
      <c r="N17" s="163"/>
    </row>
    <row r="18" spans="1:14" ht="25.5" x14ac:dyDescent="0.2">
      <c r="A18" s="253" t="str">
        <f>+'Presupuesto Contrato'!A12</f>
        <v xml:space="preserve">Profesional especializado con experiencia </v>
      </c>
      <c r="B18" s="723">
        <f>'Presupuesto Contrato'!B12</f>
        <v>2</v>
      </c>
      <c r="C18" s="140">
        <v>1</v>
      </c>
      <c r="D18" s="4" t="s">
        <v>416</v>
      </c>
      <c r="E18" s="143">
        <f>'Presupuesto Contrato'!E12</f>
        <v>1</v>
      </c>
      <c r="F18" s="141">
        <f>+'Presupuesto Contrato'!G12</f>
        <v>7493940</v>
      </c>
      <c r="G18" s="141">
        <f>B18*C18*E18*F18</f>
        <v>14987880</v>
      </c>
      <c r="H18" s="141">
        <f t="shared" ref="H18:H24" si="0">+G18</f>
        <v>14987880</v>
      </c>
      <c r="I18" s="141"/>
      <c r="J18" s="141"/>
      <c r="K18" s="164"/>
      <c r="L18" s="37" t="s">
        <v>1230</v>
      </c>
    </row>
    <row r="19" spans="1:14" ht="25.5" x14ac:dyDescent="0.2">
      <c r="A19" s="253" t="str">
        <f>'Presupuesto Contrato'!A13</f>
        <v xml:space="preserve">Profesional especializado con experiencia </v>
      </c>
      <c r="B19" s="723">
        <f>'Presupuesto Contrato'!B13</f>
        <v>1</v>
      </c>
      <c r="C19" s="140">
        <v>0.5</v>
      </c>
      <c r="D19" s="4" t="s">
        <v>416</v>
      </c>
      <c r="E19" s="143">
        <f>'Presupuesto Contrato'!E13</f>
        <v>0</v>
      </c>
      <c r="F19" s="141">
        <f>+'Presupuesto Contrato'!G13</f>
        <v>0</v>
      </c>
      <c r="G19" s="141">
        <f>B19*C19*E19*F19</f>
        <v>0</v>
      </c>
      <c r="H19" s="141">
        <f t="shared" si="0"/>
        <v>0</v>
      </c>
      <c r="I19" s="141"/>
      <c r="J19" s="141"/>
      <c r="K19" s="164"/>
      <c r="L19" s="37" t="s">
        <v>1231</v>
      </c>
    </row>
    <row r="20" spans="1:14" ht="12.75" x14ac:dyDescent="0.2">
      <c r="A20" s="253" t="e">
        <f>'Presupuesto Contrato'!#REF!</f>
        <v>#REF!</v>
      </c>
      <c r="B20" s="723" t="e">
        <f>'Presupuesto Contrato'!#REF!</f>
        <v>#REF!</v>
      </c>
      <c r="C20" s="140">
        <v>1</v>
      </c>
      <c r="D20" s="4" t="s">
        <v>416</v>
      </c>
      <c r="E20" s="143" t="e">
        <f>'Presupuesto Contrato'!#REF!</f>
        <v>#REF!</v>
      </c>
      <c r="F20" s="141" t="e">
        <f>'Presupuesto Contrato'!#REF!</f>
        <v>#REF!</v>
      </c>
      <c r="G20" s="141" t="e">
        <f>B20*C20*E20*F20</f>
        <v>#REF!</v>
      </c>
      <c r="H20" s="141" t="e">
        <f>+G20</f>
        <v>#REF!</v>
      </c>
      <c r="I20" s="141"/>
      <c r="J20" s="141"/>
      <c r="K20" s="164"/>
      <c r="L20" s="37" t="s">
        <v>1234</v>
      </c>
    </row>
    <row r="21" spans="1:14" ht="12.75" x14ac:dyDescent="0.2">
      <c r="A21" s="253" t="str">
        <f>'Presupuesto Contrato'!A14</f>
        <v>Profesional</v>
      </c>
      <c r="B21" s="723">
        <f>'Presupuesto Contrato'!B14</f>
        <v>2</v>
      </c>
      <c r="C21" s="140">
        <v>1</v>
      </c>
      <c r="D21" s="4" t="s">
        <v>416</v>
      </c>
      <c r="E21" s="143">
        <f>'Presupuesto Contrato'!E14</f>
        <v>1</v>
      </c>
      <c r="F21" s="141">
        <f>'Presupuesto Contrato'!G14</f>
        <v>5095920</v>
      </c>
      <c r="G21" s="141">
        <f>B21*C21*E21*F21</f>
        <v>10191840</v>
      </c>
      <c r="H21" s="141">
        <f>+G21</f>
        <v>10191840</v>
      </c>
      <c r="I21" s="141"/>
      <c r="J21" s="141"/>
      <c r="K21" s="164"/>
      <c r="L21" s="37" t="s">
        <v>1236</v>
      </c>
    </row>
    <row r="22" spans="1:14" ht="45.75" customHeight="1" x14ac:dyDescent="0.2">
      <c r="A22" s="253"/>
      <c r="B22" s="723"/>
      <c r="C22" s="140"/>
      <c r="D22" s="4"/>
      <c r="E22" s="143"/>
      <c r="F22" s="141"/>
      <c r="G22" s="141">
        <f t="shared" ref="G22:G23" si="1">B22*C22*E22*F22</f>
        <v>0</v>
      </c>
      <c r="H22" s="141">
        <f t="shared" si="0"/>
        <v>0</v>
      </c>
      <c r="I22" s="141"/>
      <c r="J22" s="141"/>
      <c r="K22" s="164"/>
      <c r="L22" s="37"/>
    </row>
    <row r="23" spans="1:14" ht="45.75" customHeight="1" x14ac:dyDescent="0.2">
      <c r="A23" s="253"/>
      <c r="B23" s="723"/>
      <c r="C23" s="140"/>
      <c r="D23" s="4"/>
      <c r="E23" s="143"/>
      <c r="F23" s="141"/>
      <c r="G23" s="141">
        <f t="shared" si="1"/>
        <v>0</v>
      </c>
      <c r="H23" s="141">
        <f t="shared" si="0"/>
        <v>0</v>
      </c>
      <c r="I23" s="141"/>
      <c r="J23" s="141"/>
      <c r="K23" s="164"/>
      <c r="L23" s="37"/>
    </row>
    <row r="24" spans="1:14" ht="45" customHeight="1" x14ac:dyDescent="0.2">
      <c r="A24" s="253"/>
      <c r="B24" s="723"/>
      <c r="C24" s="140"/>
      <c r="D24" s="4"/>
      <c r="E24" s="143"/>
      <c r="F24" s="141"/>
      <c r="G24" s="141">
        <f>B24*C24*E24*F24</f>
        <v>0</v>
      </c>
      <c r="H24" s="141">
        <f t="shared" si="0"/>
        <v>0</v>
      </c>
      <c r="I24" s="141"/>
      <c r="J24" s="141"/>
      <c r="K24" s="164"/>
      <c r="L24" s="37"/>
    </row>
    <row r="25" spans="1:14" ht="45" customHeight="1" x14ac:dyDescent="0.2">
      <c r="A25" s="1331" t="s">
        <v>469</v>
      </c>
      <c r="B25" s="1332"/>
      <c r="C25" s="1332"/>
      <c r="D25" s="1332"/>
      <c r="E25" s="1332"/>
      <c r="F25" s="1332"/>
      <c r="G25" s="1332"/>
      <c r="H25" s="1332"/>
      <c r="I25" s="1332"/>
      <c r="J25" s="1332"/>
      <c r="K25" s="1333"/>
      <c r="L25" s="770" t="s">
        <v>1237</v>
      </c>
    </row>
    <row r="26" spans="1:14" ht="12.75" x14ac:dyDescent="0.2">
      <c r="A26" s="743">
        <f>'Presupuesto Contrato'!A19</f>
        <v>0</v>
      </c>
      <c r="B26" s="750">
        <f>'Presupuesto Contrato'!B19</f>
        <v>0</v>
      </c>
      <c r="C26" s="751">
        <v>0.5</v>
      </c>
      <c r="D26" s="766" t="s">
        <v>416</v>
      </c>
      <c r="E26" s="744">
        <f>'Presupuesto Contrato'!E19</f>
        <v>0</v>
      </c>
      <c r="F26" s="726">
        <f>'Presupuesto Contrato'!G19</f>
        <v>0</v>
      </c>
      <c r="G26" s="726">
        <f>B26*C26*E26*F26</f>
        <v>0</v>
      </c>
      <c r="H26" s="726">
        <f>+G26</f>
        <v>0</v>
      </c>
      <c r="I26" s="726"/>
      <c r="J26" s="726"/>
      <c r="K26" s="769"/>
      <c r="L26" s="37" t="s">
        <v>1229</v>
      </c>
    </row>
    <row r="27" spans="1:14" ht="12.75" x14ac:dyDescent="0.2">
      <c r="A27" s="743">
        <f>'Presupuesto Contrato'!A20</f>
        <v>0</v>
      </c>
      <c r="B27" s="750">
        <f>'Presupuesto Contrato'!B20</f>
        <v>0</v>
      </c>
      <c r="C27" s="751">
        <v>1</v>
      </c>
      <c r="D27" s="766" t="s">
        <v>416</v>
      </c>
      <c r="E27" s="744">
        <f>'Presupuesto Contrato'!E20</f>
        <v>0</v>
      </c>
      <c r="F27" s="726">
        <f>'Presupuesto Contrato'!G20</f>
        <v>0</v>
      </c>
      <c r="G27" s="726">
        <f>B27*C27*E27*F27</f>
        <v>0</v>
      </c>
      <c r="H27" s="726">
        <f>+G27</f>
        <v>0</v>
      </c>
      <c r="I27" s="726"/>
      <c r="J27" s="726"/>
      <c r="K27" s="769"/>
      <c r="L27" s="37" t="s">
        <v>1230</v>
      </c>
    </row>
    <row r="28" spans="1:14" ht="33.75" customHeight="1" x14ac:dyDescent="0.2">
      <c r="A28" s="743">
        <f>'Presupuesto Contrato'!A21</f>
        <v>0</v>
      </c>
      <c r="B28" s="750">
        <f>'Presupuesto Contrato'!B21</f>
        <v>0</v>
      </c>
      <c r="C28" s="751">
        <v>0.5</v>
      </c>
      <c r="D28" s="766" t="s">
        <v>416</v>
      </c>
      <c r="E28" s="744">
        <f>'Presupuesto Contrato'!E21</f>
        <v>0</v>
      </c>
      <c r="F28" s="726">
        <f>'Presupuesto Contrato'!G21</f>
        <v>0</v>
      </c>
      <c r="G28" s="726">
        <f>B28*C28*E28*F28</f>
        <v>0</v>
      </c>
      <c r="H28" s="726">
        <f t="shared" ref="H28:H33" si="2">+G28</f>
        <v>0</v>
      </c>
      <c r="I28" s="726"/>
      <c r="J28" s="726"/>
      <c r="K28" s="769"/>
      <c r="L28" s="37" t="s">
        <v>1231</v>
      </c>
    </row>
    <row r="29" spans="1:14" ht="12.75" x14ac:dyDescent="0.2">
      <c r="A29" s="743">
        <f>'Presupuesto Contrato'!A22</f>
        <v>0</v>
      </c>
      <c r="B29" s="750">
        <f>'Presupuesto Contrato'!B22</f>
        <v>0</v>
      </c>
      <c r="C29" s="751">
        <v>0</v>
      </c>
      <c r="D29" s="766" t="s">
        <v>416</v>
      </c>
      <c r="E29" s="744">
        <f>'Presupuesto Contrato'!E22</f>
        <v>0</v>
      </c>
      <c r="F29" s="726">
        <f>'Presupuesto Contrato'!G22</f>
        <v>0</v>
      </c>
      <c r="G29" s="726">
        <f t="shared" ref="G29:G33" si="3">B29*C29*E29*F29</f>
        <v>0</v>
      </c>
      <c r="H29" s="726">
        <f t="shared" si="2"/>
        <v>0</v>
      </c>
      <c r="I29" s="726"/>
      <c r="J29" s="726"/>
      <c r="K29" s="769"/>
      <c r="L29" s="37" t="s">
        <v>1232</v>
      </c>
    </row>
    <row r="30" spans="1:14" ht="12.75" x14ac:dyDescent="0.2">
      <c r="A30" s="743">
        <f>'Presupuesto Contrato'!A23</f>
        <v>0</v>
      </c>
      <c r="B30" s="750">
        <f>'Presupuesto Contrato'!B23</f>
        <v>0</v>
      </c>
      <c r="C30" s="751">
        <v>0</v>
      </c>
      <c r="D30" s="766" t="s">
        <v>416</v>
      </c>
      <c r="E30" s="744">
        <f>'Presupuesto Contrato'!E23</f>
        <v>0</v>
      </c>
      <c r="F30" s="726">
        <f>'Presupuesto Contrato'!G23</f>
        <v>0</v>
      </c>
      <c r="G30" s="726">
        <f t="shared" si="3"/>
        <v>0</v>
      </c>
      <c r="H30" s="726">
        <f t="shared" si="2"/>
        <v>0</v>
      </c>
      <c r="I30" s="726"/>
      <c r="J30" s="726"/>
      <c r="K30" s="769"/>
      <c r="L30" s="37" t="s">
        <v>1233</v>
      </c>
    </row>
    <row r="31" spans="1:14" ht="12.75" x14ac:dyDescent="0.2">
      <c r="A31" s="743">
        <f>'Presupuesto Contrato'!A24</f>
        <v>0</v>
      </c>
      <c r="B31" s="750">
        <f>'Presupuesto Contrato'!B24</f>
        <v>0</v>
      </c>
      <c r="C31" s="751">
        <v>1</v>
      </c>
      <c r="D31" s="766" t="s">
        <v>416</v>
      </c>
      <c r="E31" s="744">
        <f>'Presupuesto Contrato'!E24</f>
        <v>0</v>
      </c>
      <c r="F31" s="726">
        <f>'Presupuesto Contrato'!G24</f>
        <v>0</v>
      </c>
      <c r="G31" s="726">
        <f t="shared" si="3"/>
        <v>0</v>
      </c>
      <c r="H31" s="726">
        <f t="shared" si="2"/>
        <v>0</v>
      </c>
      <c r="I31" s="726"/>
      <c r="J31" s="726"/>
      <c r="K31" s="769"/>
      <c r="L31" s="37" t="s">
        <v>1234</v>
      </c>
    </row>
    <row r="32" spans="1:14" ht="12.75" x14ac:dyDescent="0.2">
      <c r="A32" s="743">
        <f>'Presupuesto Contrato'!A25</f>
        <v>0</v>
      </c>
      <c r="B32" s="750">
        <f>'Presupuesto Contrato'!B25</f>
        <v>0</v>
      </c>
      <c r="C32" s="751">
        <v>1</v>
      </c>
      <c r="D32" s="766" t="s">
        <v>416</v>
      </c>
      <c r="E32" s="744">
        <f>'Presupuesto Contrato'!E25</f>
        <v>0</v>
      </c>
      <c r="F32" s="726">
        <f>'Presupuesto Contrato'!G25</f>
        <v>0</v>
      </c>
      <c r="G32" s="726">
        <f t="shared" si="3"/>
        <v>0</v>
      </c>
      <c r="H32" s="726">
        <f t="shared" si="2"/>
        <v>0</v>
      </c>
      <c r="I32" s="726"/>
      <c r="J32" s="726"/>
      <c r="K32" s="769"/>
      <c r="L32" s="37" t="s">
        <v>1235</v>
      </c>
    </row>
    <row r="33" spans="1:12" ht="12.75" x14ac:dyDescent="0.2">
      <c r="A33" s="743">
        <f>'Presupuesto Contrato'!A26</f>
        <v>0</v>
      </c>
      <c r="B33" s="750">
        <f>'Presupuesto Contrato'!B26</f>
        <v>0</v>
      </c>
      <c r="C33" s="751">
        <v>1</v>
      </c>
      <c r="D33" s="766" t="s">
        <v>416</v>
      </c>
      <c r="E33" s="744">
        <f>'Presupuesto Contrato'!E26</f>
        <v>0</v>
      </c>
      <c r="F33" s="726">
        <f>'Presupuesto Contrato'!G26</f>
        <v>0</v>
      </c>
      <c r="G33" s="726">
        <f t="shared" si="3"/>
        <v>0</v>
      </c>
      <c r="H33" s="726">
        <f t="shared" si="2"/>
        <v>0</v>
      </c>
      <c r="I33" s="726"/>
      <c r="J33" s="726"/>
      <c r="K33" s="769"/>
      <c r="L33" s="37" t="s">
        <v>1236</v>
      </c>
    </row>
    <row r="34" spans="1:12" ht="18" customHeight="1" x14ac:dyDescent="0.2">
      <c r="A34" s="1329" t="s">
        <v>448</v>
      </c>
      <c r="B34" s="1286"/>
      <c r="C34" s="1286"/>
      <c r="D34" s="1286"/>
      <c r="E34" s="1286"/>
      <c r="F34" s="1286"/>
      <c r="G34" s="142" t="e">
        <f>SUM(G17:G33)</f>
        <v>#REF!</v>
      </c>
      <c r="H34" s="142" t="e">
        <f>SUM(H17:H33)</f>
        <v>#REF!</v>
      </c>
      <c r="I34" s="142">
        <f>SUM(I17:I33)</f>
        <v>0</v>
      </c>
      <c r="J34" s="142">
        <f>SUM(J17:J33)</f>
        <v>0</v>
      </c>
      <c r="K34" s="166">
        <f>SUM(K17:K33)</f>
        <v>0</v>
      </c>
    </row>
    <row r="35" spans="1:12" ht="27.75" customHeight="1" x14ac:dyDescent="0.2">
      <c r="A35" s="1330" t="s">
        <v>375</v>
      </c>
      <c r="B35" s="1321"/>
      <c r="C35" s="1321"/>
      <c r="D35" s="83" t="s">
        <v>117</v>
      </c>
      <c r="E35" s="83" t="s">
        <v>378</v>
      </c>
      <c r="F35" s="83" t="s">
        <v>442</v>
      </c>
      <c r="G35" s="167" t="s">
        <v>443</v>
      </c>
      <c r="H35" s="137" t="s">
        <v>425</v>
      </c>
      <c r="I35" s="137" t="s">
        <v>426</v>
      </c>
      <c r="J35" s="137" t="s">
        <v>425</v>
      </c>
      <c r="K35" s="162" t="s">
        <v>426</v>
      </c>
    </row>
    <row r="36" spans="1:12" ht="12.75" x14ac:dyDescent="0.2">
      <c r="A36" s="1326" t="s">
        <v>461</v>
      </c>
      <c r="B36" s="1327"/>
      <c r="C36" s="1327"/>
      <c r="D36" s="1327"/>
      <c r="E36" s="1327"/>
      <c r="F36" s="1327"/>
      <c r="G36" s="1327"/>
      <c r="H36" s="1327"/>
      <c r="I36" s="1327"/>
      <c r="J36" s="1327"/>
      <c r="K36" s="1328"/>
      <c r="L36" s="719"/>
    </row>
    <row r="37" spans="1:12" ht="25.5" x14ac:dyDescent="0.2">
      <c r="A37" s="1382" t="str">
        <f>'Estudio de mercado'!A12</f>
        <v>Guantes de nitrilo  (recueperadores)</v>
      </c>
      <c r="B37" s="1383"/>
      <c r="C37" s="1384"/>
      <c r="D37" s="23" t="s">
        <v>471</v>
      </c>
      <c r="E37" s="23">
        <v>700</v>
      </c>
      <c r="F37" s="837" t="e">
        <v>#NAME?</v>
      </c>
      <c r="G37" s="141" t="e">
        <f>E37*F37</f>
        <v>#NAME?</v>
      </c>
      <c r="H37" s="252" t="e">
        <f>+G37</f>
        <v>#NAME?</v>
      </c>
      <c r="I37" s="252"/>
      <c r="J37" s="168"/>
      <c r="K37" s="169"/>
      <c r="L37" s="174" t="s">
        <v>1279</v>
      </c>
    </row>
    <row r="38" spans="1:12" ht="38.25" x14ac:dyDescent="0.2">
      <c r="A38" s="1382" t="s">
        <v>1288</v>
      </c>
      <c r="B38" s="1383"/>
      <c r="C38" s="1384"/>
      <c r="D38" s="23" t="s">
        <v>471</v>
      </c>
      <c r="E38" s="23">
        <v>700</v>
      </c>
      <c r="F38" s="141">
        <f>Distintivos!H11</f>
        <v>114284.1153499136</v>
      </c>
      <c r="G38" s="141">
        <f>E38*F38</f>
        <v>79998880.744939521</v>
      </c>
      <c r="H38" s="252">
        <f t="shared" ref="H38:H56" si="4">+G38</f>
        <v>79998880.744939521</v>
      </c>
      <c r="I38" s="252"/>
      <c r="J38" s="168"/>
      <c r="K38" s="169"/>
      <c r="L38" s="719" t="s">
        <v>1277</v>
      </c>
    </row>
    <row r="39" spans="1:12" ht="38.25" x14ac:dyDescent="0.2">
      <c r="A39" s="1382" t="s">
        <v>1259</v>
      </c>
      <c r="B39" s="1383"/>
      <c r="C39" s="1384"/>
      <c r="D39" s="23" t="s">
        <v>471</v>
      </c>
      <c r="E39" s="23">
        <v>700</v>
      </c>
      <c r="F39" s="141">
        <f>Distintivos!H13</f>
        <v>72669.508030873592</v>
      </c>
      <c r="G39" s="141">
        <f>E39*F39</f>
        <v>50868655.621611513</v>
      </c>
      <c r="H39" s="252">
        <f>+G39</f>
        <v>50868655.621611513</v>
      </c>
      <c r="I39" s="252"/>
      <c r="J39" s="168"/>
      <c r="K39" s="169"/>
      <c r="L39" s="719" t="s">
        <v>1277</v>
      </c>
    </row>
    <row r="40" spans="1:12" ht="25.5" x14ac:dyDescent="0.2">
      <c r="A40" s="1382" t="str">
        <f>'Estudio de mercado'!A14</f>
        <v>Bolsas en dril (reciclatón)</v>
      </c>
      <c r="B40" s="1383"/>
      <c r="C40" s="1384"/>
      <c r="D40" s="23" t="s">
        <v>471</v>
      </c>
      <c r="E40" s="23">
        <v>4800</v>
      </c>
      <c r="F40" s="141">
        <f>'Estudio de mercado'!U14</f>
        <v>13668.5</v>
      </c>
      <c r="G40" s="141">
        <f>E40*F40</f>
        <v>65608800</v>
      </c>
      <c r="H40" s="252">
        <f t="shared" si="4"/>
        <v>65608800</v>
      </c>
      <c r="I40" s="252"/>
      <c r="J40" s="168"/>
      <c r="K40" s="169"/>
      <c r="L40" s="174" t="s">
        <v>1279</v>
      </c>
    </row>
    <row r="41" spans="1:12" ht="25.5" x14ac:dyDescent="0.2">
      <c r="A41" s="1322">
        <f>'Estudio de mercado'!A23</f>
        <v>0</v>
      </c>
      <c r="B41" s="1285"/>
      <c r="C41" s="1285"/>
      <c r="D41" s="23" t="s">
        <v>471</v>
      </c>
      <c r="E41" s="143">
        <v>103</v>
      </c>
      <c r="F41" s="141" t="str">
        <f>'Estudio de mercado'!U23</f>
        <v/>
      </c>
      <c r="G41" s="141" t="e">
        <f>E41*F41</f>
        <v>#VALUE!</v>
      </c>
      <c r="H41" s="252" t="e">
        <f t="shared" si="4"/>
        <v>#VALUE!</v>
      </c>
      <c r="I41" s="252"/>
      <c r="J41" s="168"/>
      <c r="K41" s="169"/>
      <c r="L41" s="174" t="s">
        <v>1282</v>
      </c>
    </row>
    <row r="42" spans="1:12" ht="25.5" x14ac:dyDescent="0.2">
      <c r="A42" s="1322">
        <f>'Estudio de mercado'!A26</f>
        <v>0</v>
      </c>
      <c r="B42" s="1285"/>
      <c r="C42" s="1285"/>
      <c r="D42" s="23" t="s">
        <v>471</v>
      </c>
      <c r="E42" s="143">
        <v>10</v>
      </c>
      <c r="F42" s="805" t="str">
        <f>'Estudio de mercado'!U26</f>
        <v/>
      </c>
      <c r="G42" s="805" t="e">
        <f t="shared" ref="G42:G54" si="5">E42*F42</f>
        <v>#VALUE!</v>
      </c>
      <c r="H42" s="806" t="e">
        <f t="shared" si="4"/>
        <v>#VALUE!</v>
      </c>
      <c r="I42" s="252"/>
      <c r="J42" s="168"/>
      <c r="K42" s="169"/>
      <c r="L42" s="174" t="s">
        <v>1280</v>
      </c>
    </row>
    <row r="43" spans="1:12" ht="25.5" x14ac:dyDescent="0.2">
      <c r="A43" s="1322">
        <f>'Estudio de mercado'!A27</f>
        <v>0</v>
      </c>
      <c r="B43" s="1285"/>
      <c r="C43" s="1285"/>
      <c r="D43" s="23" t="s">
        <v>471</v>
      </c>
      <c r="E43" s="143">
        <v>10</v>
      </c>
      <c r="F43" s="805" t="str">
        <f>'Estudio de mercado'!U27</f>
        <v/>
      </c>
      <c r="G43" s="805" t="e">
        <f t="shared" si="5"/>
        <v>#VALUE!</v>
      </c>
      <c r="H43" s="806" t="e">
        <f t="shared" si="4"/>
        <v>#VALUE!</v>
      </c>
      <c r="I43" s="252"/>
      <c r="J43" s="168"/>
      <c r="K43" s="169"/>
      <c r="L43" s="174" t="s">
        <v>1280</v>
      </c>
    </row>
    <row r="44" spans="1:12" ht="25.5" x14ac:dyDescent="0.2">
      <c r="A44" s="1322">
        <f>'Estudio de mercado'!A30</f>
        <v>0</v>
      </c>
      <c r="B44" s="1285"/>
      <c r="C44" s="1285"/>
      <c r="D44" s="23" t="s">
        <v>471</v>
      </c>
      <c r="E44" s="143">
        <v>7</v>
      </c>
      <c r="F44" s="141" t="str">
        <f>'Estudio de mercado'!U30</f>
        <v/>
      </c>
      <c r="G44" s="141" t="e">
        <f t="shared" si="5"/>
        <v>#VALUE!</v>
      </c>
      <c r="H44" s="252" t="e">
        <f t="shared" si="4"/>
        <v>#VALUE!</v>
      </c>
      <c r="I44" s="252"/>
      <c r="J44" s="168"/>
      <c r="K44" s="169"/>
      <c r="L44" s="174" t="s">
        <v>1280</v>
      </c>
    </row>
    <row r="45" spans="1:12" ht="25.5" x14ac:dyDescent="0.2">
      <c r="A45" s="1322">
        <f>'Estudio de mercado'!A31</f>
        <v>0</v>
      </c>
      <c r="B45" s="1285"/>
      <c r="C45" s="1285"/>
      <c r="D45" s="23" t="s">
        <v>471</v>
      </c>
      <c r="E45" s="143">
        <v>6</v>
      </c>
      <c r="F45" s="141" t="str">
        <f>'Estudio de mercado'!U31</f>
        <v/>
      </c>
      <c r="G45" s="141" t="e">
        <f t="shared" si="5"/>
        <v>#VALUE!</v>
      </c>
      <c r="H45" s="252" t="e">
        <f t="shared" si="4"/>
        <v>#VALUE!</v>
      </c>
      <c r="I45" s="252"/>
      <c r="J45" s="168"/>
      <c r="K45" s="169"/>
      <c r="L45" s="174" t="s">
        <v>1280</v>
      </c>
    </row>
    <row r="46" spans="1:12" ht="25.5" x14ac:dyDescent="0.2">
      <c r="A46" s="1322">
        <f>'Estudio de mercado'!A33</f>
        <v>0</v>
      </c>
      <c r="B46" s="1285"/>
      <c r="C46" s="1285"/>
      <c r="D46" s="23" t="s">
        <v>471</v>
      </c>
      <c r="E46" s="23">
        <v>1</v>
      </c>
      <c r="F46" s="141" t="str">
        <f>'Estudio de mercado'!U33</f>
        <v/>
      </c>
      <c r="G46" s="141" t="e">
        <f t="shared" si="5"/>
        <v>#VALUE!</v>
      </c>
      <c r="H46" s="252" t="e">
        <f t="shared" si="4"/>
        <v>#VALUE!</v>
      </c>
      <c r="I46" s="252"/>
      <c r="J46" s="168"/>
      <c r="K46" s="169"/>
      <c r="L46" s="174" t="s">
        <v>1280</v>
      </c>
    </row>
    <row r="47" spans="1:12" ht="25.5" x14ac:dyDescent="0.2">
      <c r="A47" s="1322">
        <f>'Estudio de mercado'!A34</f>
        <v>0</v>
      </c>
      <c r="B47" s="1285"/>
      <c r="C47" s="1285"/>
      <c r="D47" s="23" t="s">
        <v>471</v>
      </c>
      <c r="E47" s="23">
        <v>28</v>
      </c>
      <c r="F47" s="141" t="str">
        <f>'Estudio de mercado'!U34</f>
        <v/>
      </c>
      <c r="G47" s="141" t="e">
        <f t="shared" si="5"/>
        <v>#VALUE!</v>
      </c>
      <c r="H47" s="252" t="e">
        <f t="shared" si="4"/>
        <v>#VALUE!</v>
      </c>
      <c r="I47" s="252"/>
      <c r="J47" s="168"/>
      <c r="K47" s="169"/>
      <c r="L47" s="174" t="s">
        <v>1280</v>
      </c>
    </row>
    <row r="48" spans="1:12" ht="25.5" x14ac:dyDescent="0.2">
      <c r="A48" s="1322" t="s">
        <v>1261</v>
      </c>
      <c r="B48" s="1285"/>
      <c r="C48" s="1285"/>
      <c r="D48" s="23" t="s">
        <v>1262</v>
      </c>
      <c r="E48" s="143">
        <v>5</v>
      </c>
      <c r="F48" s="141">
        <f>'Gtos DyM'!B95*1.03</f>
        <v>16480</v>
      </c>
      <c r="G48" s="141">
        <f t="shared" si="5"/>
        <v>82400</v>
      </c>
      <c r="H48" s="252">
        <f t="shared" si="4"/>
        <v>82400</v>
      </c>
      <c r="I48" s="252"/>
      <c r="J48" s="168"/>
      <c r="K48" s="169"/>
      <c r="L48" s="719" t="s">
        <v>1281</v>
      </c>
    </row>
    <row r="49" spans="1:19" ht="25.5" x14ac:dyDescent="0.2">
      <c r="A49" s="1322" t="s">
        <v>1260</v>
      </c>
      <c r="B49" s="1285"/>
      <c r="C49" s="1285"/>
      <c r="D49" s="23" t="s">
        <v>1262</v>
      </c>
      <c r="E49" s="23">
        <v>10</v>
      </c>
      <c r="F49" s="141">
        <f>'Gtos DyM'!B96*1.03</f>
        <v>43260</v>
      </c>
      <c r="G49" s="141">
        <f t="shared" si="5"/>
        <v>432600</v>
      </c>
      <c r="H49" s="252">
        <f t="shared" si="4"/>
        <v>432600</v>
      </c>
      <c r="I49" s="252"/>
      <c r="J49" s="168"/>
      <c r="K49" s="169"/>
      <c r="L49" s="719" t="s">
        <v>1281</v>
      </c>
    </row>
    <row r="50" spans="1:19" ht="25.15" customHeight="1" x14ac:dyDescent="0.2">
      <c r="A50" s="1322" t="s">
        <v>1263</v>
      </c>
      <c r="B50" s="1285"/>
      <c r="C50" s="1285"/>
      <c r="D50" s="23" t="s">
        <v>1262</v>
      </c>
      <c r="E50" s="23">
        <v>11</v>
      </c>
      <c r="F50" s="141">
        <f>'Gtos DyM'!B97*1.03</f>
        <v>96820</v>
      </c>
      <c r="G50" s="141">
        <f t="shared" si="5"/>
        <v>1065020</v>
      </c>
      <c r="H50" s="252">
        <f t="shared" si="4"/>
        <v>1065020</v>
      </c>
      <c r="I50" s="252"/>
      <c r="J50" s="168"/>
      <c r="K50" s="169"/>
      <c r="L50" s="719" t="s">
        <v>1281</v>
      </c>
    </row>
    <row r="51" spans="1:19" ht="25.15" customHeight="1" x14ac:dyDescent="0.2">
      <c r="A51" s="1322" t="s">
        <v>1264</v>
      </c>
      <c r="B51" s="1285"/>
      <c r="C51" s="1285"/>
      <c r="D51" s="23" t="s">
        <v>1262</v>
      </c>
      <c r="E51" s="23">
        <v>8</v>
      </c>
      <c r="F51" s="141">
        <f>'Gtos DyM'!B98*1.03</f>
        <v>106090</v>
      </c>
      <c r="G51" s="141">
        <f t="shared" si="5"/>
        <v>848720</v>
      </c>
      <c r="H51" s="252">
        <f t="shared" si="4"/>
        <v>848720</v>
      </c>
      <c r="I51" s="252"/>
      <c r="J51" s="168"/>
      <c r="K51" s="169"/>
      <c r="L51" s="719" t="s">
        <v>1281</v>
      </c>
    </row>
    <row r="52" spans="1:19" ht="25.15" customHeight="1" x14ac:dyDescent="0.2">
      <c r="A52" s="1322" t="s">
        <v>1265</v>
      </c>
      <c r="B52" s="1285"/>
      <c r="C52" s="1285"/>
      <c r="D52" s="23" t="s">
        <v>1262</v>
      </c>
      <c r="E52" s="23">
        <v>10</v>
      </c>
      <c r="F52" s="141">
        <f>'Gtos DyM'!B99*1.03</f>
        <v>91670</v>
      </c>
      <c r="G52" s="141">
        <f t="shared" si="5"/>
        <v>916700</v>
      </c>
      <c r="H52" s="252">
        <f t="shared" si="4"/>
        <v>916700</v>
      </c>
      <c r="I52" s="252"/>
      <c r="J52" s="168"/>
      <c r="K52" s="169"/>
      <c r="L52" s="719" t="s">
        <v>1281</v>
      </c>
    </row>
    <row r="53" spans="1:19" ht="25.15" customHeight="1" x14ac:dyDescent="0.2">
      <c r="A53" s="1322" t="s">
        <v>1266</v>
      </c>
      <c r="B53" s="1285"/>
      <c r="C53" s="1285"/>
      <c r="D53" s="23" t="s">
        <v>1262</v>
      </c>
      <c r="E53" s="23">
        <v>7</v>
      </c>
      <c r="F53" s="141">
        <f>'Gtos DyM'!B100*1.03</f>
        <v>269860</v>
      </c>
      <c r="G53" s="141">
        <f t="shared" si="5"/>
        <v>1889020</v>
      </c>
      <c r="H53" s="252">
        <f t="shared" si="4"/>
        <v>1889020</v>
      </c>
      <c r="I53" s="252"/>
      <c r="J53" s="168"/>
      <c r="K53" s="169"/>
      <c r="L53" s="719" t="s">
        <v>1281</v>
      </c>
    </row>
    <row r="54" spans="1:19" ht="25.15" customHeight="1" x14ac:dyDescent="0.2">
      <c r="A54" s="1322" t="s">
        <v>1267</v>
      </c>
      <c r="B54" s="1285"/>
      <c r="C54" s="1285"/>
      <c r="D54" s="23" t="s">
        <v>1262</v>
      </c>
      <c r="E54" s="23">
        <v>17</v>
      </c>
      <c r="F54" s="141">
        <f>'Gtos DyM'!B101*1.03</f>
        <v>97850</v>
      </c>
      <c r="G54" s="141">
        <f t="shared" si="5"/>
        <v>1663450</v>
      </c>
      <c r="H54" s="252">
        <f t="shared" si="4"/>
        <v>1663450</v>
      </c>
      <c r="I54" s="252"/>
      <c r="J54" s="168"/>
      <c r="K54" s="169"/>
      <c r="L54" s="719" t="s">
        <v>1281</v>
      </c>
    </row>
    <row r="55" spans="1:19" ht="25.15" customHeight="1" x14ac:dyDescent="0.2">
      <c r="A55" s="1322" t="s">
        <v>1268</v>
      </c>
      <c r="B55" s="1285"/>
      <c r="C55" s="1285"/>
      <c r="D55" s="23" t="s">
        <v>1262</v>
      </c>
      <c r="E55" s="23">
        <v>12</v>
      </c>
      <c r="F55" s="141">
        <f>'Gtos DyM'!B102*1.03</f>
        <v>131840</v>
      </c>
      <c r="G55" s="141">
        <f>E55*F55</f>
        <v>1582080</v>
      </c>
      <c r="H55" s="252">
        <f t="shared" si="4"/>
        <v>1582080</v>
      </c>
      <c r="I55" s="252"/>
      <c r="J55" s="168"/>
      <c r="K55" s="169"/>
      <c r="L55" s="719" t="s">
        <v>1281</v>
      </c>
    </row>
    <row r="56" spans="1:19" ht="25.15" customHeight="1" x14ac:dyDescent="0.2">
      <c r="A56" s="1322" t="s">
        <v>1269</v>
      </c>
      <c r="B56" s="1285"/>
      <c r="C56" s="1285"/>
      <c r="D56" s="23" t="s">
        <v>470</v>
      </c>
      <c r="E56" s="23">
        <v>22</v>
      </c>
      <c r="F56" s="141">
        <f>('Gtos DyM'!B110+'Gtos DyM'!C110)*1.03</f>
        <v>185194</v>
      </c>
      <c r="G56" s="141">
        <f>E56*F56</f>
        <v>4074268</v>
      </c>
      <c r="H56" s="252">
        <f t="shared" si="4"/>
        <v>4074268</v>
      </c>
      <c r="I56" s="252"/>
      <c r="J56" s="168"/>
      <c r="K56" s="169"/>
      <c r="L56" s="795" t="s">
        <v>1283</v>
      </c>
    </row>
    <row r="57" spans="1:19" ht="25.15" customHeight="1" x14ac:dyDescent="0.2">
      <c r="A57" s="1322" t="s">
        <v>1285</v>
      </c>
      <c r="B57" s="1285"/>
      <c r="C57" s="1285"/>
      <c r="D57" s="23" t="s">
        <v>470</v>
      </c>
      <c r="E57" s="143">
        <v>200</v>
      </c>
      <c r="F57" s="141">
        <f>+'Gtos DyM'!C110+'Gtos DyM'!B110</f>
        <v>179800</v>
      </c>
      <c r="G57" s="141">
        <f>E57*F57</f>
        <v>35960000</v>
      </c>
      <c r="H57" s="252">
        <f>+G57</f>
        <v>35960000</v>
      </c>
      <c r="I57" s="252"/>
      <c r="J57" s="168"/>
      <c r="K57" s="169"/>
      <c r="L57" s="795" t="s">
        <v>1284</v>
      </c>
    </row>
    <row r="58" spans="1:19" ht="25.15" customHeight="1" x14ac:dyDescent="0.2">
      <c r="A58" s="1385" t="s">
        <v>1298</v>
      </c>
      <c r="B58" s="1386"/>
      <c r="C58" s="1386"/>
      <c r="D58" s="787" t="s">
        <v>470</v>
      </c>
      <c r="E58" s="787">
        <v>400</v>
      </c>
      <c r="F58" s="779">
        <f>+('Gtos DyM'!C110+'Gtos DyM'!B110)*1.03</f>
        <v>185194</v>
      </c>
      <c r="G58" s="779">
        <f t="shared" ref="G58:G60" si="6">E58*F58</f>
        <v>74077600</v>
      </c>
      <c r="H58" s="786">
        <f t="shared" ref="H58:H60" si="7">+G58</f>
        <v>74077600</v>
      </c>
      <c r="I58" s="252"/>
      <c r="J58" s="168"/>
      <c r="K58" s="169"/>
      <c r="L58" s="796" t="s">
        <v>1295</v>
      </c>
      <c r="P58" s="45" t="s">
        <v>1307</v>
      </c>
      <c r="Q58" s="45" t="s">
        <v>1306</v>
      </c>
      <c r="R58" s="45" t="s">
        <v>1305</v>
      </c>
      <c r="S58" s="45" t="s">
        <v>1304</v>
      </c>
    </row>
    <row r="59" spans="1:19" ht="25.15" customHeight="1" x14ac:dyDescent="0.2">
      <c r="A59" s="1385" t="s">
        <v>1299</v>
      </c>
      <c r="B59" s="1386"/>
      <c r="C59" s="1386"/>
      <c r="D59" s="787" t="s">
        <v>471</v>
      </c>
      <c r="E59" s="787">
        <v>8000</v>
      </c>
      <c r="F59" s="779">
        <f>Alimentación!K59</f>
        <v>11519.44348850176</v>
      </c>
      <c r="G59" s="779">
        <f t="shared" si="6"/>
        <v>92155547.908014074</v>
      </c>
      <c r="H59" s="786">
        <f t="shared" si="7"/>
        <v>92155547.908014074</v>
      </c>
      <c r="I59" s="252"/>
      <c r="J59" s="168"/>
      <c r="K59" s="169"/>
      <c r="L59" s="796" t="s">
        <v>1296</v>
      </c>
      <c r="P59" s="205">
        <f>SUM(H58:H62)</f>
        <v>221233147.90801406</v>
      </c>
      <c r="Q59" s="791">
        <f>P59*16%</f>
        <v>35397303.665282249</v>
      </c>
      <c r="R59" s="791">
        <f>Q59*19%</f>
        <v>6725487.6964036273</v>
      </c>
      <c r="S59" s="791">
        <f>P59+Q59+R59</f>
        <v>263355939.26969993</v>
      </c>
    </row>
    <row r="60" spans="1:19" ht="25.15" customHeight="1" x14ac:dyDescent="0.2">
      <c r="A60" s="1385" t="s">
        <v>1303</v>
      </c>
      <c r="B60" s="1386"/>
      <c r="C60" s="1386"/>
      <c r="D60" s="787" t="s">
        <v>1300</v>
      </c>
      <c r="E60" s="787">
        <v>1</v>
      </c>
      <c r="F60" s="779">
        <v>5000000</v>
      </c>
      <c r="G60" s="779">
        <f t="shared" si="6"/>
        <v>5000000</v>
      </c>
      <c r="H60" s="786">
        <f t="shared" si="7"/>
        <v>5000000</v>
      </c>
      <c r="I60" s="252"/>
      <c r="J60" s="168"/>
      <c r="K60" s="169"/>
      <c r="L60" s="817" t="s">
        <v>1297</v>
      </c>
    </row>
    <row r="61" spans="1:19" ht="25.15" customHeight="1" x14ac:dyDescent="0.2">
      <c r="A61" s="1385" t="s">
        <v>1302</v>
      </c>
      <c r="B61" s="1386"/>
      <c r="C61" s="1386"/>
      <c r="D61" s="787" t="s">
        <v>471</v>
      </c>
      <c r="E61" s="787">
        <v>1</v>
      </c>
      <c r="F61" s="779">
        <v>10000000</v>
      </c>
      <c r="G61" s="779">
        <v>10000000</v>
      </c>
      <c r="H61" s="786">
        <f>F61</f>
        <v>10000000</v>
      </c>
      <c r="I61" s="252"/>
      <c r="J61" s="168"/>
      <c r="K61" s="169"/>
      <c r="L61" s="817" t="s">
        <v>1297</v>
      </c>
      <c r="O61" s="45">
        <v>8000</v>
      </c>
      <c r="P61" s="45">
        <v>40000000</v>
      </c>
    </row>
    <row r="62" spans="1:19" ht="25.15" customHeight="1" x14ac:dyDescent="0.2">
      <c r="A62" s="1385" t="s">
        <v>1301</v>
      </c>
      <c r="B62" s="1386"/>
      <c r="C62" s="1386"/>
      <c r="D62" s="787" t="s">
        <v>1300</v>
      </c>
      <c r="E62" s="787">
        <v>8000</v>
      </c>
      <c r="F62" s="779">
        <v>5000</v>
      </c>
      <c r="G62" s="779">
        <f>F62*E62</f>
        <v>40000000</v>
      </c>
      <c r="H62" s="786">
        <v>40000000</v>
      </c>
      <c r="I62" s="252"/>
      <c r="J62" s="168"/>
      <c r="K62" s="169"/>
      <c r="L62" s="817" t="s">
        <v>1297</v>
      </c>
    </row>
    <row r="63" spans="1:19" ht="25.15" customHeight="1" x14ac:dyDescent="0.2">
      <c r="A63" s="1380">
        <f>'Estudio de mercado'!A24</f>
        <v>0</v>
      </c>
      <c r="B63" s="1381"/>
      <c r="C63" s="1381"/>
      <c r="D63" s="23" t="s">
        <v>471</v>
      </c>
      <c r="E63" s="23">
        <v>20</v>
      </c>
      <c r="F63" s="141" t="str">
        <f>'Estudio de mercado'!U24</f>
        <v/>
      </c>
      <c r="G63" s="141" t="e">
        <f>E63*F63</f>
        <v>#VALUE!</v>
      </c>
      <c r="H63" s="252" t="e">
        <f>+G63</f>
        <v>#VALUE!</v>
      </c>
      <c r="I63" s="252"/>
      <c r="J63" s="168"/>
      <c r="K63" s="169"/>
      <c r="P63" s="45">
        <f>P61/O61</f>
        <v>5000</v>
      </c>
    </row>
    <row r="64" spans="1:19" ht="25.15" customHeight="1" x14ac:dyDescent="0.2">
      <c r="A64" s="1380">
        <f>'Estudio de mercado'!A25</f>
        <v>0</v>
      </c>
      <c r="B64" s="1381"/>
      <c r="C64" s="1381"/>
      <c r="D64" s="23" t="s">
        <v>471</v>
      </c>
      <c r="E64" s="23">
        <v>6</v>
      </c>
      <c r="F64" s="805" t="str">
        <f>'Estudio de mercado'!U25</f>
        <v/>
      </c>
      <c r="G64" s="805" t="e">
        <f>E64*F64</f>
        <v>#VALUE!</v>
      </c>
      <c r="H64" s="252" t="e">
        <f>+G64</f>
        <v>#VALUE!</v>
      </c>
      <c r="I64" s="252"/>
      <c r="J64" s="168"/>
      <c r="K64" s="169"/>
      <c r="L64" s="163"/>
    </row>
    <row r="65" spans="1:12" ht="25.15" customHeight="1" x14ac:dyDescent="0.2">
      <c r="A65" s="1322">
        <f>'Estudio de mercado'!A28</f>
        <v>0</v>
      </c>
      <c r="B65" s="1285"/>
      <c r="C65" s="1285"/>
      <c r="D65" s="23" t="s">
        <v>471</v>
      </c>
      <c r="E65" s="23">
        <v>4</v>
      </c>
      <c r="F65" s="141" t="str">
        <f>'Estudio de mercado'!U28</f>
        <v/>
      </c>
      <c r="G65" s="141" t="e">
        <f>E65*F65</f>
        <v>#VALUE!</v>
      </c>
      <c r="H65" s="252" t="e">
        <f t="shared" ref="H65:H66" si="8">+G65</f>
        <v>#VALUE!</v>
      </c>
      <c r="I65" s="252"/>
      <c r="J65" s="168"/>
      <c r="K65" s="169"/>
      <c r="L65" s="163"/>
    </row>
    <row r="66" spans="1:12" ht="25.15" customHeight="1" x14ac:dyDescent="0.2">
      <c r="A66" s="1322">
        <f>'Estudio de mercado'!A29</f>
        <v>0</v>
      </c>
      <c r="B66" s="1285"/>
      <c r="C66" s="1285"/>
      <c r="D66" s="23" t="s">
        <v>471</v>
      </c>
      <c r="E66" s="23">
        <v>4</v>
      </c>
      <c r="F66" s="141" t="str">
        <f>'Estudio de mercado'!U29</f>
        <v/>
      </c>
      <c r="G66" s="141" t="e">
        <f>E66*F66</f>
        <v>#VALUE!</v>
      </c>
      <c r="H66" s="252" t="e">
        <f t="shared" si="8"/>
        <v>#VALUE!</v>
      </c>
      <c r="I66" s="252"/>
      <c r="J66" s="168"/>
      <c r="K66" s="169"/>
      <c r="L66" s="163"/>
    </row>
    <row r="67" spans="1:12" ht="18" customHeight="1" x14ac:dyDescent="0.2">
      <c r="A67" s="1322">
        <f>'Estudio de mercado'!A32</f>
        <v>0</v>
      </c>
      <c r="B67" s="1285"/>
      <c r="C67" s="1285"/>
      <c r="D67" s="23" t="s">
        <v>471</v>
      </c>
      <c r="E67" s="23">
        <v>2</v>
      </c>
      <c r="F67" s="141" t="str">
        <f>'Estudio de mercado'!U32</f>
        <v/>
      </c>
      <c r="G67" s="141" t="e">
        <f>E67*F67</f>
        <v>#VALUE!</v>
      </c>
      <c r="H67" s="252" t="e">
        <f>+G67</f>
        <v>#VALUE!</v>
      </c>
      <c r="I67" s="252"/>
      <c r="J67" s="168"/>
      <c r="K67" s="169"/>
      <c r="L67" s="163"/>
    </row>
    <row r="68" spans="1:12" ht="15.6" customHeight="1" x14ac:dyDescent="0.2">
      <c r="A68" s="1382"/>
      <c r="B68" s="1383"/>
      <c r="C68" s="1384"/>
      <c r="D68" s="23"/>
      <c r="E68" s="23"/>
      <c r="F68" s="141"/>
      <c r="G68" s="141">
        <f t="shared" ref="G68:G70" si="9">E68*F68</f>
        <v>0</v>
      </c>
      <c r="H68" s="252"/>
      <c r="I68" s="252"/>
      <c r="J68" s="168"/>
      <c r="K68" s="169"/>
      <c r="L68" s="163"/>
    </row>
    <row r="69" spans="1:12" ht="18" customHeight="1" x14ac:dyDescent="0.2">
      <c r="A69" s="1322"/>
      <c r="B69" s="1285"/>
      <c r="C69" s="1285"/>
      <c r="D69" s="23"/>
      <c r="E69" s="23"/>
      <c r="F69" s="141"/>
      <c r="G69" s="141">
        <f t="shared" si="9"/>
        <v>0</v>
      </c>
      <c r="H69" s="252"/>
      <c r="I69" s="252"/>
      <c r="J69" s="168"/>
      <c r="K69" s="169"/>
    </row>
    <row r="70" spans="1:12" ht="18" customHeight="1" x14ac:dyDescent="0.2">
      <c r="A70" s="1322"/>
      <c r="B70" s="1285"/>
      <c r="C70" s="1285"/>
      <c r="D70" s="23"/>
      <c r="E70" s="23"/>
      <c r="F70" s="141"/>
      <c r="G70" s="141">
        <f t="shared" si="9"/>
        <v>0</v>
      </c>
      <c r="H70" s="252"/>
      <c r="I70" s="252"/>
      <c r="J70" s="168"/>
      <c r="K70" s="169"/>
      <c r="L70" s="163"/>
    </row>
    <row r="71" spans="1:12" ht="18" customHeight="1" x14ac:dyDescent="0.2">
      <c r="A71" s="1329" t="s">
        <v>455</v>
      </c>
      <c r="B71" s="1286"/>
      <c r="C71" s="1286"/>
      <c r="D71" s="1286"/>
      <c r="E71" s="1286"/>
      <c r="F71" s="1286"/>
      <c r="G71" s="142" t="e">
        <f>SUM(G37:G70)</f>
        <v>#NAME?</v>
      </c>
      <c r="H71" s="142" t="e">
        <f>SUM(H37:H70)</f>
        <v>#NAME?</v>
      </c>
      <c r="I71" s="142">
        <f>SUM(I37:I70)</f>
        <v>0</v>
      </c>
      <c r="J71" s="142">
        <f>SUM(J37:J70)</f>
        <v>0</v>
      </c>
      <c r="K71" s="166">
        <f>SUM(K37:K70)</f>
        <v>0</v>
      </c>
    </row>
    <row r="72" spans="1:12" ht="18" customHeight="1" thickBot="1" x14ac:dyDescent="0.25">
      <c r="A72" s="1346" t="s">
        <v>462</v>
      </c>
      <c r="B72" s="1347"/>
      <c r="C72" s="1347"/>
      <c r="D72" s="1347"/>
      <c r="E72" s="1347"/>
      <c r="F72" s="1347"/>
      <c r="G72" s="170" t="e">
        <f>G34+G71</f>
        <v>#REF!</v>
      </c>
      <c r="H72" s="170" t="e">
        <f>H34+H71</f>
        <v>#REF!</v>
      </c>
      <c r="I72" s="170">
        <f t="shared" ref="I72:K72" si="10">I34+I71</f>
        <v>0</v>
      </c>
      <c r="J72" s="170">
        <f t="shared" si="10"/>
        <v>0</v>
      </c>
      <c r="K72" s="171">
        <f t="shared" si="10"/>
        <v>0</v>
      </c>
    </row>
    <row r="73" spans="1:12" ht="18" customHeight="1" thickBot="1" x14ac:dyDescent="0.25">
      <c r="A73" s="1338" t="s">
        <v>456</v>
      </c>
      <c r="B73" s="1339"/>
      <c r="C73" s="1339"/>
      <c r="D73" s="1339"/>
      <c r="E73" s="1339"/>
      <c r="F73" s="1339"/>
      <c r="G73" s="345" t="s">
        <v>457</v>
      </c>
      <c r="H73" s="1340"/>
      <c r="I73" s="1340"/>
      <c r="J73" s="1340"/>
      <c r="K73" s="1341"/>
    </row>
    <row r="74" spans="1:12" ht="18" customHeight="1" x14ac:dyDescent="0.2">
      <c r="A74" s="1300" t="str">
        <f>IF(G73="Si","Administración","Gastos de administración")</f>
        <v>Gastos de administración</v>
      </c>
      <c r="B74" s="1342"/>
      <c r="C74" s="1342"/>
      <c r="D74" s="1342"/>
      <c r="E74" s="1343"/>
      <c r="F74" s="284">
        <v>0.16</v>
      </c>
      <c r="G74" s="285">
        <v>0</v>
      </c>
      <c r="H74" s="141">
        <f>G74</f>
        <v>0</v>
      </c>
      <c r="I74" s="141"/>
      <c r="J74" s="141"/>
      <c r="K74" s="164"/>
      <c r="L74" s="287" t="s">
        <v>396</v>
      </c>
    </row>
    <row r="75" spans="1:12" ht="18" customHeight="1" x14ac:dyDescent="0.2">
      <c r="A75" s="1304" t="str">
        <f>IF(G73="Si","Utilidad","")</f>
        <v/>
      </c>
      <c r="B75" s="1305"/>
      <c r="C75" s="1305"/>
      <c r="D75" s="1305"/>
      <c r="E75" s="1306"/>
      <c r="F75" s="284"/>
      <c r="G75" s="285">
        <v>0</v>
      </c>
      <c r="H75" s="141"/>
      <c r="I75" s="141"/>
      <c r="J75" s="141"/>
      <c r="K75" s="164"/>
    </row>
    <row r="76" spans="1:12" ht="18" customHeight="1" x14ac:dyDescent="0.2">
      <c r="A76" s="1304" t="str">
        <f>IF(G73="Si","IVA","")</f>
        <v/>
      </c>
      <c r="B76" s="1305"/>
      <c r="C76" s="1305"/>
      <c r="D76" s="1305"/>
      <c r="E76" s="1306"/>
      <c r="F76" s="284"/>
      <c r="G76" s="285">
        <v>0</v>
      </c>
      <c r="H76" s="141"/>
      <c r="I76" s="141"/>
      <c r="J76" s="141"/>
      <c r="K76" s="164"/>
      <c r="L76" s="283" t="s">
        <v>399</v>
      </c>
    </row>
    <row r="77" spans="1:12" ht="18" customHeight="1" thickBot="1" x14ac:dyDescent="0.25">
      <c r="A77" s="1344" t="str">
        <f>IF(G73="Si","TOTAL (después de AU e IVA)", "TOTAL (después de administración)")</f>
        <v>TOTAL (después de administración)</v>
      </c>
      <c r="B77" s="1345"/>
      <c r="C77" s="1345"/>
      <c r="D77" s="1345"/>
      <c r="E77" s="1345"/>
      <c r="F77" s="1345"/>
      <c r="G77" s="286" t="e">
        <f>SUM(G74:G76)+G72</f>
        <v>#REF!</v>
      </c>
      <c r="H77" s="265" t="e">
        <f t="shared" ref="H77:K77" si="11">SUM(H74:H76)+H72</f>
        <v>#REF!</v>
      </c>
      <c r="I77" s="265">
        <f t="shared" si="11"/>
        <v>0</v>
      </c>
      <c r="J77" s="265">
        <f t="shared" si="11"/>
        <v>0</v>
      </c>
      <c r="K77" s="266">
        <f t="shared" si="11"/>
        <v>0</v>
      </c>
    </row>
    <row r="78" spans="1:12" ht="175.5" customHeight="1" thickBot="1" x14ac:dyDescent="0.25">
      <c r="A78" s="263" t="s">
        <v>458</v>
      </c>
      <c r="B78" s="465"/>
      <c r="C78" s="264" t="s">
        <v>117</v>
      </c>
      <c r="D78" s="465" t="s">
        <v>148</v>
      </c>
      <c r="E78" s="264" t="s">
        <v>463</v>
      </c>
      <c r="F78" s="543">
        <f>IFERROR(G72/B78,0)</f>
        <v>0</v>
      </c>
      <c r="G78" s="1334"/>
      <c r="H78" s="1336"/>
      <c r="I78" s="1336"/>
      <c r="J78" s="1336"/>
      <c r="K78" s="1337"/>
    </row>
    <row r="79" spans="1:12" ht="12" customHeight="1" thickBot="1" x14ac:dyDescent="0.25">
      <c r="A79" s="1291"/>
      <c r="B79" s="1292"/>
      <c r="C79" s="1292"/>
      <c r="D79" s="1292"/>
      <c r="E79" s="1292"/>
      <c r="F79" s="1292"/>
      <c r="G79" s="1292"/>
      <c r="H79" s="1292"/>
      <c r="I79" s="1292"/>
      <c r="J79" s="1292"/>
      <c r="K79" s="1293"/>
    </row>
    <row r="80" spans="1:12" ht="53.25" customHeight="1" thickBot="1" x14ac:dyDescent="0.25">
      <c r="A80" s="263" t="s">
        <v>458</v>
      </c>
      <c r="B80" s="465"/>
      <c r="C80" s="264" t="s">
        <v>117</v>
      </c>
      <c r="D80" s="465" t="str">
        <f>+D78</f>
        <v>Documentos</v>
      </c>
      <c r="E80" s="264" t="s">
        <v>464</v>
      </c>
      <c r="F80" s="543">
        <f>IFERROR((G72-G34)/B80,0)</f>
        <v>0</v>
      </c>
      <c r="G80" s="1334" t="s">
        <v>465</v>
      </c>
      <c r="H80" s="1336"/>
      <c r="I80" s="1336"/>
      <c r="J80" s="1336"/>
      <c r="K80" s="1337"/>
    </row>
    <row r="81" spans="1:12" ht="18" customHeight="1" x14ac:dyDescent="0.2">
      <c r="A81" s="1302"/>
      <c r="B81" s="1303"/>
      <c r="C81" s="1303"/>
      <c r="D81" s="1303"/>
      <c r="E81" s="1303"/>
      <c r="F81" s="1303"/>
      <c r="G81" s="1303"/>
      <c r="H81" s="1303"/>
      <c r="I81" s="1303"/>
      <c r="J81" s="1303"/>
      <c r="K81" s="1303"/>
    </row>
    <row r="82" spans="1:12" ht="18" hidden="1" customHeight="1" x14ac:dyDescent="0.2">
      <c r="A82" s="1323"/>
      <c r="B82" s="1324"/>
      <c r="C82" s="1324"/>
      <c r="D82" s="1324"/>
      <c r="E82" s="1324"/>
      <c r="F82" s="1324"/>
      <c r="G82" s="1324"/>
      <c r="H82" s="1324"/>
      <c r="I82" s="1324"/>
      <c r="J82" s="1324"/>
      <c r="K82" s="1325"/>
    </row>
    <row r="83" spans="1:12" ht="30" hidden="1" customHeight="1" x14ac:dyDescent="0.2">
      <c r="A83" s="251" t="s">
        <v>375</v>
      </c>
      <c r="B83" s="76" t="s">
        <v>376</v>
      </c>
      <c r="C83" s="76" t="s">
        <v>377</v>
      </c>
      <c r="D83" s="76" t="s">
        <v>117</v>
      </c>
      <c r="E83" s="76" t="s">
        <v>378</v>
      </c>
      <c r="F83" s="135" t="s">
        <v>379</v>
      </c>
      <c r="G83" s="135" t="s">
        <v>380</v>
      </c>
      <c r="H83" s="137" t="s">
        <v>425</v>
      </c>
      <c r="I83" s="137" t="s">
        <v>426</v>
      </c>
      <c r="J83" s="137" t="s">
        <v>425</v>
      </c>
      <c r="K83" s="162" t="s">
        <v>426</v>
      </c>
    </row>
    <row r="84" spans="1:12" ht="18" hidden="1" customHeight="1" x14ac:dyDescent="0.2">
      <c r="A84" s="1326" t="s">
        <v>373</v>
      </c>
      <c r="B84" s="1327"/>
      <c r="C84" s="1327"/>
      <c r="D84" s="1327"/>
      <c r="E84" s="1327"/>
      <c r="F84" s="1327"/>
      <c r="G84" s="1327"/>
      <c r="H84" s="1327"/>
      <c r="I84" s="1327"/>
      <c r="J84" s="1327"/>
      <c r="K84" s="1328"/>
    </row>
    <row r="85" spans="1:12" ht="47.25" hidden="1" customHeight="1" x14ac:dyDescent="0.2">
      <c r="A85" s="253"/>
      <c r="B85" s="723"/>
      <c r="C85" s="140"/>
      <c r="D85" s="143"/>
      <c r="E85" s="143"/>
      <c r="F85" s="141"/>
      <c r="G85" s="141"/>
      <c r="H85" s="141"/>
      <c r="I85" s="141"/>
      <c r="J85" s="141"/>
      <c r="K85" s="164"/>
    </row>
    <row r="86" spans="1:12" ht="42" hidden="1" customHeight="1" x14ac:dyDescent="0.2">
      <c r="A86" s="253"/>
      <c r="B86" s="723"/>
      <c r="C86" s="140"/>
      <c r="D86" s="143"/>
      <c r="E86" s="143"/>
      <c r="F86" s="141"/>
      <c r="G86" s="141"/>
      <c r="H86" s="141"/>
      <c r="I86" s="141"/>
      <c r="J86" s="141"/>
      <c r="K86" s="164"/>
    </row>
    <row r="87" spans="1:12" ht="32.25" hidden="1" customHeight="1" x14ac:dyDescent="0.2">
      <c r="A87" s="253"/>
      <c r="B87" s="723"/>
      <c r="C87" s="140"/>
      <c r="D87" s="143"/>
      <c r="E87" s="143"/>
      <c r="F87" s="141"/>
      <c r="G87" s="141"/>
      <c r="H87" s="141"/>
      <c r="I87" s="141"/>
      <c r="J87" s="141"/>
      <c r="K87" s="164"/>
    </row>
    <row r="88" spans="1:12" ht="18" hidden="1" customHeight="1" x14ac:dyDescent="0.2">
      <c r="A88" s="1331" t="s">
        <v>469</v>
      </c>
      <c r="B88" s="1332"/>
      <c r="C88" s="1332"/>
      <c r="D88" s="1332"/>
      <c r="E88" s="1332"/>
      <c r="F88" s="1332"/>
      <c r="G88" s="1332"/>
      <c r="H88" s="1332"/>
      <c r="I88" s="1332"/>
      <c r="J88" s="1332"/>
      <c r="K88" s="1333"/>
    </row>
    <row r="89" spans="1:12" ht="38.25" hidden="1" customHeight="1" x14ac:dyDescent="0.2">
      <c r="A89" s="743"/>
      <c r="B89" s="750"/>
      <c r="C89" s="751"/>
      <c r="D89" s="744"/>
      <c r="E89" s="744"/>
      <c r="F89" s="726"/>
      <c r="G89" s="726"/>
      <c r="H89" s="726"/>
      <c r="I89" s="141"/>
      <c r="J89" s="141"/>
      <c r="K89" s="164"/>
    </row>
    <row r="90" spans="1:12" ht="33" hidden="1" customHeight="1" x14ac:dyDescent="0.2">
      <c r="A90" s="743"/>
      <c r="B90" s="750"/>
      <c r="C90" s="751"/>
      <c r="D90" s="744"/>
      <c r="E90" s="744"/>
      <c r="F90" s="726"/>
      <c r="G90" s="726"/>
      <c r="H90" s="726"/>
      <c r="I90" s="141"/>
      <c r="J90" s="141"/>
      <c r="K90" s="164"/>
    </row>
    <row r="91" spans="1:12" ht="36" hidden="1" customHeight="1" x14ac:dyDescent="0.2">
      <c r="A91" s="743"/>
      <c r="B91" s="750"/>
      <c r="C91" s="751"/>
      <c r="D91" s="744"/>
      <c r="E91" s="744"/>
      <c r="F91" s="726"/>
      <c r="G91" s="726"/>
      <c r="H91" s="726"/>
      <c r="I91" s="141"/>
      <c r="J91" s="141"/>
      <c r="K91" s="164"/>
      <c r="L91" s="754"/>
    </row>
    <row r="92" spans="1:12" ht="18" hidden="1" customHeight="1" x14ac:dyDescent="0.2">
      <c r="A92" s="253"/>
      <c r="B92" s="143"/>
      <c r="C92" s="140"/>
      <c r="D92" s="143"/>
      <c r="E92" s="143"/>
      <c r="F92" s="141"/>
      <c r="G92" s="141">
        <f t="shared" ref="G92:G95" si="12">B92*C92*E92*F92</f>
        <v>0</v>
      </c>
      <c r="H92" s="141"/>
      <c r="I92" s="141"/>
      <c r="J92" s="141"/>
      <c r="K92" s="164"/>
    </row>
    <row r="93" spans="1:12" ht="18" hidden="1" customHeight="1" x14ac:dyDescent="0.2">
      <c r="A93" s="165"/>
      <c r="B93" s="139"/>
      <c r="C93" s="140"/>
      <c r="D93" s="139"/>
      <c r="E93" s="139"/>
      <c r="F93" s="141"/>
      <c r="G93" s="141">
        <f t="shared" si="12"/>
        <v>0</v>
      </c>
      <c r="H93" s="141"/>
      <c r="I93" s="141"/>
      <c r="J93" s="141"/>
      <c r="K93" s="164"/>
    </row>
    <row r="94" spans="1:12" ht="18" hidden="1" customHeight="1" x14ac:dyDescent="0.2">
      <c r="A94" s="165"/>
      <c r="B94" s="139"/>
      <c r="C94" s="140"/>
      <c r="D94" s="139"/>
      <c r="E94" s="139"/>
      <c r="F94" s="141"/>
      <c r="G94" s="141">
        <f t="shared" si="12"/>
        <v>0</v>
      </c>
      <c r="H94" s="141"/>
      <c r="I94" s="141"/>
      <c r="J94" s="141"/>
      <c r="K94" s="164"/>
    </row>
    <row r="95" spans="1:12" ht="18" hidden="1" customHeight="1" x14ac:dyDescent="0.2">
      <c r="A95" s="165"/>
      <c r="B95" s="139"/>
      <c r="C95" s="140"/>
      <c r="D95" s="139"/>
      <c r="E95" s="139"/>
      <c r="F95" s="141"/>
      <c r="G95" s="141">
        <f t="shared" si="12"/>
        <v>0</v>
      </c>
      <c r="H95" s="141"/>
      <c r="I95" s="141"/>
      <c r="J95" s="141"/>
      <c r="K95" s="164"/>
    </row>
    <row r="96" spans="1:12" ht="18" hidden="1" customHeight="1" x14ac:dyDescent="0.2">
      <c r="A96" s="1329" t="s">
        <v>448</v>
      </c>
      <c r="B96" s="1286"/>
      <c r="C96" s="1286"/>
      <c r="D96" s="1286"/>
      <c r="E96" s="1286"/>
      <c r="F96" s="1286"/>
      <c r="G96" s="142">
        <f>SUM(G85:G95)</f>
        <v>0</v>
      </c>
      <c r="H96" s="142">
        <f>SUM(H85:H95)</f>
        <v>0</v>
      </c>
      <c r="I96" s="142">
        <f>SUM(I85:I95)</f>
        <v>0</v>
      </c>
      <c r="J96" s="142">
        <f>SUM(J85:J95)</f>
        <v>0</v>
      </c>
      <c r="K96" s="166">
        <f>SUM(K85:K95)</f>
        <v>0</v>
      </c>
    </row>
    <row r="97" spans="1:12" ht="28.5" hidden="1" customHeight="1" x14ac:dyDescent="0.2">
      <c r="A97" s="1330" t="s">
        <v>375</v>
      </c>
      <c r="B97" s="1321"/>
      <c r="C97" s="1321"/>
      <c r="D97" s="83" t="s">
        <v>117</v>
      </c>
      <c r="E97" s="83" t="s">
        <v>378</v>
      </c>
      <c r="F97" s="83" t="s">
        <v>442</v>
      </c>
      <c r="G97" s="167" t="s">
        <v>443</v>
      </c>
      <c r="H97" s="137" t="s">
        <v>425</v>
      </c>
      <c r="I97" s="137" t="s">
        <v>426</v>
      </c>
      <c r="J97" s="137" t="s">
        <v>425</v>
      </c>
      <c r="K97" s="162" t="s">
        <v>426</v>
      </c>
    </row>
    <row r="98" spans="1:12" ht="12.75" hidden="1" x14ac:dyDescent="0.2">
      <c r="A98" s="1326" t="s">
        <v>461</v>
      </c>
      <c r="B98" s="1327"/>
      <c r="C98" s="1327"/>
      <c r="D98" s="1327"/>
      <c r="E98" s="1327"/>
      <c r="F98" s="1327"/>
      <c r="G98" s="1327"/>
      <c r="H98" s="1327"/>
      <c r="I98" s="1327"/>
      <c r="J98" s="1327"/>
      <c r="K98" s="1328"/>
      <c r="L98" s="719"/>
    </row>
    <row r="99" spans="1:12" ht="43.9" hidden="1" customHeight="1" x14ac:dyDescent="0.2">
      <c r="A99" s="1322"/>
      <c r="B99" s="1285"/>
      <c r="C99" s="1285"/>
      <c r="D99" s="23"/>
      <c r="E99" s="23"/>
      <c r="F99" s="141"/>
      <c r="G99" s="141"/>
      <c r="H99" s="252"/>
      <c r="I99" s="252"/>
      <c r="J99" s="168"/>
      <c r="K99" s="169"/>
    </row>
    <row r="100" spans="1:12" ht="54" hidden="1" customHeight="1" x14ac:dyDescent="0.2">
      <c r="A100" s="1322"/>
      <c r="B100" s="1285"/>
      <c r="C100" s="1285"/>
      <c r="D100" s="23"/>
      <c r="E100" s="23"/>
      <c r="F100" s="141"/>
      <c r="G100" s="141"/>
      <c r="H100" s="252"/>
      <c r="I100" s="252"/>
      <c r="J100" s="168"/>
      <c r="K100" s="169"/>
    </row>
    <row r="101" spans="1:12" ht="41.45" hidden="1" customHeight="1" x14ac:dyDescent="0.2">
      <c r="A101" s="1322"/>
      <c r="B101" s="1285"/>
      <c r="C101" s="1285"/>
      <c r="D101" s="23"/>
      <c r="E101" s="23"/>
      <c r="F101" s="141"/>
      <c r="G101" s="141"/>
      <c r="H101" s="252"/>
      <c r="I101" s="252"/>
      <c r="J101" s="168"/>
      <c r="K101" s="169"/>
    </row>
    <row r="102" spans="1:12" ht="39.6" hidden="1" customHeight="1" x14ac:dyDescent="0.2">
      <c r="A102" s="1322"/>
      <c r="B102" s="1285"/>
      <c r="C102" s="1285"/>
      <c r="D102" s="23"/>
      <c r="E102" s="23"/>
      <c r="F102" s="141"/>
      <c r="G102" s="141"/>
      <c r="H102" s="252"/>
      <c r="I102" s="252"/>
      <c r="J102" s="168"/>
      <c r="K102" s="169"/>
    </row>
    <row r="103" spans="1:12" ht="58.9" hidden="1" customHeight="1" x14ac:dyDescent="0.2">
      <c r="A103" s="1322"/>
      <c r="B103" s="1285"/>
      <c r="C103" s="1285"/>
      <c r="D103" s="23"/>
      <c r="E103" s="23"/>
      <c r="F103" s="141"/>
      <c r="G103" s="141"/>
      <c r="H103" s="252"/>
      <c r="I103" s="252"/>
      <c r="J103" s="168"/>
      <c r="K103" s="169"/>
    </row>
    <row r="104" spans="1:12" ht="69.599999999999994" hidden="1" customHeight="1" x14ac:dyDescent="0.2">
      <c r="A104" s="1322"/>
      <c r="B104" s="1285"/>
      <c r="C104" s="1285"/>
      <c r="D104" s="23"/>
      <c r="E104" s="23"/>
      <c r="F104" s="141"/>
      <c r="G104" s="141"/>
      <c r="H104" s="252"/>
      <c r="I104" s="252"/>
      <c r="J104" s="168"/>
      <c r="K104" s="169"/>
    </row>
    <row r="105" spans="1:12" ht="51" hidden="1" customHeight="1" x14ac:dyDescent="0.2">
      <c r="A105" s="1322"/>
      <c r="B105" s="1285"/>
      <c r="C105" s="1285"/>
      <c r="D105" s="23"/>
      <c r="E105" s="23"/>
      <c r="F105" s="141"/>
      <c r="G105" s="141"/>
      <c r="H105" s="252"/>
      <c r="I105" s="252"/>
      <c r="J105" s="168"/>
      <c r="K105" s="169"/>
    </row>
    <row r="106" spans="1:12" ht="42.6" hidden="1" customHeight="1" x14ac:dyDescent="0.2">
      <c r="A106" s="1322"/>
      <c r="B106" s="1285"/>
      <c r="C106" s="1285"/>
      <c r="D106" s="23"/>
      <c r="E106" s="23"/>
      <c r="F106" s="141"/>
      <c r="G106" s="141"/>
      <c r="H106" s="252"/>
      <c r="I106" s="252"/>
      <c r="J106" s="168"/>
      <c r="K106" s="169"/>
    </row>
    <row r="107" spans="1:12" ht="49.9" hidden="1" customHeight="1" x14ac:dyDescent="0.2">
      <c r="A107" s="1322"/>
      <c r="B107" s="1285"/>
      <c r="C107" s="1285"/>
      <c r="D107" s="23"/>
      <c r="E107" s="23"/>
      <c r="F107" s="141"/>
      <c r="G107" s="141"/>
      <c r="H107" s="252"/>
      <c r="I107" s="252"/>
      <c r="J107" s="168"/>
      <c r="K107" s="169"/>
    </row>
    <row r="108" spans="1:12" ht="38.450000000000003" hidden="1" customHeight="1" x14ac:dyDescent="0.2">
      <c r="A108" s="1322"/>
      <c r="B108" s="1285"/>
      <c r="C108" s="1285"/>
      <c r="D108" s="23"/>
      <c r="E108" s="23"/>
      <c r="F108" s="141"/>
      <c r="G108" s="141"/>
      <c r="H108" s="252"/>
      <c r="I108" s="252"/>
      <c r="J108" s="168"/>
      <c r="K108" s="169"/>
    </row>
    <row r="109" spans="1:12" ht="52.15" hidden="1" customHeight="1" x14ac:dyDescent="0.2">
      <c r="A109" s="1322"/>
      <c r="B109" s="1285"/>
      <c r="C109" s="1285"/>
      <c r="D109" s="23"/>
      <c r="E109" s="23"/>
      <c r="F109" s="141"/>
      <c r="G109" s="141"/>
      <c r="H109" s="252"/>
      <c r="I109" s="252"/>
      <c r="J109" s="168"/>
      <c r="K109" s="169"/>
    </row>
    <row r="110" spans="1:12" ht="18" hidden="1" customHeight="1" x14ac:dyDescent="0.2">
      <c r="A110" s="1322"/>
      <c r="B110" s="1285"/>
      <c r="C110" s="1285"/>
      <c r="D110" s="23"/>
      <c r="E110" s="23"/>
      <c r="F110" s="141"/>
      <c r="G110" s="141"/>
      <c r="H110" s="252"/>
      <c r="I110" s="252"/>
      <c r="J110" s="168"/>
      <c r="K110" s="169"/>
    </row>
    <row r="111" spans="1:12" ht="18" hidden="1" customHeight="1" x14ac:dyDescent="0.2">
      <c r="A111" s="1322"/>
      <c r="B111" s="1285"/>
      <c r="C111" s="1285"/>
      <c r="D111" s="23"/>
      <c r="E111" s="23"/>
      <c r="F111" s="141"/>
      <c r="G111" s="141"/>
      <c r="H111" s="252"/>
      <c r="I111" s="252"/>
      <c r="J111" s="168"/>
      <c r="K111" s="169"/>
    </row>
    <row r="112" spans="1:12" ht="18" hidden="1" customHeight="1" x14ac:dyDescent="0.2">
      <c r="A112" s="1351"/>
      <c r="B112" s="1352"/>
      <c r="C112" s="1352"/>
      <c r="D112" s="745"/>
      <c r="E112" s="745"/>
      <c r="F112" s="726"/>
      <c r="G112" s="726"/>
      <c r="H112" s="727"/>
      <c r="I112" s="252"/>
      <c r="J112" s="168"/>
      <c r="K112" s="169"/>
    </row>
    <row r="113" spans="1:11" ht="18" hidden="1" customHeight="1" x14ac:dyDescent="0.2">
      <c r="A113" s="1351"/>
      <c r="B113" s="1352"/>
      <c r="C113" s="1352"/>
      <c r="D113" s="745"/>
      <c r="E113" s="745"/>
      <c r="F113" s="726"/>
      <c r="G113" s="726"/>
      <c r="H113" s="727"/>
      <c r="I113" s="252"/>
      <c r="J113" s="168"/>
      <c r="K113" s="169"/>
    </row>
    <row r="114" spans="1:11" ht="18" hidden="1" customHeight="1" x14ac:dyDescent="0.2">
      <c r="A114" s="1351"/>
      <c r="B114" s="1352"/>
      <c r="C114" s="1352"/>
      <c r="D114" s="745"/>
      <c r="E114" s="745"/>
      <c r="F114" s="726"/>
      <c r="G114" s="726"/>
      <c r="H114" s="727"/>
      <c r="I114" s="252"/>
      <c r="J114" s="168"/>
      <c r="K114" s="169"/>
    </row>
    <row r="115" spans="1:11" ht="18" hidden="1" customHeight="1" x14ac:dyDescent="0.2">
      <c r="A115" s="1351"/>
      <c r="B115" s="1352"/>
      <c r="C115" s="1352"/>
      <c r="D115" s="745"/>
      <c r="E115" s="745"/>
      <c r="F115" s="726"/>
      <c r="G115" s="726"/>
      <c r="H115" s="727"/>
      <c r="I115" s="252"/>
      <c r="J115" s="168"/>
      <c r="K115" s="169"/>
    </row>
    <row r="116" spans="1:11" ht="18" hidden="1" customHeight="1" x14ac:dyDescent="0.2">
      <c r="A116" s="1351"/>
      <c r="B116" s="1352"/>
      <c r="C116" s="1352"/>
      <c r="D116" s="745"/>
      <c r="E116" s="745"/>
      <c r="F116" s="726"/>
      <c r="G116" s="726"/>
      <c r="H116" s="727"/>
      <c r="I116" s="252"/>
      <c r="J116" s="168"/>
      <c r="K116" s="169"/>
    </row>
    <row r="117" spans="1:11" ht="18" hidden="1" customHeight="1" x14ac:dyDescent="0.2">
      <c r="A117" s="1351"/>
      <c r="B117" s="1352"/>
      <c r="C117" s="1352"/>
      <c r="D117" s="745"/>
      <c r="E117" s="745"/>
      <c r="F117" s="726"/>
      <c r="G117" s="726"/>
      <c r="H117" s="727"/>
      <c r="I117" s="252"/>
      <c r="J117" s="168"/>
      <c r="K117" s="169"/>
    </row>
    <row r="118" spans="1:11" ht="18" hidden="1" customHeight="1" x14ac:dyDescent="0.2">
      <c r="A118" s="1322"/>
      <c r="B118" s="1285"/>
      <c r="C118" s="1285"/>
      <c r="D118" s="23"/>
      <c r="E118" s="23"/>
      <c r="F118" s="141"/>
      <c r="G118" s="141"/>
      <c r="H118" s="252"/>
      <c r="I118" s="252"/>
      <c r="J118" s="168"/>
      <c r="K118" s="169"/>
    </row>
    <row r="119" spans="1:11" ht="18" hidden="1" customHeight="1" x14ac:dyDescent="0.2">
      <c r="A119" s="1322"/>
      <c r="B119" s="1285"/>
      <c r="C119" s="1285"/>
      <c r="D119" s="23"/>
      <c r="E119" s="23"/>
      <c r="F119" s="141"/>
      <c r="G119" s="141"/>
      <c r="H119" s="252"/>
      <c r="I119" s="252"/>
      <c r="J119" s="168"/>
      <c r="K119" s="169"/>
    </row>
    <row r="120" spans="1:11" ht="18" hidden="1" customHeight="1" x14ac:dyDescent="0.2">
      <c r="A120" s="1322"/>
      <c r="B120" s="1285"/>
      <c r="C120" s="1285"/>
      <c r="D120" s="23"/>
      <c r="E120" s="23"/>
      <c r="F120" s="141"/>
      <c r="G120" s="141"/>
      <c r="H120" s="252"/>
      <c r="I120" s="252"/>
      <c r="J120" s="168"/>
      <c r="K120" s="169"/>
    </row>
    <row r="121" spans="1:11" ht="18" hidden="1" customHeight="1" x14ac:dyDescent="0.2">
      <c r="A121" s="1322"/>
      <c r="B121" s="1285"/>
      <c r="C121" s="1285"/>
      <c r="D121" s="23"/>
      <c r="E121" s="23"/>
      <c r="F121" s="141"/>
      <c r="G121" s="141"/>
      <c r="H121" s="252"/>
      <c r="I121" s="252"/>
      <c r="J121" s="168"/>
      <c r="K121" s="169"/>
    </row>
    <row r="122" spans="1:11" ht="18" hidden="1" customHeight="1" x14ac:dyDescent="0.2">
      <c r="A122" s="1322"/>
      <c r="B122" s="1285"/>
      <c r="C122" s="1285"/>
      <c r="D122" s="23"/>
      <c r="E122" s="23"/>
      <c r="F122" s="141"/>
      <c r="G122" s="141"/>
      <c r="H122" s="252"/>
      <c r="I122" s="252"/>
      <c r="J122" s="168"/>
      <c r="K122" s="169"/>
    </row>
    <row r="123" spans="1:11" ht="18" hidden="1" customHeight="1" x14ac:dyDescent="0.2">
      <c r="A123" s="1322"/>
      <c r="B123" s="1285"/>
      <c r="C123" s="1285"/>
      <c r="D123" s="23"/>
      <c r="E123" s="23"/>
      <c r="F123" s="141"/>
      <c r="G123" s="141"/>
      <c r="H123" s="252"/>
      <c r="I123" s="252"/>
      <c r="J123" s="168"/>
      <c r="K123" s="169"/>
    </row>
    <row r="124" spans="1:11" ht="18" hidden="1" customHeight="1" x14ac:dyDescent="0.2">
      <c r="A124" s="1322"/>
      <c r="B124" s="1285"/>
      <c r="C124" s="1285"/>
      <c r="D124" s="23"/>
      <c r="E124" s="23"/>
      <c r="F124" s="141"/>
      <c r="G124" s="141"/>
      <c r="H124" s="252"/>
      <c r="I124" s="252"/>
      <c r="J124" s="168"/>
      <c r="K124" s="169"/>
    </row>
    <row r="125" spans="1:11" ht="18" hidden="1" customHeight="1" x14ac:dyDescent="0.2">
      <c r="A125" s="1322"/>
      <c r="B125" s="1285"/>
      <c r="C125" s="1285"/>
      <c r="D125" s="23"/>
      <c r="E125" s="23"/>
      <c r="F125" s="141"/>
      <c r="G125" s="141"/>
      <c r="H125" s="252"/>
      <c r="I125" s="252"/>
      <c r="J125" s="168"/>
      <c r="K125" s="169"/>
    </row>
    <row r="126" spans="1:11" ht="18" hidden="1" customHeight="1" x14ac:dyDescent="0.2">
      <c r="A126" s="1322"/>
      <c r="B126" s="1285"/>
      <c r="C126" s="1285"/>
      <c r="D126" s="23"/>
      <c r="E126" s="23"/>
      <c r="F126" s="141"/>
      <c r="G126" s="141">
        <f t="shared" ref="G126:G132" si="13">E126*F126</f>
        <v>0</v>
      </c>
      <c r="H126" s="252"/>
      <c r="I126" s="252"/>
      <c r="J126" s="168"/>
      <c r="K126" s="169"/>
    </row>
    <row r="127" spans="1:11" ht="18" hidden="1" customHeight="1" x14ac:dyDescent="0.2">
      <c r="A127" s="1322"/>
      <c r="B127" s="1285"/>
      <c r="C127" s="1285"/>
      <c r="D127" s="23"/>
      <c r="E127" s="23"/>
      <c r="F127" s="141"/>
      <c r="G127" s="141">
        <f t="shared" si="13"/>
        <v>0</v>
      </c>
      <c r="H127" s="252"/>
      <c r="I127" s="252"/>
      <c r="J127" s="168"/>
      <c r="K127" s="169"/>
    </row>
    <row r="128" spans="1:11" ht="18" hidden="1" customHeight="1" x14ac:dyDescent="0.2">
      <c r="A128" s="1322"/>
      <c r="B128" s="1285"/>
      <c r="C128" s="1285"/>
      <c r="D128" s="23"/>
      <c r="E128" s="23"/>
      <c r="F128" s="141"/>
      <c r="G128" s="141">
        <f t="shared" si="13"/>
        <v>0</v>
      </c>
      <c r="H128" s="252"/>
      <c r="I128" s="252"/>
      <c r="J128" s="168"/>
      <c r="K128" s="169"/>
    </row>
    <row r="129" spans="1:12" ht="18" hidden="1" customHeight="1" x14ac:dyDescent="0.2">
      <c r="A129" s="1322"/>
      <c r="B129" s="1285"/>
      <c r="C129" s="1285"/>
      <c r="D129" s="23"/>
      <c r="E129" s="23"/>
      <c r="F129" s="141"/>
      <c r="G129" s="141">
        <f t="shared" si="13"/>
        <v>0</v>
      </c>
      <c r="H129" s="252"/>
      <c r="I129" s="252"/>
      <c r="J129" s="168"/>
      <c r="K129" s="169"/>
    </row>
    <row r="130" spans="1:12" ht="18" hidden="1" customHeight="1" x14ac:dyDescent="0.2">
      <c r="A130" s="1322"/>
      <c r="B130" s="1285"/>
      <c r="C130" s="1285"/>
      <c r="D130" s="23"/>
      <c r="E130" s="23"/>
      <c r="F130" s="141"/>
      <c r="G130" s="141">
        <f t="shared" si="13"/>
        <v>0</v>
      </c>
      <c r="H130" s="252"/>
      <c r="I130" s="252"/>
      <c r="J130" s="168"/>
      <c r="K130" s="169"/>
    </row>
    <row r="131" spans="1:12" ht="18" hidden="1" customHeight="1" x14ac:dyDescent="0.2">
      <c r="A131" s="1322"/>
      <c r="B131" s="1285"/>
      <c r="C131" s="1285"/>
      <c r="D131" s="23"/>
      <c r="E131" s="23"/>
      <c r="F131" s="141"/>
      <c r="G131" s="141">
        <f t="shared" si="13"/>
        <v>0</v>
      </c>
      <c r="H131" s="252"/>
      <c r="I131" s="252"/>
      <c r="J131" s="168"/>
      <c r="K131" s="169"/>
    </row>
    <row r="132" spans="1:12" ht="18" hidden="1" customHeight="1" x14ac:dyDescent="0.2">
      <c r="A132" s="1322"/>
      <c r="B132" s="1285"/>
      <c r="C132" s="1285"/>
      <c r="D132" s="23"/>
      <c r="E132" s="23"/>
      <c r="F132" s="141"/>
      <c r="G132" s="141">
        <f t="shared" si="13"/>
        <v>0</v>
      </c>
      <c r="H132" s="252"/>
      <c r="I132" s="252"/>
      <c r="J132" s="168"/>
      <c r="K132" s="169"/>
    </row>
    <row r="133" spans="1:12" ht="18" hidden="1" customHeight="1" x14ac:dyDescent="0.2">
      <c r="A133" s="1329" t="s">
        <v>455</v>
      </c>
      <c r="B133" s="1286"/>
      <c r="C133" s="1286"/>
      <c r="D133" s="1286"/>
      <c r="E133" s="1286"/>
      <c r="F133" s="1286"/>
      <c r="G133" s="142">
        <f>SUM(G99:G132)</f>
        <v>0</v>
      </c>
      <c r="H133" s="142">
        <f>SUM(H99:H132)</f>
        <v>0</v>
      </c>
      <c r="I133" s="142">
        <f>SUM(I99:I132)</f>
        <v>0</v>
      </c>
      <c r="J133" s="142">
        <f>SUM(J99:J132)</f>
        <v>0</v>
      </c>
      <c r="K133" s="166">
        <f>SUM(K99:K132)</f>
        <v>0</v>
      </c>
    </row>
    <row r="134" spans="1:12" ht="18" hidden="1" customHeight="1" thickBot="1" x14ac:dyDescent="0.25">
      <c r="A134" s="1346" t="s">
        <v>462</v>
      </c>
      <c r="B134" s="1347"/>
      <c r="C134" s="1347"/>
      <c r="D134" s="1347"/>
      <c r="E134" s="1347"/>
      <c r="F134" s="1347"/>
      <c r="G134" s="170">
        <f>G96+G133</f>
        <v>0</v>
      </c>
      <c r="H134" s="170">
        <f>H96+H133</f>
        <v>0</v>
      </c>
      <c r="I134" s="170">
        <f t="shared" ref="I134:K134" si="14">I96+I133</f>
        <v>0</v>
      </c>
      <c r="J134" s="170">
        <f t="shared" si="14"/>
        <v>0</v>
      </c>
      <c r="K134" s="171">
        <f t="shared" si="14"/>
        <v>0</v>
      </c>
    </row>
    <row r="135" spans="1:12" ht="18" hidden="1" customHeight="1" thickBot="1" x14ac:dyDescent="0.25">
      <c r="A135" s="1338" t="s">
        <v>456</v>
      </c>
      <c r="B135" s="1339"/>
      <c r="C135" s="1339"/>
      <c r="D135" s="1339"/>
      <c r="E135" s="1339"/>
      <c r="F135" s="1339"/>
      <c r="G135" s="345" t="s">
        <v>457</v>
      </c>
      <c r="H135" s="1340"/>
      <c r="I135" s="1340"/>
      <c r="J135" s="1340"/>
      <c r="K135" s="1341"/>
    </row>
    <row r="136" spans="1:12" ht="18" hidden="1" customHeight="1" x14ac:dyDescent="0.2">
      <c r="A136" s="1300" t="str">
        <f>IF(G135="Si","Administración","Gastos de administración")</f>
        <v>Gastos de administración</v>
      </c>
      <c r="B136" s="1342"/>
      <c r="C136" s="1342"/>
      <c r="D136" s="1342"/>
      <c r="E136" s="1343"/>
      <c r="F136" s="284">
        <v>0.16</v>
      </c>
      <c r="G136" s="285">
        <v>0</v>
      </c>
      <c r="H136" s="141">
        <f>G136</f>
        <v>0</v>
      </c>
      <c r="I136" s="141"/>
      <c r="J136" s="141"/>
      <c r="K136" s="164"/>
      <c r="L136" s="346" t="s">
        <v>396</v>
      </c>
    </row>
    <row r="137" spans="1:12" ht="18" hidden="1" customHeight="1" x14ac:dyDescent="0.2">
      <c r="A137" s="1304" t="str">
        <f>IF(G135="Si","Utilidad","")</f>
        <v/>
      </c>
      <c r="B137" s="1305"/>
      <c r="C137" s="1305"/>
      <c r="D137" s="1305"/>
      <c r="E137" s="1306"/>
      <c r="F137" s="284"/>
      <c r="G137" s="285">
        <v>0</v>
      </c>
      <c r="H137" s="141"/>
      <c r="I137" s="141"/>
      <c r="J137" s="141"/>
      <c r="K137" s="164"/>
    </row>
    <row r="138" spans="1:12" ht="18" hidden="1" customHeight="1" x14ac:dyDescent="0.2">
      <c r="A138" s="1304" t="str">
        <f>IF(G135="Si","IVA","")</f>
        <v/>
      </c>
      <c r="B138" s="1305"/>
      <c r="C138" s="1305"/>
      <c r="D138" s="1305"/>
      <c r="E138" s="1306"/>
      <c r="F138" s="284"/>
      <c r="G138" s="285">
        <v>0</v>
      </c>
      <c r="H138" s="141"/>
      <c r="I138" s="141"/>
      <c r="J138" s="141"/>
      <c r="K138" s="164"/>
      <c r="L138" s="283" t="s">
        <v>399</v>
      </c>
    </row>
    <row r="139" spans="1:12" ht="18" hidden="1" customHeight="1" thickBot="1" x14ac:dyDescent="0.25">
      <c r="A139" s="1344" t="str">
        <f>IF(G135="Si","TOTAL (después de AU e IVA)", "TOTAL (después de administración)")</f>
        <v>TOTAL (después de administración)</v>
      </c>
      <c r="B139" s="1345"/>
      <c r="C139" s="1345"/>
      <c r="D139" s="1345"/>
      <c r="E139" s="1345"/>
      <c r="F139" s="1345"/>
      <c r="G139" s="286">
        <f>SUM(G136:G138)+G134</f>
        <v>0</v>
      </c>
      <c r="H139" s="265">
        <f t="shared" ref="H139:K139" si="15">SUM(H136:H138)+H134</f>
        <v>0</v>
      </c>
      <c r="I139" s="265">
        <f t="shared" si="15"/>
        <v>0</v>
      </c>
      <c r="J139" s="265">
        <f t="shared" si="15"/>
        <v>0</v>
      </c>
      <c r="K139" s="266">
        <f t="shared" si="15"/>
        <v>0</v>
      </c>
    </row>
    <row r="140" spans="1:12" ht="113.25" hidden="1" customHeight="1" thickBot="1" x14ac:dyDescent="0.25">
      <c r="A140" s="263" t="s">
        <v>458</v>
      </c>
      <c r="B140" s="465"/>
      <c r="C140" s="264" t="s">
        <v>117</v>
      </c>
      <c r="D140" s="465" t="s">
        <v>148</v>
      </c>
      <c r="E140" s="264" t="s">
        <v>463</v>
      </c>
      <c r="F140" s="543">
        <f>IFERROR(G134/B140,0)</f>
        <v>0</v>
      </c>
      <c r="G140" s="1334"/>
      <c r="H140" s="1336"/>
      <c r="I140" s="1336"/>
      <c r="J140" s="1336"/>
      <c r="K140" s="1337"/>
    </row>
    <row r="141" spans="1:12" ht="30.75" hidden="1" customHeight="1" thickBot="1" x14ac:dyDescent="0.25">
      <c r="A141" s="1291"/>
      <c r="B141" s="1292"/>
      <c r="C141" s="1292"/>
      <c r="D141" s="1292"/>
      <c r="E141" s="1292"/>
      <c r="F141" s="1292"/>
      <c r="G141" s="1292"/>
      <c r="H141" s="1292"/>
      <c r="I141" s="1292"/>
      <c r="J141" s="1292"/>
      <c r="K141" s="1293"/>
    </row>
    <row r="142" spans="1:12" ht="51.75" hidden="1" customHeight="1" thickBot="1" x14ac:dyDescent="0.25">
      <c r="A142" s="263" t="s">
        <v>458</v>
      </c>
      <c r="B142" s="465"/>
      <c r="C142" s="264" t="s">
        <v>117</v>
      </c>
      <c r="D142" s="465" t="s">
        <v>148</v>
      </c>
      <c r="E142" s="264" t="s">
        <v>464</v>
      </c>
      <c r="F142" s="543">
        <f>IFERROR((G134-G96)/B142,0)</f>
        <v>0</v>
      </c>
      <c r="G142" s="1334" t="s">
        <v>465</v>
      </c>
      <c r="H142" s="1336"/>
      <c r="I142" s="1336"/>
      <c r="J142" s="1336"/>
      <c r="K142" s="1337"/>
    </row>
    <row r="143" spans="1:12" ht="18" hidden="1" customHeight="1" thickBot="1" x14ac:dyDescent="0.25">
      <c r="A143" s="1302"/>
      <c r="B143" s="1303"/>
      <c r="C143" s="1303"/>
      <c r="D143" s="1303"/>
      <c r="E143" s="1303"/>
      <c r="F143" s="1303"/>
      <c r="G143" s="1303"/>
      <c r="H143" s="1303"/>
      <c r="I143" s="1303"/>
      <c r="J143" s="1303"/>
      <c r="K143" s="1303"/>
    </row>
    <row r="144" spans="1:12" ht="18" hidden="1" customHeight="1" x14ac:dyDescent="0.2">
      <c r="A144" s="1323" t="e">
        <f>+CONCATENATE(#REF!," ",#REF!)</f>
        <v>#REF!</v>
      </c>
      <c r="B144" s="1324"/>
      <c r="C144" s="1324"/>
      <c r="D144" s="1324"/>
      <c r="E144" s="1324"/>
      <c r="F144" s="1324"/>
      <c r="G144" s="1324"/>
      <c r="H144" s="1324"/>
      <c r="I144" s="1324"/>
      <c r="J144" s="1324"/>
      <c r="K144" s="1325"/>
    </row>
    <row r="145" spans="1:11" ht="31.5" hidden="1" customHeight="1" x14ac:dyDescent="0.2">
      <c r="A145" s="251" t="s">
        <v>375</v>
      </c>
      <c r="B145" s="76" t="s">
        <v>376</v>
      </c>
      <c r="C145" s="76" t="s">
        <v>377</v>
      </c>
      <c r="D145" s="76" t="s">
        <v>117</v>
      </c>
      <c r="E145" s="76" t="s">
        <v>378</v>
      </c>
      <c r="F145" s="135" t="s">
        <v>379</v>
      </c>
      <c r="G145" s="135" t="s">
        <v>380</v>
      </c>
      <c r="H145" s="137" t="s">
        <v>425</v>
      </c>
      <c r="I145" s="137" t="s">
        <v>426</v>
      </c>
      <c r="J145" s="137" t="s">
        <v>425</v>
      </c>
      <c r="K145" s="162" t="s">
        <v>426</v>
      </c>
    </row>
    <row r="146" spans="1:11" ht="18" hidden="1" customHeight="1" x14ac:dyDescent="0.2">
      <c r="A146" s="1326" t="s">
        <v>373</v>
      </c>
      <c r="B146" s="1327"/>
      <c r="C146" s="1327"/>
      <c r="D146" s="1327"/>
      <c r="E146" s="1327"/>
      <c r="F146" s="1327"/>
      <c r="G146" s="1327"/>
      <c r="H146" s="1327"/>
      <c r="I146" s="1327"/>
      <c r="J146" s="1327"/>
      <c r="K146" s="1328"/>
    </row>
    <row r="147" spans="1:11" ht="32.25" hidden="1" customHeight="1" x14ac:dyDescent="0.2">
      <c r="A147" s="253"/>
      <c r="B147" s="143"/>
      <c r="C147" s="140"/>
      <c r="D147" s="143"/>
      <c r="E147" s="143"/>
      <c r="F147" s="141"/>
      <c r="G147" s="141"/>
      <c r="H147" s="141">
        <f>+G147</f>
        <v>0</v>
      </c>
      <c r="I147" s="141"/>
      <c r="J147" s="141"/>
      <c r="K147" s="164"/>
    </row>
    <row r="148" spans="1:11" ht="45" hidden="1" customHeight="1" x14ac:dyDescent="0.2">
      <c r="A148" s="253"/>
      <c r="B148" s="143"/>
      <c r="C148" s="140"/>
      <c r="D148" s="143"/>
      <c r="E148" s="143"/>
      <c r="F148" s="141"/>
      <c r="G148" s="141"/>
      <c r="H148" s="141">
        <f>+G148</f>
        <v>0</v>
      </c>
      <c r="I148" s="141"/>
      <c r="J148" s="141"/>
      <c r="K148" s="164"/>
    </row>
    <row r="149" spans="1:11" ht="18" hidden="1" customHeight="1" x14ac:dyDescent="0.2">
      <c r="A149" s="1331" t="s">
        <v>469</v>
      </c>
      <c r="B149" s="1332"/>
      <c r="C149" s="1332"/>
      <c r="D149" s="1332"/>
      <c r="E149" s="1332"/>
      <c r="F149" s="1332"/>
      <c r="G149" s="1332"/>
      <c r="H149" s="1332"/>
      <c r="I149" s="1332"/>
      <c r="J149" s="1332"/>
      <c r="K149" s="1333"/>
    </row>
    <row r="150" spans="1:11" ht="18" hidden="1" customHeight="1" x14ac:dyDescent="0.2">
      <c r="A150" s="743"/>
      <c r="B150" s="750"/>
      <c r="C150" s="751"/>
      <c r="D150" s="744"/>
      <c r="E150" s="744"/>
      <c r="F150" s="726"/>
      <c r="G150" s="726"/>
      <c r="H150" s="726"/>
      <c r="I150" s="141"/>
      <c r="J150" s="141"/>
      <c r="K150" s="164"/>
    </row>
    <row r="151" spans="1:11" ht="36" hidden="1" customHeight="1" x14ac:dyDescent="0.2">
      <c r="A151" s="743"/>
      <c r="B151" s="744"/>
      <c r="C151" s="751"/>
      <c r="D151" s="744"/>
      <c r="E151" s="744"/>
      <c r="F151" s="726"/>
      <c r="G151" s="726"/>
      <c r="H151" s="726"/>
      <c r="I151" s="141"/>
      <c r="J151" s="141"/>
      <c r="K151" s="164"/>
    </row>
    <row r="152" spans="1:11" ht="32.25" hidden="1" customHeight="1" x14ac:dyDescent="0.2">
      <c r="A152" s="743"/>
      <c r="B152" s="744"/>
      <c r="C152" s="751"/>
      <c r="D152" s="757"/>
      <c r="E152" s="757"/>
      <c r="F152" s="726"/>
      <c r="G152" s="726"/>
      <c r="H152" s="726"/>
      <c r="I152" s="141"/>
      <c r="J152" s="141"/>
      <c r="K152" s="164"/>
    </row>
    <row r="153" spans="1:11" ht="18" hidden="1" customHeight="1" x14ac:dyDescent="0.2">
      <c r="A153" s="165"/>
      <c r="B153" s="139"/>
      <c r="C153" s="140"/>
      <c r="D153" s="139"/>
      <c r="E153" s="139"/>
      <c r="F153" s="141"/>
      <c r="G153" s="141"/>
      <c r="H153" s="141"/>
      <c r="I153" s="141"/>
      <c r="J153" s="141"/>
      <c r="K153" s="164"/>
    </row>
    <row r="154" spans="1:11" ht="18" hidden="1" customHeight="1" x14ac:dyDescent="0.2">
      <c r="A154" s="165"/>
      <c r="B154" s="139"/>
      <c r="C154" s="140"/>
      <c r="D154" s="139"/>
      <c r="E154" s="139"/>
      <c r="F154" s="141"/>
      <c r="G154" s="141"/>
      <c r="H154" s="141"/>
      <c r="I154" s="141"/>
      <c r="J154" s="141"/>
      <c r="K154" s="164"/>
    </row>
    <row r="155" spans="1:11" ht="17.25" hidden="1" customHeight="1" x14ac:dyDescent="0.2">
      <c r="A155" s="1329" t="s">
        <v>448</v>
      </c>
      <c r="B155" s="1286"/>
      <c r="C155" s="1286"/>
      <c r="D155" s="1286"/>
      <c r="E155" s="1286"/>
      <c r="F155" s="1286"/>
      <c r="G155" s="752">
        <f>SUM(G147:G154)</f>
        <v>0</v>
      </c>
      <c r="H155" s="142">
        <f>SUM(H147:H154)</f>
        <v>0</v>
      </c>
      <c r="I155" s="142">
        <f>SUM(I147:I154)</f>
        <v>0</v>
      </c>
      <c r="J155" s="142">
        <f>SUM(J147:J154)</f>
        <v>0</v>
      </c>
      <c r="K155" s="166">
        <f>SUM(K147:K154)</f>
        <v>0</v>
      </c>
    </row>
    <row r="156" spans="1:11" ht="24.75" hidden="1" customHeight="1" x14ac:dyDescent="0.2">
      <c r="A156" s="1330" t="s">
        <v>375</v>
      </c>
      <c r="B156" s="1321"/>
      <c r="C156" s="1321"/>
      <c r="D156" s="83" t="s">
        <v>117</v>
      </c>
      <c r="E156" s="83" t="s">
        <v>378</v>
      </c>
      <c r="F156" s="83" t="s">
        <v>442</v>
      </c>
      <c r="G156" s="167" t="s">
        <v>443</v>
      </c>
      <c r="H156" s="137" t="s">
        <v>425</v>
      </c>
      <c r="I156" s="137" t="s">
        <v>426</v>
      </c>
      <c r="J156" s="137" t="s">
        <v>425</v>
      </c>
      <c r="K156" s="162" t="s">
        <v>426</v>
      </c>
    </row>
    <row r="157" spans="1:11" ht="18" hidden="1" customHeight="1" x14ac:dyDescent="0.2">
      <c r="A157" s="1326" t="s">
        <v>461</v>
      </c>
      <c r="B157" s="1327"/>
      <c r="C157" s="1327"/>
      <c r="D157" s="1327"/>
      <c r="E157" s="1327"/>
      <c r="F157" s="1327"/>
      <c r="G157" s="1327"/>
      <c r="H157" s="1327"/>
      <c r="I157" s="1327"/>
      <c r="J157" s="1327"/>
      <c r="K157" s="1328"/>
    </row>
    <row r="158" spans="1:11" ht="41.45" hidden="1" customHeight="1" x14ac:dyDescent="0.2">
      <c r="A158" s="1322"/>
      <c r="B158" s="1285"/>
      <c r="C158" s="1285"/>
      <c r="D158" s="23"/>
      <c r="E158" s="23"/>
      <c r="F158" s="141"/>
      <c r="G158" s="141"/>
      <c r="H158" s="252"/>
      <c r="I158" s="252"/>
      <c r="J158" s="168"/>
      <c r="K158" s="169"/>
    </row>
    <row r="159" spans="1:11" ht="39.6" hidden="1" customHeight="1" x14ac:dyDescent="0.2">
      <c r="A159" s="1322"/>
      <c r="B159" s="1285"/>
      <c r="C159" s="1285"/>
      <c r="D159" s="23"/>
      <c r="E159" s="23"/>
      <c r="F159" s="141"/>
      <c r="G159" s="141"/>
      <c r="H159" s="252"/>
      <c r="I159" s="252"/>
      <c r="J159" s="168"/>
      <c r="K159" s="169"/>
    </row>
    <row r="160" spans="1:11" ht="45.6" hidden="1" customHeight="1" x14ac:dyDescent="0.2">
      <c r="A160" s="1322"/>
      <c r="B160" s="1285"/>
      <c r="C160" s="1285"/>
      <c r="D160" s="23"/>
      <c r="E160" s="23"/>
      <c r="F160" s="141"/>
      <c r="G160" s="141"/>
      <c r="H160" s="252"/>
      <c r="I160" s="252"/>
      <c r="J160" s="168"/>
      <c r="K160" s="169"/>
    </row>
    <row r="161" spans="1:12" ht="36.6" hidden="1" customHeight="1" x14ac:dyDescent="0.2">
      <c r="A161" s="1322"/>
      <c r="B161" s="1285"/>
      <c r="C161" s="1285"/>
      <c r="D161" s="23"/>
      <c r="E161" s="23"/>
      <c r="F161" s="141"/>
      <c r="G161" s="141"/>
      <c r="H161" s="252"/>
      <c r="I161" s="252"/>
      <c r="J161" s="168"/>
      <c r="K161" s="169"/>
    </row>
    <row r="162" spans="1:12" ht="31.9" hidden="1" customHeight="1" x14ac:dyDescent="0.2">
      <c r="A162" s="1322"/>
      <c r="B162" s="1285"/>
      <c r="C162" s="1285"/>
      <c r="D162" s="23"/>
      <c r="E162" s="23"/>
      <c r="F162" s="141"/>
      <c r="G162" s="141"/>
      <c r="H162" s="252"/>
      <c r="I162" s="252"/>
      <c r="J162" s="168"/>
      <c r="K162" s="169"/>
    </row>
    <row r="163" spans="1:12" ht="18" hidden="1" customHeight="1" x14ac:dyDescent="0.2">
      <c r="A163" s="1322"/>
      <c r="B163" s="1285"/>
      <c r="C163" s="1285"/>
      <c r="D163" s="23"/>
      <c r="E163" s="23"/>
      <c r="F163" s="141"/>
      <c r="G163" s="141"/>
      <c r="H163" s="252"/>
      <c r="I163" s="252"/>
      <c r="J163" s="168"/>
      <c r="K163" s="169"/>
    </row>
    <row r="164" spans="1:12" ht="18" hidden="1" customHeight="1" x14ac:dyDescent="0.2">
      <c r="A164" s="1322"/>
      <c r="B164" s="1285"/>
      <c r="C164" s="1285"/>
      <c r="D164" s="23"/>
      <c r="E164" s="23"/>
      <c r="F164" s="141"/>
      <c r="G164" s="141"/>
      <c r="H164" s="252"/>
      <c r="I164" s="252"/>
      <c r="J164" s="168"/>
      <c r="K164" s="169"/>
    </row>
    <row r="165" spans="1:12" ht="18" hidden="1" customHeight="1" x14ac:dyDescent="0.2">
      <c r="A165" s="1322"/>
      <c r="B165" s="1285"/>
      <c r="C165" s="1285"/>
      <c r="D165" s="23"/>
      <c r="E165" s="23"/>
      <c r="F165" s="141"/>
      <c r="G165" s="141"/>
      <c r="H165" s="252"/>
      <c r="I165" s="252"/>
      <c r="J165" s="168"/>
      <c r="K165" s="169"/>
    </row>
    <row r="166" spans="1:12" ht="18" hidden="1" customHeight="1" x14ac:dyDescent="0.2">
      <c r="A166" s="1322"/>
      <c r="B166" s="1285"/>
      <c r="C166" s="1285"/>
      <c r="D166" s="23"/>
      <c r="E166" s="23"/>
      <c r="F166" s="141"/>
      <c r="G166" s="141">
        <f t="shared" ref="G166:G171" si="16">E166*F166</f>
        <v>0</v>
      </c>
      <c r="H166" s="252"/>
      <c r="I166" s="252"/>
      <c r="J166" s="168"/>
      <c r="K166" s="169"/>
    </row>
    <row r="167" spans="1:12" ht="18" hidden="1" customHeight="1" x14ac:dyDescent="0.2">
      <c r="A167" s="1322"/>
      <c r="B167" s="1285"/>
      <c r="C167" s="1285"/>
      <c r="D167" s="23"/>
      <c r="E167" s="23"/>
      <c r="F167" s="141"/>
      <c r="G167" s="141">
        <f t="shared" si="16"/>
        <v>0</v>
      </c>
      <c r="H167" s="252"/>
      <c r="I167" s="252"/>
      <c r="J167" s="168"/>
      <c r="K167" s="169"/>
    </row>
    <row r="168" spans="1:12" ht="18" hidden="1" customHeight="1" x14ac:dyDescent="0.2">
      <c r="A168" s="1322"/>
      <c r="B168" s="1285"/>
      <c r="C168" s="1285"/>
      <c r="D168" s="23"/>
      <c r="E168" s="23"/>
      <c r="F168" s="141"/>
      <c r="G168" s="141">
        <f t="shared" si="16"/>
        <v>0</v>
      </c>
      <c r="H168" s="252"/>
      <c r="I168" s="252"/>
      <c r="J168" s="168"/>
      <c r="K168" s="169"/>
    </row>
    <row r="169" spans="1:12" ht="18" hidden="1" customHeight="1" x14ac:dyDescent="0.2">
      <c r="A169" s="1322"/>
      <c r="B169" s="1285"/>
      <c r="C169" s="1285"/>
      <c r="D169" s="23"/>
      <c r="E169" s="23"/>
      <c r="F169" s="141"/>
      <c r="G169" s="141">
        <f t="shared" si="16"/>
        <v>0</v>
      </c>
      <c r="H169" s="252"/>
      <c r="I169" s="252"/>
      <c r="J169" s="168"/>
      <c r="K169" s="169"/>
    </row>
    <row r="170" spans="1:12" ht="18" hidden="1" customHeight="1" x14ac:dyDescent="0.2">
      <c r="A170" s="1322"/>
      <c r="B170" s="1285"/>
      <c r="C170" s="1285"/>
      <c r="D170" s="23"/>
      <c r="E170" s="23"/>
      <c r="F170" s="141"/>
      <c r="G170" s="141">
        <f t="shared" si="16"/>
        <v>0</v>
      </c>
      <c r="H170" s="252"/>
      <c r="I170" s="252"/>
      <c r="J170" s="168"/>
      <c r="K170" s="169"/>
    </row>
    <row r="171" spans="1:12" ht="18" hidden="1" customHeight="1" x14ac:dyDescent="0.2">
      <c r="A171" s="1322"/>
      <c r="B171" s="1285"/>
      <c r="C171" s="1285"/>
      <c r="D171" s="23"/>
      <c r="E171" s="23"/>
      <c r="F171" s="141"/>
      <c r="G171" s="141">
        <f t="shared" si="16"/>
        <v>0</v>
      </c>
      <c r="H171" s="252"/>
      <c r="I171" s="252"/>
      <c r="J171" s="168"/>
      <c r="K171" s="169"/>
    </row>
    <row r="172" spans="1:12" ht="18" hidden="1" customHeight="1" x14ac:dyDescent="0.2">
      <c r="A172" s="1329" t="s">
        <v>455</v>
      </c>
      <c r="B172" s="1286"/>
      <c r="C172" s="1286"/>
      <c r="D172" s="1286"/>
      <c r="E172" s="1286"/>
      <c r="F172" s="1286"/>
      <c r="G172" s="142">
        <f>SUM(G158:G171)</f>
        <v>0</v>
      </c>
      <c r="H172" s="142">
        <f>SUM(H158:H171)</f>
        <v>0</v>
      </c>
      <c r="I172" s="142">
        <f>SUM(I158:I171)</f>
        <v>0</v>
      </c>
      <c r="J172" s="142">
        <f>SUM(J158:J171)</f>
        <v>0</v>
      </c>
      <c r="K172" s="166">
        <f>SUM(K158:K171)</f>
        <v>0</v>
      </c>
    </row>
    <row r="173" spans="1:12" ht="18" hidden="1" customHeight="1" thickBot="1" x14ac:dyDescent="0.25">
      <c r="A173" s="1346" t="s">
        <v>462</v>
      </c>
      <c r="B173" s="1347"/>
      <c r="C173" s="1347"/>
      <c r="D173" s="1347"/>
      <c r="E173" s="1347"/>
      <c r="F173" s="1347"/>
      <c r="G173" s="170">
        <f>G155+G172</f>
        <v>0</v>
      </c>
      <c r="H173" s="170">
        <f>H155+H172</f>
        <v>0</v>
      </c>
      <c r="I173" s="170">
        <f t="shared" ref="I173:K173" si="17">I155+I172</f>
        <v>0</v>
      </c>
      <c r="J173" s="170">
        <f t="shared" si="17"/>
        <v>0</v>
      </c>
      <c r="K173" s="171">
        <f t="shared" si="17"/>
        <v>0</v>
      </c>
    </row>
    <row r="174" spans="1:12" ht="18" hidden="1" customHeight="1" thickBot="1" x14ac:dyDescent="0.25">
      <c r="A174" s="1338" t="s">
        <v>456</v>
      </c>
      <c r="B174" s="1339"/>
      <c r="C174" s="1339"/>
      <c r="D174" s="1339"/>
      <c r="E174" s="1339"/>
      <c r="F174" s="1339"/>
      <c r="G174" s="345" t="s">
        <v>457</v>
      </c>
      <c r="H174" s="1340"/>
      <c r="I174" s="1340"/>
      <c r="J174" s="1340"/>
      <c r="K174" s="1341"/>
    </row>
    <row r="175" spans="1:12" ht="18" hidden="1" customHeight="1" x14ac:dyDescent="0.2">
      <c r="A175" s="1300" t="str">
        <f>IF(G174="Si","Administración","Gastos de administración")</f>
        <v>Gastos de administración</v>
      </c>
      <c r="B175" s="1342"/>
      <c r="C175" s="1342"/>
      <c r="D175" s="1342"/>
      <c r="E175" s="1343"/>
      <c r="F175" s="284">
        <v>0.16</v>
      </c>
      <c r="G175" s="285">
        <v>0</v>
      </c>
      <c r="H175" s="141">
        <f>G175</f>
        <v>0</v>
      </c>
      <c r="I175" s="141"/>
      <c r="J175" s="141"/>
      <c r="K175" s="164"/>
      <c r="L175" s="287" t="s">
        <v>396</v>
      </c>
    </row>
    <row r="176" spans="1:12" ht="18" hidden="1" customHeight="1" x14ac:dyDescent="0.2">
      <c r="A176" s="1304" t="str">
        <f>IF(G174="Si","Utilidad","")</f>
        <v/>
      </c>
      <c r="B176" s="1305"/>
      <c r="C176" s="1305"/>
      <c r="D176" s="1305"/>
      <c r="E176" s="1306"/>
      <c r="F176" s="284"/>
      <c r="G176" s="285">
        <v>0</v>
      </c>
      <c r="H176" s="141"/>
      <c r="I176" s="141"/>
      <c r="J176" s="141"/>
      <c r="K176" s="164"/>
    </row>
    <row r="177" spans="1:12" ht="18" hidden="1" customHeight="1" x14ac:dyDescent="0.2">
      <c r="A177" s="1304" t="str">
        <f>IF(G174="Si","IVA","")</f>
        <v/>
      </c>
      <c r="B177" s="1305"/>
      <c r="C177" s="1305"/>
      <c r="D177" s="1305"/>
      <c r="E177" s="1306"/>
      <c r="F177" s="284"/>
      <c r="G177" s="285">
        <v>0</v>
      </c>
      <c r="H177" s="141"/>
      <c r="I177" s="141"/>
      <c r="J177" s="141"/>
      <c r="K177" s="164"/>
      <c r="L177" s="283" t="s">
        <v>399</v>
      </c>
    </row>
    <row r="178" spans="1:12" ht="18" hidden="1" customHeight="1" thickBot="1" x14ac:dyDescent="0.25">
      <c r="A178" s="1344" t="str">
        <f>IF(G174="Si","TOTAL (después de AU e IVA)", "TOTAL (después de administración)")</f>
        <v>TOTAL (después de administración)</v>
      </c>
      <c r="B178" s="1345"/>
      <c r="C178" s="1345"/>
      <c r="D178" s="1345"/>
      <c r="E178" s="1345"/>
      <c r="F178" s="1345"/>
      <c r="G178" s="265">
        <f>SUM(G175:G177)+G173</f>
        <v>0</v>
      </c>
      <c r="H178" s="265">
        <f t="shared" ref="H178:K178" si="18">SUM(H175:H177)+H173</f>
        <v>0</v>
      </c>
      <c r="I178" s="265">
        <f t="shared" si="18"/>
        <v>0</v>
      </c>
      <c r="J178" s="265">
        <f t="shared" si="18"/>
        <v>0</v>
      </c>
      <c r="K178" s="266">
        <f t="shared" si="18"/>
        <v>0</v>
      </c>
    </row>
    <row r="179" spans="1:12" ht="204" hidden="1" customHeight="1" thickBot="1" x14ac:dyDescent="0.25">
      <c r="A179" s="263" t="s">
        <v>458</v>
      </c>
      <c r="B179" s="465"/>
      <c r="C179" s="264" t="s">
        <v>117</v>
      </c>
      <c r="D179" s="465" t="s">
        <v>148</v>
      </c>
      <c r="E179" s="264" t="s">
        <v>463</v>
      </c>
      <c r="F179" s="543">
        <f>IFERROR(G173/B179,0)</f>
        <v>0</v>
      </c>
      <c r="G179" s="1334"/>
      <c r="H179" s="1336"/>
      <c r="I179" s="1336"/>
      <c r="J179" s="1336"/>
      <c r="K179" s="1337"/>
    </row>
    <row r="180" spans="1:12" ht="36" hidden="1" customHeight="1" thickBot="1" x14ac:dyDescent="0.25">
      <c r="A180" s="1291"/>
      <c r="B180" s="1292"/>
      <c r="C180" s="1292"/>
      <c r="D180" s="1292"/>
      <c r="E180" s="1292"/>
      <c r="F180" s="1292"/>
      <c r="G180" s="1292"/>
      <c r="H180" s="1292"/>
      <c r="I180" s="1292"/>
      <c r="J180" s="1292"/>
      <c r="K180" s="1293"/>
    </row>
    <row r="181" spans="1:12" ht="56.25" hidden="1" customHeight="1" thickBot="1" x14ac:dyDescent="0.25">
      <c r="A181" s="263" t="s">
        <v>458</v>
      </c>
      <c r="B181" s="465"/>
      <c r="C181" s="264" t="s">
        <v>117</v>
      </c>
      <c r="D181" s="465" t="str">
        <f>+D179</f>
        <v>Documentos</v>
      </c>
      <c r="E181" s="264" t="s">
        <v>466</v>
      </c>
      <c r="F181" s="543">
        <f>IFERROR((G173-G155)/B181,0)</f>
        <v>0</v>
      </c>
      <c r="G181" s="1334" t="s">
        <v>465</v>
      </c>
      <c r="H181" s="1336"/>
      <c r="I181" s="1336"/>
      <c r="J181" s="1336"/>
      <c r="K181" s="1337"/>
    </row>
    <row r="182" spans="1:12" ht="18" hidden="1" customHeight="1" thickBot="1" x14ac:dyDescent="0.25">
      <c r="A182" s="1350"/>
      <c r="B182" s="1350"/>
      <c r="C182" s="1350"/>
      <c r="D182" s="1350"/>
      <c r="E182" s="1350"/>
      <c r="F182" s="1350"/>
      <c r="G182" s="1350"/>
      <c r="H182" s="1350"/>
      <c r="I182" s="1350"/>
      <c r="J182" s="1350"/>
      <c r="K182" s="1350"/>
    </row>
    <row r="183" spans="1:12" ht="18" hidden="1" customHeight="1" x14ac:dyDescent="0.2">
      <c r="A183" s="1323" t="e">
        <f>+CONCATENATE(#REF!," ",#REF!)</f>
        <v>#REF!</v>
      </c>
      <c r="B183" s="1324"/>
      <c r="C183" s="1324"/>
      <c r="D183" s="1324"/>
      <c r="E183" s="1324"/>
      <c r="F183" s="1324"/>
      <c r="G183" s="1324"/>
      <c r="H183" s="1324"/>
      <c r="I183" s="1324"/>
      <c r="J183" s="1324"/>
      <c r="K183" s="1325"/>
    </row>
    <row r="184" spans="1:12" ht="25.5" hidden="1" customHeight="1" x14ac:dyDescent="0.2">
      <c r="A184" s="251" t="s">
        <v>375</v>
      </c>
      <c r="B184" s="76" t="s">
        <v>376</v>
      </c>
      <c r="C184" s="76" t="s">
        <v>377</v>
      </c>
      <c r="D184" s="76" t="s">
        <v>117</v>
      </c>
      <c r="E184" s="76" t="s">
        <v>378</v>
      </c>
      <c r="F184" s="135" t="s">
        <v>379</v>
      </c>
      <c r="G184" s="135" t="s">
        <v>380</v>
      </c>
      <c r="H184" s="137" t="s">
        <v>425</v>
      </c>
      <c r="I184" s="137" t="s">
        <v>426</v>
      </c>
      <c r="J184" s="137" t="s">
        <v>425</v>
      </c>
      <c r="K184" s="162" t="s">
        <v>426</v>
      </c>
    </row>
    <row r="185" spans="1:12" ht="18" hidden="1" customHeight="1" x14ac:dyDescent="0.2">
      <c r="A185" s="1326" t="s">
        <v>373</v>
      </c>
      <c r="B185" s="1327"/>
      <c r="C185" s="1327"/>
      <c r="D185" s="1327"/>
      <c r="E185" s="1327"/>
      <c r="F185" s="1327"/>
      <c r="G185" s="1327"/>
      <c r="H185" s="1327"/>
      <c r="I185" s="1327"/>
      <c r="J185" s="1327"/>
      <c r="K185" s="1328"/>
    </row>
    <row r="186" spans="1:12" ht="39.75" hidden="1" customHeight="1" x14ac:dyDescent="0.2">
      <c r="A186" s="253"/>
      <c r="B186" s="723"/>
      <c r="C186" s="140"/>
      <c r="D186" s="143"/>
      <c r="E186" s="143"/>
      <c r="F186" s="141"/>
      <c r="G186" s="141"/>
      <c r="H186" s="141">
        <f>+G186</f>
        <v>0</v>
      </c>
      <c r="I186" s="141"/>
      <c r="J186" s="141"/>
      <c r="K186" s="164"/>
    </row>
    <row r="187" spans="1:12" ht="40.5" hidden="1" customHeight="1" x14ac:dyDescent="0.2">
      <c r="A187" s="253"/>
      <c r="B187" s="723"/>
      <c r="C187" s="140"/>
      <c r="D187" s="143"/>
      <c r="E187" s="143"/>
      <c r="F187" s="141"/>
      <c r="G187" s="141"/>
      <c r="H187" s="141">
        <f>+G187</f>
        <v>0</v>
      </c>
      <c r="I187" s="141"/>
      <c r="J187" s="141"/>
      <c r="K187" s="164"/>
      <c r="L187" s="45" t="s">
        <v>385</v>
      </c>
    </row>
    <row r="188" spans="1:12" ht="18" hidden="1" customHeight="1" x14ac:dyDescent="0.2">
      <c r="A188" s="1331" t="s">
        <v>469</v>
      </c>
      <c r="B188" s="1332"/>
      <c r="C188" s="1332"/>
      <c r="D188" s="1332"/>
      <c r="E188" s="1332"/>
      <c r="F188" s="1332"/>
      <c r="G188" s="1332"/>
      <c r="H188" s="1332"/>
      <c r="I188" s="1332"/>
      <c r="J188" s="1332"/>
      <c r="K188" s="1333"/>
    </row>
    <row r="189" spans="1:12" ht="18" hidden="1" customHeight="1" x14ac:dyDescent="0.2">
      <c r="A189" s="743"/>
      <c r="B189" s="750"/>
      <c r="C189" s="751"/>
      <c r="D189" s="744"/>
      <c r="E189" s="744"/>
      <c r="F189" s="726"/>
      <c r="G189" s="726"/>
      <c r="H189" s="726"/>
      <c r="I189" s="141"/>
      <c r="J189" s="141"/>
      <c r="K189" s="164"/>
    </row>
    <row r="190" spans="1:12" ht="33" hidden="1" customHeight="1" x14ac:dyDescent="0.2">
      <c r="A190" s="743"/>
      <c r="B190" s="750"/>
      <c r="C190" s="751"/>
      <c r="D190" s="744"/>
      <c r="E190" s="744"/>
      <c r="F190" s="726"/>
      <c r="G190" s="726"/>
      <c r="H190" s="726"/>
      <c r="I190" s="141"/>
      <c r="J190" s="141"/>
      <c r="K190" s="164"/>
    </row>
    <row r="191" spans="1:12" ht="35.25" hidden="1" customHeight="1" x14ac:dyDescent="0.2">
      <c r="A191" s="743"/>
      <c r="B191" s="750"/>
      <c r="C191" s="751"/>
      <c r="D191" s="757"/>
      <c r="E191" s="757"/>
      <c r="F191" s="726"/>
      <c r="G191" s="726"/>
      <c r="H191" s="726"/>
      <c r="I191" s="141"/>
      <c r="J191" s="141"/>
      <c r="K191" s="164"/>
    </row>
    <row r="192" spans="1:12" ht="18" hidden="1" customHeight="1" x14ac:dyDescent="0.2">
      <c r="A192" s="165"/>
      <c r="B192" s="723"/>
      <c r="C192" s="140"/>
      <c r="D192" s="139"/>
      <c r="E192" s="139"/>
      <c r="F192" s="141"/>
      <c r="G192" s="141"/>
      <c r="H192" s="141"/>
      <c r="I192" s="141"/>
      <c r="J192" s="141"/>
      <c r="K192" s="164"/>
    </row>
    <row r="193" spans="1:12" ht="18" hidden="1" customHeight="1" x14ac:dyDescent="0.2">
      <c r="A193" s="165"/>
      <c r="B193" s="723"/>
      <c r="C193" s="140"/>
      <c r="D193" s="139"/>
      <c r="E193" s="139"/>
      <c r="F193" s="141"/>
      <c r="G193" s="141"/>
      <c r="H193" s="141"/>
      <c r="I193" s="141"/>
      <c r="J193" s="141"/>
      <c r="K193" s="164"/>
    </row>
    <row r="194" spans="1:12" ht="18" hidden="1" customHeight="1" x14ac:dyDescent="0.2">
      <c r="A194" s="1329" t="s">
        <v>448</v>
      </c>
      <c r="B194" s="1286"/>
      <c r="C194" s="1286"/>
      <c r="D194" s="1286"/>
      <c r="E194" s="1286"/>
      <c r="F194" s="1286"/>
      <c r="G194" s="142">
        <f>SUM(G186:G193)</f>
        <v>0</v>
      </c>
      <c r="H194" s="142">
        <f>SUM(H186:H193)</f>
        <v>0</v>
      </c>
      <c r="I194" s="142">
        <f>SUM(I186:I193)</f>
        <v>0</v>
      </c>
      <c r="J194" s="142">
        <f>SUM(J186:J193)</f>
        <v>0</v>
      </c>
      <c r="K194" s="166">
        <f>SUM(K186:K193)</f>
        <v>0</v>
      </c>
      <c r="L194" s="720"/>
    </row>
    <row r="195" spans="1:12" ht="24.75" hidden="1" customHeight="1" x14ac:dyDescent="0.2">
      <c r="A195" s="1330" t="s">
        <v>375</v>
      </c>
      <c r="B195" s="1321"/>
      <c r="C195" s="1321"/>
      <c r="D195" s="83" t="s">
        <v>117</v>
      </c>
      <c r="E195" s="83" t="s">
        <v>378</v>
      </c>
      <c r="F195" s="83" t="s">
        <v>442</v>
      </c>
      <c r="G195" s="167" t="s">
        <v>443</v>
      </c>
      <c r="H195" s="137" t="s">
        <v>425</v>
      </c>
      <c r="I195" s="137" t="s">
        <v>426</v>
      </c>
      <c r="J195" s="137" t="s">
        <v>425</v>
      </c>
      <c r="K195" s="162" t="s">
        <v>426</v>
      </c>
      <c r="L195" s="720"/>
    </row>
    <row r="196" spans="1:12" ht="12.75" hidden="1" x14ac:dyDescent="0.2">
      <c r="A196" s="1326" t="s">
        <v>461</v>
      </c>
      <c r="B196" s="1327"/>
      <c r="C196" s="1327"/>
      <c r="D196" s="1327"/>
      <c r="E196" s="1327"/>
      <c r="F196" s="1327"/>
      <c r="G196" s="1327"/>
      <c r="H196" s="1327"/>
      <c r="I196" s="1327"/>
      <c r="J196" s="1327"/>
      <c r="K196" s="1328"/>
      <c r="L196" s="719"/>
    </row>
    <row r="197" spans="1:12" ht="43.9" hidden="1" customHeight="1" x14ac:dyDescent="0.2">
      <c r="A197" s="1322"/>
      <c r="B197" s="1285"/>
      <c r="C197" s="1285"/>
      <c r="D197" s="23"/>
      <c r="E197" s="23"/>
      <c r="F197" s="141"/>
      <c r="G197" s="141"/>
      <c r="H197" s="252"/>
      <c r="I197" s="252"/>
      <c r="J197" s="168"/>
      <c r="K197" s="169"/>
    </row>
    <row r="198" spans="1:12" ht="43.9" hidden="1" customHeight="1" x14ac:dyDescent="0.2">
      <c r="A198" s="1322"/>
      <c r="B198" s="1285"/>
      <c r="C198" s="1285"/>
      <c r="D198" s="23"/>
      <c r="E198" s="23"/>
      <c r="F198" s="141"/>
      <c r="G198" s="141"/>
      <c r="H198" s="252"/>
      <c r="I198" s="252"/>
      <c r="J198" s="168"/>
      <c r="K198" s="169"/>
    </row>
    <row r="199" spans="1:12" ht="44.45" hidden="1" customHeight="1" x14ac:dyDescent="0.2">
      <c r="A199" s="1322"/>
      <c r="B199" s="1285"/>
      <c r="C199" s="1285"/>
      <c r="D199" s="23"/>
      <c r="E199" s="23"/>
      <c r="F199" s="141"/>
      <c r="G199" s="141"/>
      <c r="H199" s="252"/>
      <c r="I199" s="252"/>
      <c r="J199" s="168"/>
      <c r="K199" s="169"/>
    </row>
    <row r="200" spans="1:12" ht="40.15" hidden="1" customHeight="1" x14ac:dyDescent="0.2">
      <c r="A200" s="1322"/>
      <c r="B200" s="1285"/>
      <c r="C200" s="1285"/>
      <c r="D200" s="23"/>
      <c r="E200" s="23"/>
      <c r="F200" s="141"/>
      <c r="G200" s="141"/>
      <c r="H200" s="252"/>
      <c r="I200" s="252"/>
      <c r="J200" s="168"/>
      <c r="K200" s="169"/>
    </row>
    <row r="201" spans="1:12" ht="18" hidden="1" customHeight="1" x14ac:dyDescent="0.2">
      <c r="A201" s="1322"/>
      <c r="B201" s="1285"/>
      <c r="C201" s="1285"/>
      <c r="D201" s="23"/>
      <c r="E201" s="23"/>
      <c r="F201" s="141"/>
      <c r="G201" s="141"/>
      <c r="H201" s="252"/>
      <c r="I201" s="252"/>
      <c r="J201" s="168"/>
      <c r="K201" s="169"/>
    </row>
    <row r="202" spans="1:12" ht="18" hidden="1" customHeight="1" x14ac:dyDescent="0.2">
      <c r="A202" s="1322"/>
      <c r="B202" s="1285"/>
      <c r="C202" s="1285"/>
      <c r="D202" s="23"/>
      <c r="E202" s="23"/>
      <c r="F202" s="141"/>
      <c r="G202" s="141"/>
      <c r="H202" s="252"/>
      <c r="I202" s="252"/>
      <c r="J202" s="168"/>
      <c r="K202" s="169"/>
    </row>
    <row r="203" spans="1:12" ht="18" hidden="1" customHeight="1" x14ac:dyDescent="0.2">
      <c r="A203" s="1322"/>
      <c r="B203" s="1285"/>
      <c r="C203" s="1285"/>
      <c r="D203" s="23"/>
      <c r="E203" s="23"/>
      <c r="F203" s="141"/>
      <c r="G203" s="141"/>
      <c r="H203" s="252"/>
      <c r="I203" s="252"/>
      <c r="J203" s="168"/>
      <c r="K203" s="169"/>
    </row>
    <row r="204" spans="1:12" ht="18" hidden="1" customHeight="1" x14ac:dyDescent="0.2">
      <c r="A204" s="1322"/>
      <c r="B204" s="1285"/>
      <c r="C204" s="1285"/>
      <c r="D204" s="23"/>
      <c r="E204" s="23"/>
      <c r="F204" s="141"/>
      <c r="G204" s="141"/>
      <c r="H204" s="252"/>
      <c r="I204" s="252"/>
      <c r="J204" s="168"/>
      <c r="K204" s="169"/>
    </row>
    <row r="205" spans="1:12" ht="18" hidden="1" customHeight="1" x14ac:dyDescent="0.2">
      <c r="A205" s="1322"/>
      <c r="B205" s="1285"/>
      <c r="C205" s="1285"/>
      <c r="D205" s="23"/>
      <c r="E205" s="23"/>
      <c r="F205" s="141"/>
      <c r="G205" s="141">
        <f t="shared" ref="G205:G210" si="19">E205*F205</f>
        <v>0</v>
      </c>
      <c r="H205" s="252"/>
      <c r="I205" s="252"/>
      <c r="J205" s="168"/>
      <c r="K205" s="169"/>
    </row>
    <row r="206" spans="1:12" ht="18" hidden="1" customHeight="1" x14ac:dyDescent="0.2">
      <c r="A206" s="1322"/>
      <c r="B206" s="1285"/>
      <c r="C206" s="1285"/>
      <c r="D206" s="23"/>
      <c r="E206" s="23"/>
      <c r="F206" s="141"/>
      <c r="G206" s="141">
        <f t="shared" si="19"/>
        <v>0</v>
      </c>
      <c r="H206" s="252"/>
      <c r="I206" s="252"/>
      <c r="J206" s="168"/>
      <c r="K206" s="169"/>
    </row>
    <row r="207" spans="1:12" ht="18" hidden="1" customHeight="1" x14ac:dyDescent="0.2">
      <c r="A207" s="1322"/>
      <c r="B207" s="1285"/>
      <c r="C207" s="1285"/>
      <c r="D207" s="23"/>
      <c r="E207" s="23"/>
      <c r="F207" s="141"/>
      <c r="G207" s="141">
        <f t="shared" si="19"/>
        <v>0</v>
      </c>
      <c r="H207" s="252"/>
      <c r="I207" s="252"/>
      <c r="J207" s="168"/>
      <c r="K207" s="169"/>
    </row>
    <row r="208" spans="1:12" ht="18" hidden="1" customHeight="1" x14ac:dyDescent="0.2">
      <c r="A208" s="1322"/>
      <c r="B208" s="1285"/>
      <c r="C208" s="1285"/>
      <c r="D208" s="23"/>
      <c r="E208" s="23"/>
      <c r="F208" s="141"/>
      <c r="G208" s="141">
        <f t="shared" si="19"/>
        <v>0</v>
      </c>
      <c r="H208" s="252"/>
      <c r="I208" s="252"/>
      <c r="J208" s="168"/>
      <c r="K208" s="169"/>
    </row>
    <row r="209" spans="1:12" ht="18" hidden="1" customHeight="1" x14ac:dyDescent="0.2">
      <c r="A209" s="1322"/>
      <c r="B209" s="1285"/>
      <c r="C209" s="1285"/>
      <c r="D209" s="23"/>
      <c r="E209" s="23"/>
      <c r="F209" s="141"/>
      <c r="G209" s="141">
        <f t="shared" si="19"/>
        <v>0</v>
      </c>
      <c r="H209" s="252"/>
      <c r="I209" s="252"/>
      <c r="J209" s="168"/>
      <c r="K209" s="169"/>
    </row>
    <row r="210" spans="1:12" ht="18" hidden="1" customHeight="1" x14ac:dyDescent="0.2">
      <c r="A210" s="1322"/>
      <c r="B210" s="1285"/>
      <c r="C210" s="1285"/>
      <c r="D210" s="23"/>
      <c r="E210" s="23"/>
      <c r="F210" s="141"/>
      <c r="G210" s="141">
        <f t="shared" si="19"/>
        <v>0</v>
      </c>
      <c r="H210" s="252"/>
      <c r="I210" s="252"/>
      <c r="J210" s="168"/>
      <c r="K210" s="169"/>
    </row>
    <row r="211" spans="1:12" ht="18" hidden="1" customHeight="1" x14ac:dyDescent="0.2">
      <c r="A211" s="1329" t="s">
        <v>455</v>
      </c>
      <c r="B211" s="1286"/>
      <c r="C211" s="1286"/>
      <c r="D211" s="1286"/>
      <c r="E211" s="1286"/>
      <c r="F211" s="1286"/>
      <c r="G211" s="142">
        <f>SUM(G197:G210)</f>
        <v>0</v>
      </c>
      <c r="H211" s="142">
        <f>SUM(H197:H210)</f>
        <v>0</v>
      </c>
      <c r="I211" s="142">
        <f>SUM(I197:I210)</f>
        <v>0</v>
      </c>
      <c r="J211" s="142">
        <f>SUM(J197:J210)</f>
        <v>0</v>
      </c>
      <c r="K211" s="166">
        <f>SUM(K197:K210)</f>
        <v>0</v>
      </c>
    </row>
    <row r="212" spans="1:12" ht="18" hidden="1" customHeight="1" thickBot="1" x14ac:dyDescent="0.25">
      <c r="A212" s="1348" t="s">
        <v>462</v>
      </c>
      <c r="B212" s="1349"/>
      <c r="C212" s="1349"/>
      <c r="D212" s="1349"/>
      <c r="E212" s="1349"/>
      <c r="F212" s="1349"/>
      <c r="G212" s="721">
        <f>G194+G211</f>
        <v>0</v>
      </c>
      <c r="H212" s="721">
        <f>H194+H211</f>
        <v>0</v>
      </c>
      <c r="I212" s="721">
        <f t="shared" ref="I212:K212" si="20">I194+I211</f>
        <v>0</v>
      </c>
      <c r="J212" s="721">
        <f t="shared" si="20"/>
        <v>0</v>
      </c>
      <c r="K212" s="722">
        <f t="shared" si="20"/>
        <v>0</v>
      </c>
    </row>
    <row r="213" spans="1:12" ht="18" hidden="1" customHeight="1" thickBot="1" x14ac:dyDescent="0.25">
      <c r="A213" s="1338" t="s">
        <v>456</v>
      </c>
      <c r="B213" s="1339"/>
      <c r="C213" s="1339"/>
      <c r="D213" s="1339"/>
      <c r="E213" s="1339"/>
      <c r="F213" s="1339"/>
      <c r="G213" s="345" t="s">
        <v>457</v>
      </c>
      <c r="H213" s="1340"/>
      <c r="I213" s="1340"/>
      <c r="J213" s="1340"/>
      <c r="K213" s="1341"/>
    </row>
    <row r="214" spans="1:12" ht="18" hidden="1" customHeight="1" x14ac:dyDescent="0.2">
      <c r="A214" s="1300" t="str">
        <f>IF(G213="Si","Administración","Gastos de administración")</f>
        <v>Gastos de administración</v>
      </c>
      <c r="B214" s="1342"/>
      <c r="C214" s="1342"/>
      <c r="D214" s="1342"/>
      <c r="E214" s="1343"/>
      <c r="F214" s="284">
        <v>0.16</v>
      </c>
      <c r="G214" s="285">
        <v>0</v>
      </c>
      <c r="H214" s="141">
        <f>G214</f>
        <v>0</v>
      </c>
      <c r="I214" s="141"/>
      <c r="J214" s="141"/>
      <c r="K214" s="164"/>
      <c r="L214" s="346" t="s">
        <v>396</v>
      </c>
    </row>
    <row r="215" spans="1:12" ht="18" hidden="1" customHeight="1" x14ac:dyDescent="0.2">
      <c r="A215" s="1304" t="str">
        <f>IF(G213="Si","Utilidad","")</f>
        <v/>
      </c>
      <c r="B215" s="1305"/>
      <c r="C215" s="1305"/>
      <c r="D215" s="1305"/>
      <c r="E215" s="1306"/>
      <c r="F215" s="284"/>
      <c r="G215" s="285">
        <v>0</v>
      </c>
      <c r="H215" s="141"/>
      <c r="I215" s="141"/>
      <c r="J215" s="141"/>
      <c r="K215" s="164"/>
    </row>
    <row r="216" spans="1:12" ht="18" hidden="1" customHeight="1" x14ac:dyDescent="0.2">
      <c r="A216" s="1304" t="str">
        <f>IF(G213="Si","IVA","")</f>
        <v/>
      </c>
      <c r="B216" s="1305"/>
      <c r="C216" s="1305"/>
      <c r="D216" s="1305"/>
      <c r="E216" s="1306"/>
      <c r="F216" s="284"/>
      <c r="G216" s="285">
        <v>0</v>
      </c>
      <c r="H216" s="141"/>
      <c r="I216" s="141"/>
      <c r="J216" s="141"/>
      <c r="K216" s="164"/>
      <c r="L216" s="283" t="s">
        <v>399</v>
      </c>
    </row>
    <row r="217" spans="1:12" ht="18" hidden="1" customHeight="1" thickBot="1" x14ac:dyDescent="0.25">
      <c r="A217" s="1344" t="str">
        <f>IF(G213="Si","TOTAL (después de AU e IVA)", "TOTAL (después de administración)")</f>
        <v>TOTAL (después de administración)</v>
      </c>
      <c r="B217" s="1345"/>
      <c r="C217" s="1345"/>
      <c r="D217" s="1345"/>
      <c r="E217" s="1345"/>
      <c r="F217" s="1345"/>
      <c r="G217" s="286">
        <f>SUM(G214:G216)+G212</f>
        <v>0</v>
      </c>
      <c r="H217" s="265">
        <f t="shared" ref="H217:K217" si="21">SUM(H214:H216)+H212</f>
        <v>0</v>
      </c>
      <c r="I217" s="265">
        <f t="shared" si="21"/>
        <v>0</v>
      </c>
      <c r="J217" s="265">
        <f t="shared" si="21"/>
        <v>0</v>
      </c>
      <c r="K217" s="266">
        <f t="shared" si="21"/>
        <v>0</v>
      </c>
    </row>
    <row r="218" spans="1:12" ht="96" hidden="1" customHeight="1" thickBot="1" x14ac:dyDescent="0.25">
      <c r="A218" s="263" t="s">
        <v>458</v>
      </c>
      <c r="B218" s="465">
        <f>4+4+1+1+4+4</f>
        <v>18</v>
      </c>
      <c r="C218" s="264" t="s">
        <v>117</v>
      </c>
      <c r="D218" s="465" t="s">
        <v>148</v>
      </c>
      <c r="E218" s="264" t="s">
        <v>463</v>
      </c>
      <c r="F218" s="543">
        <f>IFERROR(G212/B218,0)</f>
        <v>0</v>
      </c>
      <c r="G218" s="1334"/>
      <c r="H218" s="1336"/>
      <c r="I218" s="1336"/>
      <c r="J218" s="1336"/>
      <c r="K218" s="1337"/>
    </row>
    <row r="219" spans="1:12" ht="18" hidden="1" customHeight="1" thickBot="1" x14ac:dyDescent="0.25">
      <c r="A219" s="1291"/>
      <c r="B219" s="1292"/>
      <c r="C219" s="1292"/>
      <c r="D219" s="1292"/>
      <c r="E219" s="1292"/>
      <c r="F219" s="1292"/>
      <c r="G219" s="1292"/>
      <c r="H219" s="1292"/>
      <c r="I219" s="1292"/>
      <c r="J219" s="1292"/>
      <c r="K219" s="1293"/>
    </row>
    <row r="220" spans="1:12" ht="55.5" hidden="1" customHeight="1" thickBot="1" x14ac:dyDescent="0.25">
      <c r="A220" s="263" t="s">
        <v>458</v>
      </c>
      <c r="B220" s="465">
        <f>+B218</f>
        <v>18</v>
      </c>
      <c r="C220" s="264" t="s">
        <v>117</v>
      </c>
      <c r="D220" s="465" t="s">
        <v>148</v>
      </c>
      <c r="E220" s="264" t="s">
        <v>464</v>
      </c>
      <c r="F220" s="543">
        <f>IFERROR((G212-G194)/B220,0)</f>
        <v>0</v>
      </c>
      <c r="G220" s="1334"/>
      <c r="H220" s="1336"/>
      <c r="I220" s="1336"/>
      <c r="J220" s="1336"/>
      <c r="K220" s="1337"/>
    </row>
    <row r="221" spans="1:12" ht="18" customHeight="1" x14ac:dyDescent="0.2">
      <c r="A221" s="468"/>
      <c r="B221" s="400"/>
      <c r="C221" s="468"/>
      <c r="D221" s="400"/>
      <c r="E221" s="468"/>
      <c r="F221" s="466"/>
      <c r="G221" s="467"/>
      <c r="H221" s="467"/>
      <c r="I221" s="467"/>
      <c r="J221" s="467"/>
      <c r="K221" s="467"/>
    </row>
    <row r="222" spans="1:12" ht="18" hidden="1" customHeight="1" x14ac:dyDescent="0.2">
      <c r="A222" s="1323" t="s">
        <v>467</v>
      </c>
      <c r="B222" s="1324"/>
      <c r="C222" s="1324"/>
      <c r="D222" s="1324"/>
      <c r="E222" s="1324"/>
      <c r="F222" s="1324"/>
      <c r="G222" s="1324"/>
      <c r="H222" s="1324"/>
      <c r="I222" s="1324"/>
      <c r="J222" s="1324"/>
      <c r="K222" s="1325"/>
    </row>
    <row r="223" spans="1:12" ht="31.5" hidden="1" customHeight="1" x14ac:dyDescent="0.2">
      <c r="A223" s="251" t="s">
        <v>375</v>
      </c>
      <c r="B223" s="76" t="s">
        <v>376</v>
      </c>
      <c r="C223" s="76" t="s">
        <v>377</v>
      </c>
      <c r="D223" s="76" t="s">
        <v>117</v>
      </c>
      <c r="E223" s="76" t="s">
        <v>378</v>
      </c>
      <c r="F223" s="135" t="s">
        <v>379</v>
      </c>
      <c r="G223" s="135" t="s">
        <v>380</v>
      </c>
      <c r="H223" s="137" t="s">
        <v>425</v>
      </c>
      <c r="I223" s="137" t="s">
        <v>426</v>
      </c>
      <c r="J223" s="137" t="s">
        <v>425</v>
      </c>
      <c r="K223" s="162" t="s">
        <v>426</v>
      </c>
    </row>
    <row r="224" spans="1:12" ht="18" hidden="1" customHeight="1" x14ac:dyDescent="0.2">
      <c r="A224" s="1326" t="s">
        <v>373</v>
      </c>
      <c r="B224" s="1327"/>
      <c r="C224" s="1327"/>
      <c r="D224" s="1327"/>
      <c r="E224" s="1327"/>
      <c r="F224" s="1327"/>
      <c r="G224" s="1327"/>
      <c r="H224" s="1327"/>
      <c r="I224" s="1327"/>
      <c r="J224" s="1327"/>
      <c r="K224" s="1328"/>
    </row>
    <row r="225" spans="1:11" ht="18" hidden="1" customHeight="1" x14ac:dyDescent="0.2">
      <c r="A225" s="253"/>
      <c r="B225" s="143"/>
      <c r="C225" s="140"/>
      <c r="D225" s="143"/>
      <c r="E225" s="143"/>
      <c r="F225" s="141"/>
      <c r="G225" s="141">
        <f>B225*C225*E225*F225</f>
        <v>0</v>
      </c>
      <c r="H225" s="141"/>
      <c r="I225" s="141"/>
      <c r="J225" s="141"/>
      <c r="K225" s="164"/>
    </row>
    <row r="226" spans="1:11" ht="18" hidden="1" customHeight="1" x14ac:dyDescent="0.2">
      <c r="A226" s="253"/>
      <c r="B226" s="143"/>
      <c r="C226" s="140"/>
      <c r="D226" s="143"/>
      <c r="E226" s="143"/>
      <c r="F226" s="141"/>
      <c r="G226" s="141">
        <f>B226*C226*E226*F226</f>
        <v>0</v>
      </c>
      <c r="H226" s="141"/>
      <c r="I226" s="141"/>
      <c r="J226" s="141"/>
      <c r="K226" s="164"/>
    </row>
    <row r="227" spans="1:11" ht="18" hidden="1" customHeight="1" x14ac:dyDescent="0.2">
      <c r="A227" s="253"/>
      <c r="B227" s="143"/>
      <c r="C227" s="140"/>
      <c r="D227" s="143"/>
      <c r="E227" s="143"/>
      <c r="F227" s="141"/>
      <c r="G227" s="141">
        <f t="shared" ref="G227:G235" si="22">B227*C227*E227*F227</f>
        <v>0</v>
      </c>
      <c r="H227" s="141"/>
      <c r="I227" s="141"/>
      <c r="J227" s="141"/>
      <c r="K227" s="164"/>
    </row>
    <row r="228" spans="1:11" ht="18" hidden="1" customHeight="1" x14ac:dyDescent="0.2">
      <c r="A228" s="253"/>
      <c r="B228" s="143"/>
      <c r="C228" s="140"/>
      <c r="D228" s="143"/>
      <c r="E228" s="143"/>
      <c r="F228" s="141"/>
      <c r="G228" s="141">
        <f t="shared" si="22"/>
        <v>0</v>
      </c>
      <c r="H228" s="141"/>
      <c r="I228" s="141"/>
      <c r="J228" s="141"/>
      <c r="K228" s="164"/>
    </row>
    <row r="229" spans="1:11" ht="18" hidden="1" customHeight="1" x14ac:dyDescent="0.2">
      <c r="A229" s="253"/>
      <c r="B229" s="143"/>
      <c r="C229" s="140"/>
      <c r="D229" s="143"/>
      <c r="E229" s="143"/>
      <c r="F229" s="141"/>
      <c r="G229" s="141">
        <f t="shared" si="22"/>
        <v>0</v>
      </c>
      <c r="H229" s="141"/>
      <c r="I229" s="141"/>
      <c r="J229" s="141"/>
      <c r="K229" s="164"/>
    </row>
    <row r="230" spans="1:11" ht="18" hidden="1" customHeight="1" x14ac:dyDescent="0.2">
      <c r="A230" s="253"/>
      <c r="B230" s="143"/>
      <c r="C230" s="140"/>
      <c r="D230" s="143"/>
      <c r="E230" s="143"/>
      <c r="F230" s="141"/>
      <c r="G230" s="141">
        <f t="shared" si="22"/>
        <v>0</v>
      </c>
      <c r="H230" s="141"/>
      <c r="I230" s="141"/>
      <c r="J230" s="141"/>
      <c r="K230" s="164"/>
    </row>
    <row r="231" spans="1:11" ht="18" hidden="1" customHeight="1" x14ac:dyDescent="0.2">
      <c r="A231" s="253"/>
      <c r="B231" s="143"/>
      <c r="C231" s="140"/>
      <c r="D231" s="143"/>
      <c r="E231" s="143"/>
      <c r="F231" s="141"/>
      <c r="G231" s="141">
        <f t="shared" si="22"/>
        <v>0</v>
      </c>
      <c r="H231" s="141"/>
      <c r="I231" s="141"/>
      <c r="J231" s="141"/>
      <c r="K231" s="164"/>
    </row>
    <row r="232" spans="1:11" ht="18" hidden="1" customHeight="1" x14ac:dyDescent="0.2">
      <c r="A232" s="253"/>
      <c r="B232" s="143"/>
      <c r="C232" s="140"/>
      <c r="D232" s="143"/>
      <c r="E232" s="143"/>
      <c r="F232" s="141"/>
      <c r="G232" s="141">
        <f t="shared" si="22"/>
        <v>0</v>
      </c>
      <c r="H232" s="141"/>
      <c r="I232" s="141"/>
      <c r="J232" s="141"/>
      <c r="K232" s="164"/>
    </row>
    <row r="233" spans="1:11" ht="18" hidden="1" customHeight="1" x14ac:dyDescent="0.2">
      <c r="A233" s="165"/>
      <c r="B233" s="139"/>
      <c r="C233" s="140"/>
      <c r="D233" s="139"/>
      <c r="E233" s="139"/>
      <c r="F233" s="141"/>
      <c r="G233" s="141">
        <f t="shared" si="22"/>
        <v>0</v>
      </c>
      <c r="H233" s="141"/>
      <c r="I233" s="141"/>
      <c r="J233" s="141"/>
      <c r="K233" s="164"/>
    </row>
    <row r="234" spans="1:11" ht="18" hidden="1" customHeight="1" x14ac:dyDescent="0.2">
      <c r="A234" s="165"/>
      <c r="B234" s="139"/>
      <c r="C234" s="140"/>
      <c r="D234" s="139"/>
      <c r="E234" s="139"/>
      <c r="F234" s="141"/>
      <c r="G234" s="141">
        <f t="shared" si="22"/>
        <v>0</v>
      </c>
      <c r="H234" s="141"/>
      <c r="I234" s="141"/>
      <c r="J234" s="141"/>
      <c r="K234" s="164"/>
    </row>
    <row r="235" spans="1:11" ht="18" hidden="1" customHeight="1" x14ac:dyDescent="0.2">
      <c r="A235" s="165"/>
      <c r="B235" s="139"/>
      <c r="C235" s="140"/>
      <c r="D235" s="139"/>
      <c r="E235" s="139"/>
      <c r="F235" s="141"/>
      <c r="G235" s="141">
        <f t="shared" si="22"/>
        <v>0</v>
      </c>
      <c r="H235" s="141"/>
      <c r="I235" s="141"/>
      <c r="J235" s="141"/>
      <c r="K235" s="164"/>
    </row>
    <row r="236" spans="1:11" ht="18" hidden="1" customHeight="1" x14ac:dyDescent="0.2">
      <c r="A236" s="1329" t="s">
        <v>448</v>
      </c>
      <c r="B236" s="1286"/>
      <c r="C236" s="1286"/>
      <c r="D236" s="1286"/>
      <c r="E236" s="1286"/>
      <c r="F236" s="1286"/>
      <c r="G236" s="142">
        <f>SUM(G225:G235)</f>
        <v>0</v>
      </c>
      <c r="H236" s="142">
        <f>SUM(H225:H235)</f>
        <v>0</v>
      </c>
      <c r="I236" s="142">
        <f>SUM(I225:I235)</f>
        <v>0</v>
      </c>
      <c r="J236" s="142">
        <f>SUM(J225:J235)</f>
        <v>0</v>
      </c>
      <c r="K236" s="166">
        <f>SUM(K225:K235)</f>
        <v>0</v>
      </c>
    </row>
    <row r="237" spans="1:11" ht="24.75" hidden="1" customHeight="1" x14ac:dyDescent="0.2">
      <c r="A237" s="1330" t="s">
        <v>375</v>
      </c>
      <c r="B237" s="1321"/>
      <c r="C237" s="1321"/>
      <c r="D237" s="83" t="s">
        <v>117</v>
      </c>
      <c r="E237" s="83" t="s">
        <v>378</v>
      </c>
      <c r="F237" s="83" t="s">
        <v>442</v>
      </c>
      <c r="G237" s="167" t="s">
        <v>443</v>
      </c>
      <c r="H237" s="137" t="s">
        <v>425</v>
      </c>
      <c r="I237" s="137" t="s">
        <v>426</v>
      </c>
      <c r="J237" s="137" t="s">
        <v>425</v>
      </c>
      <c r="K237" s="162" t="s">
        <v>426</v>
      </c>
    </row>
    <row r="238" spans="1:11" ht="18" hidden="1" customHeight="1" x14ac:dyDescent="0.2">
      <c r="A238" s="1326" t="s">
        <v>461</v>
      </c>
      <c r="B238" s="1327"/>
      <c r="C238" s="1327"/>
      <c r="D238" s="1327"/>
      <c r="E238" s="1327"/>
      <c r="F238" s="1327"/>
      <c r="G238" s="1327"/>
      <c r="H238" s="1327"/>
      <c r="I238" s="1327"/>
      <c r="J238" s="1327"/>
      <c r="K238" s="1328"/>
    </row>
    <row r="239" spans="1:11" ht="18" hidden="1" customHeight="1" x14ac:dyDescent="0.2">
      <c r="A239" s="1322"/>
      <c r="B239" s="1285"/>
      <c r="C239" s="1285"/>
      <c r="D239" s="23"/>
      <c r="E239" s="23"/>
      <c r="F239" s="141"/>
      <c r="G239" s="141">
        <f t="shared" ref="G239:G252" si="23">E239*F239</f>
        <v>0</v>
      </c>
      <c r="H239" s="252"/>
      <c r="I239" s="252"/>
      <c r="J239" s="168"/>
      <c r="K239" s="169"/>
    </row>
    <row r="240" spans="1:11" ht="18" hidden="1" customHeight="1" x14ac:dyDescent="0.2">
      <c r="A240" s="1322"/>
      <c r="B240" s="1285"/>
      <c r="C240" s="1285"/>
      <c r="D240" s="23"/>
      <c r="E240" s="23"/>
      <c r="F240" s="141"/>
      <c r="G240" s="141">
        <f t="shared" si="23"/>
        <v>0</v>
      </c>
      <c r="H240" s="252"/>
      <c r="I240" s="252"/>
      <c r="J240" s="168"/>
      <c r="K240" s="169"/>
    </row>
    <row r="241" spans="1:12" ht="18" hidden="1" customHeight="1" x14ac:dyDescent="0.2">
      <c r="A241" s="1322"/>
      <c r="B241" s="1285"/>
      <c r="C241" s="1285"/>
      <c r="D241" s="23"/>
      <c r="E241" s="23"/>
      <c r="F241" s="141"/>
      <c r="G241" s="141">
        <f t="shared" si="23"/>
        <v>0</v>
      </c>
      <c r="H241" s="252"/>
      <c r="I241" s="252"/>
      <c r="J241" s="168"/>
      <c r="K241" s="169"/>
    </row>
    <row r="242" spans="1:12" ht="18" hidden="1" customHeight="1" x14ac:dyDescent="0.2">
      <c r="A242" s="1322"/>
      <c r="B242" s="1285"/>
      <c r="C242" s="1285"/>
      <c r="D242" s="23"/>
      <c r="E242" s="23"/>
      <c r="F242" s="141"/>
      <c r="G242" s="141">
        <f t="shared" si="23"/>
        <v>0</v>
      </c>
      <c r="H242" s="252"/>
      <c r="I242" s="252"/>
      <c r="J242" s="168"/>
      <c r="K242" s="169"/>
    </row>
    <row r="243" spans="1:12" ht="18" hidden="1" customHeight="1" x14ac:dyDescent="0.2">
      <c r="A243" s="1322"/>
      <c r="B243" s="1285"/>
      <c r="C243" s="1285"/>
      <c r="D243" s="23"/>
      <c r="E243" s="23"/>
      <c r="F243" s="141"/>
      <c r="G243" s="141">
        <f t="shared" si="23"/>
        <v>0</v>
      </c>
      <c r="H243" s="252"/>
      <c r="I243" s="252"/>
      <c r="J243" s="168"/>
      <c r="K243" s="169"/>
    </row>
    <row r="244" spans="1:12" ht="18" hidden="1" customHeight="1" x14ac:dyDescent="0.2">
      <c r="A244" s="1322"/>
      <c r="B244" s="1285"/>
      <c r="C244" s="1285"/>
      <c r="D244" s="23"/>
      <c r="E244" s="23"/>
      <c r="F244" s="141"/>
      <c r="G244" s="141">
        <f t="shared" si="23"/>
        <v>0</v>
      </c>
      <c r="H244" s="252"/>
      <c r="I244" s="252"/>
      <c r="J244" s="168"/>
      <c r="K244" s="169"/>
    </row>
    <row r="245" spans="1:12" ht="18" hidden="1" customHeight="1" x14ac:dyDescent="0.2">
      <c r="A245" s="1322"/>
      <c r="B245" s="1285"/>
      <c r="C245" s="1285"/>
      <c r="D245" s="23"/>
      <c r="E245" s="23"/>
      <c r="F245" s="141"/>
      <c r="G245" s="141">
        <f t="shared" si="23"/>
        <v>0</v>
      </c>
      <c r="H245" s="252"/>
      <c r="I245" s="252"/>
      <c r="J245" s="168"/>
      <c r="K245" s="169"/>
    </row>
    <row r="246" spans="1:12" ht="18" hidden="1" customHeight="1" x14ac:dyDescent="0.2">
      <c r="A246" s="1322"/>
      <c r="B246" s="1285"/>
      <c r="C246" s="1285"/>
      <c r="D246" s="23"/>
      <c r="E246" s="23"/>
      <c r="F246" s="141"/>
      <c r="G246" s="141">
        <f t="shared" si="23"/>
        <v>0</v>
      </c>
      <c r="H246" s="252"/>
      <c r="I246" s="252"/>
      <c r="J246" s="168"/>
      <c r="K246" s="169"/>
    </row>
    <row r="247" spans="1:12" ht="18" hidden="1" customHeight="1" x14ac:dyDescent="0.2">
      <c r="A247" s="1322"/>
      <c r="B247" s="1285"/>
      <c r="C247" s="1285"/>
      <c r="D247" s="23"/>
      <c r="E247" s="23"/>
      <c r="F247" s="141"/>
      <c r="G247" s="141">
        <f t="shared" si="23"/>
        <v>0</v>
      </c>
      <c r="H247" s="252"/>
      <c r="I247" s="252"/>
      <c r="J247" s="168"/>
      <c r="K247" s="169"/>
    </row>
    <row r="248" spans="1:12" ht="18" hidden="1" customHeight="1" x14ac:dyDescent="0.2">
      <c r="A248" s="1322"/>
      <c r="B248" s="1285"/>
      <c r="C248" s="1285"/>
      <c r="D248" s="23"/>
      <c r="E248" s="23"/>
      <c r="F248" s="141"/>
      <c r="G248" s="141">
        <f t="shared" si="23"/>
        <v>0</v>
      </c>
      <c r="H248" s="252"/>
      <c r="I248" s="252"/>
      <c r="J248" s="168"/>
      <c r="K248" s="169"/>
    </row>
    <row r="249" spans="1:12" ht="18" hidden="1" customHeight="1" x14ac:dyDescent="0.2">
      <c r="A249" s="1322"/>
      <c r="B249" s="1285"/>
      <c r="C249" s="1285"/>
      <c r="D249" s="23"/>
      <c r="E249" s="23"/>
      <c r="F249" s="141"/>
      <c r="G249" s="141">
        <f t="shared" si="23"/>
        <v>0</v>
      </c>
      <c r="H249" s="252"/>
      <c r="I249" s="252"/>
      <c r="J249" s="168"/>
      <c r="K249" s="169"/>
    </row>
    <row r="250" spans="1:12" ht="18" hidden="1" customHeight="1" x14ac:dyDescent="0.2">
      <c r="A250" s="1322"/>
      <c r="B250" s="1285"/>
      <c r="C250" s="1285"/>
      <c r="D250" s="23"/>
      <c r="E250" s="23"/>
      <c r="F250" s="141"/>
      <c r="G250" s="141">
        <f t="shared" si="23"/>
        <v>0</v>
      </c>
      <c r="H250" s="252"/>
      <c r="I250" s="252"/>
      <c r="J250" s="168"/>
      <c r="K250" s="169"/>
    </row>
    <row r="251" spans="1:12" ht="18" hidden="1" customHeight="1" x14ac:dyDescent="0.2">
      <c r="A251" s="1322"/>
      <c r="B251" s="1285"/>
      <c r="C251" s="1285"/>
      <c r="D251" s="23"/>
      <c r="E251" s="23"/>
      <c r="F251" s="141"/>
      <c r="G251" s="141">
        <f t="shared" si="23"/>
        <v>0</v>
      </c>
      <c r="H251" s="252"/>
      <c r="I251" s="252"/>
      <c r="J251" s="168"/>
      <c r="K251" s="169"/>
    </row>
    <row r="252" spans="1:12" ht="18" hidden="1" customHeight="1" x14ac:dyDescent="0.2">
      <c r="A252" s="1322"/>
      <c r="B252" s="1285"/>
      <c r="C252" s="1285"/>
      <c r="D252" s="23"/>
      <c r="E252" s="23"/>
      <c r="F252" s="141"/>
      <c r="G252" s="141">
        <f t="shared" si="23"/>
        <v>0</v>
      </c>
      <c r="H252" s="252"/>
      <c r="I252" s="252"/>
      <c r="J252" s="168"/>
      <c r="K252" s="169"/>
    </row>
    <row r="253" spans="1:12" ht="18" hidden="1" customHeight="1" x14ac:dyDescent="0.2">
      <c r="A253" s="1329" t="s">
        <v>455</v>
      </c>
      <c r="B253" s="1286"/>
      <c r="C253" s="1286"/>
      <c r="D253" s="1286"/>
      <c r="E253" s="1286"/>
      <c r="F253" s="1286"/>
      <c r="G253" s="142">
        <f>SUM(G239:G252)</f>
        <v>0</v>
      </c>
      <c r="H253" s="142">
        <f>SUM(H239:H252)</f>
        <v>0</v>
      </c>
      <c r="I253" s="142">
        <f>SUM(I239:I252)</f>
        <v>0</v>
      </c>
      <c r="J253" s="142">
        <f>SUM(J239:J252)</f>
        <v>0</v>
      </c>
      <c r="K253" s="166">
        <f>SUM(K239:K252)</f>
        <v>0</v>
      </c>
    </row>
    <row r="254" spans="1:12" ht="18" hidden="1" customHeight="1" thickBot="1" x14ac:dyDescent="0.25">
      <c r="A254" s="1346" t="s">
        <v>462</v>
      </c>
      <c r="B254" s="1347"/>
      <c r="C254" s="1347"/>
      <c r="D254" s="1347"/>
      <c r="E254" s="1347"/>
      <c r="F254" s="1347"/>
      <c r="G254" s="170">
        <f>G236+G253</f>
        <v>0</v>
      </c>
      <c r="H254" s="170">
        <f>H236+H253</f>
        <v>0</v>
      </c>
      <c r="I254" s="170">
        <f t="shared" ref="I254:K254" si="24">I236+I253</f>
        <v>0</v>
      </c>
      <c r="J254" s="170">
        <f t="shared" si="24"/>
        <v>0</v>
      </c>
      <c r="K254" s="171">
        <f t="shared" si="24"/>
        <v>0</v>
      </c>
    </row>
    <row r="255" spans="1:12" ht="18" hidden="1" customHeight="1" thickBot="1" x14ac:dyDescent="0.25">
      <c r="A255" s="1338" t="s">
        <v>456</v>
      </c>
      <c r="B255" s="1339"/>
      <c r="C255" s="1339"/>
      <c r="D255" s="1339"/>
      <c r="E255" s="1339"/>
      <c r="F255" s="1339"/>
      <c r="G255" s="345" t="s">
        <v>457</v>
      </c>
      <c r="H255" s="1340"/>
      <c r="I255" s="1340"/>
      <c r="J255" s="1340"/>
      <c r="K255" s="1341"/>
    </row>
    <row r="256" spans="1:12" ht="18" hidden="1" customHeight="1" x14ac:dyDescent="0.2">
      <c r="A256" s="1300" t="str">
        <f>IF(G255="Si","Administración","Gastos de administración")</f>
        <v>Gastos de administración</v>
      </c>
      <c r="B256" s="1342"/>
      <c r="C256" s="1342"/>
      <c r="D256" s="1342"/>
      <c r="E256" s="1343"/>
      <c r="F256" s="284"/>
      <c r="G256" s="285">
        <v>0</v>
      </c>
      <c r="H256" s="141">
        <f>G256</f>
        <v>0</v>
      </c>
      <c r="I256" s="141"/>
      <c r="J256" s="141"/>
      <c r="K256" s="164"/>
      <c r="L256" s="346" t="s">
        <v>396</v>
      </c>
    </row>
    <row r="257" spans="1:12" ht="18" hidden="1" customHeight="1" x14ac:dyDescent="0.2">
      <c r="A257" s="1304" t="str">
        <f>IF(G255="Si","Utilidad","")</f>
        <v/>
      </c>
      <c r="B257" s="1305"/>
      <c r="C257" s="1305"/>
      <c r="D257" s="1305"/>
      <c r="E257" s="1306"/>
      <c r="F257" s="284"/>
      <c r="G257" s="285">
        <v>0</v>
      </c>
      <c r="H257" s="141"/>
      <c r="I257" s="141"/>
      <c r="J257" s="141"/>
      <c r="K257" s="164"/>
    </row>
    <row r="258" spans="1:12" ht="18" hidden="1" customHeight="1" x14ac:dyDescent="0.2">
      <c r="A258" s="1304" t="str">
        <f>IF(G255="Si","IVA","")</f>
        <v/>
      </c>
      <c r="B258" s="1305"/>
      <c r="C258" s="1305"/>
      <c r="D258" s="1305"/>
      <c r="E258" s="1306"/>
      <c r="F258" s="284"/>
      <c r="G258" s="285">
        <v>0</v>
      </c>
      <c r="H258" s="141"/>
      <c r="I258" s="141"/>
      <c r="J258" s="141"/>
      <c r="K258" s="164"/>
      <c r="L258" s="283" t="s">
        <v>399</v>
      </c>
    </row>
    <row r="259" spans="1:12" ht="18" hidden="1" customHeight="1" thickBot="1" x14ac:dyDescent="0.25">
      <c r="A259" s="1344" t="str">
        <f>IF(G255="Si","TOTAL (después de AU e IVA)", "TOTAL (después de administración)")</f>
        <v>TOTAL (después de administración)</v>
      </c>
      <c r="B259" s="1345"/>
      <c r="C259" s="1345"/>
      <c r="D259" s="1345"/>
      <c r="E259" s="1345"/>
      <c r="F259" s="1345"/>
      <c r="G259" s="286">
        <f>SUM(G256:G258)+G254</f>
        <v>0</v>
      </c>
      <c r="H259" s="265">
        <f t="shared" ref="H259:K259" si="25">SUM(H256:H258)+H254</f>
        <v>0</v>
      </c>
      <c r="I259" s="265">
        <f t="shared" si="25"/>
        <v>0</v>
      </c>
      <c r="J259" s="265">
        <f t="shared" si="25"/>
        <v>0</v>
      </c>
      <c r="K259" s="266">
        <f t="shared" si="25"/>
        <v>0</v>
      </c>
    </row>
    <row r="260" spans="1:12" ht="39.75" hidden="1" customHeight="1" thickBot="1" x14ac:dyDescent="0.25">
      <c r="A260" s="263" t="s">
        <v>458</v>
      </c>
      <c r="B260" s="465"/>
      <c r="C260" s="264" t="s">
        <v>117</v>
      </c>
      <c r="D260" s="465"/>
      <c r="E260" s="264" t="s">
        <v>463</v>
      </c>
      <c r="F260" s="543">
        <f>IFERROR(G254/B260,0)</f>
        <v>0</v>
      </c>
      <c r="G260" s="1334" t="s">
        <v>465</v>
      </c>
      <c r="H260" s="1336"/>
      <c r="I260" s="1336"/>
      <c r="J260" s="1336"/>
      <c r="K260" s="1337"/>
    </row>
    <row r="261" spans="1:12" ht="39.75" hidden="1" customHeight="1" thickBot="1" x14ac:dyDescent="0.25">
      <c r="A261" s="1291"/>
      <c r="B261" s="1292"/>
      <c r="C261" s="1292"/>
      <c r="D261" s="1292"/>
      <c r="E261" s="1292"/>
      <c r="F261" s="1292"/>
      <c r="G261" s="1292"/>
      <c r="H261" s="1292"/>
      <c r="I261" s="1292"/>
      <c r="J261" s="1292"/>
      <c r="K261" s="1293"/>
    </row>
    <row r="262" spans="1:12" ht="56.25" hidden="1" customHeight="1" thickBot="1" x14ac:dyDescent="0.25">
      <c r="A262" s="263" t="s">
        <v>458</v>
      </c>
      <c r="B262" s="465"/>
      <c r="C262" s="264" t="s">
        <v>117</v>
      </c>
      <c r="D262" s="465"/>
      <c r="E262" s="264" t="s">
        <v>464</v>
      </c>
      <c r="F262" s="543">
        <f>IFERROR((G254-G236)/B262,0)</f>
        <v>0</v>
      </c>
      <c r="G262" s="1334" t="s">
        <v>465</v>
      </c>
      <c r="H262" s="1336"/>
      <c r="I262" s="1336"/>
      <c r="J262" s="1336"/>
      <c r="K262" s="1337"/>
    </row>
    <row r="263" spans="1:12" ht="18" hidden="1" customHeight="1" thickBot="1" x14ac:dyDescent="0.25"/>
    <row r="264" spans="1:12" ht="18" hidden="1" customHeight="1" x14ac:dyDescent="0.2">
      <c r="A264" s="1323" t="s">
        <v>468</v>
      </c>
      <c r="B264" s="1324"/>
      <c r="C264" s="1324"/>
      <c r="D264" s="1324"/>
      <c r="E264" s="1324"/>
      <c r="F264" s="1324"/>
      <c r="G264" s="1324"/>
      <c r="H264" s="1324"/>
      <c r="I264" s="1324"/>
      <c r="J264" s="1324"/>
      <c r="K264" s="1325"/>
    </row>
    <row r="265" spans="1:12" ht="31.5" hidden="1" customHeight="1" x14ac:dyDescent="0.2">
      <c r="A265" s="251" t="s">
        <v>375</v>
      </c>
      <c r="B265" s="76" t="s">
        <v>376</v>
      </c>
      <c r="C265" s="76" t="s">
        <v>377</v>
      </c>
      <c r="D265" s="76" t="s">
        <v>117</v>
      </c>
      <c r="E265" s="76" t="s">
        <v>378</v>
      </c>
      <c r="F265" s="135" t="s">
        <v>379</v>
      </c>
      <c r="G265" s="135" t="s">
        <v>380</v>
      </c>
      <c r="H265" s="137" t="s">
        <v>425</v>
      </c>
      <c r="I265" s="137" t="s">
        <v>426</v>
      </c>
      <c r="J265" s="137" t="s">
        <v>425</v>
      </c>
      <c r="K265" s="162" t="s">
        <v>426</v>
      </c>
    </row>
    <row r="266" spans="1:12" ht="18" hidden="1" customHeight="1" x14ac:dyDescent="0.2">
      <c r="A266" s="1326" t="s">
        <v>373</v>
      </c>
      <c r="B266" s="1327"/>
      <c r="C266" s="1327"/>
      <c r="D266" s="1327"/>
      <c r="E266" s="1327"/>
      <c r="F266" s="1327"/>
      <c r="G266" s="1327"/>
      <c r="H266" s="1327"/>
      <c r="I266" s="1327"/>
      <c r="J266" s="1327"/>
      <c r="K266" s="1328"/>
    </row>
    <row r="267" spans="1:12" ht="18" hidden="1" customHeight="1" x14ac:dyDescent="0.2">
      <c r="A267" s="253"/>
      <c r="B267" s="143"/>
      <c r="C267" s="140"/>
      <c r="D267" s="143"/>
      <c r="E267" s="143"/>
      <c r="F267" s="141"/>
      <c r="G267" s="141">
        <f>B267*C267*E267*F267</f>
        <v>0</v>
      </c>
      <c r="H267" s="141"/>
      <c r="I267" s="141"/>
      <c r="J267" s="141"/>
      <c r="K267" s="164"/>
    </row>
    <row r="268" spans="1:12" ht="18" hidden="1" customHeight="1" x14ac:dyDescent="0.2">
      <c r="A268" s="253"/>
      <c r="B268" s="143"/>
      <c r="C268" s="140"/>
      <c r="D268" s="143"/>
      <c r="E268" s="143"/>
      <c r="F268" s="141"/>
      <c r="G268" s="141">
        <f t="shared" ref="G268:G277" si="26">B268*C268*E268*F268</f>
        <v>0</v>
      </c>
      <c r="H268" s="141"/>
      <c r="I268" s="141"/>
      <c r="J268" s="141"/>
      <c r="K268" s="164"/>
    </row>
    <row r="269" spans="1:12" ht="18" hidden="1" customHeight="1" x14ac:dyDescent="0.2">
      <c r="A269" s="253"/>
      <c r="B269" s="143"/>
      <c r="C269" s="140"/>
      <c r="D269" s="143"/>
      <c r="E269" s="143"/>
      <c r="F269" s="141"/>
      <c r="G269" s="141">
        <f t="shared" si="26"/>
        <v>0</v>
      </c>
      <c r="H269" s="141"/>
      <c r="I269" s="141"/>
      <c r="J269" s="141"/>
      <c r="K269" s="164"/>
    </row>
    <row r="270" spans="1:12" ht="18" hidden="1" customHeight="1" x14ac:dyDescent="0.2">
      <c r="A270" s="253"/>
      <c r="B270" s="143"/>
      <c r="C270" s="140"/>
      <c r="D270" s="143"/>
      <c r="E270" s="143"/>
      <c r="F270" s="141"/>
      <c r="G270" s="141">
        <f t="shared" si="26"/>
        <v>0</v>
      </c>
      <c r="H270" s="141"/>
      <c r="I270" s="141"/>
      <c r="J270" s="141"/>
      <c r="K270" s="164"/>
    </row>
    <row r="271" spans="1:12" ht="18" hidden="1" customHeight="1" x14ac:dyDescent="0.2">
      <c r="A271" s="253"/>
      <c r="B271" s="143"/>
      <c r="C271" s="140"/>
      <c r="D271" s="143"/>
      <c r="E271" s="143"/>
      <c r="F271" s="141"/>
      <c r="G271" s="141">
        <f t="shared" si="26"/>
        <v>0</v>
      </c>
      <c r="H271" s="141"/>
      <c r="I271" s="141"/>
      <c r="J271" s="141"/>
      <c r="K271" s="164"/>
    </row>
    <row r="272" spans="1:12" ht="18" hidden="1" customHeight="1" x14ac:dyDescent="0.2">
      <c r="A272" s="253"/>
      <c r="B272" s="143"/>
      <c r="C272" s="140"/>
      <c r="D272" s="143"/>
      <c r="E272" s="143"/>
      <c r="F272" s="141"/>
      <c r="G272" s="141">
        <f t="shared" si="26"/>
        <v>0</v>
      </c>
      <c r="H272" s="141"/>
      <c r="I272" s="141"/>
      <c r="J272" s="141"/>
      <c r="K272" s="164"/>
    </row>
    <row r="273" spans="1:11" ht="18" hidden="1" customHeight="1" x14ac:dyDescent="0.2">
      <c r="A273" s="253"/>
      <c r="B273" s="143"/>
      <c r="C273" s="140"/>
      <c r="D273" s="143"/>
      <c r="E273" s="143"/>
      <c r="F273" s="141"/>
      <c r="G273" s="141">
        <f t="shared" si="26"/>
        <v>0</v>
      </c>
      <c r="H273" s="141"/>
      <c r="I273" s="141"/>
      <c r="J273" s="141"/>
      <c r="K273" s="164"/>
    </row>
    <row r="274" spans="1:11" ht="18" hidden="1" customHeight="1" x14ac:dyDescent="0.2">
      <c r="A274" s="253"/>
      <c r="B274" s="143"/>
      <c r="C274" s="140"/>
      <c r="D274" s="143"/>
      <c r="E274" s="143"/>
      <c r="F274" s="141"/>
      <c r="G274" s="141">
        <f t="shared" si="26"/>
        <v>0</v>
      </c>
      <c r="H274" s="141"/>
      <c r="I274" s="141"/>
      <c r="J274" s="141"/>
      <c r="K274" s="164"/>
    </row>
    <row r="275" spans="1:11" ht="18" hidden="1" customHeight="1" x14ac:dyDescent="0.2">
      <c r="A275" s="165"/>
      <c r="B275" s="139"/>
      <c r="C275" s="140"/>
      <c r="D275" s="139"/>
      <c r="E275" s="139"/>
      <c r="F275" s="141"/>
      <c r="G275" s="141">
        <f t="shared" si="26"/>
        <v>0</v>
      </c>
      <c r="H275" s="141"/>
      <c r="I275" s="141"/>
      <c r="J275" s="141"/>
      <c r="K275" s="164"/>
    </row>
    <row r="276" spans="1:11" ht="18" hidden="1" customHeight="1" x14ac:dyDescent="0.2">
      <c r="A276" s="165"/>
      <c r="B276" s="139"/>
      <c r="C276" s="140"/>
      <c r="D276" s="139"/>
      <c r="E276" s="139"/>
      <c r="F276" s="141"/>
      <c r="G276" s="141">
        <f t="shared" si="26"/>
        <v>0</v>
      </c>
      <c r="H276" s="141"/>
      <c r="I276" s="141"/>
      <c r="J276" s="141"/>
      <c r="K276" s="164"/>
    </row>
    <row r="277" spans="1:11" ht="18" hidden="1" customHeight="1" x14ac:dyDescent="0.2">
      <c r="A277" s="165"/>
      <c r="B277" s="139"/>
      <c r="C277" s="140"/>
      <c r="D277" s="139"/>
      <c r="E277" s="139"/>
      <c r="F277" s="141"/>
      <c r="G277" s="141">
        <f t="shared" si="26"/>
        <v>0</v>
      </c>
      <c r="H277" s="141"/>
      <c r="I277" s="141"/>
      <c r="J277" s="141"/>
      <c r="K277" s="164"/>
    </row>
    <row r="278" spans="1:11" ht="18" hidden="1" customHeight="1" x14ac:dyDescent="0.2">
      <c r="A278" s="1329" t="s">
        <v>448</v>
      </c>
      <c r="B278" s="1286"/>
      <c r="C278" s="1286"/>
      <c r="D278" s="1286"/>
      <c r="E278" s="1286"/>
      <c r="F278" s="1286"/>
      <c r="G278" s="142">
        <f>SUM(G267:G277)</f>
        <v>0</v>
      </c>
      <c r="H278" s="142">
        <f>SUM(H267:H277)</f>
        <v>0</v>
      </c>
      <c r="I278" s="142">
        <f>SUM(I267:I277)</f>
        <v>0</v>
      </c>
      <c r="J278" s="142">
        <f>SUM(J267:J277)</f>
        <v>0</v>
      </c>
      <c r="K278" s="166">
        <f>SUM(K267:K277)</f>
        <v>0</v>
      </c>
    </row>
    <row r="279" spans="1:11" ht="26.25" hidden="1" customHeight="1" x14ac:dyDescent="0.2">
      <c r="A279" s="1330" t="s">
        <v>375</v>
      </c>
      <c r="B279" s="1321"/>
      <c r="C279" s="1321"/>
      <c r="D279" s="83" t="s">
        <v>117</v>
      </c>
      <c r="E279" s="83" t="s">
        <v>378</v>
      </c>
      <c r="F279" s="83" t="s">
        <v>442</v>
      </c>
      <c r="G279" s="167" t="s">
        <v>443</v>
      </c>
      <c r="H279" s="137" t="s">
        <v>425</v>
      </c>
      <c r="I279" s="137" t="s">
        <v>426</v>
      </c>
      <c r="J279" s="137" t="s">
        <v>425</v>
      </c>
      <c r="K279" s="162" t="s">
        <v>426</v>
      </c>
    </row>
    <row r="280" spans="1:11" ht="18" hidden="1" customHeight="1" x14ac:dyDescent="0.2">
      <c r="A280" s="1326" t="s">
        <v>461</v>
      </c>
      <c r="B280" s="1327"/>
      <c r="C280" s="1327"/>
      <c r="D280" s="1327"/>
      <c r="E280" s="1327"/>
      <c r="F280" s="1327"/>
      <c r="G280" s="1327"/>
      <c r="H280" s="1327"/>
      <c r="I280" s="1327"/>
      <c r="J280" s="1327"/>
      <c r="K280" s="1328"/>
    </row>
    <row r="281" spans="1:11" ht="18" hidden="1" customHeight="1" x14ac:dyDescent="0.2">
      <c r="A281" s="1322"/>
      <c r="B281" s="1285"/>
      <c r="C281" s="1285"/>
      <c r="D281" s="23"/>
      <c r="E281" s="23"/>
      <c r="F281" s="141"/>
      <c r="G281" s="141">
        <f t="shared" ref="G281:G294" si="27">E281*F281</f>
        <v>0</v>
      </c>
      <c r="H281" s="252"/>
      <c r="I281" s="252"/>
      <c r="J281" s="168"/>
      <c r="K281" s="169"/>
    </row>
    <row r="282" spans="1:11" ht="18" hidden="1" customHeight="1" x14ac:dyDescent="0.2">
      <c r="A282" s="1322"/>
      <c r="B282" s="1285"/>
      <c r="C282" s="1285"/>
      <c r="D282" s="23"/>
      <c r="E282" s="23"/>
      <c r="F282" s="141"/>
      <c r="G282" s="141">
        <f t="shared" si="27"/>
        <v>0</v>
      </c>
      <c r="H282" s="252"/>
      <c r="I282" s="252"/>
      <c r="J282" s="168"/>
      <c r="K282" s="169"/>
    </row>
    <row r="283" spans="1:11" ht="18" hidden="1" customHeight="1" x14ac:dyDescent="0.2">
      <c r="A283" s="1322"/>
      <c r="B283" s="1285"/>
      <c r="C283" s="1285"/>
      <c r="D283" s="23"/>
      <c r="E283" s="23"/>
      <c r="F283" s="141"/>
      <c r="G283" s="141">
        <f t="shared" si="27"/>
        <v>0</v>
      </c>
      <c r="H283" s="252"/>
      <c r="I283" s="252"/>
      <c r="J283" s="168"/>
      <c r="K283" s="169"/>
    </row>
    <row r="284" spans="1:11" ht="18" hidden="1" customHeight="1" x14ac:dyDescent="0.2">
      <c r="A284" s="1322"/>
      <c r="B284" s="1285"/>
      <c r="C284" s="1285"/>
      <c r="D284" s="23"/>
      <c r="E284" s="23"/>
      <c r="F284" s="141"/>
      <c r="G284" s="141">
        <f t="shared" si="27"/>
        <v>0</v>
      </c>
      <c r="H284" s="252"/>
      <c r="I284" s="252"/>
      <c r="J284" s="168"/>
      <c r="K284" s="169"/>
    </row>
    <row r="285" spans="1:11" ht="18" hidden="1" customHeight="1" x14ac:dyDescent="0.2">
      <c r="A285" s="1322"/>
      <c r="B285" s="1285"/>
      <c r="C285" s="1285"/>
      <c r="D285" s="23"/>
      <c r="E285" s="23"/>
      <c r="F285" s="141"/>
      <c r="G285" s="141">
        <f t="shared" si="27"/>
        <v>0</v>
      </c>
      <c r="H285" s="252"/>
      <c r="I285" s="252"/>
      <c r="J285" s="168"/>
      <c r="K285" s="169"/>
    </row>
    <row r="286" spans="1:11" ht="18" hidden="1" customHeight="1" x14ac:dyDescent="0.2">
      <c r="A286" s="1322"/>
      <c r="B286" s="1285"/>
      <c r="C286" s="1285"/>
      <c r="D286" s="23"/>
      <c r="E286" s="23"/>
      <c r="F286" s="141"/>
      <c r="G286" s="141">
        <f t="shared" si="27"/>
        <v>0</v>
      </c>
      <c r="H286" s="252"/>
      <c r="I286" s="252"/>
      <c r="J286" s="168"/>
      <c r="K286" s="169"/>
    </row>
    <row r="287" spans="1:11" ht="18" hidden="1" customHeight="1" x14ac:dyDescent="0.2">
      <c r="A287" s="1322"/>
      <c r="B287" s="1285"/>
      <c r="C287" s="1285"/>
      <c r="D287" s="23"/>
      <c r="E287" s="23"/>
      <c r="F287" s="141"/>
      <c r="G287" s="141">
        <f t="shared" si="27"/>
        <v>0</v>
      </c>
      <c r="H287" s="252"/>
      <c r="I287" s="252"/>
      <c r="J287" s="168"/>
      <c r="K287" s="169"/>
    </row>
    <row r="288" spans="1:11" ht="18" hidden="1" customHeight="1" x14ac:dyDescent="0.2">
      <c r="A288" s="1322"/>
      <c r="B288" s="1285"/>
      <c r="C288" s="1285"/>
      <c r="D288" s="23"/>
      <c r="E288" s="23"/>
      <c r="F288" s="141"/>
      <c r="G288" s="141">
        <f t="shared" si="27"/>
        <v>0</v>
      </c>
      <c r="H288" s="252"/>
      <c r="I288" s="252"/>
      <c r="J288" s="168"/>
      <c r="K288" s="169"/>
    </row>
    <row r="289" spans="1:12" ht="18" hidden="1" customHeight="1" x14ac:dyDescent="0.2">
      <c r="A289" s="1322"/>
      <c r="B289" s="1285"/>
      <c r="C289" s="1285"/>
      <c r="D289" s="23"/>
      <c r="E289" s="23"/>
      <c r="F289" s="141"/>
      <c r="G289" s="141">
        <f t="shared" si="27"/>
        <v>0</v>
      </c>
      <c r="H289" s="252"/>
      <c r="I289" s="252"/>
      <c r="J289" s="168"/>
      <c r="K289" s="169"/>
    </row>
    <row r="290" spans="1:12" ht="18" hidden="1" customHeight="1" x14ac:dyDescent="0.2">
      <c r="A290" s="1322"/>
      <c r="B290" s="1285"/>
      <c r="C290" s="1285"/>
      <c r="D290" s="23"/>
      <c r="E290" s="23"/>
      <c r="F290" s="141"/>
      <c r="G290" s="141">
        <f t="shared" si="27"/>
        <v>0</v>
      </c>
      <c r="H290" s="252"/>
      <c r="I290" s="252"/>
      <c r="J290" s="168"/>
      <c r="K290" s="169"/>
    </row>
    <row r="291" spans="1:12" ht="18" hidden="1" customHeight="1" x14ac:dyDescent="0.2">
      <c r="A291" s="1322"/>
      <c r="B291" s="1285"/>
      <c r="C291" s="1285"/>
      <c r="D291" s="23"/>
      <c r="E291" s="23"/>
      <c r="F291" s="141"/>
      <c r="G291" s="141">
        <f t="shared" si="27"/>
        <v>0</v>
      </c>
      <c r="H291" s="252"/>
      <c r="I291" s="252"/>
      <c r="J291" s="168"/>
      <c r="K291" s="169"/>
    </row>
    <row r="292" spans="1:12" ht="18" hidden="1" customHeight="1" x14ac:dyDescent="0.2">
      <c r="A292" s="1322"/>
      <c r="B292" s="1285"/>
      <c r="C292" s="1285"/>
      <c r="D292" s="23"/>
      <c r="E292" s="23"/>
      <c r="F292" s="141"/>
      <c r="G292" s="141">
        <f t="shared" si="27"/>
        <v>0</v>
      </c>
      <c r="H292" s="252"/>
      <c r="I292" s="252"/>
      <c r="J292" s="168"/>
      <c r="K292" s="169"/>
    </row>
    <row r="293" spans="1:12" ht="18" hidden="1" customHeight="1" x14ac:dyDescent="0.2">
      <c r="A293" s="1322"/>
      <c r="B293" s="1285"/>
      <c r="C293" s="1285"/>
      <c r="D293" s="23"/>
      <c r="E293" s="23"/>
      <c r="F293" s="141"/>
      <c r="G293" s="141">
        <f t="shared" si="27"/>
        <v>0</v>
      </c>
      <c r="H293" s="252"/>
      <c r="I293" s="252"/>
      <c r="J293" s="168"/>
      <c r="K293" s="169"/>
    </row>
    <row r="294" spans="1:12" ht="18" hidden="1" customHeight="1" x14ac:dyDescent="0.2">
      <c r="A294" s="1322"/>
      <c r="B294" s="1285"/>
      <c r="C294" s="1285"/>
      <c r="D294" s="23"/>
      <c r="E294" s="23"/>
      <c r="F294" s="141"/>
      <c r="G294" s="141">
        <f t="shared" si="27"/>
        <v>0</v>
      </c>
      <c r="H294" s="252"/>
      <c r="I294" s="252"/>
      <c r="J294" s="168"/>
      <c r="K294" s="169"/>
    </row>
    <row r="295" spans="1:12" ht="18" hidden="1" customHeight="1" x14ac:dyDescent="0.2">
      <c r="A295" s="1329" t="s">
        <v>455</v>
      </c>
      <c r="B295" s="1286"/>
      <c r="C295" s="1286"/>
      <c r="D295" s="1286"/>
      <c r="E295" s="1286"/>
      <c r="F295" s="1286"/>
      <c r="G295" s="142">
        <f>SUM(G281:G294)</f>
        <v>0</v>
      </c>
      <c r="H295" s="142">
        <f>SUM(H281:H294)</f>
        <v>0</v>
      </c>
      <c r="I295" s="142">
        <f>SUM(I281:I294)</f>
        <v>0</v>
      </c>
      <c r="J295" s="142">
        <f>SUM(J281:J294)</f>
        <v>0</v>
      </c>
      <c r="K295" s="166">
        <f>SUM(K281:K294)</f>
        <v>0</v>
      </c>
    </row>
    <row r="296" spans="1:12" ht="18" hidden="1" customHeight="1" thickBot="1" x14ac:dyDescent="0.25">
      <c r="A296" s="1346" t="s">
        <v>462</v>
      </c>
      <c r="B296" s="1347"/>
      <c r="C296" s="1347"/>
      <c r="D296" s="1347"/>
      <c r="E296" s="1347"/>
      <c r="F296" s="1347"/>
      <c r="G296" s="170">
        <f>G278+G295</f>
        <v>0</v>
      </c>
      <c r="H296" s="170">
        <f>H278+H295</f>
        <v>0</v>
      </c>
      <c r="I296" s="170">
        <f t="shared" ref="I296:K296" si="28">I278+I295</f>
        <v>0</v>
      </c>
      <c r="J296" s="170">
        <f t="shared" si="28"/>
        <v>0</v>
      </c>
      <c r="K296" s="171">
        <f t="shared" si="28"/>
        <v>0</v>
      </c>
    </row>
    <row r="297" spans="1:12" ht="18" hidden="1" customHeight="1" thickBot="1" x14ac:dyDescent="0.25">
      <c r="A297" s="1338" t="s">
        <v>456</v>
      </c>
      <c r="B297" s="1339"/>
      <c r="C297" s="1339"/>
      <c r="D297" s="1339"/>
      <c r="E297" s="1339"/>
      <c r="F297" s="1339"/>
      <c r="G297" s="345" t="s">
        <v>457</v>
      </c>
      <c r="H297" s="1340"/>
      <c r="I297" s="1340"/>
      <c r="J297" s="1340"/>
      <c r="K297" s="1341"/>
    </row>
    <row r="298" spans="1:12" ht="18" hidden="1" customHeight="1" x14ac:dyDescent="0.2">
      <c r="A298" s="1300" t="str">
        <f>IF(G297="Si","Administración","Gastos de administración")</f>
        <v>Gastos de administración</v>
      </c>
      <c r="B298" s="1342"/>
      <c r="C298" s="1342"/>
      <c r="D298" s="1342"/>
      <c r="E298" s="1343"/>
      <c r="F298" s="284"/>
      <c r="G298" s="285">
        <v>0</v>
      </c>
      <c r="H298" s="141">
        <f>G298</f>
        <v>0</v>
      </c>
      <c r="I298" s="141"/>
      <c r="J298" s="141"/>
      <c r="K298" s="164"/>
      <c r="L298" s="346" t="s">
        <v>396</v>
      </c>
    </row>
    <row r="299" spans="1:12" ht="18" hidden="1" customHeight="1" x14ac:dyDescent="0.2">
      <c r="A299" s="1304" t="str">
        <f>IF(G297="Si","Utilidad","")</f>
        <v/>
      </c>
      <c r="B299" s="1305"/>
      <c r="C299" s="1305"/>
      <c r="D299" s="1305"/>
      <c r="E299" s="1306"/>
      <c r="F299" s="284"/>
      <c r="G299" s="285">
        <v>0</v>
      </c>
      <c r="H299" s="141"/>
      <c r="I299" s="141"/>
      <c r="J299" s="141"/>
      <c r="K299" s="164"/>
    </row>
    <row r="300" spans="1:12" ht="18" hidden="1" customHeight="1" x14ac:dyDescent="0.2">
      <c r="A300" s="1304" t="str">
        <f>IF(G297="Si","IVA","")</f>
        <v/>
      </c>
      <c r="B300" s="1305"/>
      <c r="C300" s="1305"/>
      <c r="D300" s="1305"/>
      <c r="E300" s="1306"/>
      <c r="F300" s="284"/>
      <c r="G300" s="285">
        <v>0</v>
      </c>
      <c r="H300" s="141"/>
      <c r="I300" s="141"/>
      <c r="J300" s="141"/>
      <c r="K300" s="164"/>
      <c r="L300" s="283" t="s">
        <v>399</v>
      </c>
    </row>
    <row r="301" spans="1:12" ht="18" hidden="1" customHeight="1" thickBot="1" x14ac:dyDescent="0.25">
      <c r="A301" s="1344" t="str">
        <f>IF(G297="Si","TOTAL (después de AU e IVA)", "TOTAL (después de administración)")</f>
        <v>TOTAL (después de administración)</v>
      </c>
      <c r="B301" s="1345"/>
      <c r="C301" s="1345"/>
      <c r="D301" s="1345"/>
      <c r="E301" s="1345"/>
      <c r="F301" s="1345"/>
      <c r="G301" s="286">
        <f>SUM(G298:G300)+G296</f>
        <v>0</v>
      </c>
      <c r="H301" s="265">
        <f t="shared" ref="H301:K301" si="29">SUM(H298:H300)+H296</f>
        <v>0</v>
      </c>
      <c r="I301" s="265">
        <f t="shared" si="29"/>
        <v>0</v>
      </c>
      <c r="J301" s="265">
        <f t="shared" si="29"/>
        <v>0</v>
      </c>
      <c r="K301" s="266">
        <f t="shared" si="29"/>
        <v>0</v>
      </c>
    </row>
    <row r="302" spans="1:12" ht="43.5" hidden="1" customHeight="1" thickBot="1" x14ac:dyDescent="0.25">
      <c r="A302" s="263" t="s">
        <v>458</v>
      </c>
      <c r="B302" s="465"/>
      <c r="C302" s="264" t="s">
        <v>117</v>
      </c>
      <c r="D302" s="465"/>
      <c r="E302" s="264" t="s">
        <v>463</v>
      </c>
      <c r="F302" s="543">
        <f>IFERROR(G296/B302,0)</f>
        <v>0</v>
      </c>
      <c r="G302" s="1334" t="s">
        <v>465</v>
      </c>
      <c r="H302" s="1336"/>
      <c r="I302" s="1336"/>
      <c r="J302" s="1336"/>
      <c r="K302" s="1337"/>
    </row>
    <row r="303" spans="1:12" ht="18" hidden="1" customHeight="1" thickBot="1" x14ac:dyDescent="0.25">
      <c r="A303" s="1291"/>
      <c r="B303" s="1292"/>
      <c r="C303" s="1292"/>
      <c r="D303" s="1292"/>
      <c r="E303" s="1292"/>
      <c r="F303" s="1292"/>
      <c r="G303" s="1292"/>
      <c r="H303" s="1292"/>
      <c r="I303" s="1292"/>
      <c r="J303" s="1292"/>
      <c r="K303" s="1293"/>
    </row>
    <row r="304" spans="1:12" ht="51" hidden="1" customHeight="1" thickBot="1" x14ac:dyDescent="0.25">
      <c r="A304" s="263" t="s">
        <v>458</v>
      </c>
      <c r="B304" s="465"/>
      <c r="C304" s="264" t="s">
        <v>117</v>
      </c>
      <c r="D304" s="465"/>
      <c r="E304" s="264" t="s">
        <v>464</v>
      </c>
      <c r="F304" s="543">
        <f>IFERROR((G296-G278)/B304,0)</f>
        <v>0</v>
      </c>
      <c r="G304" s="1334" t="s">
        <v>465</v>
      </c>
      <c r="H304" s="1336"/>
      <c r="I304" s="1336"/>
      <c r="J304" s="1336"/>
      <c r="K304" s="1337"/>
    </row>
  </sheetData>
  <sheetProtection algorithmName="SHA-512" hashValue="bIWW6spCzkIoA49kC5/k8d6+62zY9p/HHp+2mE/5PaZJyTeqsp0XskTrPRzsNDrzpnuHO9zCUaRSR+mw3eDzkA==" saltValue="YhmhkTmA/TEMPV1/96DsnQ==" spinCount="100000" sheet="1" formatCells="0" formatColumns="0" formatRows="0" insertRows="0" autoFilter="0" pivotTables="0"/>
  <mergeCells count="246">
    <mergeCell ref="A1:C3"/>
    <mergeCell ref="D1:K1"/>
    <mergeCell ref="D2:K2"/>
    <mergeCell ref="D3:F3"/>
    <mergeCell ref="G3:K3"/>
    <mergeCell ref="A5:E5"/>
    <mergeCell ref="F5:K5"/>
    <mergeCell ref="A10:E10"/>
    <mergeCell ref="F10:K10"/>
    <mergeCell ref="A43:C43"/>
    <mergeCell ref="A12:G13"/>
    <mergeCell ref="H12:K12"/>
    <mergeCell ref="H13:I13"/>
    <mergeCell ref="J13:K13"/>
    <mergeCell ref="A6:E6"/>
    <mergeCell ref="F6:K6"/>
    <mergeCell ref="A8:E8"/>
    <mergeCell ref="F8:K8"/>
    <mergeCell ref="A9:E9"/>
    <mergeCell ref="F9:K9"/>
    <mergeCell ref="A38:C38"/>
    <mergeCell ref="A39:C39"/>
    <mergeCell ref="A40:C40"/>
    <mergeCell ref="A41:C41"/>
    <mergeCell ref="A42:C42"/>
    <mergeCell ref="A14:K14"/>
    <mergeCell ref="A16:K16"/>
    <mergeCell ref="A25:K25"/>
    <mergeCell ref="A34:F34"/>
    <mergeCell ref="A35:C35"/>
    <mergeCell ref="A36:K36"/>
    <mergeCell ref="A37:C37"/>
    <mergeCell ref="A49:C49"/>
    <mergeCell ref="A50:C50"/>
    <mergeCell ref="A51:C51"/>
    <mergeCell ref="A52:C52"/>
    <mergeCell ref="A53:C53"/>
    <mergeCell ref="A54:C54"/>
    <mergeCell ref="A45:C45"/>
    <mergeCell ref="A44:C44"/>
    <mergeCell ref="A46:C46"/>
    <mergeCell ref="A47:C47"/>
    <mergeCell ref="A48:C48"/>
    <mergeCell ref="A63:C63"/>
    <mergeCell ref="A64:C64"/>
    <mergeCell ref="A65:C65"/>
    <mergeCell ref="A66:C66"/>
    <mergeCell ref="A67:C67"/>
    <mergeCell ref="A68:C68"/>
    <mergeCell ref="A55:C55"/>
    <mergeCell ref="A56:C56"/>
    <mergeCell ref="A57:C57"/>
    <mergeCell ref="A58:C58"/>
    <mergeCell ref="A59:C59"/>
    <mergeCell ref="A60:C60"/>
    <mergeCell ref="A62:C62"/>
    <mergeCell ref="A61:C61"/>
    <mergeCell ref="A74:E74"/>
    <mergeCell ref="A75:E75"/>
    <mergeCell ref="A76:E76"/>
    <mergeCell ref="A77:F77"/>
    <mergeCell ref="G78:K78"/>
    <mergeCell ref="A79:K79"/>
    <mergeCell ref="A69:C69"/>
    <mergeCell ref="A70:C70"/>
    <mergeCell ref="A71:F71"/>
    <mergeCell ref="A72:F72"/>
    <mergeCell ref="A73:F73"/>
    <mergeCell ref="H73:K73"/>
    <mergeCell ref="A97:C97"/>
    <mergeCell ref="A98:K98"/>
    <mergeCell ref="A99:C99"/>
    <mergeCell ref="A100:C100"/>
    <mergeCell ref="A101:C101"/>
    <mergeCell ref="A102:C102"/>
    <mergeCell ref="G80:K80"/>
    <mergeCell ref="A81:K81"/>
    <mergeCell ref="A82:K82"/>
    <mergeCell ref="A84:K84"/>
    <mergeCell ref="A88:K88"/>
    <mergeCell ref="A96:F96"/>
    <mergeCell ref="A109:C109"/>
    <mergeCell ref="A110:C110"/>
    <mergeCell ref="A111:C111"/>
    <mergeCell ref="A112:C112"/>
    <mergeCell ref="A113:C113"/>
    <mergeCell ref="A114:C114"/>
    <mergeCell ref="A103:C103"/>
    <mergeCell ref="A104:C104"/>
    <mergeCell ref="A105:C105"/>
    <mergeCell ref="A106:C106"/>
    <mergeCell ref="A107:C107"/>
    <mergeCell ref="A108:C108"/>
    <mergeCell ref="A121:C121"/>
    <mergeCell ref="A122:C122"/>
    <mergeCell ref="A123:C123"/>
    <mergeCell ref="A124:C124"/>
    <mergeCell ref="A125:C125"/>
    <mergeCell ref="A126:C126"/>
    <mergeCell ref="A115:C115"/>
    <mergeCell ref="A116:C116"/>
    <mergeCell ref="A117:C117"/>
    <mergeCell ref="A118:C118"/>
    <mergeCell ref="A119:C119"/>
    <mergeCell ref="A120:C120"/>
    <mergeCell ref="A133:F133"/>
    <mergeCell ref="A134:F134"/>
    <mergeCell ref="A135:F135"/>
    <mergeCell ref="H135:K135"/>
    <mergeCell ref="A136:E136"/>
    <mergeCell ref="A137:E137"/>
    <mergeCell ref="A127:C127"/>
    <mergeCell ref="A128:C128"/>
    <mergeCell ref="A129:C129"/>
    <mergeCell ref="A130:C130"/>
    <mergeCell ref="A131:C131"/>
    <mergeCell ref="A132:C132"/>
    <mergeCell ref="A144:K144"/>
    <mergeCell ref="A146:K146"/>
    <mergeCell ref="A149:K149"/>
    <mergeCell ref="A155:F155"/>
    <mergeCell ref="A156:C156"/>
    <mergeCell ref="A157:K157"/>
    <mergeCell ref="A138:E138"/>
    <mergeCell ref="A139:F139"/>
    <mergeCell ref="G140:K140"/>
    <mergeCell ref="A141:K141"/>
    <mergeCell ref="G142:K142"/>
    <mergeCell ref="A143:K143"/>
    <mergeCell ref="A164:C164"/>
    <mergeCell ref="A165:C165"/>
    <mergeCell ref="A166:C166"/>
    <mergeCell ref="A167:C167"/>
    <mergeCell ref="A168:C168"/>
    <mergeCell ref="A169:C169"/>
    <mergeCell ref="A158:C158"/>
    <mergeCell ref="A159:C159"/>
    <mergeCell ref="A160:C160"/>
    <mergeCell ref="A161:C161"/>
    <mergeCell ref="A162:C162"/>
    <mergeCell ref="A163:C163"/>
    <mergeCell ref="A175:E175"/>
    <mergeCell ref="A176:E176"/>
    <mergeCell ref="A177:E177"/>
    <mergeCell ref="A178:F178"/>
    <mergeCell ref="G179:K179"/>
    <mergeCell ref="A180:K180"/>
    <mergeCell ref="A170:C170"/>
    <mergeCell ref="A171:C171"/>
    <mergeCell ref="A172:F172"/>
    <mergeCell ref="A173:F173"/>
    <mergeCell ref="A174:F174"/>
    <mergeCell ref="H174:K174"/>
    <mergeCell ref="A195:C195"/>
    <mergeCell ref="A196:K196"/>
    <mergeCell ref="A197:C197"/>
    <mergeCell ref="A198:C198"/>
    <mergeCell ref="A199:C199"/>
    <mergeCell ref="A200:C200"/>
    <mergeCell ref="G181:K181"/>
    <mergeCell ref="A182:K182"/>
    <mergeCell ref="A183:K183"/>
    <mergeCell ref="A185:K185"/>
    <mergeCell ref="A188:K188"/>
    <mergeCell ref="A194:F194"/>
    <mergeCell ref="A207:C207"/>
    <mergeCell ref="A208:C208"/>
    <mergeCell ref="A209:C209"/>
    <mergeCell ref="A210:C210"/>
    <mergeCell ref="A211:F211"/>
    <mergeCell ref="A212:F212"/>
    <mergeCell ref="A201:C201"/>
    <mergeCell ref="A202:C202"/>
    <mergeCell ref="A203:C203"/>
    <mergeCell ref="A204:C204"/>
    <mergeCell ref="A205:C205"/>
    <mergeCell ref="A206:C206"/>
    <mergeCell ref="G218:K218"/>
    <mergeCell ref="A219:K219"/>
    <mergeCell ref="G220:K220"/>
    <mergeCell ref="A222:K222"/>
    <mergeCell ref="A224:K224"/>
    <mergeCell ref="A236:F236"/>
    <mergeCell ref="A213:F213"/>
    <mergeCell ref="H213:K213"/>
    <mergeCell ref="A214:E214"/>
    <mergeCell ref="A215:E215"/>
    <mergeCell ref="A216:E216"/>
    <mergeCell ref="A217:F217"/>
    <mergeCell ref="A243:C243"/>
    <mergeCell ref="A244:C244"/>
    <mergeCell ref="A245:C245"/>
    <mergeCell ref="A246:C246"/>
    <mergeCell ref="A247:C247"/>
    <mergeCell ref="A248:C248"/>
    <mergeCell ref="A237:C237"/>
    <mergeCell ref="A238:K238"/>
    <mergeCell ref="A239:C239"/>
    <mergeCell ref="A240:C240"/>
    <mergeCell ref="A241:C241"/>
    <mergeCell ref="A242:C242"/>
    <mergeCell ref="A255:F255"/>
    <mergeCell ref="H255:K255"/>
    <mergeCell ref="A256:E256"/>
    <mergeCell ref="A257:E257"/>
    <mergeCell ref="A258:E258"/>
    <mergeCell ref="A259:F259"/>
    <mergeCell ref="A249:C249"/>
    <mergeCell ref="A250:C250"/>
    <mergeCell ref="A251:C251"/>
    <mergeCell ref="A252:C252"/>
    <mergeCell ref="A253:F253"/>
    <mergeCell ref="A254:F254"/>
    <mergeCell ref="A279:C279"/>
    <mergeCell ref="A280:K280"/>
    <mergeCell ref="A281:C281"/>
    <mergeCell ref="A282:C282"/>
    <mergeCell ref="A283:C283"/>
    <mergeCell ref="A284:C284"/>
    <mergeCell ref="G260:K260"/>
    <mergeCell ref="A261:K261"/>
    <mergeCell ref="G262:K262"/>
    <mergeCell ref="A264:K264"/>
    <mergeCell ref="A266:K266"/>
    <mergeCell ref="A278:F278"/>
    <mergeCell ref="A291:C291"/>
    <mergeCell ref="A292:C292"/>
    <mergeCell ref="A293:C293"/>
    <mergeCell ref="A294:C294"/>
    <mergeCell ref="A295:F295"/>
    <mergeCell ref="A296:F296"/>
    <mergeCell ref="A285:C285"/>
    <mergeCell ref="A286:C286"/>
    <mergeCell ref="A287:C287"/>
    <mergeCell ref="A288:C288"/>
    <mergeCell ref="A289:C289"/>
    <mergeCell ref="A290:C290"/>
    <mergeCell ref="G302:K302"/>
    <mergeCell ref="A303:K303"/>
    <mergeCell ref="G304:K304"/>
    <mergeCell ref="A297:F297"/>
    <mergeCell ref="H297:K297"/>
    <mergeCell ref="A298:E298"/>
    <mergeCell ref="A299:E299"/>
    <mergeCell ref="A300:E300"/>
    <mergeCell ref="A301:F301"/>
  </mergeCells>
  <dataValidations disablePrompts="1" count="1">
    <dataValidation type="list" allowBlank="1" showInputMessage="1" showErrorMessage="1" sqref="G73 G213 G255 G135 G174 G297" xr:uid="{055F0C92-8D60-4C0B-BDDB-B68733961EED}">
      <formula1>"Si, No"</formula1>
    </dataValidation>
  </dataValidations>
  <hyperlinks>
    <hyperlink ref="L1" location="ins" display="Instructivo" xr:uid="{DC96A3DD-C230-4A48-8AB4-10B99258E8F1}"/>
    <hyperlink ref="L76" location="IVA" display="Info IVA" xr:uid="{CC39830A-1421-48B0-AD02-6EEF1A2B5746}"/>
    <hyperlink ref="L138" location="IVA" display="Info IVA" xr:uid="{34ED64D0-F990-45AF-9E42-4011BABF218B}"/>
    <hyperlink ref="L177" location="IVA" display="Info IVA" xr:uid="{9935F7B1-489A-49D6-A1A8-27D7D9E9F736}"/>
    <hyperlink ref="L216" location="IVA" display="Info IVA" xr:uid="{449A89C3-7669-4BAA-B28C-F6D17BB55DBE}"/>
    <hyperlink ref="L258" location="IVA" display="Info IVA" xr:uid="{E31164FE-BB1B-417E-A52D-1EFA879D46F4}"/>
    <hyperlink ref="L300" location="IVA" display="Info IVA" xr:uid="{B7056797-3B62-45DF-88A8-C72E4D944880}"/>
    <hyperlink ref="L74" location="gtosadm" display="Gastos de administración" xr:uid="{95DAF832-D78E-4A35-BF71-655A3E8A6DCC}"/>
    <hyperlink ref="L136" location="gtosadm" display="Gastos de administración" xr:uid="{D9397416-29B5-4B45-9F37-0A9AAC23844B}"/>
    <hyperlink ref="L175" location="gtosadm" display="Gastos de administración" xr:uid="{CB50A7ED-DAFA-4E8D-8FE1-DA164ABAB818}"/>
    <hyperlink ref="L214" location="gtosadm" display="Gastos de administración" xr:uid="{18C8597F-2A15-4464-BB6C-4843DFDA8926}"/>
    <hyperlink ref="L256" location="gtosadm" display="Gastos de administración" xr:uid="{F42F8C41-9156-4D73-9FDE-2F4704CDFA99}"/>
    <hyperlink ref="L298" location="gtosadm" display="Gastos de administración" xr:uid="{CC48A5F7-A00F-4310-8FFD-B19104F2F002}"/>
  </hyperlinks>
  <printOptions horizontalCentered="1"/>
  <pageMargins left="0" right="0" top="0" bottom="0" header="0" footer="0"/>
  <pageSetup scale="61" fitToHeight="0" orientation="landscape" horizontalDpi="4294967295" verticalDpi="4294967295" r:id="rId1"/>
  <drawing r:id="rId2"/>
  <legacyDrawing r:id="rId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Hoja9">
    <tabColor theme="5" tint="0.39997558519241921"/>
    <pageSetUpPr fitToPage="1"/>
  </sheetPr>
  <dimension ref="A1:AA414"/>
  <sheetViews>
    <sheetView showGridLines="0" topLeftCell="H1" zoomScaleNormal="100" workbookViewId="0">
      <pane ySplit="1" topLeftCell="A25" activePane="bottomLeft" state="frozen"/>
      <selection pane="bottomLeft" activeCell="D23" sqref="D23:F34"/>
    </sheetView>
  </sheetViews>
  <sheetFormatPr baseColWidth="10" defaultColWidth="11.33203125" defaultRowHeight="20.100000000000001" customHeight="1" x14ac:dyDescent="0.2"/>
  <cols>
    <col min="1" max="1" width="39.33203125" style="157" customWidth="1"/>
    <col min="2" max="2" width="28" style="157" customWidth="1"/>
    <col min="3" max="3" width="24" style="157" customWidth="1"/>
    <col min="4" max="4" width="35.1640625" style="157" bestFit="1" customWidth="1"/>
    <col min="5" max="5" width="24.1640625" style="45" bestFit="1" customWidth="1"/>
    <col min="6" max="6" width="32.83203125" style="45" customWidth="1"/>
    <col min="7" max="7" width="30.5" style="45" bestFit="1" customWidth="1"/>
    <col min="8" max="8" width="30.1640625" style="45" bestFit="1" customWidth="1"/>
    <col min="9" max="9" width="22.83203125" style="45" customWidth="1"/>
    <col min="10" max="10" width="47.83203125" style="45" customWidth="1"/>
    <col min="11" max="11" width="38.1640625" style="45" customWidth="1"/>
    <col min="12" max="12" width="31.83203125" style="45" customWidth="1"/>
    <col min="13" max="15" width="22.83203125" style="45" hidden="1" customWidth="1"/>
    <col min="16" max="16" width="42.1640625" style="45" hidden="1" customWidth="1"/>
    <col min="17" max="17" width="42.33203125" style="45" hidden="1" customWidth="1"/>
    <col min="18" max="18" width="46.5" style="45" hidden="1" customWidth="1"/>
    <col min="19" max="20" width="22.83203125" style="45" hidden="1" customWidth="1"/>
    <col min="21" max="22" width="20.33203125" style="45" customWidth="1"/>
    <col min="23" max="23" width="21.33203125" style="45" hidden="1" customWidth="1"/>
    <col min="24" max="16384" width="11.33203125" style="45"/>
  </cols>
  <sheetData>
    <row r="1" spans="1:24" ht="20.100000000000001" customHeight="1" x14ac:dyDescent="0.2">
      <c r="A1" s="1391"/>
      <c r="B1" s="1160" t="s">
        <v>0</v>
      </c>
      <c r="C1" s="1160"/>
      <c r="D1" s="1160"/>
      <c r="E1" s="1160"/>
      <c r="F1" s="1160"/>
      <c r="G1" s="1160"/>
      <c r="H1" s="1160"/>
      <c r="I1" s="1160"/>
      <c r="J1" s="1160"/>
      <c r="K1" s="1187"/>
      <c r="L1" s="1187"/>
      <c r="M1" s="1187"/>
      <c r="N1" s="1187"/>
      <c r="O1" s="1187"/>
      <c r="P1" s="1187"/>
      <c r="Q1" s="1187"/>
      <c r="R1" s="1187"/>
      <c r="S1" s="1187"/>
      <c r="T1" s="1187"/>
      <c r="U1" s="1161"/>
      <c r="V1" s="242" t="s">
        <v>104</v>
      </c>
      <c r="W1" s="38"/>
    </row>
    <row r="2" spans="1:24" ht="20.100000000000001" customHeight="1" x14ac:dyDescent="0.2">
      <c r="A2" s="1392"/>
      <c r="B2" s="1162" t="s">
        <v>472</v>
      </c>
      <c r="C2" s="1162"/>
      <c r="D2" s="1162"/>
      <c r="E2" s="1162"/>
      <c r="F2" s="1162"/>
      <c r="G2" s="1162"/>
      <c r="H2" s="1162"/>
      <c r="I2" s="1162"/>
      <c r="J2" s="1162"/>
      <c r="K2" s="1190"/>
      <c r="L2" s="1190"/>
      <c r="M2" s="1190"/>
      <c r="N2" s="1190"/>
      <c r="O2" s="1190"/>
      <c r="P2" s="1190"/>
      <c r="Q2" s="1190"/>
      <c r="R2" s="1190"/>
      <c r="S2" s="1190"/>
      <c r="T2" s="1190"/>
      <c r="U2" s="1163"/>
    </row>
    <row r="3" spans="1:24" ht="20.100000000000001" customHeight="1" thickBot="1" x14ac:dyDescent="0.25">
      <c r="A3" s="1393"/>
      <c r="B3" s="1164" t="s">
        <v>2</v>
      </c>
      <c r="C3" s="1164"/>
      <c r="D3" s="1164"/>
      <c r="E3" s="1164"/>
      <c r="F3" s="1164"/>
      <c r="G3" s="1164"/>
      <c r="H3" s="1164"/>
      <c r="I3" s="1165" t="str">
        <f>Instructivo!G3</f>
        <v>VERSIÓN: 04</v>
      </c>
      <c r="J3" s="1166"/>
      <c r="K3" s="1166"/>
      <c r="L3" s="1166"/>
      <c r="M3" s="1166"/>
      <c r="N3" s="1166"/>
      <c r="O3" s="1166"/>
      <c r="P3" s="1166"/>
      <c r="Q3" s="1166"/>
      <c r="R3" s="1166"/>
      <c r="S3" s="1166"/>
      <c r="T3" s="1166"/>
      <c r="U3" s="1167"/>
    </row>
    <row r="4" spans="1:24" ht="20.100000000000001" customHeight="1" thickBot="1" x14ac:dyDescent="0.25">
      <c r="A4" s="198"/>
      <c r="B4" s="42"/>
      <c r="C4" s="42"/>
      <c r="D4" s="42"/>
      <c r="E4" s="42"/>
      <c r="F4" s="42"/>
      <c r="G4" s="42"/>
      <c r="H4" s="42"/>
      <c r="I4" s="42"/>
      <c r="J4" s="42"/>
      <c r="K4" s="42"/>
      <c r="L4" s="42"/>
      <c r="M4" s="42"/>
      <c r="N4" s="42"/>
      <c r="O4" s="42"/>
      <c r="P4" s="42"/>
      <c r="Q4" s="42"/>
      <c r="R4" s="42"/>
      <c r="S4" s="42"/>
      <c r="T4" s="42"/>
      <c r="U4" s="42"/>
    </row>
    <row r="5" spans="1:24" ht="20.100000000000001" customHeight="1" thickBot="1" x14ac:dyDescent="0.25">
      <c r="A5" s="1113" t="s">
        <v>106</v>
      </c>
      <c r="B5" s="1114"/>
      <c r="C5" s="1320"/>
      <c r="D5" s="1173" t="e">
        <f>#REF!</f>
        <v>#REF!</v>
      </c>
      <c r="E5" s="1174"/>
      <c r="F5" s="1174"/>
      <c r="G5" s="1174"/>
      <c r="H5" s="1174"/>
      <c r="I5" s="1174"/>
      <c r="J5" s="1174"/>
      <c r="K5" s="1174"/>
      <c r="L5" s="1174"/>
      <c r="M5" s="1174"/>
      <c r="N5" s="1174"/>
      <c r="O5" s="1174"/>
      <c r="P5" s="1174"/>
      <c r="Q5" s="1174"/>
      <c r="R5" s="1174"/>
      <c r="S5" s="1174"/>
      <c r="T5" s="1174"/>
      <c r="U5" s="1175"/>
    </row>
    <row r="6" spans="1:24" ht="36.75" customHeight="1" thickBot="1" x14ac:dyDescent="0.25">
      <c r="A6" s="1113" t="s">
        <v>108</v>
      </c>
      <c r="B6" s="1114"/>
      <c r="C6" s="1320"/>
      <c r="D6" s="1173" t="e">
        <f>#REF!</f>
        <v>#REF!</v>
      </c>
      <c r="E6" s="1174"/>
      <c r="F6" s="1174"/>
      <c r="G6" s="1174"/>
      <c r="H6" s="1174"/>
      <c r="I6" s="1174"/>
      <c r="J6" s="1174"/>
      <c r="K6" s="1174"/>
      <c r="L6" s="1174"/>
      <c r="M6" s="1174"/>
      <c r="N6" s="1174"/>
      <c r="O6" s="1174"/>
      <c r="P6" s="1174"/>
      <c r="Q6" s="1174"/>
      <c r="R6" s="1174"/>
      <c r="S6" s="1174"/>
      <c r="T6" s="1174"/>
      <c r="U6" s="1175"/>
    </row>
    <row r="7" spans="1:24" ht="20.100000000000001" customHeight="1" thickBot="1" x14ac:dyDescent="0.25">
      <c r="A7" s="198"/>
      <c r="B7" s="42"/>
      <c r="C7" s="42"/>
      <c r="D7" s="42"/>
      <c r="E7" s="42"/>
      <c r="F7" s="42"/>
      <c r="G7" s="42"/>
      <c r="H7" s="42"/>
      <c r="I7" s="42"/>
      <c r="J7" s="42"/>
      <c r="K7" s="42"/>
      <c r="L7" s="42"/>
      <c r="M7" s="42"/>
      <c r="N7" s="42"/>
      <c r="O7" s="42"/>
      <c r="P7" s="42"/>
      <c r="Q7" s="42"/>
      <c r="R7" s="42"/>
      <c r="S7" s="42"/>
      <c r="T7" s="42"/>
      <c r="U7" s="42"/>
    </row>
    <row r="8" spans="1:24" s="42" customFormat="1" ht="20.100000000000001" customHeight="1" thickBot="1" x14ac:dyDescent="0.25">
      <c r="A8" s="809"/>
      <c r="B8" s="809"/>
      <c r="C8" s="809"/>
      <c r="D8" s="348">
        <v>1</v>
      </c>
      <c r="E8" s="348">
        <v>2</v>
      </c>
      <c r="F8" s="348">
        <v>3</v>
      </c>
      <c r="G8" s="348">
        <v>4</v>
      </c>
      <c r="H8" s="348">
        <v>5</v>
      </c>
      <c r="I8" s="348">
        <v>6</v>
      </c>
      <c r="J8" s="348">
        <v>7</v>
      </c>
      <c r="K8" s="348">
        <v>8</v>
      </c>
      <c r="L8" s="348">
        <v>9</v>
      </c>
      <c r="M8" s="348">
        <v>10</v>
      </c>
      <c r="N8" s="348">
        <v>11</v>
      </c>
      <c r="O8" s="348">
        <v>12</v>
      </c>
      <c r="P8" s="348">
        <v>13</v>
      </c>
      <c r="Q8" s="348">
        <v>14</v>
      </c>
      <c r="R8" s="348">
        <v>15</v>
      </c>
      <c r="S8" s="348">
        <v>16</v>
      </c>
      <c r="T8" s="348">
        <v>17</v>
      </c>
      <c r="U8" s="772"/>
      <c r="V8" s="775" t="s">
        <v>398</v>
      </c>
      <c r="W8" s="773"/>
      <c r="X8" s="774">
        <v>1.19</v>
      </c>
    </row>
    <row r="9" spans="1:24" s="42" customFormat="1" ht="114.75" customHeight="1" x14ac:dyDescent="0.2">
      <c r="A9" s="1390" t="s">
        <v>473</v>
      </c>
      <c r="B9" s="1390"/>
      <c r="C9" s="1390"/>
      <c r="D9" s="175" t="s">
        <v>1246</v>
      </c>
      <c r="E9" s="175" t="s">
        <v>1247</v>
      </c>
      <c r="F9" s="175" t="s">
        <v>1249</v>
      </c>
      <c r="G9" s="173" t="s">
        <v>1252</v>
      </c>
      <c r="H9" s="173" t="s">
        <v>1278</v>
      </c>
      <c r="I9" s="175"/>
      <c r="J9" s="175" t="s">
        <v>1254</v>
      </c>
      <c r="K9" s="175" t="s">
        <v>1256</v>
      </c>
      <c r="L9" s="175" t="s">
        <v>1257</v>
      </c>
      <c r="M9" s="175"/>
      <c r="N9" s="175"/>
      <c r="O9" s="175"/>
      <c r="P9" s="175"/>
      <c r="Q9" s="175"/>
      <c r="R9" s="175"/>
      <c r="S9" s="175"/>
      <c r="T9" s="175"/>
      <c r="U9" s="174"/>
    </row>
    <row r="10" spans="1:24" ht="12.75" x14ac:dyDescent="0.2">
      <c r="A10" s="1390" t="s">
        <v>474</v>
      </c>
      <c r="B10" s="1390"/>
      <c r="C10" s="1390"/>
      <c r="D10" s="176" t="s">
        <v>1245</v>
      </c>
      <c r="E10" s="198" t="s">
        <v>1248</v>
      </c>
      <c r="F10" s="176" t="s">
        <v>1250</v>
      </c>
      <c r="G10" s="176" t="s">
        <v>1253</v>
      </c>
      <c r="H10" s="176" t="s">
        <v>1241</v>
      </c>
      <c r="I10" s="177"/>
      <c r="J10" s="176" t="s">
        <v>1255</v>
      </c>
      <c r="K10" s="176" t="s">
        <v>1245</v>
      </c>
      <c r="L10" s="176" t="s">
        <v>1258</v>
      </c>
      <c r="M10" s="176"/>
      <c r="N10" s="177"/>
      <c r="O10" s="177"/>
      <c r="P10" s="176"/>
      <c r="Q10" s="176"/>
      <c r="R10" s="176"/>
      <c r="S10" s="177"/>
      <c r="T10" s="177"/>
      <c r="U10" s="174"/>
    </row>
    <row r="11" spans="1:24" ht="42.75" customHeight="1" x14ac:dyDescent="0.2">
      <c r="A11" s="178" t="s">
        <v>375</v>
      </c>
      <c r="B11" s="178" t="s">
        <v>117</v>
      </c>
      <c r="C11" s="178" t="s">
        <v>378</v>
      </c>
      <c r="D11" s="136" t="s">
        <v>475</v>
      </c>
      <c r="E11" s="136" t="s">
        <v>475</v>
      </c>
      <c r="F11" s="136" t="s">
        <v>475</v>
      </c>
      <c r="G11" s="136" t="s">
        <v>475</v>
      </c>
      <c r="H11" s="136" t="s">
        <v>475</v>
      </c>
      <c r="I11" s="136" t="s">
        <v>475</v>
      </c>
      <c r="J11" s="136" t="s">
        <v>475</v>
      </c>
      <c r="K11" s="136" t="s">
        <v>475</v>
      </c>
      <c r="L11" s="136" t="s">
        <v>475</v>
      </c>
      <c r="M11" s="136" t="s">
        <v>475</v>
      </c>
      <c r="N11" s="136" t="s">
        <v>475</v>
      </c>
      <c r="O11" s="136" t="s">
        <v>475</v>
      </c>
      <c r="P11" s="136" t="s">
        <v>475</v>
      </c>
      <c r="Q11" s="136" t="s">
        <v>475</v>
      </c>
      <c r="R11" s="136" t="s">
        <v>475</v>
      </c>
      <c r="S11" s="136" t="s">
        <v>475</v>
      </c>
      <c r="T11" s="136" t="s">
        <v>475</v>
      </c>
      <c r="U11" s="179" t="s">
        <v>476</v>
      </c>
      <c r="W11" s="491" t="s">
        <v>477</v>
      </c>
    </row>
    <row r="12" spans="1:24" ht="18" customHeight="1" x14ac:dyDescent="0.2">
      <c r="A12" s="139" t="s">
        <v>1240</v>
      </c>
      <c r="B12" s="139" t="s">
        <v>471</v>
      </c>
      <c r="C12" s="139"/>
      <c r="D12" s="726">
        <f>6992/X8</f>
        <v>5875.6302521008402</v>
      </c>
      <c r="E12" s="726">
        <f>10833/X8</f>
        <v>9103.361344537816</v>
      </c>
      <c r="F12" s="726">
        <f>7500/X8</f>
        <v>6302.5210084033615</v>
      </c>
      <c r="G12" s="141"/>
      <c r="H12" s="141"/>
      <c r="I12" s="141"/>
      <c r="J12" s="141"/>
      <c r="K12" s="141"/>
      <c r="L12" s="141"/>
      <c r="M12" s="141"/>
      <c r="N12" s="141"/>
      <c r="O12" s="141"/>
      <c r="P12" s="141"/>
      <c r="Q12" s="141"/>
      <c r="R12" s="141"/>
      <c r="S12" s="141"/>
      <c r="T12" s="141"/>
      <c r="U12" s="141">
        <f>IFERROR(AVERAGEIF(D12:T12,"&gt;0",D12:T12),"")</f>
        <v>7093.8375350140059</v>
      </c>
      <c r="W12" s="347">
        <f t="shared" ref="W12:W82" si="0">IFERROR(MEDIAN(D12:J12),"")</f>
        <v>6302.5210084033615</v>
      </c>
    </row>
    <row r="13" spans="1:24" ht="18" customHeight="1" x14ac:dyDescent="0.2">
      <c r="A13" s="139" t="s">
        <v>1243</v>
      </c>
      <c r="B13" s="139" t="s">
        <v>471</v>
      </c>
      <c r="C13" s="139"/>
      <c r="D13" s="141"/>
      <c r="E13" s="141"/>
      <c r="F13" s="141"/>
      <c r="G13" s="726">
        <v>2300</v>
      </c>
      <c r="H13" s="726">
        <v>5462</v>
      </c>
      <c r="I13" s="726"/>
      <c r="J13" s="141"/>
      <c r="K13" s="141"/>
      <c r="L13" s="141"/>
      <c r="M13" s="141"/>
      <c r="N13" s="141"/>
      <c r="O13" s="141"/>
      <c r="P13" s="141"/>
      <c r="Q13" s="141"/>
      <c r="R13" s="141"/>
      <c r="S13" s="141"/>
      <c r="T13" s="141"/>
      <c r="U13" s="141">
        <f t="shared" ref="U13:U82" si="1">IFERROR(AVERAGEIF(D13:T13,"&gt;0",D13:T13),"")</f>
        <v>3881</v>
      </c>
      <c r="W13" s="347">
        <f t="shared" si="0"/>
        <v>3881</v>
      </c>
    </row>
    <row r="14" spans="1:24" ht="18" customHeight="1" x14ac:dyDescent="0.2">
      <c r="A14" s="139" t="s">
        <v>1244</v>
      </c>
      <c r="B14" s="139" t="s">
        <v>471</v>
      </c>
      <c r="C14" s="139"/>
      <c r="D14" s="141"/>
      <c r="E14" s="141"/>
      <c r="F14" s="141"/>
      <c r="G14" s="726">
        <v>10450</v>
      </c>
      <c r="H14" s="726">
        <v>16887</v>
      </c>
      <c r="I14" s="757"/>
      <c r="J14" s="141"/>
      <c r="K14" s="141"/>
      <c r="L14" s="141"/>
      <c r="M14" s="141"/>
      <c r="N14" s="141"/>
      <c r="O14" s="141"/>
      <c r="P14" s="141"/>
      <c r="Q14" s="141"/>
      <c r="R14" s="141"/>
      <c r="S14" s="141"/>
      <c r="T14" s="141"/>
      <c r="U14" s="141">
        <f t="shared" si="1"/>
        <v>13668.5</v>
      </c>
      <c r="W14" s="347">
        <f t="shared" si="0"/>
        <v>13668.5</v>
      </c>
    </row>
    <row r="15" spans="1:24" ht="18" customHeight="1" x14ac:dyDescent="0.2">
      <c r="A15" s="139" t="s">
        <v>1251</v>
      </c>
      <c r="B15" s="139" t="s">
        <v>471</v>
      </c>
      <c r="C15" s="139"/>
      <c r="D15" s="141"/>
      <c r="E15" s="141"/>
      <c r="F15" s="141"/>
      <c r="G15" s="141"/>
      <c r="H15" s="141"/>
      <c r="I15" s="141"/>
      <c r="J15" s="726">
        <f>22200/X8</f>
        <v>18655.462184873952</v>
      </c>
      <c r="K15" s="726">
        <f>24900/X8</f>
        <v>20924.36974789916</v>
      </c>
      <c r="L15" s="726">
        <f>25000/X8</f>
        <v>21008.403361344539</v>
      </c>
      <c r="M15" s="141"/>
      <c r="N15" s="141"/>
      <c r="O15" s="141"/>
      <c r="P15" s="141"/>
      <c r="Q15" s="141"/>
      <c r="R15" s="141"/>
      <c r="S15" s="141"/>
      <c r="T15" s="141"/>
      <c r="U15" s="141">
        <f>IFERROR(AVERAGEIF(D15:T15,"&gt;0",D15:T15),"")</f>
        <v>20196.078431372549</v>
      </c>
      <c r="W15" s="347">
        <f t="shared" si="0"/>
        <v>18655.462184873952</v>
      </c>
    </row>
    <row r="16" spans="1:24" ht="18" customHeight="1" x14ac:dyDescent="0.2">
      <c r="A16" s="139"/>
      <c r="B16" s="139"/>
      <c r="C16" s="139"/>
      <c r="D16" s="139"/>
      <c r="E16" s="139"/>
      <c r="F16" s="139"/>
      <c r="G16" s="141"/>
      <c r="H16" s="139"/>
      <c r="I16" s="139"/>
      <c r="J16" s="139"/>
      <c r="K16" s="139"/>
      <c r="L16" s="139"/>
      <c r="M16" s="141"/>
      <c r="N16" s="139"/>
      <c r="O16" s="139"/>
      <c r="P16" s="139"/>
      <c r="Q16" s="139"/>
      <c r="R16" s="139"/>
      <c r="S16" s="139"/>
      <c r="T16" s="139"/>
      <c r="U16" s="141" t="str">
        <f>IFERROR(AVERAGEIF(D16:T16,"&gt;0",D16:T16),"")</f>
        <v/>
      </c>
      <c r="W16" s="347"/>
    </row>
    <row r="17" spans="1:27" ht="18" customHeight="1" x14ac:dyDescent="0.2">
      <c r="A17" s="139"/>
      <c r="B17" s="139"/>
      <c r="C17" s="139"/>
      <c r="D17" s="139"/>
      <c r="E17" s="139"/>
      <c r="F17" s="139"/>
      <c r="G17" s="141"/>
      <c r="H17" s="139"/>
      <c r="I17" s="139"/>
      <c r="J17" s="141"/>
      <c r="K17" s="141"/>
      <c r="L17" s="141"/>
      <c r="M17" s="141"/>
      <c r="N17" s="139"/>
      <c r="O17" s="139"/>
      <c r="P17" s="141"/>
      <c r="Q17" s="141"/>
      <c r="R17" s="141"/>
      <c r="S17" s="139"/>
      <c r="T17" s="139"/>
      <c r="U17" s="141" t="str">
        <f t="shared" ref="U17" si="2">IFERROR(AVERAGEIF(D17:T17,"&gt;0",D17:T17),"")</f>
        <v/>
      </c>
      <c r="W17" s="347"/>
    </row>
    <row r="18" spans="1:27" ht="210.75" customHeight="1" x14ac:dyDescent="0.2">
      <c r="A18" s="131"/>
      <c r="B18" s="131"/>
      <c r="C18" s="131"/>
      <c r="D18" s="771"/>
      <c r="E18" s="771"/>
      <c r="F18" s="771"/>
      <c r="G18" s="788"/>
      <c r="H18" s="771"/>
      <c r="I18" s="771"/>
      <c r="J18" s="771"/>
      <c r="K18" s="771"/>
      <c r="L18" s="771"/>
      <c r="M18" s="771"/>
      <c r="N18" s="771"/>
      <c r="O18" s="771"/>
      <c r="P18" s="771"/>
      <c r="Q18" s="771"/>
      <c r="R18" s="771"/>
      <c r="S18" s="771"/>
      <c r="T18" s="771"/>
      <c r="U18" s="771"/>
      <c r="W18" s="347"/>
    </row>
    <row r="19" spans="1:27" ht="18" customHeight="1" x14ac:dyDescent="0.2">
      <c r="A19" s="809"/>
      <c r="B19" s="809"/>
      <c r="C19" s="809"/>
      <c r="D19" s="348">
        <v>1</v>
      </c>
      <c r="E19" s="348">
        <v>2</v>
      </c>
      <c r="F19" s="348">
        <v>3</v>
      </c>
      <c r="G19" s="348">
        <v>4</v>
      </c>
      <c r="H19" s="348">
        <v>5</v>
      </c>
      <c r="I19" s="348">
        <v>6</v>
      </c>
      <c r="J19" s="348">
        <v>7</v>
      </c>
      <c r="K19" s="348">
        <v>8</v>
      </c>
      <c r="L19" s="348">
        <v>9</v>
      </c>
      <c r="M19" s="348">
        <v>10</v>
      </c>
      <c r="N19" s="348">
        <v>11</v>
      </c>
      <c r="O19" s="348">
        <v>12</v>
      </c>
      <c r="P19" s="348">
        <v>13</v>
      </c>
      <c r="Q19" s="348">
        <v>14</v>
      </c>
      <c r="R19" s="348">
        <v>15</v>
      </c>
      <c r="S19" s="348">
        <v>16</v>
      </c>
      <c r="T19" s="348">
        <v>17</v>
      </c>
      <c r="U19" s="141"/>
      <c r="W19" s="347">
        <f t="shared" si="0"/>
        <v>4</v>
      </c>
    </row>
    <row r="20" spans="1:27" ht="18" customHeight="1" x14ac:dyDescent="0.2">
      <c r="A20" s="1390" t="s">
        <v>473</v>
      </c>
      <c r="B20" s="1390"/>
      <c r="C20" s="1390"/>
      <c r="D20" s="469"/>
      <c r="E20" s="469"/>
      <c r="F20" s="469"/>
      <c r="G20" s="173"/>
      <c r="H20" s="173"/>
      <c r="I20" s="175"/>
      <c r="J20" s="175"/>
      <c r="K20" s="175"/>
      <c r="L20" s="175"/>
      <c r="M20" s="175"/>
      <c r="N20" s="175"/>
      <c r="O20" s="175"/>
      <c r="P20" s="175"/>
      <c r="Q20" s="175"/>
      <c r="R20" s="175"/>
      <c r="S20" s="175"/>
      <c r="T20" s="175"/>
      <c r="U20" s="141" t="str">
        <f t="shared" si="1"/>
        <v/>
      </c>
      <c r="W20" s="347" t="str">
        <f t="shared" si="0"/>
        <v/>
      </c>
    </row>
    <row r="21" spans="1:27" ht="18" customHeight="1" x14ac:dyDescent="0.2">
      <c r="A21" s="1390" t="s">
        <v>474</v>
      </c>
      <c r="B21" s="1390"/>
      <c r="C21" s="1390"/>
      <c r="D21" s="470"/>
      <c r="E21" s="176"/>
      <c r="F21" s="176"/>
      <c r="G21" s="176"/>
      <c r="H21" s="176"/>
      <c r="I21" s="177"/>
      <c r="J21" s="177"/>
      <c r="L21" s="177"/>
      <c r="M21" s="177"/>
      <c r="N21" s="177"/>
      <c r="O21" s="177"/>
      <c r="P21" s="177"/>
      <c r="Q21" s="177"/>
      <c r="R21" s="177"/>
      <c r="S21" s="177"/>
      <c r="T21" s="177"/>
      <c r="U21" s="141" t="str">
        <f t="shared" si="1"/>
        <v/>
      </c>
      <c r="W21" s="347" t="str">
        <f t="shared" si="0"/>
        <v/>
      </c>
    </row>
    <row r="22" spans="1:27" ht="25.5" x14ac:dyDescent="0.2">
      <c r="A22" s="178" t="s">
        <v>375</v>
      </c>
      <c r="B22" s="178" t="s">
        <v>117</v>
      </c>
      <c r="C22" s="178" t="s">
        <v>378</v>
      </c>
      <c r="D22" s="136" t="s">
        <v>475</v>
      </c>
      <c r="E22" s="136" t="s">
        <v>475</v>
      </c>
      <c r="F22" s="136" t="s">
        <v>475</v>
      </c>
      <c r="G22" s="136" t="s">
        <v>475</v>
      </c>
      <c r="H22" s="136" t="s">
        <v>475</v>
      </c>
      <c r="I22" s="136" t="s">
        <v>475</v>
      </c>
      <c r="J22" s="136" t="s">
        <v>475</v>
      </c>
      <c r="K22" s="136" t="s">
        <v>475</v>
      </c>
      <c r="L22" s="136" t="s">
        <v>475</v>
      </c>
      <c r="M22" s="136" t="s">
        <v>475</v>
      </c>
      <c r="N22" s="136" t="s">
        <v>475</v>
      </c>
      <c r="O22" s="136" t="s">
        <v>475</v>
      </c>
      <c r="P22" s="136" t="s">
        <v>475</v>
      </c>
      <c r="Q22" s="136" t="s">
        <v>475</v>
      </c>
      <c r="R22" s="136" t="s">
        <v>475</v>
      </c>
      <c r="S22" s="136" t="s">
        <v>475</v>
      </c>
      <c r="T22" s="136" t="s">
        <v>475</v>
      </c>
      <c r="U22" s="141" t="str">
        <f t="shared" si="1"/>
        <v/>
      </c>
      <c r="W22" s="347" t="str">
        <f t="shared" si="0"/>
        <v/>
      </c>
    </row>
    <row r="23" spans="1:27" ht="18" customHeight="1" x14ac:dyDescent="0.2">
      <c r="A23" s="139"/>
      <c r="B23" s="139"/>
      <c r="C23" s="139"/>
      <c r="D23" s="778"/>
      <c r="E23" s="726"/>
      <c r="F23" s="726"/>
      <c r="G23" s="141"/>
      <c r="H23" s="141"/>
      <c r="I23" s="141"/>
      <c r="J23" s="141"/>
      <c r="K23" s="141"/>
      <c r="L23" s="141"/>
      <c r="M23" s="141"/>
      <c r="N23" s="141"/>
      <c r="O23" s="141"/>
      <c r="P23" s="141"/>
      <c r="Q23" s="141"/>
      <c r="R23" s="141"/>
      <c r="S23" s="141"/>
      <c r="T23" s="141"/>
      <c r="U23" s="141" t="str">
        <f>IFERROR(AVERAGEIF(D23:T23,"&gt;0",D23:T23),"")</f>
        <v/>
      </c>
      <c r="W23" s="347" t="str">
        <f t="shared" si="0"/>
        <v/>
      </c>
    </row>
    <row r="24" spans="1:27" ht="18" customHeight="1" x14ac:dyDescent="0.2">
      <c r="A24" s="139"/>
      <c r="B24" s="139"/>
      <c r="C24" s="139"/>
      <c r="D24" s="778"/>
      <c r="E24" s="726"/>
      <c r="F24" s="726"/>
      <c r="G24" s="141"/>
      <c r="H24" s="141"/>
      <c r="I24" s="141"/>
      <c r="J24" s="141"/>
      <c r="K24" s="141"/>
      <c r="L24" s="141"/>
      <c r="M24" s="141"/>
      <c r="N24" s="141"/>
      <c r="O24" s="141"/>
      <c r="P24" s="141"/>
      <c r="Q24" s="141"/>
      <c r="R24" s="141"/>
      <c r="S24" s="141"/>
      <c r="T24" s="141"/>
      <c r="U24" s="141" t="str">
        <f t="shared" ref="U24:U25" si="3">IFERROR(AVERAGEIF(D24:T24,"&gt;0",D24:T24),"")</f>
        <v/>
      </c>
      <c r="W24" s="347"/>
    </row>
    <row r="25" spans="1:27" ht="12.75" x14ac:dyDescent="0.2">
      <c r="A25" s="139"/>
      <c r="B25" s="139"/>
      <c r="C25" s="139"/>
      <c r="D25" s="778"/>
      <c r="E25" s="726"/>
      <c r="F25" s="726"/>
      <c r="G25" s="141"/>
      <c r="H25" s="141"/>
      <c r="I25" s="141"/>
      <c r="J25" s="141"/>
      <c r="K25" s="141"/>
      <c r="L25" s="141"/>
      <c r="M25" s="141"/>
      <c r="N25" s="141"/>
      <c r="O25" s="141"/>
      <c r="P25" s="141"/>
      <c r="Q25" s="141"/>
      <c r="R25" s="141"/>
      <c r="S25" s="141"/>
      <c r="T25" s="141"/>
      <c r="U25" s="141" t="str">
        <f t="shared" si="3"/>
        <v/>
      </c>
      <c r="V25" s="797" t="s">
        <v>1242</v>
      </c>
      <c r="W25" s="347"/>
      <c r="X25" s="785" t="s">
        <v>1287</v>
      </c>
      <c r="Y25" s="785"/>
      <c r="Z25" s="785"/>
      <c r="AA25" s="785"/>
    </row>
    <row r="26" spans="1:27" ht="12.75" x14ac:dyDescent="0.2">
      <c r="A26" s="139"/>
      <c r="B26" s="139"/>
      <c r="C26" s="139"/>
      <c r="D26" s="726"/>
      <c r="E26" s="726"/>
      <c r="F26" s="726"/>
      <c r="G26" s="141"/>
      <c r="H26" s="141"/>
      <c r="I26" s="141"/>
      <c r="J26" s="141"/>
      <c r="K26" s="141"/>
      <c r="L26" s="141"/>
      <c r="M26" s="141"/>
      <c r="N26" s="141"/>
      <c r="O26" s="141"/>
      <c r="P26" s="141"/>
      <c r="Q26" s="141"/>
      <c r="R26" s="141"/>
      <c r="S26" s="141"/>
      <c r="T26" s="141"/>
      <c r="U26" s="141" t="str">
        <f t="shared" si="1"/>
        <v/>
      </c>
      <c r="V26" s="797" t="s">
        <v>1242</v>
      </c>
      <c r="W26" s="347" t="str">
        <f t="shared" si="0"/>
        <v/>
      </c>
    </row>
    <row r="27" spans="1:27" ht="12.75" x14ac:dyDescent="0.2">
      <c r="A27" s="139"/>
      <c r="B27" s="139"/>
      <c r="C27" s="139"/>
      <c r="D27" s="726"/>
      <c r="E27" s="726"/>
      <c r="F27" s="726"/>
      <c r="G27" s="141"/>
      <c r="H27" s="141"/>
      <c r="I27" s="141"/>
      <c r="J27" s="141"/>
      <c r="K27" s="141"/>
      <c r="L27" s="141"/>
      <c r="M27" s="141"/>
      <c r="N27" s="141"/>
      <c r="O27" s="141"/>
      <c r="P27" s="141"/>
      <c r="Q27" s="141"/>
      <c r="R27" s="141"/>
      <c r="S27" s="141"/>
      <c r="T27" s="141"/>
      <c r="U27" s="141" t="str">
        <f t="shared" si="1"/>
        <v/>
      </c>
      <c r="V27" s="797" t="s">
        <v>1242</v>
      </c>
      <c r="W27" s="347" t="str">
        <f t="shared" si="0"/>
        <v/>
      </c>
    </row>
    <row r="28" spans="1:27" ht="18" customHeight="1" x14ac:dyDescent="0.2">
      <c r="A28" s="139"/>
      <c r="B28" s="139"/>
      <c r="C28" s="139"/>
      <c r="D28" s="726"/>
      <c r="E28" s="726"/>
      <c r="F28" s="726"/>
      <c r="G28" s="141"/>
      <c r="H28" s="141"/>
      <c r="I28" s="141"/>
      <c r="J28" s="141"/>
      <c r="K28" s="141"/>
      <c r="L28" s="141"/>
      <c r="M28" s="141"/>
      <c r="N28" s="141"/>
      <c r="O28" s="141"/>
      <c r="P28" s="141"/>
      <c r="Q28" s="141"/>
      <c r="R28" s="141"/>
      <c r="S28" s="141"/>
      <c r="T28" s="141"/>
      <c r="U28" s="141" t="str">
        <f t="shared" si="1"/>
        <v/>
      </c>
      <c r="W28" s="347"/>
    </row>
    <row r="29" spans="1:27" ht="18" customHeight="1" x14ac:dyDescent="0.2">
      <c r="A29" s="139"/>
      <c r="B29" s="139"/>
      <c r="C29" s="139"/>
      <c r="D29" s="726"/>
      <c r="E29" s="726"/>
      <c r="F29" s="726"/>
      <c r="G29" s="141"/>
      <c r="H29" s="141"/>
      <c r="I29" s="141"/>
      <c r="J29" s="141"/>
      <c r="K29" s="141"/>
      <c r="L29" s="141"/>
      <c r="M29" s="141"/>
      <c r="N29" s="141"/>
      <c r="O29" s="141"/>
      <c r="P29" s="141"/>
      <c r="Q29" s="141"/>
      <c r="R29" s="141"/>
      <c r="S29" s="141"/>
      <c r="T29" s="141"/>
      <c r="U29" s="141" t="str">
        <f t="shared" si="1"/>
        <v/>
      </c>
      <c r="W29" s="347"/>
    </row>
    <row r="30" spans="1:27" ht="18" customHeight="1" x14ac:dyDescent="0.2">
      <c r="A30" s="139"/>
      <c r="B30" s="139"/>
      <c r="C30" s="139"/>
      <c r="D30" s="778"/>
      <c r="E30" s="726"/>
      <c r="F30" s="726"/>
      <c r="G30" s="141"/>
      <c r="H30" s="141"/>
      <c r="I30" s="141"/>
      <c r="J30" s="141"/>
      <c r="K30" s="141"/>
      <c r="L30" s="141"/>
      <c r="M30" s="141"/>
      <c r="N30" s="141"/>
      <c r="O30" s="141"/>
      <c r="P30" s="141"/>
      <c r="Q30" s="141"/>
      <c r="R30" s="141"/>
      <c r="S30" s="141"/>
      <c r="T30" s="141"/>
      <c r="U30" s="141" t="str">
        <f t="shared" si="1"/>
        <v/>
      </c>
      <c r="W30" s="347" t="str">
        <f t="shared" si="0"/>
        <v/>
      </c>
    </row>
    <row r="31" spans="1:27" ht="18" customHeight="1" x14ac:dyDescent="0.2">
      <c r="A31" s="139"/>
      <c r="B31" s="139"/>
      <c r="C31" s="139"/>
      <c r="D31" s="778"/>
      <c r="E31" s="726"/>
      <c r="F31" s="726"/>
      <c r="G31" s="141"/>
      <c r="H31" s="141"/>
      <c r="I31" s="141"/>
      <c r="J31" s="141"/>
      <c r="K31" s="141"/>
      <c r="L31" s="141"/>
      <c r="M31" s="141"/>
      <c r="N31" s="141"/>
      <c r="O31" s="141"/>
      <c r="P31" s="141"/>
      <c r="Q31" s="141"/>
      <c r="R31" s="141"/>
      <c r="S31" s="141"/>
      <c r="T31" s="141"/>
      <c r="U31" s="141" t="str">
        <f t="shared" si="1"/>
        <v/>
      </c>
      <c r="W31" s="347" t="str">
        <f t="shared" si="0"/>
        <v/>
      </c>
    </row>
    <row r="32" spans="1:27" ht="18" customHeight="1" x14ac:dyDescent="0.2">
      <c r="A32" s="139"/>
      <c r="B32" s="139"/>
      <c r="C32" s="139"/>
      <c r="D32" s="778"/>
      <c r="E32" s="726"/>
      <c r="F32" s="726"/>
      <c r="G32" s="141"/>
      <c r="H32" s="141"/>
      <c r="I32" s="141"/>
      <c r="J32" s="141"/>
      <c r="K32" s="141"/>
      <c r="L32" s="141"/>
      <c r="M32" s="141"/>
      <c r="N32" s="141"/>
      <c r="O32" s="141"/>
      <c r="P32" s="141"/>
      <c r="Q32" s="141"/>
      <c r="R32" s="141"/>
      <c r="S32" s="141"/>
      <c r="T32" s="141"/>
      <c r="U32" s="141" t="str">
        <f t="shared" si="1"/>
        <v/>
      </c>
      <c r="W32" s="347" t="str">
        <f t="shared" si="0"/>
        <v/>
      </c>
    </row>
    <row r="33" spans="1:23" ht="18" customHeight="1" x14ac:dyDescent="0.2">
      <c r="A33" s="139"/>
      <c r="B33" s="139"/>
      <c r="C33" s="139"/>
      <c r="D33" s="726"/>
      <c r="E33" s="726"/>
      <c r="F33" s="726"/>
      <c r="G33" s="141"/>
      <c r="H33" s="141"/>
      <c r="I33" s="141"/>
      <c r="J33" s="141"/>
      <c r="K33" s="141"/>
      <c r="L33" s="141"/>
      <c r="M33" s="141"/>
      <c r="N33" s="141"/>
      <c r="O33" s="141"/>
      <c r="P33" s="141"/>
      <c r="Q33" s="141"/>
      <c r="R33" s="141"/>
      <c r="S33" s="141"/>
      <c r="T33" s="141"/>
      <c r="U33" s="141" t="str">
        <f t="shared" si="1"/>
        <v/>
      </c>
      <c r="W33" s="347" t="str">
        <f t="shared" si="0"/>
        <v/>
      </c>
    </row>
    <row r="34" spans="1:23" ht="18" customHeight="1" x14ac:dyDescent="0.2">
      <c r="A34" s="139"/>
      <c r="B34" s="139"/>
      <c r="C34" s="139"/>
      <c r="D34" s="726"/>
      <c r="E34" s="726"/>
      <c r="F34" s="726"/>
      <c r="G34" s="141"/>
      <c r="H34" s="141"/>
      <c r="I34" s="141"/>
      <c r="J34" s="141"/>
      <c r="K34" s="141"/>
      <c r="L34" s="141"/>
      <c r="M34" s="141"/>
      <c r="N34" s="141"/>
      <c r="O34" s="141"/>
      <c r="P34" s="141"/>
      <c r="Q34" s="141"/>
      <c r="R34" s="141"/>
      <c r="S34" s="141"/>
      <c r="T34" s="141"/>
      <c r="U34" s="141" t="str">
        <f t="shared" si="1"/>
        <v/>
      </c>
      <c r="W34" s="347" t="str">
        <f t="shared" si="0"/>
        <v/>
      </c>
    </row>
    <row r="35" spans="1:23" ht="18" hidden="1" customHeight="1" x14ac:dyDescent="0.2">
      <c r="A35" s="139"/>
      <c r="B35" s="139"/>
      <c r="C35" s="139"/>
      <c r="D35" s="776"/>
      <c r="E35" s="776"/>
      <c r="F35" s="776"/>
      <c r="G35" s="141"/>
      <c r="H35" s="141"/>
      <c r="I35" s="141"/>
      <c r="J35" s="141"/>
      <c r="K35" s="141"/>
      <c r="L35" s="141"/>
      <c r="M35" s="141"/>
      <c r="N35" s="141"/>
      <c r="O35" s="141"/>
      <c r="P35" s="141"/>
      <c r="Q35" s="141"/>
      <c r="R35" s="141"/>
      <c r="S35" s="141"/>
      <c r="T35" s="141"/>
      <c r="U35" s="141" t="str">
        <f t="shared" si="1"/>
        <v/>
      </c>
      <c r="W35" s="347" t="str">
        <f t="shared" si="0"/>
        <v/>
      </c>
    </row>
    <row r="36" spans="1:23" ht="18" hidden="1" customHeight="1" x14ac:dyDescent="0.2">
      <c r="A36" s="139"/>
      <c r="B36" s="139"/>
      <c r="C36" s="139"/>
      <c r="D36" s="776"/>
      <c r="E36" s="776"/>
      <c r="F36" s="776"/>
      <c r="G36" s="141"/>
      <c r="H36" s="141"/>
      <c r="I36" s="141"/>
      <c r="J36" s="141"/>
      <c r="K36" s="141"/>
      <c r="L36" s="141"/>
      <c r="M36" s="141"/>
      <c r="N36" s="141"/>
      <c r="O36" s="141"/>
      <c r="P36" s="141"/>
      <c r="Q36" s="141"/>
      <c r="R36" s="141"/>
      <c r="S36" s="141"/>
      <c r="T36" s="141"/>
      <c r="U36" s="141" t="str">
        <f t="shared" si="1"/>
        <v/>
      </c>
      <c r="W36" s="347" t="str">
        <f t="shared" si="0"/>
        <v/>
      </c>
    </row>
    <row r="37" spans="1:23" ht="18" hidden="1" customHeight="1" x14ac:dyDescent="0.2">
      <c r="A37" s="139"/>
      <c r="B37" s="139"/>
      <c r="C37" s="139"/>
      <c r="D37" s="776"/>
      <c r="E37" s="776"/>
      <c r="F37" s="776"/>
      <c r="G37" s="141"/>
      <c r="H37" s="141"/>
      <c r="I37" s="141"/>
      <c r="J37" s="141"/>
      <c r="K37" s="141"/>
      <c r="L37" s="141"/>
      <c r="M37" s="141"/>
      <c r="N37" s="141"/>
      <c r="O37" s="141"/>
      <c r="P37" s="141"/>
      <c r="Q37" s="141"/>
      <c r="R37" s="141"/>
      <c r="S37" s="141"/>
      <c r="T37" s="141"/>
      <c r="U37" s="141" t="str">
        <f t="shared" si="1"/>
        <v/>
      </c>
      <c r="W37" s="347" t="str">
        <f t="shared" si="0"/>
        <v/>
      </c>
    </row>
    <row r="38" spans="1:23" ht="18" hidden="1" customHeight="1" x14ac:dyDescent="0.2">
      <c r="A38" s="139"/>
      <c r="B38" s="139"/>
      <c r="C38" s="139"/>
      <c r="D38" s="776"/>
      <c r="E38" s="776"/>
      <c r="F38" s="776"/>
      <c r="G38" s="141"/>
      <c r="H38" s="141"/>
      <c r="I38" s="141"/>
      <c r="J38" s="141"/>
      <c r="K38" s="141"/>
      <c r="L38" s="141"/>
      <c r="M38" s="141"/>
      <c r="N38" s="141"/>
      <c r="O38" s="141"/>
      <c r="P38" s="141"/>
      <c r="Q38" s="141"/>
      <c r="R38" s="141"/>
      <c r="S38" s="141"/>
      <c r="T38" s="141"/>
      <c r="U38" s="141" t="str">
        <f t="shared" si="1"/>
        <v/>
      </c>
      <c r="W38" s="347" t="str">
        <f t="shared" si="0"/>
        <v/>
      </c>
    </row>
    <row r="39" spans="1:23" ht="18" hidden="1" customHeight="1" x14ac:dyDescent="0.2">
      <c r="A39" s="139"/>
      <c r="B39" s="139"/>
      <c r="C39" s="139"/>
      <c r="D39" s="776"/>
      <c r="E39" s="776"/>
      <c r="F39" s="776"/>
      <c r="G39" s="141"/>
      <c r="H39" s="141"/>
      <c r="I39" s="141"/>
      <c r="J39" s="141"/>
      <c r="K39" s="141"/>
      <c r="L39" s="141"/>
      <c r="M39" s="141"/>
      <c r="N39" s="141"/>
      <c r="O39" s="141"/>
      <c r="P39" s="141"/>
      <c r="Q39" s="141"/>
      <c r="R39" s="141"/>
      <c r="S39" s="141"/>
      <c r="T39" s="141"/>
      <c r="U39" s="141" t="str">
        <f t="shared" si="1"/>
        <v/>
      </c>
      <c r="W39" s="347" t="str">
        <f t="shared" si="0"/>
        <v/>
      </c>
    </row>
    <row r="40" spans="1:23" ht="18" hidden="1" customHeight="1" x14ac:dyDescent="0.2">
      <c r="A40" s="139"/>
      <c r="B40" s="139"/>
      <c r="C40" s="139"/>
      <c r="D40" s="776"/>
      <c r="E40" s="776"/>
      <c r="F40" s="776"/>
      <c r="G40" s="141"/>
      <c r="H40" s="141"/>
      <c r="I40" s="141"/>
      <c r="J40" s="141"/>
      <c r="K40" s="141"/>
      <c r="L40" s="141"/>
      <c r="M40" s="141"/>
      <c r="N40" s="141"/>
      <c r="O40" s="141"/>
      <c r="P40" s="141"/>
      <c r="Q40" s="141"/>
      <c r="R40" s="141"/>
      <c r="S40" s="141"/>
      <c r="T40" s="141"/>
      <c r="U40" s="141" t="str">
        <f t="shared" si="1"/>
        <v/>
      </c>
      <c r="W40" s="347" t="str">
        <f t="shared" si="0"/>
        <v/>
      </c>
    </row>
    <row r="41" spans="1:23" ht="18" hidden="1" customHeight="1" x14ac:dyDescent="0.2">
      <c r="A41" s="139"/>
      <c r="B41" s="139"/>
      <c r="C41" s="139"/>
      <c r="D41" s="776"/>
      <c r="E41" s="776"/>
      <c r="F41" s="776"/>
      <c r="G41" s="141"/>
      <c r="H41" s="141"/>
      <c r="I41" s="141"/>
      <c r="J41" s="141"/>
      <c r="K41" s="141"/>
      <c r="L41" s="141"/>
      <c r="M41" s="141"/>
      <c r="N41" s="141"/>
      <c r="O41" s="141"/>
      <c r="P41" s="141"/>
      <c r="Q41" s="141"/>
      <c r="R41" s="141"/>
      <c r="S41" s="141"/>
      <c r="T41" s="141"/>
      <c r="U41" s="141" t="str">
        <f t="shared" si="1"/>
        <v/>
      </c>
      <c r="W41" s="347" t="str">
        <f t="shared" si="0"/>
        <v/>
      </c>
    </row>
    <row r="42" spans="1:23" ht="18" hidden="1" customHeight="1" x14ac:dyDescent="0.2">
      <c r="A42" s="139"/>
      <c r="B42" s="139"/>
      <c r="C42" s="139"/>
      <c r="D42" s="776"/>
      <c r="E42" s="776"/>
      <c r="F42" s="776"/>
      <c r="G42" s="141"/>
      <c r="H42" s="141"/>
      <c r="I42" s="141"/>
      <c r="J42" s="141"/>
      <c r="K42" s="141"/>
      <c r="L42" s="141"/>
      <c r="M42" s="141"/>
      <c r="N42" s="141"/>
      <c r="O42" s="141"/>
      <c r="P42" s="141"/>
      <c r="Q42" s="141"/>
      <c r="R42" s="141"/>
      <c r="S42" s="141"/>
      <c r="T42" s="141"/>
      <c r="U42" s="141" t="str">
        <f t="shared" si="1"/>
        <v/>
      </c>
      <c r="W42" s="347" t="str">
        <f t="shared" si="0"/>
        <v/>
      </c>
    </row>
    <row r="43" spans="1:23" ht="18" hidden="1" customHeight="1" x14ac:dyDescent="0.2">
      <c r="A43" s="139"/>
      <c r="B43" s="139"/>
      <c r="C43" s="139"/>
      <c r="D43" s="776"/>
      <c r="E43" s="776"/>
      <c r="F43" s="776"/>
      <c r="G43" s="141"/>
      <c r="H43" s="141"/>
      <c r="I43" s="141"/>
      <c r="J43" s="141"/>
      <c r="K43" s="141"/>
      <c r="L43" s="141"/>
      <c r="M43" s="141"/>
      <c r="N43" s="141"/>
      <c r="O43" s="141"/>
      <c r="P43" s="141"/>
      <c r="Q43" s="141"/>
      <c r="R43" s="141"/>
      <c r="S43" s="141"/>
      <c r="T43" s="141"/>
      <c r="U43" s="141" t="str">
        <f t="shared" si="1"/>
        <v/>
      </c>
      <c r="W43" s="347" t="str">
        <f t="shared" si="0"/>
        <v/>
      </c>
    </row>
    <row r="44" spans="1:23" ht="18" hidden="1" customHeight="1" x14ac:dyDescent="0.2">
      <c r="A44" s="139"/>
      <c r="B44" s="139"/>
      <c r="C44" s="139"/>
      <c r="D44" s="776"/>
      <c r="E44" s="776"/>
      <c r="F44" s="776"/>
      <c r="G44" s="141"/>
      <c r="H44" s="141"/>
      <c r="I44" s="141"/>
      <c r="J44" s="141"/>
      <c r="K44" s="141"/>
      <c r="L44" s="141"/>
      <c r="M44" s="141"/>
      <c r="N44" s="141"/>
      <c r="O44" s="141"/>
      <c r="P44" s="141"/>
      <c r="Q44" s="141"/>
      <c r="R44" s="141"/>
      <c r="S44" s="141"/>
      <c r="T44" s="141"/>
      <c r="U44" s="141" t="str">
        <f t="shared" si="1"/>
        <v/>
      </c>
      <c r="W44" s="347" t="str">
        <f t="shared" si="0"/>
        <v/>
      </c>
    </row>
    <row r="45" spans="1:23" ht="18" hidden="1" customHeight="1" x14ac:dyDescent="0.2">
      <c r="A45" s="139"/>
      <c r="B45" s="139"/>
      <c r="C45" s="139"/>
      <c r="D45" s="776"/>
      <c r="E45" s="776"/>
      <c r="F45" s="776"/>
      <c r="G45" s="141"/>
      <c r="H45" s="141"/>
      <c r="I45" s="141"/>
      <c r="J45" s="141"/>
      <c r="K45" s="141"/>
      <c r="L45" s="141"/>
      <c r="M45" s="141"/>
      <c r="N45" s="141"/>
      <c r="O45" s="141"/>
      <c r="P45" s="141"/>
      <c r="Q45" s="141"/>
      <c r="R45" s="141"/>
      <c r="S45" s="141"/>
      <c r="T45" s="141"/>
      <c r="U45" s="141" t="str">
        <f t="shared" si="1"/>
        <v/>
      </c>
      <c r="W45" s="347" t="str">
        <f t="shared" si="0"/>
        <v/>
      </c>
    </row>
    <row r="46" spans="1:23" ht="18" hidden="1" customHeight="1" x14ac:dyDescent="0.2">
      <c r="A46" s="139"/>
      <c r="B46" s="139"/>
      <c r="C46" s="139"/>
      <c r="D46" s="776"/>
      <c r="E46" s="776"/>
      <c r="F46" s="776"/>
      <c r="G46" s="141"/>
      <c r="H46" s="141"/>
      <c r="I46" s="141"/>
      <c r="J46" s="141"/>
      <c r="K46" s="141"/>
      <c r="L46" s="141"/>
      <c r="M46" s="141"/>
      <c r="N46" s="141"/>
      <c r="O46" s="141"/>
      <c r="P46" s="141"/>
      <c r="Q46" s="141"/>
      <c r="R46" s="141"/>
      <c r="S46" s="141"/>
      <c r="T46" s="141"/>
      <c r="U46" s="141" t="str">
        <f t="shared" si="1"/>
        <v/>
      </c>
      <c r="W46" s="347" t="str">
        <f t="shared" si="0"/>
        <v/>
      </c>
    </row>
    <row r="47" spans="1:23" ht="18" hidden="1" customHeight="1" x14ac:dyDescent="0.2">
      <c r="A47" s="139"/>
      <c r="B47" s="139"/>
      <c r="C47" s="139"/>
      <c r="D47" s="776"/>
      <c r="E47" s="776"/>
      <c r="F47" s="776"/>
      <c r="G47" s="141"/>
      <c r="H47" s="141"/>
      <c r="I47" s="141"/>
      <c r="J47" s="141"/>
      <c r="K47" s="141"/>
      <c r="L47" s="141"/>
      <c r="M47" s="141"/>
      <c r="N47" s="141"/>
      <c r="O47" s="141"/>
      <c r="P47" s="141"/>
      <c r="Q47" s="141"/>
      <c r="R47" s="141"/>
      <c r="S47" s="141"/>
      <c r="T47" s="141"/>
      <c r="U47" s="141" t="str">
        <f t="shared" si="1"/>
        <v/>
      </c>
      <c r="W47" s="347" t="str">
        <f t="shared" si="0"/>
        <v/>
      </c>
    </row>
    <row r="48" spans="1:23" ht="18" hidden="1" customHeight="1" x14ac:dyDescent="0.2">
      <c r="A48" s="139"/>
      <c r="B48" s="139"/>
      <c r="C48" s="139"/>
      <c r="D48" s="776"/>
      <c r="E48" s="776"/>
      <c r="F48" s="776"/>
      <c r="G48" s="141"/>
      <c r="H48" s="141"/>
      <c r="I48" s="141"/>
      <c r="J48" s="141"/>
      <c r="K48" s="141"/>
      <c r="L48" s="141"/>
      <c r="M48" s="141"/>
      <c r="N48" s="141"/>
      <c r="O48" s="141"/>
      <c r="P48" s="141"/>
      <c r="Q48" s="141"/>
      <c r="R48" s="141"/>
      <c r="S48" s="141"/>
      <c r="T48" s="141"/>
      <c r="U48" s="141" t="str">
        <f t="shared" si="1"/>
        <v/>
      </c>
      <c r="W48" s="347" t="str">
        <f t="shared" si="0"/>
        <v/>
      </c>
    </row>
    <row r="49" spans="1:23" ht="18" hidden="1" customHeight="1" x14ac:dyDescent="0.2">
      <c r="A49" s="139"/>
      <c r="B49" s="139"/>
      <c r="C49" s="139"/>
      <c r="D49" s="776"/>
      <c r="E49" s="776"/>
      <c r="F49" s="776"/>
      <c r="G49" s="141"/>
      <c r="H49" s="141"/>
      <c r="I49" s="141"/>
      <c r="J49" s="141"/>
      <c r="K49" s="141"/>
      <c r="L49" s="141"/>
      <c r="M49" s="141"/>
      <c r="N49" s="141"/>
      <c r="O49" s="141"/>
      <c r="P49" s="141"/>
      <c r="Q49" s="141"/>
      <c r="R49" s="141"/>
      <c r="S49" s="141"/>
      <c r="T49" s="141"/>
      <c r="U49" s="141" t="str">
        <f t="shared" si="1"/>
        <v/>
      </c>
      <c r="W49" s="347" t="str">
        <f t="shared" si="0"/>
        <v/>
      </c>
    </row>
    <row r="50" spans="1:23" ht="18" hidden="1" customHeight="1" x14ac:dyDescent="0.2">
      <c r="A50" s="139"/>
      <c r="B50" s="139"/>
      <c r="C50" s="139"/>
      <c r="D50" s="776"/>
      <c r="E50" s="776"/>
      <c r="F50" s="776"/>
      <c r="G50" s="141"/>
      <c r="H50" s="141"/>
      <c r="I50" s="141"/>
      <c r="J50" s="141"/>
      <c r="K50" s="141"/>
      <c r="L50" s="141"/>
      <c r="M50" s="141"/>
      <c r="N50" s="141"/>
      <c r="O50" s="141"/>
      <c r="P50" s="141"/>
      <c r="Q50" s="141"/>
      <c r="R50" s="141"/>
      <c r="S50" s="141"/>
      <c r="T50" s="141"/>
      <c r="U50" s="141" t="str">
        <f t="shared" si="1"/>
        <v/>
      </c>
      <c r="W50" s="347" t="str">
        <f t="shared" si="0"/>
        <v/>
      </c>
    </row>
    <row r="51" spans="1:23" ht="18" hidden="1" customHeight="1" x14ac:dyDescent="0.2">
      <c r="A51" s="139"/>
      <c r="B51" s="139"/>
      <c r="C51" s="139"/>
      <c r="D51" s="776"/>
      <c r="E51" s="776"/>
      <c r="F51" s="776"/>
      <c r="G51" s="141"/>
      <c r="H51" s="141"/>
      <c r="I51" s="141"/>
      <c r="J51" s="141"/>
      <c r="K51" s="141"/>
      <c r="L51" s="141"/>
      <c r="M51" s="141"/>
      <c r="N51" s="141"/>
      <c r="O51" s="141"/>
      <c r="P51" s="141"/>
      <c r="Q51" s="141"/>
      <c r="R51" s="141"/>
      <c r="S51" s="141"/>
      <c r="T51" s="141"/>
      <c r="U51" s="141" t="str">
        <f t="shared" si="1"/>
        <v/>
      </c>
      <c r="W51" s="347" t="str">
        <f t="shared" si="0"/>
        <v/>
      </c>
    </row>
    <row r="52" spans="1:23" ht="18" hidden="1" customHeight="1" x14ac:dyDescent="0.2">
      <c r="A52" s="139"/>
      <c r="B52" s="139"/>
      <c r="C52" s="139"/>
      <c r="D52" s="776"/>
      <c r="E52" s="776"/>
      <c r="F52" s="776"/>
      <c r="G52" s="141"/>
      <c r="H52" s="141"/>
      <c r="I52" s="141"/>
      <c r="J52" s="141"/>
      <c r="K52" s="141"/>
      <c r="L52" s="141"/>
      <c r="M52" s="141"/>
      <c r="N52" s="141"/>
      <c r="O52" s="141"/>
      <c r="P52" s="141"/>
      <c r="Q52" s="141"/>
      <c r="R52" s="141"/>
      <c r="S52" s="141"/>
      <c r="T52" s="141"/>
      <c r="U52" s="141" t="str">
        <f t="shared" si="1"/>
        <v/>
      </c>
      <c r="W52" s="347" t="str">
        <f t="shared" si="0"/>
        <v/>
      </c>
    </row>
    <row r="53" spans="1:23" ht="18" hidden="1" customHeight="1" x14ac:dyDescent="0.2">
      <c r="A53" s="139"/>
      <c r="B53" s="139"/>
      <c r="C53" s="139"/>
      <c r="D53" s="776"/>
      <c r="E53" s="776"/>
      <c r="F53" s="776"/>
      <c r="G53" s="141"/>
      <c r="H53" s="141"/>
      <c r="I53" s="141"/>
      <c r="J53" s="141"/>
      <c r="K53" s="141"/>
      <c r="L53" s="141"/>
      <c r="M53" s="141"/>
      <c r="N53" s="141"/>
      <c r="O53" s="141"/>
      <c r="P53" s="141"/>
      <c r="Q53" s="141"/>
      <c r="R53" s="141"/>
      <c r="S53" s="141"/>
      <c r="T53" s="141"/>
      <c r="U53" s="141" t="str">
        <f t="shared" si="1"/>
        <v/>
      </c>
      <c r="W53" s="347" t="str">
        <f t="shared" si="0"/>
        <v/>
      </c>
    </row>
    <row r="54" spans="1:23" ht="18" hidden="1" customHeight="1" x14ac:dyDescent="0.2">
      <c r="A54" s="139"/>
      <c r="B54" s="139"/>
      <c r="C54" s="139"/>
      <c r="D54" s="776"/>
      <c r="E54" s="776"/>
      <c r="F54" s="776"/>
      <c r="G54" s="141"/>
      <c r="H54" s="141"/>
      <c r="I54" s="141"/>
      <c r="J54" s="141"/>
      <c r="K54" s="141"/>
      <c r="L54" s="141"/>
      <c r="M54" s="141"/>
      <c r="N54" s="141"/>
      <c r="O54" s="141"/>
      <c r="P54" s="141"/>
      <c r="Q54" s="141"/>
      <c r="R54" s="141"/>
      <c r="S54" s="141"/>
      <c r="T54" s="141"/>
      <c r="U54" s="141" t="str">
        <f t="shared" si="1"/>
        <v/>
      </c>
      <c r="W54" s="347" t="str">
        <f t="shared" si="0"/>
        <v/>
      </c>
    </row>
    <row r="55" spans="1:23" ht="18" hidden="1" customHeight="1" x14ac:dyDescent="0.2">
      <c r="A55" s="139"/>
      <c r="B55" s="139"/>
      <c r="C55" s="139"/>
      <c r="D55" s="776"/>
      <c r="E55" s="776"/>
      <c r="F55" s="776"/>
      <c r="G55" s="141"/>
      <c r="H55" s="141"/>
      <c r="I55" s="141"/>
      <c r="J55" s="141"/>
      <c r="K55" s="141"/>
      <c r="L55" s="141"/>
      <c r="M55" s="141"/>
      <c r="N55" s="141"/>
      <c r="O55" s="141"/>
      <c r="P55" s="141"/>
      <c r="Q55" s="141"/>
      <c r="R55" s="141"/>
      <c r="S55" s="141"/>
      <c r="T55" s="141"/>
      <c r="U55" s="141" t="str">
        <f t="shared" si="1"/>
        <v/>
      </c>
      <c r="W55" s="347" t="str">
        <f t="shared" si="0"/>
        <v/>
      </c>
    </row>
    <row r="56" spans="1:23" ht="18" hidden="1" customHeight="1" x14ac:dyDescent="0.2">
      <c r="A56" s="139"/>
      <c r="B56" s="139"/>
      <c r="C56" s="139"/>
      <c r="D56" s="776"/>
      <c r="E56" s="776"/>
      <c r="F56" s="776"/>
      <c r="G56" s="141"/>
      <c r="H56" s="141"/>
      <c r="I56" s="141"/>
      <c r="J56" s="141"/>
      <c r="K56" s="141"/>
      <c r="L56" s="141"/>
      <c r="M56" s="141"/>
      <c r="N56" s="141"/>
      <c r="O56" s="141"/>
      <c r="P56" s="141"/>
      <c r="Q56" s="141"/>
      <c r="R56" s="141"/>
      <c r="S56" s="141"/>
      <c r="T56" s="141"/>
      <c r="U56" s="141" t="str">
        <f t="shared" si="1"/>
        <v/>
      </c>
      <c r="W56" s="347" t="str">
        <f t="shared" si="0"/>
        <v/>
      </c>
    </row>
    <row r="57" spans="1:23" ht="18" hidden="1" customHeight="1" x14ac:dyDescent="0.2">
      <c r="A57" s="139"/>
      <c r="B57" s="139"/>
      <c r="C57" s="139"/>
      <c r="D57" s="776"/>
      <c r="E57" s="776"/>
      <c r="F57" s="776"/>
      <c r="G57" s="141"/>
      <c r="H57" s="141"/>
      <c r="I57" s="141"/>
      <c r="J57" s="141"/>
      <c r="K57" s="141"/>
      <c r="L57" s="141"/>
      <c r="M57" s="141"/>
      <c r="N57" s="141"/>
      <c r="O57" s="141"/>
      <c r="P57" s="141"/>
      <c r="Q57" s="141"/>
      <c r="R57" s="141"/>
      <c r="S57" s="141"/>
      <c r="T57" s="141"/>
      <c r="U57" s="141" t="str">
        <f t="shared" si="1"/>
        <v/>
      </c>
      <c r="W57" s="347" t="str">
        <f t="shared" si="0"/>
        <v/>
      </c>
    </row>
    <row r="58" spans="1:23" ht="18" hidden="1" customHeight="1" x14ac:dyDescent="0.2">
      <c r="A58" s="139"/>
      <c r="B58" s="139"/>
      <c r="C58" s="139"/>
      <c r="D58" s="776"/>
      <c r="E58" s="776"/>
      <c r="F58" s="776"/>
      <c r="G58" s="141"/>
      <c r="H58" s="141"/>
      <c r="I58" s="141"/>
      <c r="J58" s="141"/>
      <c r="K58" s="141"/>
      <c r="L58" s="141"/>
      <c r="M58" s="141"/>
      <c r="N58" s="141"/>
      <c r="O58" s="141"/>
      <c r="P58" s="141"/>
      <c r="Q58" s="141"/>
      <c r="R58" s="141"/>
      <c r="S58" s="141"/>
      <c r="T58" s="141"/>
      <c r="U58" s="141" t="str">
        <f t="shared" si="1"/>
        <v/>
      </c>
      <c r="W58" s="347" t="str">
        <f t="shared" si="0"/>
        <v/>
      </c>
    </row>
    <row r="59" spans="1:23" ht="18" hidden="1" customHeight="1" x14ac:dyDescent="0.2">
      <c r="A59" s="139"/>
      <c r="B59" s="139"/>
      <c r="C59" s="139"/>
      <c r="D59" s="776"/>
      <c r="E59" s="776"/>
      <c r="F59" s="776"/>
      <c r="G59" s="141"/>
      <c r="H59" s="141"/>
      <c r="I59" s="141"/>
      <c r="J59" s="141"/>
      <c r="K59" s="141"/>
      <c r="L59" s="141"/>
      <c r="M59" s="141"/>
      <c r="N59" s="141"/>
      <c r="O59" s="141"/>
      <c r="P59" s="141"/>
      <c r="Q59" s="141"/>
      <c r="R59" s="141"/>
      <c r="S59" s="141"/>
      <c r="T59" s="141"/>
      <c r="U59" s="141" t="str">
        <f t="shared" si="1"/>
        <v/>
      </c>
      <c r="W59" s="347" t="str">
        <f t="shared" si="0"/>
        <v/>
      </c>
    </row>
    <row r="60" spans="1:23" ht="18" hidden="1" customHeight="1" x14ac:dyDescent="0.2">
      <c r="A60" s="139"/>
      <c r="B60" s="139"/>
      <c r="C60" s="139"/>
      <c r="D60" s="776"/>
      <c r="E60" s="776"/>
      <c r="F60" s="776"/>
      <c r="G60" s="141"/>
      <c r="H60" s="141"/>
      <c r="I60" s="141"/>
      <c r="J60" s="141"/>
      <c r="K60" s="141"/>
      <c r="L60" s="141"/>
      <c r="M60" s="141"/>
      <c r="N60" s="141"/>
      <c r="O60" s="141"/>
      <c r="P60" s="141"/>
      <c r="Q60" s="141"/>
      <c r="R60" s="141"/>
      <c r="S60" s="141"/>
      <c r="T60" s="141"/>
      <c r="U60" s="141" t="str">
        <f t="shared" si="1"/>
        <v/>
      </c>
      <c r="W60" s="347" t="str">
        <f t="shared" si="0"/>
        <v/>
      </c>
    </row>
    <row r="61" spans="1:23" ht="18" hidden="1" customHeight="1" x14ac:dyDescent="0.2">
      <c r="A61" s="139"/>
      <c r="B61" s="139"/>
      <c r="C61" s="139"/>
      <c r="D61" s="776"/>
      <c r="E61" s="776"/>
      <c r="F61" s="776"/>
      <c r="G61" s="141"/>
      <c r="H61" s="141"/>
      <c r="I61" s="141"/>
      <c r="J61" s="141"/>
      <c r="K61" s="141"/>
      <c r="L61" s="141"/>
      <c r="M61" s="141"/>
      <c r="N61" s="141"/>
      <c r="O61" s="141"/>
      <c r="P61" s="141"/>
      <c r="Q61" s="141"/>
      <c r="R61" s="141"/>
      <c r="S61" s="141"/>
      <c r="T61" s="141"/>
      <c r="U61" s="141" t="str">
        <f t="shared" si="1"/>
        <v/>
      </c>
      <c r="W61" s="347" t="str">
        <f t="shared" si="0"/>
        <v/>
      </c>
    </row>
    <row r="62" spans="1:23" ht="18" hidden="1" customHeight="1" x14ac:dyDescent="0.2">
      <c r="A62" s="139"/>
      <c r="B62" s="139"/>
      <c r="C62" s="139"/>
      <c r="D62" s="776"/>
      <c r="E62" s="776"/>
      <c r="F62" s="776"/>
      <c r="G62" s="141"/>
      <c r="H62" s="141"/>
      <c r="I62" s="141"/>
      <c r="J62" s="141"/>
      <c r="K62" s="141"/>
      <c r="L62" s="141"/>
      <c r="M62" s="141"/>
      <c r="N62" s="141"/>
      <c r="O62" s="141"/>
      <c r="P62" s="141"/>
      <c r="Q62" s="141"/>
      <c r="R62" s="141"/>
      <c r="S62" s="141"/>
      <c r="T62" s="141"/>
      <c r="U62" s="141" t="str">
        <f t="shared" si="1"/>
        <v/>
      </c>
      <c r="W62" s="347" t="str">
        <f t="shared" si="0"/>
        <v/>
      </c>
    </row>
    <row r="63" spans="1:23" ht="18" hidden="1" customHeight="1" x14ac:dyDescent="0.2">
      <c r="A63" s="139"/>
      <c r="B63" s="139"/>
      <c r="C63" s="139"/>
      <c r="D63" s="776"/>
      <c r="E63" s="776"/>
      <c r="F63" s="776"/>
      <c r="G63" s="141"/>
      <c r="H63" s="141"/>
      <c r="I63" s="141"/>
      <c r="J63" s="141"/>
      <c r="K63" s="141"/>
      <c r="L63" s="141"/>
      <c r="M63" s="141"/>
      <c r="N63" s="141"/>
      <c r="O63" s="141"/>
      <c r="P63" s="141"/>
      <c r="Q63" s="141"/>
      <c r="R63" s="141"/>
      <c r="S63" s="141"/>
      <c r="T63" s="141"/>
      <c r="U63" s="141" t="str">
        <f t="shared" si="1"/>
        <v/>
      </c>
      <c r="W63" s="347" t="str">
        <f t="shared" si="0"/>
        <v/>
      </c>
    </row>
    <row r="64" spans="1:23" ht="18" hidden="1" customHeight="1" x14ac:dyDescent="0.2">
      <c r="A64" s="139"/>
      <c r="B64" s="139"/>
      <c r="C64" s="139"/>
      <c r="D64" s="776"/>
      <c r="E64" s="776"/>
      <c r="F64" s="776"/>
      <c r="G64" s="141"/>
      <c r="H64" s="141"/>
      <c r="I64" s="141"/>
      <c r="J64" s="141"/>
      <c r="K64" s="141"/>
      <c r="L64" s="141"/>
      <c r="M64" s="141"/>
      <c r="N64" s="141"/>
      <c r="O64" s="141"/>
      <c r="P64" s="141"/>
      <c r="Q64" s="141"/>
      <c r="R64" s="141"/>
      <c r="S64" s="141"/>
      <c r="T64" s="141"/>
      <c r="U64" s="141" t="str">
        <f t="shared" si="1"/>
        <v/>
      </c>
      <c r="W64" s="347" t="str">
        <f t="shared" si="0"/>
        <v/>
      </c>
    </row>
    <row r="65" spans="1:23" ht="18" hidden="1" customHeight="1" x14ac:dyDescent="0.2">
      <c r="A65" s="139"/>
      <c r="B65" s="139"/>
      <c r="C65" s="139"/>
      <c r="D65" s="776"/>
      <c r="E65" s="776"/>
      <c r="F65" s="776"/>
      <c r="G65" s="141"/>
      <c r="H65" s="141"/>
      <c r="I65" s="141"/>
      <c r="J65" s="141"/>
      <c r="K65" s="141"/>
      <c r="L65" s="141"/>
      <c r="M65" s="141"/>
      <c r="N65" s="141"/>
      <c r="O65" s="141"/>
      <c r="P65" s="141"/>
      <c r="Q65" s="141"/>
      <c r="R65" s="141"/>
      <c r="S65" s="141"/>
      <c r="T65" s="141"/>
      <c r="U65" s="141" t="str">
        <f t="shared" si="1"/>
        <v/>
      </c>
      <c r="W65" s="347" t="str">
        <f t="shared" si="0"/>
        <v/>
      </c>
    </row>
    <row r="66" spans="1:23" ht="18" hidden="1" customHeight="1" x14ac:dyDescent="0.2">
      <c r="A66" s="139"/>
      <c r="B66" s="139"/>
      <c r="C66" s="139"/>
      <c r="D66" s="776"/>
      <c r="E66" s="776"/>
      <c r="F66" s="776"/>
      <c r="G66" s="141"/>
      <c r="H66" s="141"/>
      <c r="I66" s="141"/>
      <c r="J66" s="141"/>
      <c r="K66" s="141"/>
      <c r="L66" s="141"/>
      <c r="M66" s="141"/>
      <c r="N66" s="141"/>
      <c r="O66" s="141"/>
      <c r="P66" s="141"/>
      <c r="Q66" s="141"/>
      <c r="R66" s="141"/>
      <c r="S66" s="141"/>
      <c r="T66" s="141"/>
      <c r="U66" s="141" t="str">
        <f t="shared" si="1"/>
        <v/>
      </c>
      <c r="W66" s="347" t="str">
        <f t="shared" si="0"/>
        <v/>
      </c>
    </row>
    <row r="67" spans="1:23" ht="18" hidden="1" customHeight="1" x14ac:dyDescent="0.2">
      <c r="A67" s="139"/>
      <c r="B67" s="139"/>
      <c r="C67" s="139"/>
      <c r="D67" s="776"/>
      <c r="E67" s="776"/>
      <c r="F67" s="776"/>
      <c r="G67" s="141"/>
      <c r="H67" s="141"/>
      <c r="I67" s="141"/>
      <c r="J67" s="141"/>
      <c r="K67" s="141"/>
      <c r="L67" s="141"/>
      <c r="M67" s="141"/>
      <c r="N67" s="141"/>
      <c r="O67" s="141"/>
      <c r="P67" s="141"/>
      <c r="Q67" s="141"/>
      <c r="R67" s="141"/>
      <c r="S67" s="141"/>
      <c r="T67" s="141"/>
      <c r="U67" s="141" t="str">
        <f t="shared" si="1"/>
        <v/>
      </c>
      <c r="W67" s="347" t="str">
        <f t="shared" si="0"/>
        <v/>
      </c>
    </row>
    <row r="68" spans="1:23" ht="18" hidden="1" customHeight="1" x14ac:dyDescent="0.2">
      <c r="A68" s="139"/>
      <c r="B68" s="139"/>
      <c r="C68" s="139"/>
      <c r="D68" s="776"/>
      <c r="E68" s="776"/>
      <c r="F68" s="776"/>
      <c r="G68" s="141"/>
      <c r="H68" s="141"/>
      <c r="I68" s="141"/>
      <c r="J68" s="141"/>
      <c r="K68" s="141"/>
      <c r="L68" s="141"/>
      <c r="M68" s="141"/>
      <c r="N68" s="141"/>
      <c r="O68" s="141"/>
      <c r="P68" s="141"/>
      <c r="Q68" s="141"/>
      <c r="R68" s="141"/>
      <c r="S68" s="141"/>
      <c r="T68" s="141"/>
      <c r="U68" s="141" t="str">
        <f t="shared" si="1"/>
        <v/>
      </c>
      <c r="W68" s="347" t="str">
        <f t="shared" si="0"/>
        <v/>
      </c>
    </row>
    <row r="69" spans="1:23" ht="18" hidden="1" customHeight="1" x14ac:dyDescent="0.2">
      <c r="A69" s="139"/>
      <c r="B69" s="139"/>
      <c r="C69" s="139"/>
      <c r="D69" s="776"/>
      <c r="E69" s="776"/>
      <c r="F69" s="776"/>
      <c r="G69" s="141"/>
      <c r="H69" s="141"/>
      <c r="I69" s="141"/>
      <c r="J69" s="141"/>
      <c r="K69" s="141"/>
      <c r="L69" s="141"/>
      <c r="M69" s="141"/>
      <c r="N69" s="141"/>
      <c r="O69" s="141"/>
      <c r="P69" s="141"/>
      <c r="Q69" s="141"/>
      <c r="R69" s="141"/>
      <c r="S69" s="141"/>
      <c r="T69" s="141"/>
      <c r="U69" s="141" t="str">
        <f t="shared" si="1"/>
        <v/>
      </c>
      <c r="W69" s="347" t="str">
        <f t="shared" si="0"/>
        <v/>
      </c>
    </row>
    <row r="70" spans="1:23" ht="18" hidden="1" customHeight="1" x14ac:dyDescent="0.2">
      <c r="A70" s="139"/>
      <c r="B70" s="139"/>
      <c r="C70" s="139"/>
      <c r="D70" s="776"/>
      <c r="E70" s="776"/>
      <c r="F70" s="776"/>
      <c r="G70" s="141"/>
      <c r="H70" s="141"/>
      <c r="I70" s="141"/>
      <c r="J70" s="141"/>
      <c r="K70" s="141"/>
      <c r="L70" s="141"/>
      <c r="M70" s="141"/>
      <c r="N70" s="141"/>
      <c r="O70" s="141"/>
      <c r="P70" s="141"/>
      <c r="Q70" s="141"/>
      <c r="R70" s="141"/>
      <c r="S70" s="141"/>
      <c r="T70" s="141"/>
      <c r="U70" s="141" t="str">
        <f t="shared" si="1"/>
        <v/>
      </c>
      <c r="W70" s="347" t="str">
        <f t="shared" si="0"/>
        <v/>
      </c>
    </row>
    <row r="71" spans="1:23" ht="18" hidden="1" customHeight="1" x14ac:dyDescent="0.2">
      <c r="A71" s="139"/>
      <c r="B71" s="139"/>
      <c r="C71" s="139"/>
      <c r="D71" s="776"/>
      <c r="E71" s="776"/>
      <c r="F71" s="776"/>
      <c r="G71" s="141"/>
      <c r="H71" s="141"/>
      <c r="I71" s="141"/>
      <c r="J71" s="141"/>
      <c r="K71" s="141"/>
      <c r="L71" s="141"/>
      <c r="M71" s="141"/>
      <c r="N71" s="141"/>
      <c r="O71" s="141"/>
      <c r="P71" s="141"/>
      <c r="Q71" s="141"/>
      <c r="R71" s="141"/>
      <c r="S71" s="141"/>
      <c r="T71" s="141"/>
      <c r="U71" s="141" t="str">
        <f t="shared" si="1"/>
        <v/>
      </c>
      <c r="W71" s="347" t="str">
        <f t="shared" si="0"/>
        <v/>
      </c>
    </row>
    <row r="72" spans="1:23" ht="18" hidden="1" customHeight="1" x14ac:dyDescent="0.2">
      <c r="A72" s="139"/>
      <c r="B72" s="139"/>
      <c r="C72" s="139"/>
      <c r="D72" s="776"/>
      <c r="E72" s="776"/>
      <c r="F72" s="777"/>
      <c r="G72" s="141"/>
      <c r="H72" s="141"/>
      <c r="I72" s="141"/>
      <c r="J72" s="141"/>
      <c r="K72" s="141"/>
      <c r="L72" s="141"/>
      <c r="M72" s="141"/>
      <c r="N72" s="141"/>
      <c r="O72" s="141"/>
      <c r="P72" s="141"/>
      <c r="Q72" s="141"/>
      <c r="R72" s="141"/>
      <c r="S72" s="141"/>
      <c r="T72" s="141"/>
      <c r="U72" s="141" t="str">
        <f t="shared" si="1"/>
        <v/>
      </c>
      <c r="W72" s="347" t="str">
        <f t="shared" si="0"/>
        <v/>
      </c>
    </row>
    <row r="73" spans="1:23" ht="18" hidden="1" customHeight="1" x14ac:dyDescent="0.2">
      <c r="A73" s="139"/>
      <c r="B73" s="139"/>
      <c r="C73" s="139"/>
      <c r="D73" s="776"/>
      <c r="E73" s="776"/>
      <c r="F73" s="776"/>
      <c r="G73" s="141"/>
      <c r="H73" s="141"/>
      <c r="I73" s="141"/>
      <c r="J73" s="141"/>
      <c r="K73" s="141"/>
      <c r="L73" s="141"/>
      <c r="M73" s="141"/>
      <c r="N73" s="141"/>
      <c r="O73" s="141"/>
      <c r="P73" s="141"/>
      <c r="Q73" s="141"/>
      <c r="R73" s="141"/>
      <c r="S73" s="141"/>
      <c r="T73" s="141"/>
      <c r="U73" s="141" t="str">
        <f t="shared" si="1"/>
        <v/>
      </c>
      <c r="W73" s="347" t="str">
        <f t="shared" si="0"/>
        <v/>
      </c>
    </row>
    <row r="74" spans="1:23" ht="18" hidden="1" customHeight="1" x14ac:dyDescent="0.2">
      <c r="A74" s="139"/>
      <c r="B74" s="139"/>
      <c r="C74" s="139"/>
      <c r="D74" s="776"/>
      <c r="E74" s="776"/>
      <c r="F74" s="776"/>
      <c r="G74" s="141"/>
      <c r="H74" s="141"/>
      <c r="I74" s="141"/>
      <c r="J74" s="141"/>
      <c r="K74" s="141"/>
      <c r="L74" s="141"/>
      <c r="M74" s="141"/>
      <c r="N74" s="141"/>
      <c r="O74" s="141"/>
      <c r="P74" s="141"/>
      <c r="Q74" s="141"/>
      <c r="R74" s="141"/>
      <c r="S74" s="141"/>
      <c r="T74" s="141"/>
      <c r="U74" s="141" t="str">
        <f t="shared" si="1"/>
        <v/>
      </c>
      <c r="W74" s="347" t="str">
        <f t="shared" si="0"/>
        <v/>
      </c>
    </row>
    <row r="75" spans="1:23" ht="18" hidden="1" customHeight="1" x14ac:dyDescent="0.2">
      <c r="A75" s="139"/>
      <c r="B75" s="139"/>
      <c r="C75" s="139"/>
      <c r="D75" s="776"/>
      <c r="E75" s="776"/>
      <c r="F75" s="776"/>
      <c r="G75" s="141"/>
      <c r="H75" s="141"/>
      <c r="I75" s="141"/>
      <c r="J75" s="141"/>
      <c r="K75" s="141"/>
      <c r="L75" s="141"/>
      <c r="M75" s="141"/>
      <c r="N75" s="141"/>
      <c r="O75" s="141"/>
      <c r="P75" s="141"/>
      <c r="Q75" s="141"/>
      <c r="R75" s="141"/>
      <c r="S75" s="141"/>
      <c r="T75" s="141"/>
      <c r="U75" s="141" t="str">
        <f t="shared" si="1"/>
        <v/>
      </c>
      <c r="W75" s="347" t="str">
        <f t="shared" si="0"/>
        <v/>
      </c>
    </row>
    <row r="76" spans="1:23" ht="18" hidden="1" customHeight="1" x14ac:dyDescent="0.2">
      <c r="A76" s="139"/>
      <c r="B76" s="139"/>
      <c r="C76" s="139"/>
      <c r="D76" s="776"/>
      <c r="E76" s="776"/>
      <c r="F76" s="776"/>
      <c r="G76" s="141"/>
      <c r="H76" s="141"/>
      <c r="I76" s="141"/>
      <c r="J76" s="141"/>
      <c r="K76" s="141"/>
      <c r="L76" s="141"/>
      <c r="M76" s="141"/>
      <c r="N76" s="141"/>
      <c r="O76" s="141"/>
      <c r="P76" s="141"/>
      <c r="Q76" s="141"/>
      <c r="R76" s="141"/>
      <c r="S76" s="141"/>
      <c r="T76" s="141"/>
      <c r="U76" s="141" t="str">
        <f t="shared" si="1"/>
        <v/>
      </c>
      <c r="W76" s="347" t="str">
        <f t="shared" si="0"/>
        <v/>
      </c>
    </row>
    <row r="77" spans="1:23" ht="18" hidden="1" customHeight="1" x14ac:dyDescent="0.2">
      <c r="A77" s="139"/>
      <c r="B77" s="139"/>
      <c r="C77" s="139"/>
      <c r="D77" s="776"/>
      <c r="E77" s="776"/>
      <c r="F77" s="776"/>
      <c r="G77" s="141"/>
      <c r="H77" s="141"/>
      <c r="I77" s="141"/>
      <c r="J77" s="141"/>
      <c r="K77" s="141"/>
      <c r="L77" s="141"/>
      <c r="M77" s="141"/>
      <c r="N77" s="141"/>
      <c r="O77" s="141"/>
      <c r="P77" s="141"/>
      <c r="Q77" s="141"/>
      <c r="R77" s="141"/>
      <c r="S77" s="141"/>
      <c r="T77" s="141"/>
      <c r="U77" s="141" t="str">
        <f t="shared" si="1"/>
        <v/>
      </c>
      <c r="W77" s="347" t="str">
        <f t="shared" si="0"/>
        <v/>
      </c>
    </row>
    <row r="78" spans="1:23" ht="18" hidden="1" customHeight="1" x14ac:dyDescent="0.2">
      <c r="A78" s="139"/>
      <c r="B78" s="139"/>
      <c r="C78" s="139"/>
      <c r="D78" s="776"/>
      <c r="E78" s="776"/>
      <c r="F78" s="776"/>
      <c r="G78" s="141"/>
      <c r="H78" s="141"/>
      <c r="I78" s="141"/>
      <c r="J78" s="141"/>
      <c r="K78" s="141"/>
      <c r="L78" s="141"/>
      <c r="M78" s="141"/>
      <c r="N78" s="141"/>
      <c r="O78" s="141"/>
      <c r="P78" s="141"/>
      <c r="Q78" s="141"/>
      <c r="R78" s="141"/>
      <c r="S78" s="141"/>
      <c r="T78" s="141"/>
      <c r="U78" s="141" t="str">
        <f t="shared" si="1"/>
        <v/>
      </c>
      <c r="W78" s="347" t="str">
        <f t="shared" si="0"/>
        <v/>
      </c>
    </row>
    <row r="79" spans="1:23" ht="18" hidden="1" customHeight="1" x14ac:dyDescent="0.2">
      <c r="A79" s="139"/>
      <c r="B79" s="139"/>
      <c r="C79" s="139"/>
      <c r="D79" s="776"/>
      <c r="E79" s="776"/>
      <c r="F79" s="776"/>
      <c r="G79" s="141"/>
      <c r="H79" s="141"/>
      <c r="I79" s="141"/>
      <c r="J79" s="141"/>
      <c r="K79" s="141"/>
      <c r="L79" s="141"/>
      <c r="M79" s="141"/>
      <c r="N79" s="141"/>
      <c r="O79" s="141"/>
      <c r="P79" s="141"/>
      <c r="Q79" s="141"/>
      <c r="R79" s="141"/>
      <c r="S79" s="141"/>
      <c r="T79" s="141"/>
      <c r="U79" s="141" t="str">
        <f t="shared" si="1"/>
        <v/>
      </c>
      <c r="W79" s="347" t="str">
        <f t="shared" si="0"/>
        <v/>
      </c>
    </row>
    <row r="80" spans="1:23" ht="18" hidden="1" customHeight="1" x14ac:dyDescent="0.2">
      <c r="A80" s="139"/>
      <c r="B80" s="139"/>
      <c r="C80" s="139"/>
      <c r="D80" s="776"/>
      <c r="E80" s="776"/>
      <c r="F80" s="776"/>
      <c r="G80" s="141"/>
      <c r="H80" s="141"/>
      <c r="I80" s="141"/>
      <c r="J80" s="141"/>
      <c r="K80" s="141"/>
      <c r="L80" s="141"/>
      <c r="M80" s="141"/>
      <c r="N80" s="141"/>
      <c r="O80" s="141"/>
      <c r="P80" s="141"/>
      <c r="Q80" s="141"/>
      <c r="R80" s="141"/>
      <c r="S80" s="141"/>
      <c r="T80" s="141"/>
      <c r="U80" s="141" t="str">
        <f t="shared" si="1"/>
        <v/>
      </c>
      <c r="W80" s="347" t="str">
        <f t="shared" si="0"/>
        <v/>
      </c>
    </row>
    <row r="81" spans="1:23" ht="18" hidden="1" customHeight="1" x14ac:dyDescent="0.2">
      <c r="A81" s="139"/>
      <c r="B81" s="139"/>
      <c r="C81" s="139"/>
      <c r="D81" s="776"/>
      <c r="E81" s="776"/>
      <c r="F81" s="776"/>
      <c r="G81" s="141"/>
      <c r="H81" s="141"/>
      <c r="I81" s="141"/>
      <c r="J81" s="141"/>
      <c r="K81" s="141"/>
      <c r="L81" s="141"/>
      <c r="M81" s="141"/>
      <c r="N81" s="141"/>
      <c r="O81" s="141"/>
      <c r="P81" s="141"/>
      <c r="Q81" s="141"/>
      <c r="R81" s="141"/>
      <c r="S81" s="141"/>
      <c r="T81" s="141"/>
      <c r="U81" s="141" t="str">
        <f t="shared" si="1"/>
        <v/>
      </c>
      <c r="W81" s="347" t="str">
        <f t="shared" si="0"/>
        <v/>
      </c>
    </row>
    <row r="82" spans="1:23" ht="18" hidden="1" customHeight="1" x14ac:dyDescent="0.2">
      <c r="A82" s="139"/>
      <c r="B82" s="139"/>
      <c r="C82" s="139"/>
      <c r="D82" s="776"/>
      <c r="E82" s="776"/>
      <c r="F82" s="776"/>
      <c r="G82" s="141"/>
      <c r="H82" s="141"/>
      <c r="I82" s="141"/>
      <c r="J82" s="141"/>
      <c r="K82" s="141"/>
      <c r="L82" s="141"/>
      <c r="M82" s="141"/>
      <c r="N82" s="141"/>
      <c r="O82" s="141"/>
      <c r="P82" s="141"/>
      <c r="Q82" s="141"/>
      <c r="R82" s="141"/>
      <c r="S82" s="141"/>
      <c r="T82" s="141"/>
      <c r="U82" s="141" t="str">
        <f t="shared" si="1"/>
        <v/>
      </c>
      <c r="W82" s="347" t="str">
        <f t="shared" si="0"/>
        <v/>
      </c>
    </row>
    <row r="83" spans="1:23" ht="18" hidden="1" customHeight="1" x14ac:dyDescent="0.2">
      <c r="A83" s="139"/>
      <c r="B83" s="139"/>
      <c r="C83" s="139"/>
      <c r="D83" s="776"/>
      <c r="E83" s="776"/>
      <c r="F83" s="776"/>
      <c r="G83" s="141"/>
      <c r="H83" s="141"/>
      <c r="I83" s="141"/>
      <c r="J83" s="141"/>
      <c r="K83" s="141"/>
      <c r="L83" s="141"/>
      <c r="M83" s="141"/>
      <c r="N83" s="141"/>
      <c r="O83" s="141"/>
      <c r="P83" s="141"/>
      <c r="Q83" s="141"/>
      <c r="R83" s="141"/>
      <c r="S83" s="141"/>
      <c r="T83" s="141"/>
      <c r="U83" s="141" t="str">
        <f t="shared" ref="U83:U146" si="4">IFERROR(AVERAGEIF(D83:T83,"&gt;0",D83:T83),"")</f>
        <v/>
      </c>
      <c r="W83" s="347" t="str">
        <f t="shared" ref="W83:W146" si="5">IFERROR(MEDIAN(D83:J83),"")</f>
        <v/>
      </c>
    </row>
    <row r="84" spans="1:23" ht="18" hidden="1" customHeight="1" x14ac:dyDescent="0.2">
      <c r="A84" s="139"/>
      <c r="B84" s="139"/>
      <c r="C84" s="139"/>
      <c r="D84" s="776"/>
      <c r="E84" s="776"/>
      <c r="F84" s="776"/>
      <c r="G84" s="141"/>
      <c r="H84" s="141"/>
      <c r="I84" s="141"/>
      <c r="J84" s="141"/>
      <c r="K84" s="141"/>
      <c r="L84" s="141"/>
      <c r="M84" s="141"/>
      <c r="N84" s="141"/>
      <c r="O84" s="141"/>
      <c r="P84" s="141"/>
      <c r="Q84" s="141"/>
      <c r="R84" s="141"/>
      <c r="S84" s="141"/>
      <c r="T84" s="141"/>
      <c r="U84" s="141" t="str">
        <f t="shared" si="4"/>
        <v/>
      </c>
      <c r="W84" s="347" t="str">
        <f t="shared" si="5"/>
        <v/>
      </c>
    </row>
    <row r="85" spans="1:23" ht="18" hidden="1" customHeight="1" x14ac:dyDescent="0.2">
      <c r="A85" s="139"/>
      <c r="B85" s="139"/>
      <c r="C85" s="139"/>
      <c r="D85" s="776"/>
      <c r="E85" s="776"/>
      <c r="F85" s="776"/>
      <c r="G85" s="141"/>
      <c r="H85" s="141"/>
      <c r="I85" s="141"/>
      <c r="J85" s="141"/>
      <c r="K85" s="141"/>
      <c r="L85" s="141"/>
      <c r="M85" s="141"/>
      <c r="N85" s="141"/>
      <c r="O85" s="141"/>
      <c r="P85" s="141"/>
      <c r="Q85" s="141"/>
      <c r="R85" s="141"/>
      <c r="S85" s="141"/>
      <c r="T85" s="141"/>
      <c r="U85" s="141" t="str">
        <f t="shared" si="4"/>
        <v/>
      </c>
      <c r="W85" s="347" t="str">
        <f t="shared" si="5"/>
        <v/>
      </c>
    </row>
    <row r="86" spans="1:23" ht="18" hidden="1" customHeight="1" x14ac:dyDescent="0.2">
      <c r="A86" s="139"/>
      <c r="B86" s="139"/>
      <c r="C86" s="139"/>
      <c r="D86" s="776"/>
      <c r="E86" s="776"/>
      <c r="F86" s="776"/>
      <c r="G86" s="141"/>
      <c r="H86" s="141"/>
      <c r="I86" s="141"/>
      <c r="J86" s="141"/>
      <c r="K86" s="141"/>
      <c r="L86" s="141"/>
      <c r="M86" s="141"/>
      <c r="N86" s="141"/>
      <c r="O86" s="141"/>
      <c r="P86" s="141"/>
      <c r="Q86" s="141"/>
      <c r="R86" s="141"/>
      <c r="S86" s="141"/>
      <c r="T86" s="141"/>
      <c r="U86" s="141" t="str">
        <f t="shared" si="4"/>
        <v/>
      </c>
      <c r="W86" s="347" t="str">
        <f t="shared" si="5"/>
        <v/>
      </c>
    </row>
    <row r="87" spans="1:23" ht="18" hidden="1" customHeight="1" x14ac:dyDescent="0.2">
      <c r="A87" s="139"/>
      <c r="B87" s="139"/>
      <c r="C87" s="139"/>
      <c r="D87" s="776"/>
      <c r="E87" s="776"/>
      <c r="F87" s="776"/>
      <c r="G87" s="141"/>
      <c r="H87" s="141"/>
      <c r="I87" s="141"/>
      <c r="J87" s="141"/>
      <c r="K87" s="141"/>
      <c r="L87" s="141"/>
      <c r="M87" s="141"/>
      <c r="N87" s="141"/>
      <c r="O87" s="141"/>
      <c r="P87" s="141"/>
      <c r="Q87" s="141"/>
      <c r="R87" s="141"/>
      <c r="S87" s="141"/>
      <c r="T87" s="141"/>
      <c r="U87" s="141" t="str">
        <f t="shared" si="4"/>
        <v/>
      </c>
      <c r="W87" s="347" t="str">
        <f t="shared" si="5"/>
        <v/>
      </c>
    </row>
    <row r="88" spans="1:23" ht="18" hidden="1" customHeight="1" x14ac:dyDescent="0.2">
      <c r="A88" s="139"/>
      <c r="B88" s="139"/>
      <c r="C88" s="139"/>
      <c r="D88" s="776"/>
      <c r="E88" s="776"/>
      <c r="F88" s="776"/>
      <c r="G88" s="141"/>
      <c r="H88" s="141"/>
      <c r="I88" s="141"/>
      <c r="J88" s="141"/>
      <c r="K88" s="141"/>
      <c r="L88" s="141"/>
      <c r="M88" s="141"/>
      <c r="N88" s="141"/>
      <c r="O88" s="141"/>
      <c r="P88" s="141"/>
      <c r="Q88" s="141"/>
      <c r="R88" s="141"/>
      <c r="S88" s="141"/>
      <c r="T88" s="141"/>
      <c r="U88" s="141" t="str">
        <f t="shared" si="4"/>
        <v/>
      </c>
      <c r="W88" s="347" t="str">
        <f t="shared" si="5"/>
        <v/>
      </c>
    </row>
    <row r="89" spans="1:23" ht="18" hidden="1" customHeight="1" x14ac:dyDescent="0.2">
      <c r="A89" s="139"/>
      <c r="B89" s="139"/>
      <c r="C89" s="139"/>
      <c r="D89" s="776"/>
      <c r="E89" s="776"/>
      <c r="F89" s="776"/>
      <c r="G89" s="141"/>
      <c r="H89" s="141"/>
      <c r="I89" s="141"/>
      <c r="J89" s="141"/>
      <c r="K89" s="141"/>
      <c r="L89" s="141"/>
      <c r="M89" s="141"/>
      <c r="N89" s="141"/>
      <c r="O89" s="141"/>
      <c r="P89" s="141"/>
      <c r="Q89" s="141"/>
      <c r="R89" s="141"/>
      <c r="S89" s="141"/>
      <c r="T89" s="141"/>
      <c r="U89" s="141" t="str">
        <f t="shared" si="4"/>
        <v/>
      </c>
      <c r="W89" s="347" t="str">
        <f t="shared" si="5"/>
        <v/>
      </c>
    </row>
    <row r="90" spans="1:23" ht="18" hidden="1" customHeight="1" x14ac:dyDescent="0.2">
      <c r="A90" s="139"/>
      <c r="B90" s="139"/>
      <c r="C90" s="139"/>
      <c r="D90" s="776"/>
      <c r="E90" s="776"/>
      <c r="F90" s="776"/>
      <c r="G90" s="141"/>
      <c r="H90" s="141"/>
      <c r="I90" s="141"/>
      <c r="J90" s="141"/>
      <c r="K90" s="141"/>
      <c r="L90" s="141"/>
      <c r="M90" s="141"/>
      <c r="N90" s="141"/>
      <c r="O90" s="141"/>
      <c r="P90" s="141"/>
      <c r="Q90" s="141"/>
      <c r="R90" s="141"/>
      <c r="S90" s="141"/>
      <c r="T90" s="141"/>
      <c r="U90" s="141" t="str">
        <f t="shared" si="4"/>
        <v/>
      </c>
      <c r="W90" s="347" t="str">
        <f t="shared" si="5"/>
        <v/>
      </c>
    </row>
    <row r="91" spans="1:23" ht="18" hidden="1" customHeight="1" x14ac:dyDescent="0.2">
      <c r="A91" s="139"/>
      <c r="B91" s="139"/>
      <c r="C91" s="139"/>
      <c r="D91" s="776"/>
      <c r="E91" s="776"/>
      <c r="F91" s="776"/>
      <c r="G91" s="141"/>
      <c r="H91" s="141"/>
      <c r="I91" s="141"/>
      <c r="J91" s="141"/>
      <c r="K91" s="141"/>
      <c r="L91" s="141"/>
      <c r="M91" s="141"/>
      <c r="N91" s="141"/>
      <c r="O91" s="141"/>
      <c r="P91" s="141"/>
      <c r="Q91" s="141"/>
      <c r="R91" s="141"/>
      <c r="S91" s="141"/>
      <c r="T91" s="141"/>
      <c r="U91" s="141" t="str">
        <f t="shared" si="4"/>
        <v/>
      </c>
      <c r="W91" s="347" t="str">
        <f t="shared" si="5"/>
        <v/>
      </c>
    </row>
    <row r="92" spans="1:23" ht="18" hidden="1" customHeight="1" x14ac:dyDescent="0.2">
      <c r="A92" s="139"/>
      <c r="B92" s="139"/>
      <c r="C92" s="139"/>
      <c r="D92" s="776"/>
      <c r="E92" s="776"/>
      <c r="F92" s="776"/>
      <c r="G92" s="141"/>
      <c r="H92" s="141"/>
      <c r="I92" s="141"/>
      <c r="J92" s="141"/>
      <c r="K92" s="141"/>
      <c r="L92" s="141"/>
      <c r="M92" s="141"/>
      <c r="N92" s="141"/>
      <c r="O92" s="141"/>
      <c r="P92" s="141"/>
      <c r="Q92" s="141"/>
      <c r="R92" s="141"/>
      <c r="S92" s="141"/>
      <c r="T92" s="141"/>
      <c r="U92" s="141" t="str">
        <f t="shared" si="4"/>
        <v/>
      </c>
      <c r="W92" s="347" t="str">
        <f t="shared" si="5"/>
        <v/>
      </c>
    </row>
    <row r="93" spans="1:23" ht="18" hidden="1" customHeight="1" x14ac:dyDescent="0.2">
      <c r="A93" s="139"/>
      <c r="B93" s="139"/>
      <c r="C93" s="139"/>
      <c r="D93" s="776"/>
      <c r="E93" s="776"/>
      <c r="F93" s="776"/>
      <c r="G93" s="141"/>
      <c r="H93" s="141"/>
      <c r="I93" s="141"/>
      <c r="J93" s="141"/>
      <c r="K93" s="141"/>
      <c r="L93" s="141"/>
      <c r="M93" s="141"/>
      <c r="N93" s="141"/>
      <c r="O93" s="141"/>
      <c r="P93" s="141"/>
      <c r="Q93" s="141"/>
      <c r="R93" s="141"/>
      <c r="S93" s="141"/>
      <c r="T93" s="141"/>
      <c r="U93" s="141" t="str">
        <f t="shared" si="4"/>
        <v/>
      </c>
      <c r="W93" s="347" t="str">
        <f t="shared" si="5"/>
        <v/>
      </c>
    </row>
    <row r="94" spans="1:23" ht="18" hidden="1" customHeight="1" x14ac:dyDescent="0.2">
      <c r="A94" s="139"/>
      <c r="B94" s="139"/>
      <c r="C94" s="139"/>
      <c r="D94" s="776"/>
      <c r="E94" s="776"/>
      <c r="F94" s="776"/>
      <c r="G94" s="141"/>
      <c r="H94" s="141"/>
      <c r="I94" s="141"/>
      <c r="J94" s="141"/>
      <c r="K94" s="141"/>
      <c r="L94" s="141"/>
      <c r="M94" s="141"/>
      <c r="N94" s="141"/>
      <c r="O94" s="141"/>
      <c r="P94" s="141"/>
      <c r="Q94" s="141"/>
      <c r="R94" s="141"/>
      <c r="S94" s="141"/>
      <c r="T94" s="141"/>
      <c r="U94" s="141" t="str">
        <f t="shared" si="4"/>
        <v/>
      </c>
      <c r="W94" s="347" t="str">
        <f t="shared" si="5"/>
        <v/>
      </c>
    </row>
    <row r="95" spans="1:23" ht="18" hidden="1" customHeight="1" x14ac:dyDescent="0.2">
      <c r="A95" s="139"/>
      <c r="B95" s="139"/>
      <c r="C95" s="139"/>
      <c r="D95" s="776"/>
      <c r="E95" s="776"/>
      <c r="F95" s="776"/>
      <c r="G95" s="141"/>
      <c r="H95" s="141"/>
      <c r="I95" s="141"/>
      <c r="J95" s="141"/>
      <c r="K95" s="141"/>
      <c r="L95" s="141"/>
      <c r="M95" s="141"/>
      <c r="N95" s="141"/>
      <c r="O95" s="141"/>
      <c r="P95" s="141"/>
      <c r="Q95" s="141"/>
      <c r="R95" s="141"/>
      <c r="S95" s="141"/>
      <c r="T95" s="141"/>
      <c r="U95" s="141" t="str">
        <f t="shared" si="4"/>
        <v/>
      </c>
      <c r="W95" s="347" t="str">
        <f t="shared" si="5"/>
        <v/>
      </c>
    </row>
    <row r="96" spans="1:23" ht="18" hidden="1" customHeight="1" x14ac:dyDescent="0.2">
      <c r="A96" s="139"/>
      <c r="B96" s="139"/>
      <c r="C96" s="139"/>
      <c r="D96" s="776"/>
      <c r="E96" s="776"/>
      <c r="F96" s="776"/>
      <c r="G96" s="141"/>
      <c r="H96" s="141"/>
      <c r="I96" s="141"/>
      <c r="J96" s="141"/>
      <c r="K96" s="141"/>
      <c r="L96" s="141"/>
      <c r="M96" s="141"/>
      <c r="N96" s="141"/>
      <c r="O96" s="141"/>
      <c r="P96" s="141"/>
      <c r="Q96" s="141"/>
      <c r="R96" s="141"/>
      <c r="S96" s="141"/>
      <c r="T96" s="141"/>
      <c r="U96" s="141" t="str">
        <f t="shared" si="4"/>
        <v/>
      </c>
      <c r="W96" s="347" t="str">
        <f t="shared" si="5"/>
        <v/>
      </c>
    </row>
    <row r="97" spans="1:23" ht="18" hidden="1" customHeight="1" x14ac:dyDescent="0.2">
      <c r="A97" s="139"/>
      <c r="B97" s="139"/>
      <c r="C97" s="139"/>
      <c r="D97" s="776"/>
      <c r="E97" s="776"/>
      <c r="F97" s="776"/>
      <c r="G97" s="141"/>
      <c r="H97" s="141"/>
      <c r="I97" s="141"/>
      <c r="J97" s="141"/>
      <c r="K97" s="141"/>
      <c r="L97" s="141"/>
      <c r="M97" s="141"/>
      <c r="N97" s="141"/>
      <c r="O97" s="141"/>
      <c r="P97" s="141"/>
      <c r="Q97" s="141"/>
      <c r="R97" s="141"/>
      <c r="S97" s="141"/>
      <c r="T97" s="141"/>
      <c r="U97" s="141" t="str">
        <f t="shared" si="4"/>
        <v/>
      </c>
      <c r="W97" s="347" t="str">
        <f t="shared" si="5"/>
        <v/>
      </c>
    </row>
    <row r="98" spans="1:23" ht="18" hidden="1" customHeight="1" x14ac:dyDescent="0.2">
      <c r="A98" s="139"/>
      <c r="B98" s="139"/>
      <c r="C98" s="139"/>
      <c r="D98" s="776"/>
      <c r="E98" s="776"/>
      <c r="F98" s="776"/>
      <c r="G98" s="141"/>
      <c r="H98" s="141"/>
      <c r="I98" s="141"/>
      <c r="J98" s="141"/>
      <c r="K98" s="141"/>
      <c r="L98" s="141"/>
      <c r="M98" s="141"/>
      <c r="N98" s="141"/>
      <c r="O98" s="141"/>
      <c r="P98" s="141"/>
      <c r="Q98" s="141"/>
      <c r="R98" s="141"/>
      <c r="S98" s="141"/>
      <c r="T98" s="141"/>
      <c r="U98" s="141" t="str">
        <f t="shared" si="4"/>
        <v/>
      </c>
      <c r="W98" s="347" t="str">
        <f t="shared" si="5"/>
        <v/>
      </c>
    </row>
    <row r="99" spans="1:23" ht="18" hidden="1" customHeight="1" x14ac:dyDescent="0.2">
      <c r="A99" s="139"/>
      <c r="B99" s="139"/>
      <c r="C99" s="139"/>
      <c r="D99" s="776"/>
      <c r="E99" s="776"/>
      <c r="F99" s="776"/>
      <c r="G99" s="141"/>
      <c r="H99" s="141"/>
      <c r="I99" s="141"/>
      <c r="J99" s="141"/>
      <c r="K99" s="141"/>
      <c r="L99" s="141"/>
      <c r="M99" s="141"/>
      <c r="N99" s="141"/>
      <c r="O99" s="141"/>
      <c r="P99" s="141"/>
      <c r="Q99" s="141"/>
      <c r="R99" s="141"/>
      <c r="S99" s="141"/>
      <c r="T99" s="141"/>
      <c r="U99" s="141" t="str">
        <f t="shared" si="4"/>
        <v/>
      </c>
      <c r="W99" s="347" t="str">
        <f t="shared" si="5"/>
        <v/>
      </c>
    </row>
    <row r="100" spans="1:23" ht="18" hidden="1" customHeight="1" x14ac:dyDescent="0.2">
      <c r="A100" s="139"/>
      <c r="B100" s="139"/>
      <c r="C100" s="139"/>
      <c r="D100" s="776"/>
      <c r="E100" s="776"/>
      <c r="F100" s="776"/>
      <c r="G100" s="141"/>
      <c r="H100" s="141"/>
      <c r="I100" s="141"/>
      <c r="J100" s="141"/>
      <c r="K100" s="141"/>
      <c r="L100" s="141"/>
      <c r="M100" s="141"/>
      <c r="N100" s="141"/>
      <c r="O100" s="141"/>
      <c r="P100" s="141"/>
      <c r="Q100" s="141"/>
      <c r="R100" s="141"/>
      <c r="S100" s="141"/>
      <c r="T100" s="141"/>
      <c r="U100" s="141" t="str">
        <f t="shared" si="4"/>
        <v/>
      </c>
      <c r="W100" s="347" t="str">
        <f t="shared" si="5"/>
        <v/>
      </c>
    </row>
    <row r="101" spans="1:23" ht="18" hidden="1" customHeight="1" x14ac:dyDescent="0.2">
      <c r="A101" s="139"/>
      <c r="B101" s="139"/>
      <c r="C101" s="139"/>
      <c r="D101" s="776"/>
      <c r="E101" s="776"/>
      <c r="F101" s="776"/>
      <c r="G101" s="141"/>
      <c r="H101" s="141"/>
      <c r="I101" s="141"/>
      <c r="J101" s="141"/>
      <c r="K101" s="141"/>
      <c r="L101" s="141"/>
      <c r="M101" s="141"/>
      <c r="N101" s="141"/>
      <c r="O101" s="141"/>
      <c r="P101" s="141"/>
      <c r="Q101" s="141"/>
      <c r="R101" s="141"/>
      <c r="S101" s="141"/>
      <c r="T101" s="141"/>
      <c r="U101" s="141" t="str">
        <f t="shared" si="4"/>
        <v/>
      </c>
      <c r="W101" s="347" t="str">
        <f t="shared" si="5"/>
        <v/>
      </c>
    </row>
    <row r="102" spans="1:23" ht="18" hidden="1" customHeight="1" x14ac:dyDescent="0.2">
      <c r="A102" s="139"/>
      <c r="B102" s="139"/>
      <c r="C102" s="139"/>
      <c r="D102" s="776"/>
      <c r="E102" s="776"/>
      <c r="F102" s="776"/>
      <c r="G102" s="141"/>
      <c r="H102" s="141"/>
      <c r="I102" s="141"/>
      <c r="J102" s="141"/>
      <c r="K102" s="141"/>
      <c r="L102" s="141"/>
      <c r="M102" s="141"/>
      <c r="N102" s="141"/>
      <c r="O102" s="141"/>
      <c r="P102" s="141"/>
      <c r="Q102" s="141"/>
      <c r="R102" s="141"/>
      <c r="S102" s="141"/>
      <c r="T102" s="141"/>
      <c r="U102" s="141" t="str">
        <f t="shared" si="4"/>
        <v/>
      </c>
      <c r="W102" s="347" t="str">
        <f t="shared" si="5"/>
        <v/>
      </c>
    </row>
    <row r="103" spans="1:23" ht="18" hidden="1" customHeight="1" x14ac:dyDescent="0.2">
      <c r="A103" s="139"/>
      <c r="B103" s="139"/>
      <c r="C103" s="139"/>
      <c r="D103" s="776"/>
      <c r="E103" s="776"/>
      <c r="F103" s="776"/>
      <c r="G103" s="141"/>
      <c r="H103" s="141"/>
      <c r="I103" s="141"/>
      <c r="J103" s="141"/>
      <c r="K103" s="141"/>
      <c r="L103" s="141"/>
      <c r="M103" s="141"/>
      <c r="N103" s="141"/>
      <c r="O103" s="141"/>
      <c r="P103" s="141"/>
      <c r="Q103" s="141"/>
      <c r="R103" s="141"/>
      <c r="S103" s="141"/>
      <c r="T103" s="141"/>
      <c r="U103" s="141" t="str">
        <f t="shared" si="4"/>
        <v/>
      </c>
      <c r="W103" s="347" t="str">
        <f t="shared" si="5"/>
        <v/>
      </c>
    </row>
    <row r="104" spans="1:23" ht="18" hidden="1" customHeight="1" x14ac:dyDescent="0.2">
      <c r="A104" s="139"/>
      <c r="B104" s="139"/>
      <c r="C104" s="139"/>
      <c r="D104" s="776"/>
      <c r="E104" s="776"/>
      <c r="F104" s="776"/>
      <c r="G104" s="141"/>
      <c r="H104" s="141"/>
      <c r="I104" s="141"/>
      <c r="J104" s="141"/>
      <c r="K104" s="141"/>
      <c r="L104" s="141"/>
      <c r="M104" s="141"/>
      <c r="N104" s="141"/>
      <c r="O104" s="141"/>
      <c r="P104" s="141"/>
      <c r="Q104" s="141"/>
      <c r="R104" s="141"/>
      <c r="S104" s="141"/>
      <c r="T104" s="141"/>
      <c r="U104" s="141" t="str">
        <f t="shared" si="4"/>
        <v/>
      </c>
      <c r="W104" s="347" t="str">
        <f t="shared" si="5"/>
        <v/>
      </c>
    </row>
    <row r="105" spans="1:23" ht="18" hidden="1" customHeight="1" x14ac:dyDescent="0.2">
      <c r="A105" s="139"/>
      <c r="B105" s="139"/>
      <c r="C105" s="139"/>
      <c r="D105" s="776"/>
      <c r="E105" s="776"/>
      <c r="F105" s="776"/>
      <c r="G105" s="141"/>
      <c r="H105" s="141"/>
      <c r="I105" s="141"/>
      <c r="J105" s="141"/>
      <c r="K105" s="141"/>
      <c r="L105" s="141"/>
      <c r="M105" s="141"/>
      <c r="N105" s="141"/>
      <c r="O105" s="141"/>
      <c r="P105" s="141"/>
      <c r="Q105" s="141"/>
      <c r="R105" s="141"/>
      <c r="S105" s="141"/>
      <c r="T105" s="141"/>
      <c r="U105" s="141" t="str">
        <f t="shared" si="4"/>
        <v/>
      </c>
      <c r="W105" s="347" t="str">
        <f t="shared" si="5"/>
        <v/>
      </c>
    </row>
    <row r="106" spans="1:23" ht="18" hidden="1" customHeight="1" x14ac:dyDescent="0.2">
      <c r="A106" s="139"/>
      <c r="B106" s="139"/>
      <c r="C106" s="139"/>
      <c r="D106" s="776"/>
      <c r="E106" s="776"/>
      <c r="F106" s="776"/>
      <c r="G106" s="141"/>
      <c r="H106" s="141"/>
      <c r="I106" s="141"/>
      <c r="J106" s="141"/>
      <c r="K106" s="141"/>
      <c r="L106" s="141"/>
      <c r="M106" s="141"/>
      <c r="N106" s="141"/>
      <c r="O106" s="141"/>
      <c r="P106" s="141"/>
      <c r="Q106" s="141"/>
      <c r="R106" s="141"/>
      <c r="S106" s="141"/>
      <c r="T106" s="141"/>
      <c r="U106" s="141" t="str">
        <f t="shared" si="4"/>
        <v/>
      </c>
      <c r="W106" s="347" t="str">
        <f t="shared" si="5"/>
        <v/>
      </c>
    </row>
    <row r="107" spans="1:23" ht="18" hidden="1" customHeight="1" x14ac:dyDescent="0.2">
      <c r="A107" s="139"/>
      <c r="B107" s="139"/>
      <c r="C107" s="139"/>
      <c r="D107" s="776"/>
      <c r="E107" s="776"/>
      <c r="F107" s="776"/>
      <c r="G107" s="141"/>
      <c r="H107" s="141"/>
      <c r="I107" s="141"/>
      <c r="J107" s="141"/>
      <c r="K107" s="141"/>
      <c r="L107" s="141"/>
      <c r="M107" s="141"/>
      <c r="N107" s="141"/>
      <c r="O107" s="141"/>
      <c r="P107" s="141"/>
      <c r="Q107" s="141"/>
      <c r="R107" s="141"/>
      <c r="S107" s="141"/>
      <c r="T107" s="141"/>
      <c r="U107" s="141" t="str">
        <f t="shared" si="4"/>
        <v/>
      </c>
      <c r="W107" s="347" t="str">
        <f t="shared" si="5"/>
        <v/>
      </c>
    </row>
    <row r="108" spans="1:23" ht="18" hidden="1" customHeight="1" x14ac:dyDescent="0.2">
      <c r="A108" s="139"/>
      <c r="B108" s="139"/>
      <c r="C108" s="139"/>
      <c r="D108" s="776"/>
      <c r="E108" s="776"/>
      <c r="F108" s="776"/>
      <c r="G108" s="141"/>
      <c r="H108" s="141"/>
      <c r="I108" s="141"/>
      <c r="J108" s="141"/>
      <c r="K108" s="141"/>
      <c r="L108" s="141"/>
      <c r="M108" s="141"/>
      <c r="N108" s="141"/>
      <c r="O108" s="141"/>
      <c r="P108" s="141"/>
      <c r="Q108" s="141"/>
      <c r="R108" s="141"/>
      <c r="S108" s="141"/>
      <c r="T108" s="141"/>
      <c r="U108" s="141" t="str">
        <f t="shared" si="4"/>
        <v/>
      </c>
      <c r="W108" s="347" t="str">
        <f t="shared" si="5"/>
        <v/>
      </c>
    </row>
    <row r="109" spans="1:23" ht="18" hidden="1" customHeight="1" x14ac:dyDescent="0.2">
      <c r="A109" s="139"/>
      <c r="B109" s="139"/>
      <c r="C109" s="139"/>
      <c r="D109" s="776"/>
      <c r="E109" s="776"/>
      <c r="F109" s="776"/>
      <c r="G109" s="141"/>
      <c r="H109" s="141"/>
      <c r="I109" s="141"/>
      <c r="J109" s="141"/>
      <c r="K109" s="141"/>
      <c r="L109" s="141"/>
      <c r="M109" s="141"/>
      <c r="N109" s="141"/>
      <c r="O109" s="141"/>
      <c r="P109" s="141"/>
      <c r="Q109" s="141"/>
      <c r="R109" s="141"/>
      <c r="S109" s="141"/>
      <c r="T109" s="141"/>
      <c r="U109" s="141" t="str">
        <f t="shared" si="4"/>
        <v/>
      </c>
      <c r="W109" s="347" t="str">
        <f t="shared" si="5"/>
        <v/>
      </c>
    </row>
    <row r="110" spans="1:23" ht="18" hidden="1" customHeight="1" x14ac:dyDescent="0.2">
      <c r="A110" s="139"/>
      <c r="B110" s="139"/>
      <c r="C110" s="139"/>
      <c r="D110" s="776"/>
      <c r="E110" s="776"/>
      <c r="F110" s="776"/>
      <c r="G110" s="141"/>
      <c r="H110" s="141"/>
      <c r="I110" s="141"/>
      <c r="J110" s="141"/>
      <c r="K110" s="141"/>
      <c r="L110" s="141"/>
      <c r="M110" s="141"/>
      <c r="N110" s="141"/>
      <c r="O110" s="141"/>
      <c r="P110" s="141"/>
      <c r="Q110" s="141"/>
      <c r="R110" s="141"/>
      <c r="S110" s="141"/>
      <c r="T110" s="141"/>
      <c r="U110" s="141" t="str">
        <f t="shared" si="4"/>
        <v/>
      </c>
      <c r="W110" s="347" t="str">
        <f t="shared" si="5"/>
        <v/>
      </c>
    </row>
    <row r="111" spans="1:23" ht="18" hidden="1" customHeight="1" x14ac:dyDescent="0.2">
      <c r="A111" s="139"/>
      <c r="B111" s="139"/>
      <c r="C111" s="139"/>
      <c r="D111" s="776"/>
      <c r="E111" s="776"/>
      <c r="F111" s="776"/>
      <c r="G111" s="141"/>
      <c r="H111" s="141"/>
      <c r="I111" s="141"/>
      <c r="J111" s="141"/>
      <c r="K111" s="141"/>
      <c r="L111" s="141"/>
      <c r="M111" s="141"/>
      <c r="N111" s="141"/>
      <c r="O111" s="141"/>
      <c r="P111" s="141"/>
      <c r="Q111" s="141"/>
      <c r="R111" s="141"/>
      <c r="S111" s="141"/>
      <c r="T111" s="141"/>
      <c r="U111" s="141" t="str">
        <f t="shared" si="4"/>
        <v/>
      </c>
      <c r="W111" s="347" t="str">
        <f t="shared" si="5"/>
        <v/>
      </c>
    </row>
    <row r="112" spans="1:23" ht="18" hidden="1" customHeight="1" x14ac:dyDescent="0.2">
      <c r="A112" s="139"/>
      <c r="B112" s="139"/>
      <c r="C112" s="139"/>
      <c r="D112" s="776"/>
      <c r="E112" s="776"/>
      <c r="F112" s="776"/>
      <c r="G112" s="141"/>
      <c r="H112" s="141"/>
      <c r="I112" s="141"/>
      <c r="J112" s="141"/>
      <c r="K112" s="141"/>
      <c r="L112" s="141"/>
      <c r="M112" s="141"/>
      <c r="N112" s="141"/>
      <c r="O112" s="141"/>
      <c r="P112" s="141"/>
      <c r="Q112" s="141"/>
      <c r="R112" s="141"/>
      <c r="S112" s="141"/>
      <c r="T112" s="141"/>
      <c r="U112" s="141" t="str">
        <f t="shared" si="4"/>
        <v/>
      </c>
      <c r="W112" s="347" t="str">
        <f t="shared" si="5"/>
        <v/>
      </c>
    </row>
    <row r="113" spans="1:23" ht="18" hidden="1" customHeight="1" x14ac:dyDescent="0.2">
      <c r="A113" s="139"/>
      <c r="B113" s="139"/>
      <c r="C113" s="139"/>
      <c r="D113" s="776"/>
      <c r="E113" s="776"/>
      <c r="F113" s="776"/>
      <c r="G113" s="141"/>
      <c r="H113" s="141"/>
      <c r="I113" s="141"/>
      <c r="J113" s="141"/>
      <c r="K113" s="141"/>
      <c r="L113" s="141"/>
      <c r="M113" s="141"/>
      <c r="N113" s="141"/>
      <c r="O113" s="141"/>
      <c r="P113" s="141"/>
      <c r="Q113" s="141"/>
      <c r="R113" s="141"/>
      <c r="S113" s="141"/>
      <c r="T113" s="141"/>
      <c r="U113" s="141" t="str">
        <f t="shared" si="4"/>
        <v/>
      </c>
      <c r="W113" s="347" t="str">
        <f t="shared" si="5"/>
        <v/>
      </c>
    </row>
    <row r="114" spans="1:23" ht="18" hidden="1" customHeight="1" x14ac:dyDescent="0.2">
      <c r="A114" s="139"/>
      <c r="B114" s="139"/>
      <c r="C114" s="139"/>
      <c r="D114" s="776"/>
      <c r="E114" s="776"/>
      <c r="F114" s="776"/>
      <c r="G114" s="141"/>
      <c r="H114" s="141"/>
      <c r="I114" s="141"/>
      <c r="J114" s="141"/>
      <c r="K114" s="141"/>
      <c r="L114" s="141"/>
      <c r="M114" s="141"/>
      <c r="N114" s="141"/>
      <c r="O114" s="141"/>
      <c r="P114" s="141"/>
      <c r="Q114" s="141"/>
      <c r="R114" s="141"/>
      <c r="S114" s="141"/>
      <c r="T114" s="141"/>
      <c r="U114" s="141" t="str">
        <f t="shared" si="4"/>
        <v/>
      </c>
      <c r="W114" s="347" t="str">
        <f t="shared" si="5"/>
        <v/>
      </c>
    </row>
    <row r="115" spans="1:23" ht="18" hidden="1" customHeight="1" x14ac:dyDescent="0.2">
      <c r="A115" s="139"/>
      <c r="B115" s="139"/>
      <c r="C115" s="139"/>
      <c r="D115" s="776"/>
      <c r="E115" s="776"/>
      <c r="F115" s="776"/>
      <c r="G115" s="141"/>
      <c r="H115" s="141"/>
      <c r="I115" s="141"/>
      <c r="J115" s="141"/>
      <c r="K115" s="141"/>
      <c r="L115" s="141"/>
      <c r="M115" s="141"/>
      <c r="N115" s="141"/>
      <c r="O115" s="141"/>
      <c r="P115" s="141"/>
      <c r="Q115" s="141"/>
      <c r="R115" s="141"/>
      <c r="S115" s="141"/>
      <c r="T115" s="141"/>
      <c r="U115" s="141" t="str">
        <f t="shared" si="4"/>
        <v/>
      </c>
      <c r="W115" s="347" t="str">
        <f t="shared" si="5"/>
        <v/>
      </c>
    </row>
    <row r="116" spans="1:23" ht="18" hidden="1" customHeight="1" x14ac:dyDescent="0.2">
      <c r="A116" s="139"/>
      <c r="B116" s="139"/>
      <c r="C116" s="139"/>
      <c r="D116" s="776"/>
      <c r="E116" s="776"/>
      <c r="F116" s="776"/>
      <c r="G116" s="141"/>
      <c r="H116" s="141"/>
      <c r="I116" s="141"/>
      <c r="J116" s="141"/>
      <c r="K116" s="141"/>
      <c r="L116" s="141"/>
      <c r="M116" s="141"/>
      <c r="N116" s="141"/>
      <c r="O116" s="141"/>
      <c r="P116" s="141"/>
      <c r="Q116" s="141"/>
      <c r="R116" s="141"/>
      <c r="S116" s="141"/>
      <c r="T116" s="141"/>
      <c r="U116" s="141" t="str">
        <f t="shared" si="4"/>
        <v/>
      </c>
      <c r="W116" s="347" t="str">
        <f t="shared" si="5"/>
        <v/>
      </c>
    </row>
    <row r="117" spans="1:23" ht="18" hidden="1" customHeight="1" x14ac:dyDescent="0.2">
      <c r="A117" s="139"/>
      <c r="B117" s="139"/>
      <c r="C117" s="139"/>
      <c r="D117" s="776"/>
      <c r="E117" s="776"/>
      <c r="F117" s="776"/>
      <c r="G117" s="141"/>
      <c r="H117" s="141"/>
      <c r="I117" s="141"/>
      <c r="J117" s="141"/>
      <c r="K117" s="141"/>
      <c r="L117" s="141"/>
      <c r="M117" s="141"/>
      <c r="N117" s="141"/>
      <c r="O117" s="141"/>
      <c r="P117" s="141"/>
      <c r="Q117" s="141"/>
      <c r="R117" s="141"/>
      <c r="S117" s="141"/>
      <c r="T117" s="141"/>
      <c r="U117" s="141" t="str">
        <f t="shared" si="4"/>
        <v/>
      </c>
      <c r="W117" s="347" t="str">
        <f t="shared" si="5"/>
        <v/>
      </c>
    </row>
    <row r="118" spans="1:23" ht="18" hidden="1" customHeight="1" x14ac:dyDescent="0.2">
      <c r="A118" s="139"/>
      <c r="B118" s="139"/>
      <c r="C118" s="139"/>
      <c r="D118" s="776"/>
      <c r="E118" s="776"/>
      <c r="F118" s="776"/>
      <c r="G118" s="141"/>
      <c r="H118" s="141"/>
      <c r="I118" s="141"/>
      <c r="J118" s="141"/>
      <c r="K118" s="141"/>
      <c r="L118" s="141"/>
      <c r="M118" s="141"/>
      <c r="N118" s="141"/>
      <c r="O118" s="141"/>
      <c r="P118" s="141"/>
      <c r="Q118" s="141"/>
      <c r="R118" s="141"/>
      <c r="S118" s="141"/>
      <c r="T118" s="141"/>
      <c r="U118" s="141" t="str">
        <f t="shared" si="4"/>
        <v/>
      </c>
      <c r="W118" s="347" t="str">
        <f t="shared" si="5"/>
        <v/>
      </c>
    </row>
    <row r="119" spans="1:23" ht="18" hidden="1" customHeight="1" x14ac:dyDescent="0.2">
      <c r="A119" s="139"/>
      <c r="B119" s="139"/>
      <c r="C119" s="139"/>
      <c r="D119" s="776"/>
      <c r="E119" s="776"/>
      <c r="F119" s="776"/>
      <c r="G119" s="141"/>
      <c r="H119" s="141"/>
      <c r="I119" s="141"/>
      <c r="J119" s="141"/>
      <c r="K119" s="141"/>
      <c r="L119" s="141"/>
      <c r="M119" s="141"/>
      <c r="N119" s="141"/>
      <c r="O119" s="141"/>
      <c r="P119" s="141"/>
      <c r="Q119" s="141"/>
      <c r="R119" s="141"/>
      <c r="S119" s="141"/>
      <c r="T119" s="141"/>
      <c r="U119" s="141" t="str">
        <f t="shared" si="4"/>
        <v/>
      </c>
      <c r="W119" s="347" t="str">
        <f t="shared" si="5"/>
        <v/>
      </c>
    </row>
    <row r="120" spans="1:23" ht="18" hidden="1" customHeight="1" x14ac:dyDescent="0.2">
      <c r="A120" s="139"/>
      <c r="B120" s="139"/>
      <c r="C120" s="139"/>
      <c r="D120" s="776"/>
      <c r="E120" s="776"/>
      <c r="F120" s="776"/>
      <c r="G120" s="141"/>
      <c r="H120" s="141"/>
      <c r="I120" s="141"/>
      <c r="J120" s="141"/>
      <c r="K120" s="141"/>
      <c r="L120" s="141"/>
      <c r="M120" s="141"/>
      <c r="N120" s="141"/>
      <c r="O120" s="141"/>
      <c r="P120" s="141"/>
      <c r="Q120" s="141"/>
      <c r="R120" s="141"/>
      <c r="S120" s="141"/>
      <c r="T120" s="141"/>
      <c r="U120" s="141" t="str">
        <f t="shared" si="4"/>
        <v/>
      </c>
      <c r="W120" s="347" t="str">
        <f t="shared" si="5"/>
        <v/>
      </c>
    </row>
    <row r="121" spans="1:23" ht="18" hidden="1" customHeight="1" x14ac:dyDescent="0.2">
      <c r="A121" s="139"/>
      <c r="B121" s="139"/>
      <c r="C121" s="139"/>
      <c r="D121" s="776"/>
      <c r="E121" s="776"/>
      <c r="F121" s="776"/>
      <c r="G121" s="141"/>
      <c r="H121" s="141"/>
      <c r="I121" s="141"/>
      <c r="J121" s="141"/>
      <c r="K121" s="141"/>
      <c r="L121" s="141"/>
      <c r="M121" s="141"/>
      <c r="N121" s="141"/>
      <c r="O121" s="141"/>
      <c r="P121" s="141"/>
      <c r="Q121" s="141"/>
      <c r="R121" s="141"/>
      <c r="S121" s="141"/>
      <c r="T121" s="141"/>
      <c r="U121" s="141" t="str">
        <f t="shared" si="4"/>
        <v/>
      </c>
      <c r="W121" s="347" t="str">
        <f t="shared" si="5"/>
        <v/>
      </c>
    </row>
    <row r="122" spans="1:23" ht="18" hidden="1" customHeight="1" x14ac:dyDescent="0.2">
      <c r="A122" s="139"/>
      <c r="B122" s="139"/>
      <c r="C122" s="139"/>
      <c r="D122" s="776"/>
      <c r="E122" s="776"/>
      <c r="F122" s="776"/>
      <c r="G122" s="141"/>
      <c r="H122" s="141"/>
      <c r="I122" s="141"/>
      <c r="J122" s="141"/>
      <c r="K122" s="141"/>
      <c r="L122" s="141"/>
      <c r="M122" s="141"/>
      <c r="N122" s="141"/>
      <c r="O122" s="141"/>
      <c r="P122" s="141"/>
      <c r="Q122" s="141"/>
      <c r="R122" s="141"/>
      <c r="S122" s="141"/>
      <c r="T122" s="141"/>
      <c r="U122" s="141" t="str">
        <f t="shared" si="4"/>
        <v/>
      </c>
      <c r="W122" s="347" t="str">
        <f t="shared" si="5"/>
        <v/>
      </c>
    </row>
    <row r="123" spans="1:23" ht="18" hidden="1" customHeight="1" x14ac:dyDescent="0.2">
      <c r="A123" s="139"/>
      <c r="B123" s="139"/>
      <c r="C123" s="139"/>
      <c r="D123" s="776"/>
      <c r="E123" s="776"/>
      <c r="F123" s="776"/>
      <c r="G123" s="141"/>
      <c r="H123" s="141"/>
      <c r="I123" s="141"/>
      <c r="J123" s="141"/>
      <c r="K123" s="141"/>
      <c r="L123" s="141"/>
      <c r="M123" s="141"/>
      <c r="N123" s="141"/>
      <c r="O123" s="141"/>
      <c r="P123" s="141"/>
      <c r="Q123" s="141"/>
      <c r="R123" s="141"/>
      <c r="S123" s="141"/>
      <c r="T123" s="141"/>
      <c r="U123" s="141" t="str">
        <f t="shared" si="4"/>
        <v/>
      </c>
      <c r="W123" s="347" t="str">
        <f t="shared" si="5"/>
        <v/>
      </c>
    </row>
    <row r="124" spans="1:23" ht="18" hidden="1" customHeight="1" x14ac:dyDescent="0.2">
      <c r="A124" s="139"/>
      <c r="B124" s="139"/>
      <c r="C124" s="139"/>
      <c r="D124" s="776"/>
      <c r="E124" s="776"/>
      <c r="F124" s="776"/>
      <c r="G124" s="141"/>
      <c r="H124" s="141"/>
      <c r="I124" s="141"/>
      <c r="J124" s="141"/>
      <c r="K124" s="141"/>
      <c r="L124" s="141"/>
      <c r="M124" s="141"/>
      <c r="N124" s="141"/>
      <c r="O124" s="141"/>
      <c r="P124" s="141"/>
      <c r="Q124" s="141"/>
      <c r="R124" s="141"/>
      <c r="S124" s="141"/>
      <c r="T124" s="141"/>
      <c r="U124" s="141" t="str">
        <f t="shared" si="4"/>
        <v/>
      </c>
      <c r="W124" s="347" t="str">
        <f t="shared" si="5"/>
        <v/>
      </c>
    </row>
    <row r="125" spans="1:23" ht="18" hidden="1" customHeight="1" x14ac:dyDescent="0.2">
      <c r="A125" s="139"/>
      <c r="B125" s="139"/>
      <c r="C125" s="139"/>
      <c r="D125" s="776"/>
      <c r="E125" s="776"/>
      <c r="F125" s="776"/>
      <c r="G125" s="141"/>
      <c r="H125" s="141"/>
      <c r="I125" s="141"/>
      <c r="J125" s="141"/>
      <c r="K125" s="141"/>
      <c r="L125" s="141"/>
      <c r="M125" s="141"/>
      <c r="N125" s="141"/>
      <c r="O125" s="141"/>
      <c r="P125" s="141"/>
      <c r="Q125" s="141"/>
      <c r="R125" s="141"/>
      <c r="S125" s="141"/>
      <c r="T125" s="141"/>
      <c r="U125" s="141" t="str">
        <f t="shared" si="4"/>
        <v/>
      </c>
      <c r="W125" s="347" t="str">
        <f t="shared" si="5"/>
        <v/>
      </c>
    </row>
    <row r="126" spans="1:23" ht="18" hidden="1" customHeight="1" x14ac:dyDescent="0.2">
      <c r="A126" s="139"/>
      <c r="B126" s="139"/>
      <c r="C126" s="139"/>
      <c r="D126" s="776"/>
      <c r="E126" s="776"/>
      <c r="F126" s="776"/>
      <c r="G126" s="141"/>
      <c r="H126" s="141"/>
      <c r="I126" s="141"/>
      <c r="J126" s="141"/>
      <c r="K126" s="141"/>
      <c r="L126" s="141"/>
      <c r="M126" s="141"/>
      <c r="N126" s="141"/>
      <c r="O126" s="141"/>
      <c r="P126" s="141"/>
      <c r="Q126" s="141"/>
      <c r="R126" s="141"/>
      <c r="S126" s="141"/>
      <c r="T126" s="141"/>
      <c r="U126" s="141" t="str">
        <f t="shared" si="4"/>
        <v/>
      </c>
      <c r="W126" s="347" t="str">
        <f t="shared" si="5"/>
        <v/>
      </c>
    </row>
    <row r="127" spans="1:23" ht="18" hidden="1" customHeight="1" x14ac:dyDescent="0.2">
      <c r="A127" s="139"/>
      <c r="B127" s="139"/>
      <c r="C127" s="139"/>
      <c r="D127" s="776"/>
      <c r="E127" s="776"/>
      <c r="F127" s="776"/>
      <c r="G127" s="141"/>
      <c r="H127" s="141"/>
      <c r="I127" s="141"/>
      <c r="J127" s="141"/>
      <c r="K127" s="141"/>
      <c r="L127" s="141"/>
      <c r="M127" s="141"/>
      <c r="N127" s="141"/>
      <c r="O127" s="141"/>
      <c r="P127" s="141"/>
      <c r="Q127" s="141"/>
      <c r="R127" s="141"/>
      <c r="S127" s="141"/>
      <c r="T127" s="141"/>
      <c r="U127" s="141" t="str">
        <f t="shared" si="4"/>
        <v/>
      </c>
      <c r="W127" s="347" t="str">
        <f t="shared" si="5"/>
        <v/>
      </c>
    </row>
    <row r="128" spans="1:23" ht="18" hidden="1" customHeight="1" x14ac:dyDescent="0.2">
      <c r="A128" s="139"/>
      <c r="B128" s="139"/>
      <c r="C128" s="139"/>
      <c r="D128" s="776"/>
      <c r="E128" s="776"/>
      <c r="F128" s="776"/>
      <c r="G128" s="141"/>
      <c r="H128" s="141"/>
      <c r="I128" s="141"/>
      <c r="J128" s="141"/>
      <c r="K128" s="141"/>
      <c r="L128" s="141"/>
      <c r="M128" s="141"/>
      <c r="N128" s="141"/>
      <c r="O128" s="141"/>
      <c r="P128" s="141"/>
      <c r="Q128" s="141"/>
      <c r="R128" s="141"/>
      <c r="S128" s="141"/>
      <c r="T128" s="141"/>
      <c r="U128" s="141" t="str">
        <f t="shared" si="4"/>
        <v/>
      </c>
      <c r="W128" s="347" t="str">
        <f t="shared" si="5"/>
        <v/>
      </c>
    </row>
    <row r="129" spans="1:23" ht="18" hidden="1" customHeight="1" x14ac:dyDescent="0.2">
      <c r="A129" s="139"/>
      <c r="B129" s="139"/>
      <c r="C129" s="139"/>
      <c r="D129" s="776"/>
      <c r="E129" s="776"/>
      <c r="F129" s="776"/>
      <c r="G129" s="141"/>
      <c r="H129" s="141"/>
      <c r="I129" s="141"/>
      <c r="J129" s="141"/>
      <c r="K129" s="141"/>
      <c r="L129" s="141"/>
      <c r="M129" s="141"/>
      <c r="N129" s="141"/>
      <c r="O129" s="141"/>
      <c r="P129" s="141"/>
      <c r="Q129" s="141"/>
      <c r="R129" s="141"/>
      <c r="S129" s="141"/>
      <c r="T129" s="141"/>
      <c r="U129" s="141" t="str">
        <f t="shared" si="4"/>
        <v/>
      </c>
      <c r="W129" s="347" t="str">
        <f t="shared" si="5"/>
        <v/>
      </c>
    </row>
    <row r="130" spans="1:23" ht="18" hidden="1" customHeight="1" x14ac:dyDescent="0.2">
      <c r="A130" s="139"/>
      <c r="B130" s="139"/>
      <c r="C130" s="139"/>
      <c r="D130" s="776"/>
      <c r="E130" s="776"/>
      <c r="F130" s="776"/>
      <c r="G130" s="141"/>
      <c r="H130" s="141"/>
      <c r="I130" s="141"/>
      <c r="J130" s="141"/>
      <c r="K130" s="141"/>
      <c r="L130" s="141"/>
      <c r="M130" s="141"/>
      <c r="N130" s="141"/>
      <c r="O130" s="141"/>
      <c r="P130" s="141"/>
      <c r="Q130" s="141"/>
      <c r="R130" s="141"/>
      <c r="S130" s="141"/>
      <c r="T130" s="141"/>
      <c r="U130" s="141" t="str">
        <f t="shared" si="4"/>
        <v/>
      </c>
      <c r="W130" s="347" t="str">
        <f t="shared" si="5"/>
        <v/>
      </c>
    </row>
    <row r="131" spans="1:23" ht="18" hidden="1" customHeight="1" x14ac:dyDescent="0.2">
      <c r="A131" s="139"/>
      <c r="B131" s="139"/>
      <c r="C131" s="139"/>
      <c r="D131" s="776"/>
      <c r="E131" s="776"/>
      <c r="F131" s="776"/>
      <c r="G131" s="141"/>
      <c r="H131" s="141"/>
      <c r="I131" s="141"/>
      <c r="J131" s="141"/>
      <c r="K131" s="141"/>
      <c r="L131" s="141"/>
      <c r="M131" s="141"/>
      <c r="N131" s="141"/>
      <c r="O131" s="141"/>
      <c r="P131" s="141"/>
      <c r="Q131" s="141"/>
      <c r="R131" s="141"/>
      <c r="S131" s="141"/>
      <c r="T131" s="141"/>
      <c r="U131" s="141" t="str">
        <f t="shared" si="4"/>
        <v/>
      </c>
      <c r="W131" s="347" t="str">
        <f t="shared" si="5"/>
        <v/>
      </c>
    </row>
    <row r="132" spans="1:23" ht="18" hidden="1" customHeight="1" x14ac:dyDescent="0.2">
      <c r="A132" s="139"/>
      <c r="B132" s="139"/>
      <c r="C132" s="139"/>
      <c r="D132" s="776"/>
      <c r="E132" s="776"/>
      <c r="F132" s="776"/>
      <c r="G132" s="141"/>
      <c r="H132" s="141"/>
      <c r="I132" s="141"/>
      <c r="J132" s="141"/>
      <c r="K132" s="141"/>
      <c r="L132" s="141"/>
      <c r="M132" s="141"/>
      <c r="N132" s="141"/>
      <c r="O132" s="141"/>
      <c r="P132" s="141"/>
      <c r="Q132" s="141"/>
      <c r="R132" s="141"/>
      <c r="S132" s="141"/>
      <c r="T132" s="141"/>
      <c r="U132" s="141" t="str">
        <f t="shared" si="4"/>
        <v/>
      </c>
      <c r="W132" s="347" t="str">
        <f t="shared" si="5"/>
        <v/>
      </c>
    </row>
    <row r="133" spans="1:23" ht="18" hidden="1" customHeight="1" x14ac:dyDescent="0.2">
      <c r="A133" s="139"/>
      <c r="B133" s="139"/>
      <c r="C133" s="139"/>
      <c r="D133" s="776"/>
      <c r="E133" s="776"/>
      <c r="F133" s="776"/>
      <c r="G133" s="141"/>
      <c r="H133" s="141"/>
      <c r="I133" s="141"/>
      <c r="J133" s="141"/>
      <c r="K133" s="141"/>
      <c r="L133" s="141"/>
      <c r="M133" s="141"/>
      <c r="N133" s="141"/>
      <c r="O133" s="141"/>
      <c r="P133" s="141"/>
      <c r="Q133" s="141"/>
      <c r="R133" s="141"/>
      <c r="S133" s="141"/>
      <c r="T133" s="141"/>
      <c r="U133" s="141" t="str">
        <f t="shared" si="4"/>
        <v/>
      </c>
      <c r="W133" s="347" t="str">
        <f t="shared" si="5"/>
        <v/>
      </c>
    </row>
    <row r="134" spans="1:23" ht="18" hidden="1" customHeight="1" x14ac:dyDescent="0.2">
      <c r="A134" s="139"/>
      <c r="B134" s="139"/>
      <c r="C134" s="139"/>
      <c r="D134" s="776"/>
      <c r="E134" s="776"/>
      <c r="F134" s="776"/>
      <c r="G134" s="141"/>
      <c r="H134" s="141"/>
      <c r="I134" s="141"/>
      <c r="J134" s="141"/>
      <c r="K134" s="141"/>
      <c r="L134" s="141"/>
      <c r="M134" s="141"/>
      <c r="N134" s="141"/>
      <c r="O134" s="141"/>
      <c r="P134" s="141"/>
      <c r="Q134" s="141"/>
      <c r="R134" s="141"/>
      <c r="S134" s="141"/>
      <c r="T134" s="141"/>
      <c r="U134" s="141" t="str">
        <f t="shared" si="4"/>
        <v/>
      </c>
      <c r="W134" s="347" t="str">
        <f t="shared" si="5"/>
        <v/>
      </c>
    </row>
    <row r="135" spans="1:23" ht="18" hidden="1" customHeight="1" x14ac:dyDescent="0.2">
      <c r="A135" s="139"/>
      <c r="B135" s="139"/>
      <c r="C135" s="139"/>
      <c r="D135" s="776"/>
      <c r="E135" s="776"/>
      <c r="F135" s="776"/>
      <c r="G135" s="141"/>
      <c r="H135" s="141"/>
      <c r="I135" s="141"/>
      <c r="J135" s="141"/>
      <c r="K135" s="141"/>
      <c r="L135" s="141"/>
      <c r="M135" s="141"/>
      <c r="N135" s="141"/>
      <c r="O135" s="141"/>
      <c r="P135" s="141"/>
      <c r="Q135" s="141"/>
      <c r="R135" s="141"/>
      <c r="S135" s="141"/>
      <c r="T135" s="141"/>
      <c r="U135" s="141" t="str">
        <f t="shared" si="4"/>
        <v/>
      </c>
      <c r="W135" s="347" t="str">
        <f t="shared" si="5"/>
        <v/>
      </c>
    </row>
    <row r="136" spans="1:23" ht="18" hidden="1" customHeight="1" x14ac:dyDescent="0.2">
      <c r="A136" s="139"/>
      <c r="B136" s="139"/>
      <c r="C136" s="139"/>
      <c r="D136" s="776"/>
      <c r="E136" s="776"/>
      <c r="F136" s="776"/>
      <c r="G136" s="141"/>
      <c r="H136" s="141"/>
      <c r="I136" s="141"/>
      <c r="J136" s="141"/>
      <c r="K136" s="141"/>
      <c r="L136" s="141"/>
      <c r="M136" s="141"/>
      <c r="N136" s="141"/>
      <c r="O136" s="141"/>
      <c r="P136" s="141"/>
      <c r="Q136" s="141"/>
      <c r="R136" s="141"/>
      <c r="S136" s="141"/>
      <c r="T136" s="141"/>
      <c r="U136" s="141" t="str">
        <f t="shared" si="4"/>
        <v/>
      </c>
      <c r="W136" s="347" t="str">
        <f t="shared" si="5"/>
        <v/>
      </c>
    </row>
    <row r="137" spans="1:23" ht="18" hidden="1" customHeight="1" x14ac:dyDescent="0.2">
      <c r="A137" s="139"/>
      <c r="B137" s="139"/>
      <c r="C137" s="139"/>
      <c r="D137" s="776"/>
      <c r="E137" s="776"/>
      <c r="F137" s="776"/>
      <c r="G137" s="141"/>
      <c r="H137" s="141"/>
      <c r="I137" s="141"/>
      <c r="J137" s="141"/>
      <c r="K137" s="141"/>
      <c r="L137" s="141"/>
      <c r="M137" s="141"/>
      <c r="N137" s="141"/>
      <c r="O137" s="141"/>
      <c r="P137" s="141"/>
      <c r="Q137" s="141"/>
      <c r="R137" s="141"/>
      <c r="S137" s="141"/>
      <c r="T137" s="141"/>
      <c r="U137" s="141" t="str">
        <f t="shared" si="4"/>
        <v/>
      </c>
      <c r="W137" s="347" t="str">
        <f t="shared" si="5"/>
        <v/>
      </c>
    </row>
    <row r="138" spans="1:23" ht="18" hidden="1" customHeight="1" x14ac:dyDescent="0.2">
      <c r="A138" s="139"/>
      <c r="B138" s="139"/>
      <c r="C138" s="139"/>
      <c r="D138" s="776"/>
      <c r="E138" s="776"/>
      <c r="F138" s="776"/>
      <c r="G138" s="141"/>
      <c r="H138" s="141"/>
      <c r="I138" s="141"/>
      <c r="J138" s="141"/>
      <c r="K138" s="141"/>
      <c r="L138" s="141"/>
      <c r="M138" s="141"/>
      <c r="N138" s="141"/>
      <c r="O138" s="141"/>
      <c r="P138" s="141"/>
      <c r="Q138" s="141"/>
      <c r="R138" s="141"/>
      <c r="S138" s="141"/>
      <c r="T138" s="141"/>
      <c r="U138" s="141" t="str">
        <f t="shared" si="4"/>
        <v/>
      </c>
      <c r="W138" s="347" t="str">
        <f t="shared" si="5"/>
        <v/>
      </c>
    </row>
    <row r="139" spans="1:23" ht="18" hidden="1" customHeight="1" x14ac:dyDescent="0.2">
      <c r="A139" s="139"/>
      <c r="B139" s="139"/>
      <c r="C139" s="139"/>
      <c r="D139" s="776"/>
      <c r="E139" s="776"/>
      <c r="F139" s="776"/>
      <c r="G139" s="141"/>
      <c r="H139" s="141"/>
      <c r="I139" s="141"/>
      <c r="J139" s="141"/>
      <c r="K139" s="141"/>
      <c r="L139" s="141"/>
      <c r="M139" s="141"/>
      <c r="N139" s="141"/>
      <c r="O139" s="141"/>
      <c r="P139" s="141"/>
      <c r="Q139" s="141"/>
      <c r="R139" s="141"/>
      <c r="S139" s="141"/>
      <c r="T139" s="141"/>
      <c r="U139" s="141" t="str">
        <f t="shared" si="4"/>
        <v/>
      </c>
      <c r="W139" s="347" t="str">
        <f t="shared" si="5"/>
        <v/>
      </c>
    </row>
    <row r="140" spans="1:23" ht="18" hidden="1" customHeight="1" x14ac:dyDescent="0.2">
      <c r="A140" s="139"/>
      <c r="B140" s="139"/>
      <c r="C140" s="139"/>
      <c r="D140" s="776"/>
      <c r="E140" s="776"/>
      <c r="F140" s="776"/>
      <c r="G140" s="141"/>
      <c r="H140" s="141"/>
      <c r="I140" s="141"/>
      <c r="J140" s="141"/>
      <c r="K140" s="141"/>
      <c r="L140" s="141"/>
      <c r="M140" s="141"/>
      <c r="N140" s="141"/>
      <c r="O140" s="141"/>
      <c r="P140" s="141"/>
      <c r="Q140" s="141"/>
      <c r="R140" s="141"/>
      <c r="S140" s="141"/>
      <c r="T140" s="141"/>
      <c r="U140" s="141" t="str">
        <f t="shared" si="4"/>
        <v/>
      </c>
      <c r="W140" s="347" t="str">
        <f t="shared" si="5"/>
        <v/>
      </c>
    </row>
    <row r="141" spans="1:23" ht="18" hidden="1" customHeight="1" x14ac:dyDescent="0.2">
      <c r="A141" s="139"/>
      <c r="B141" s="139"/>
      <c r="C141" s="139"/>
      <c r="D141" s="776"/>
      <c r="E141" s="776"/>
      <c r="F141" s="776"/>
      <c r="G141" s="141"/>
      <c r="H141" s="141"/>
      <c r="I141" s="141"/>
      <c r="J141" s="141"/>
      <c r="K141" s="141"/>
      <c r="L141" s="141"/>
      <c r="M141" s="141"/>
      <c r="N141" s="141"/>
      <c r="O141" s="141"/>
      <c r="P141" s="141"/>
      <c r="Q141" s="141"/>
      <c r="R141" s="141"/>
      <c r="S141" s="141"/>
      <c r="T141" s="141"/>
      <c r="U141" s="141" t="str">
        <f t="shared" si="4"/>
        <v/>
      </c>
      <c r="W141" s="347" t="str">
        <f t="shared" si="5"/>
        <v/>
      </c>
    </row>
    <row r="142" spans="1:23" ht="18" hidden="1" customHeight="1" x14ac:dyDescent="0.2">
      <c r="A142" s="139"/>
      <c r="B142" s="139"/>
      <c r="C142" s="139"/>
      <c r="D142" s="776"/>
      <c r="E142" s="776"/>
      <c r="F142" s="776"/>
      <c r="G142" s="141"/>
      <c r="H142" s="141"/>
      <c r="I142" s="141"/>
      <c r="J142" s="141"/>
      <c r="K142" s="141"/>
      <c r="L142" s="141"/>
      <c r="M142" s="141"/>
      <c r="N142" s="141"/>
      <c r="O142" s="141"/>
      <c r="P142" s="141"/>
      <c r="Q142" s="141"/>
      <c r="R142" s="141"/>
      <c r="S142" s="141"/>
      <c r="T142" s="141"/>
      <c r="U142" s="141" t="str">
        <f t="shared" si="4"/>
        <v/>
      </c>
      <c r="W142" s="347" t="str">
        <f t="shared" si="5"/>
        <v/>
      </c>
    </row>
    <row r="143" spans="1:23" ht="18" hidden="1" customHeight="1" x14ac:dyDescent="0.2">
      <c r="A143" s="139"/>
      <c r="B143" s="139"/>
      <c r="C143" s="139"/>
      <c r="D143" s="776"/>
      <c r="E143" s="776"/>
      <c r="F143" s="776"/>
      <c r="G143" s="141"/>
      <c r="H143" s="141"/>
      <c r="I143" s="141"/>
      <c r="J143" s="141"/>
      <c r="K143" s="141"/>
      <c r="L143" s="141"/>
      <c r="M143" s="141"/>
      <c r="N143" s="141"/>
      <c r="O143" s="141"/>
      <c r="P143" s="141"/>
      <c r="Q143" s="141"/>
      <c r="R143" s="141"/>
      <c r="S143" s="141"/>
      <c r="T143" s="141"/>
      <c r="U143" s="141" t="str">
        <f t="shared" si="4"/>
        <v/>
      </c>
      <c r="W143" s="347" t="str">
        <f t="shared" si="5"/>
        <v/>
      </c>
    </row>
    <row r="144" spans="1:23" ht="18" hidden="1" customHeight="1" x14ac:dyDescent="0.2">
      <c r="A144" s="139"/>
      <c r="B144" s="139"/>
      <c r="C144" s="139"/>
      <c r="D144" s="776"/>
      <c r="E144" s="776"/>
      <c r="F144" s="776"/>
      <c r="G144" s="141"/>
      <c r="H144" s="141"/>
      <c r="I144" s="141"/>
      <c r="J144" s="141"/>
      <c r="K144" s="141"/>
      <c r="L144" s="141"/>
      <c r="M144" s="141"/>
      <c r="N144" s="141"/>
      <c r="O144" s="141"/>
      <c r="P144" s="141"/>
      <c r="Q144" s="141"/>
      <c r="R144" s="141"/>
      <c r="S144" s="141"/>
      <c r="T144" s="141"/>
      <c r="U144" s="141" t="str">
        <f t="shared" si="4"/>
        <v/>
      </c>
      <c r="W144" s="347" t="str">
        <f t="shared" si="5"/>
        <v/>
      </c>
    </row>
    <row r="145" spans="1:23" ht="18" hidden="1" customHeight="1" x14ac:dyDescent="0.2">
      <c r="A145" s="139"/>
      <c r="B145" s="139"/>
      <c r="C145" s="139"/>
      <c r="D145" s="776"/>
      <c r="E145" s="776"/>
      <c r="F145" s="776"/>
      <c r="G145" s="141"/>
      <c r="H145" s="141"/>
      <c r="I145" s="141"/>
      <c r="J145" s="141"/>
      <c r="K145" s="141"/>
      <c r="L145" s="141"/>
      <c r="M145" s="141"/>
      <c r="N145" s="141"/>
      <c r="O145" s="141"/>
      <c r="P145" s="141"/>
      <c r="Q145" s="141"/>
      <c r="R145" s="141"/>
      <c r="S145" s="141"/>
      <c r="T145" s="141"/>
      <c r="U145" s="141" t="str">
        <f t="shared" si="4"/>
        <v/>
      </c>
      <c r="W145" s="347" t="str">
        <f t="shared" si="5"/>
        <v/>
      </c>
    </row>
    <row r="146" spans="1:23" ht="18" hidden="1" customHeight="1" x14ac:dyDescent="0.2">
      <c r="A146" s="139"/>
      <c r="B146" s="139"/>
      <c r="C146" s="139"/>
      <c r="D146" s="776"/>
      <c r="E146" s="776"/>
      <c r="F146" s="776"/>
      <c r="G146" s="141"/>
      <c r="H146" s="141"/>
      <c r="I146" s="141"/>
      <c r="J146" s="141"/>
      <c r="K146" s="141"/>
      <c r="L146" s="141"/>
      <c r="M146" s="141"/>
      <c r="N146" s="141"/>
      <c r="O146" s="141"/>
      <c r="P146" s="141"/>
      <c r="Q146" s="141"/>
      <c r="R146" s="141"/>
      <c r="S146" s="141"/>
      <c r="T146" s="141"/>
      <c r="U146" s="141" t="str">
        <f t="shared" si="4"/>
        <v/>
      </c>
      <c r="W146" s="347" t="str">
        <f t="shared" si="5"/>
        <v/>
      </c>
    </row>
    <row r="147" spans="1:23" ht="18" hidden="1" customHeight="1" x14ac:dyDescent="0.2">
      <c r="A147" s="139"/>
      <c r="B147" s="139"/>
      <c r="C147" s="139"/>
      <c r="D147" s="776"/>
      <c r="E147" s="776"/>
      <c r="F147" s="776"/>
      <c r="G147" s="141"/>
      <c r="H147" s="141"/>
      <c r="I147" s="141"/>
      <c r="J147" s="141"/>
      <c r="K147" s="141"/>
      <c r="L147" s="141"/>
      <c r="M147" s="141"/>
      <c r="N147" s="141"/>
      <c r="O147" s="141"/>
      <c r="P147" s="141"/>
      <c r="Q147" s="141"/>
      <c r="R147" s="141"/>
      <c r="S147" s="141"/>
      <c r="T147" s="141"/>
      <c r="U147" s="141" t="str">
        <f t="shared" ref="U147:U210" si="6">IFERROR(AVERAGEIF(D147:T147,"&gt;0",D147:T147),"")</f>
        <v/>
      </c>
      <c r="W147" s="347" t="str">
        <f t="shared" ref="W147:W210" si="7">IFERROR(MEDIAN(D147:J147),"")</f>
        <v/>
      </c>
    </row>
    <row r="148" spans="1:23" ht="18" hidden="1" customHeight="1" x14ac:dyDescent="0.2">
      <c r="A148" s="139"/>
      <c r="B148" s="139"/>
      <c r="C148" s="139"/>
      <c r="D148" s="776"/>
      <c r="E148" s="776"/>
      <c r="F148" s="776"/>
      <c r="G148" s="141"/>
      <c r="H148" s="141"/>
      <c r="I148" s="141"/>
      <c r="J148" s="141"/>
      <c r="K148" s="141"/>
      <c r="L148" s="141"/>
      <c r="M148" s="141"/>
      <c r="N148" s="141"/>
      <c r="O148" s="141"/>
      <c r="P148" s="141"/>
      <c r="Q148" s="141"/>
      <c r="R148" s="141"/>
      <c r="S148" s="141"/>
      <c r="T148" s="141"/>
      <c r="U148" s="141" t="str">
        <f t="shared" si="6"/>
        <v/>
      </c>
      <c r="W148" s="347" t="str">
        <f t="shared" si="7"/>
        <v/>
      </c>
    </row>
    <row r="149" spans="1:23" ht="18" hidden="1" customHeight="1" x14ac:dyDescent="0.2">
      <c r="A149" s="139"/>
      <c r="B149" s="139"/>
      <c r="C149" s="139"/>
      <c r="D149" s="776"/>
      <c r="E149" s="776"/>
      <c r="F149" s="776"/>
      <c r="G149" s="141"/>
      <c r="H149" s="141"/>
      <c r="I149" s="141"/>
      <c r="J149" s="141"/>
      <c r="K149" s="141"/>
      <c r="L149" s="141"/>
      <c r="M149" s="141"/>
      <c r="N149" s="141"/>
      <c r="O149" s="141"/>
      <c r="P149" s="141"/>
      <c r="Q149" s="141"/>
      <c r="R149" s="141"/>
      <c r="S149" s="141"/>
      <c r="T149" s="141"/>
      <c r="U149" s="141" t="str">
        <f t="shared" si="6"/>
        <v/>
      </c>
      <c r="W149" s="347" t="str">
        <f t="shared" si="7"/>
        <v/>
      </c>
    </row>
    <row r="150" spans="1:23" ht="18" hidden="1" customHeight="1" x14ac:dyDescent="0.2">
      <c r="A150" s="139"/>
      <c r="B150" s="139"/>
      <c r="C150" s="139"/>
      <c r="D150" s="776"/>
      <c r="E150" s="776"/>
      <c r="F150" s="776"/>
      <c r="G150" s="141"/>
      <c r="H150" s="141"/>
      <c r="I150" s="141"/>
      <c r="J150" s="141"/>
      <c r="K150" s="141"/>
      <c r="L150" s="141"/>
      <c r="M150" s="141"/>
      <c r="N150" s="141"/>
      <c r="O150" s="141"/>
      <c r="P150" s="141"/>
      <c r="Q150" s="141"/>
      <c r="R150" s="141"/>
      <c r="S150" s="141"/>
      <c r="T150" s="141"/>
      <c r="U150" s="141" t="str">
        <f t="shared" si="6"/>
        <v/>
      </c>
      <c r="W150" s="347" t="str">
        <f t="shared" si="7"/>
        <v/>
      </c>
    </row>
    <row r="151" spans="1:23" ht="18" hidden="1" customHeight="1" x14ac:dyDescent="0.2">
      <c r="A151" s="139"/>
      <c r="B151" s="139"/>
      <c r="C151" s="139"/>
      <c r="D151" s="776"/>
      <c r="E151" s="776"/>
      <c r="F151" s="776"/>
      <c r="G151" s="141"/>
      <c r="H151" s="141"/>
      <c r="I151" s="141"/>
      <c r="J151" s="141"/>
      <c r="K151" s="141"/>
      <c r="L151" s="141"/>
      <c r="M151" s="141"/>
      <c r="N151" s="141"/>
      <c r="O151" s="141"/>
      <c r="P151" s="141"/>
      <c r="Q151" s="141"/>
      <c r="R151" s="141"/>
      <c r="S151" s="141"/>
      <c r="T151" s="141"/>
      <c r="U151" s="141" t="str">
        <f t="shared" si="6"/>
        <v/>
      </c>
      <c r="W151" s="347" t="str">
        <f t="shared" si="7"/>
        <v/>
      </c>
    </row>
    <row r="152" spans="1:23" ht="18" hidden="1" customHeight="1" x14ac:dyDescent="0.2">
      <c r="A152" s="139"/>
      <c r="B152" s="139"/>
      <c r="C152" s="139"/>
      <c r="D152" s="776"/>
      <c r="E152" s="776"/>
      <c r="F152" s="776"/>
      <c r="G152" s="141"/>
      <c r="H152" s="141"/>
      <c r="I152" s="141"/>
      <c r="J152" s="141"/>
      <c r="K152" s="141"/>
      <c r="L152" s="141"/>
      <c r="M152" s="141"/>
      <c r="N152" s="141"/>
      <c r="O152" s="141"/>
      <c r="P152" s="141"/>
      <c r="Q152" s="141"/>
      <c r="R152" s="141"/>
      <c r="S152" s="141"/>
      <c r="T152" s="141"/>
      <c r="U152" s="141" t="str">
        <f t="shared" si="6"/>
        <v/>
      </c>
      <c r="W152" s="347" t="str">
        <f t="shared" si="7"/>
        <v/>
      </c>
    </row>
    <row r="153" spans="1:23" ht="18" hidden="1" customHeight="1" x14ac:dyDescent="0.2">
      <c r="A153" s="139"/>
      <c r="B153" s="139"/>
      <c r="C153" s="139"/>
      <c r="D153" s="776"/>
      <c r="E153" s="776"/>
      <c r="F153" s="776"/>
      <c r="G153" s="141"/>
      <c r="H153" s="141"/>
      <c r="I153" s="141"/>
      <c r="J153" s="141"/>
      <c r="K153" s="141"/>
      <c r="L153" s="141"/>
      <c r="M153" s="141"/>
      <c r="N153" s="141"/>
      <c r="O153" s="141"/>
      <c r="P153" s="141"/>
      <c r="Q153" s="141"/>
      <c r="R153" s="141"/>
      <c r="S153" s="141"/>
      <c r="T153" s="141"/>
      <c r="U153" s="141" t="str">
        <f t="shared" si="6"/>
        <v/>
      </c>
      <c r="W153" s="347" t="str">
        <f t="shared" si="7"/>
        <v/>
      </c>
    </row>
    <row r="154" spans="1:23" ht="18" hidden="1" customHeight="1" x14ac:dyDescent="0.2">
      <c r="A154" s="139"/>
      <c r="B154" s="139"/>
      <c r="C154" s="139"/>
      <c r="D154" s="776"/>
      <c r="E154" s="776"/>
      <c r="F154" s="776"/>
      <c r="G154" s="141"/>
      <c r="H154" s="141"/>
      <c r="I154" s="141"/>
      <c r="J154" s="141"/>
      <c r="K154" s="141"/>
      <c r="L154" s="141"/>
      <c r="M154" s="141"/>
      <c r="N154" s="141"/>
      <c r="O154" s="141"/>
      <c r="P154" s="141"/>
      <c r="Q154" s="141"/>
      <c r="R154" s="141"/>
      <c r="S154" s="141"/>
      <c r="T154" s="141"/>
      <c r="U154" s="141" t="str">
        <f t="shared" si="6"/>
        <v/>
      </c>
      <c r="W154" s="347" t="str">
        <f t="shared" si="7"/>
        <v/>
      </c>
    </row>
    <row r="155" spans="1:23" ht="18" hidden="1" customHeight="1" x14ac:dyDescent="0.2">
      <c r="A155" s="139"/>
      <c r="B155" s="139"/>
      <c r="C155" s="139"/>
      <c r="D155" s="776"/>
      <c r="E155" s="776"/>
      <c r="F155" s="776"/>
      <c r="G155" s="141"/>
      <c r="H155" s="141"/>
      <c r="I155" s="141"/>
      <c r="J155" s="141"/>
      <c r="K155" s="141"/>
      <c r="L155" s="141"/>
      <c r="M155" s="141"/>
      <c r="N155" s="141"/>
      <c r="O155" s="141"/>
      <c r="P155" s="141"/>
      <c r="Q155" s="141"/>
      <c r="R155" s="141"/>
      <c r="S155" s="141"/>
      <c r="T155" s="141"/>
      <c r="U155" s="141" t="str">
        <f t="shared" si="6"/>
        <v/>
      </c>
      <c r="W155" s="347" t="str">
        <f t="shared" si="7"/>
        <v/>
      </c>
    </row>
    <row r="156" spans="1:23" ht="18" hidden="1" customHeight="1" x14ac:dyDescent="0.2">
      <c r="A156" s="139"/>
      <c r="B156" s="139"/>
      <c r="C156" s="139"/>
      <c r="D156" s="776"/>
      <c r="E156" s="776"/>
      <c r="F156" s="776"/>
      <c r="G156" s="141"/>
      <c r="H156" s="141"/>
      <c r="I156" s="141"/>
      <c r="J156" s="141"/>
      <c r="K156" s="141"/>
      <c r="L156" s="141"/>
      <c r="M156" s="141"/>
      <c r="N156" s="141"/>
      <c r="O156" s="141"/>
      <c r="P156" s="141"/>
      <c r="Q156" s="141"/>
      <c r="R156" s="141"/>
      <c r="S156" s="141"/>
      <c r="T156" s="141"/>
      <c r="U156" s="141" t="str">
        <f t="shared" si="6"/>
        <v/>
      </c>
      <c r="W156" s="347" t="str">
        <f t="shared" si="7"/>
        <v/>
      </c>
    </row>
    <row r="157" spans="1:23" ht="18" hidden="1" customHeight="1" x14ac:dyDescent="0.2">
      <c r="A157" s="139"/>
      <c r="B157" s="139"/>
      <c r="C157" s="139"/>
      <c r="D157" s="776"/>
      <c r="E157" s="776"/>
      <c r="F157" s="776"/>
      <c r="G157" s="141"/>
      <c r="H157" s="141"/>
      <c r="I157" s="141"/>
      <c r="J157" s="141"/>
      <c r="K157" s="141"/>
      <c r="L157" s="141"/>
      <c r="M157" s="141"/>
      <c r="N157" s="141"/>
      <c r="O157" s="141"/>
      <c r="P157" s="141"/>
      <c r="Q157" s="141"/>
      <c r="R157" s="141"/>
      <c r="S157" s="141"/>
      <c r="T157" s="141"/>
      <c r="U157" s="141" t="str">
        <f t="shared" si="6"/>
        <v/>
      </c>
      <c r="W157" s="347" t="str">
        <f t="shared" si="7"/>
        <v/>
      </c>
    </row>
    <row r="158" spans="1:23" ht="18" hidden="1" customHeight="1" x14ac:dyDescent="0.2">
      <c r="A158" s="139"/>
      <c r="B158" s="139"/>
      <c r="C158" s="139"/>
      <c r="D158" s="776"/>
      <c r="E158" s="776"/>
      <c r="F158" s="776"/>
      <c r="G158" s="141"/>
      <c r="H158" s="141"/>
      <c r="I158" s="141"/>
      <c r="J158" s="141"/>
      <c r="K158" s="141"/>
      <c r="L158" s="141"/>
      <c r="M158" s="141"/>
      <c r="N158" s="141"/>
      <c r="O158" s="141"/>
      <c r="P158" s="141"/>
      <c r="Q158" s="141"/>
      <c r="R158" s="141"/>
      <c r="S158" s="141"/>
      <c r="T158" s="141"/>
      <c r="U158" s="141" t="str">
        <f t="shared" si="6"/>
        <v/>
      </c>
      <c r="W158" s="347" t="str">
        <f t="shared" si="7"/>
        <v/>
      </c>
    </row>
    <row r="159" spans="1:23" ht="18" hidden="1" customHeight="1" x14ac:dyDescent="0.2">
      <c r="A159" s="139"/>
      <c r="B159" s="139"/>
      <c r="C159" s="139"/>
      <c r="D159" s="776"/>
      <c r="E159" s="776"/>
      <c r="F159" s="776"/>
      <c r="G159" s="141"/>
      <c r="H159" s="141"/>
      <c r="I159" s="141"/>
      <c r="J159" s="141"/>
      <c r="K159" s="141"/>
      <c r="L159" s="141"/>
      <c r="M159" s="141"/>
      <c r="N159" s="141"/>
      <c r="O159" s="141"/>
      <c r="P159" s="141"/>
      <c r="Q159" s="141"/>
      <c r="R159" s="141"/>
      <c r="S159" s="141"/>
      <c r="T159" s="141"/>
      <c r="U159" s="141" t="str">
        <f t="shared" si="6"/>
        <v/>
      </c>
      <c r="W159" s="347" t="str">
        <f t="shared" si="7"/>
        <v/>
      </c>
    </row>
    <row r="160" spans="1:23" ht="18" hidden="1" customHeight="1" x14ac:dyDescent="0.2">
      <c r="A160" s="139"/>
      <c r="B160" s="139"/>
      <c r="C160" s="139"/>
      <c r="D160" s="776"/>
      <c r="E160" s="776"/>
      <c r="F160" s="776"/>
      <c r="G160" s="141"/>
      <c r="H160" s="141"/>
      <c r="I160" s="141"/>
      <c r="J160" s="141"/>
      <c r="K160" s="141"/>
      <c r="L160" s="141"/>
      <c r="M160" s="141"/>
      <c r="N160" s="141"/>
      <c r="O160" s="141"/>
      <c r="P160" s="141"/>
      <c r="Q160" s="141"/>
      <c r="R160" s="141"/>
      <c r="S160" s="141"/>
      <c r="T160" s="141"/>
      <c r="U160" s="141" t="str">
        <f t="shared" si="6"/>
        <v/>
      </c>
      <c r="W160" s="347" t="str">
        <f t="shared" si="7"/>
        <v/>
      </c>
    </row>
    <row r="161" spans="1:23" ht="18" hidden="1" customHeight="1" x14ac:dyDescent="0.2">
      <c r="A161" s="139"/>
      <c r="B161" s="139"/>
      <c r="C161" s="139"/>
      <c r="D161" s="776"/>
      <c r="E161" s="776"/>
      <c r="F161" s="776"/>
      <c r="G161" s="141"/>
      <c r="H161" s="141"/>
      <c r="I161" s="141"/>
      <c r="J161" s="141"/>
      <c r="K161" s="141"/>
      <c r="L161" s="141"/>
      <c r="M161" s="141"/>
      <c r="N161" s="141"/>
      <c r="O161" s="141"/>
      <c r="P161" s="141"/>
      <c r="Q161" s="141"/>
      <c r="R161" s="141"/>
      <c r="S161" s="141"/>
      <c r="T161" s="141"/>
      <c r="U161" s="141" t="str">
        <f t="shared" si="6"/>
        <v/>
      </c>
      <c r="W161" s="347" t="str">
        <f t="shared" si="7"/>
        <v/>
      </c>
    </row>
    <row r="162" spans="1:23" ht="18" hidden="1" customHeight="1" x14ac:dyDescent="0.2">
      <c r="A162" s="139"/>
      <c r="B162" s="139"/>
      <c r="C162" s="139"/>
      <c r="D162" s="776"/>
      <c r="E162" s="776"/>
      <c r="F162" s="776"/>
      <c r="G162" s="141"/>
      <c r="H162" s="141"/>
      <c r="I162" s="141"/>
      <c r="J162" s="141"/>
      <c r="K162" s="141"/>
      <c r="L162" s="141"/>
      <c r="M162" s="141"/>
      <c r="N162" s="141"/>
      <c r="O162" s="141"/>
      <c r="P162" s="141"/>
      <c r="Q162" s="141"/>
      <c r="R162" s="141"/>
      <c r="S162" s="141"/>
      <c r="T162" s="141"/>
      <c r="U162" s="141" t="str">
        <f t="shared" si="6"/>
        <v/>
      </c>
      <c r="W162" s="347" t="str">
        <f t="shared" si="7"/>
        <v/>
      </c>
    </row>
    <row r="163" spans="1:23" ht="18" hidden="1" customHeight="1" x14ac:dyDescent="0.2">
      <c r="A163" s="139"/>
      <c r="B163" s="139"/>
      <c r="C163" s="139"/>
      <c r="D163" s="776"/>
      <c r="E163" s="776"/>
      <c r="F163" s="776"/>
      <c r="G163" s="141"/>
      <c r="H163" s="141"/>
      <c r="I163" s="141"/>
      <c r="J163" s="141"/>
      <c r="K163" s="141"/>
      <c r="L163" s="141"/>
      <c r="M163" s="141"/>
      <c r="N163" s="141"/>
      <c r="O163" s="141"/>
      <c r="P163" s="141"/>
      <c r="Q163" s="141"/>
      <c r="R163" s="141"/>
      <c r="S163" s="141"/>
      <c r="T163" s="141"/>
      <c r="U163" s="141" t="str">
        <f t="shared" si="6"/>
        <v/>
      </c>
      <c r="W163" s="347" t="str">
        <f t="shared" si="7"/>
        <v/>
      </c>
    </row>
    <row r="164" spans="1:23" ht="18" hidden="1" customHeight="1" x14ac:dyDescent="0.2">
      <c r="A164" s="139"/>
      <c r="B164" s="139"/>
      <c r="C164" s="139"/>
      <c r="D164" s="776"/>
      <c r="E164" s="776"/>
      <c r="F164" s="776"/>
      <c r="G164" s="141"/>
      <c r="H164" s="141"/>
      <c r="I164" s="141"/>
      <c r="J164" s="141"/>
      <c r="K164" s="141"/>
      <c r="L164" s="141"/>
      <c r="M164" s="141"/>
      <c r="N164" s="141"/>
      <c r="O164" s="141"/>
      <c r="P164" s="141"/>
      <c r="Q164" s="141"/>
      <c r="R164" s="141"/>
      <c r="S164" s="141"/>
      <c r="T164" s="141"/>
      <c r="U164" s="141" t="str">
        <f t="shared" si="6"/>
        <v/>
      </c>
      <c r="W164" s="347" t="str">
        <f t="shared" si="7"/>
        <v/>
      </c>
    </row>
    <row r="165" spans="1:23" ht="18" hidden="1" customHeight="1" x14ac:dyDescent="0.2">
      <c r="A165" s="139"/>
      <c r="B165" s="139"/>
      <c r="C165" s="139"/>
      <c r="D165" s="776"/>
      <c r="E165" s="776"/>
      <c r="F165" s="776"/>
      <c r="G165" s="141"/>
      <c r="H165" s="141"/>
      <c r="I165" s="141"/>
      <c r="J165" s="141"/>
      <c r="K165" s="141"/>
      <c r="L165" s="141"/>
      <c r="M165" s="141"/>
      <c r="N165" s="141"/>
      <c r="O165" s="141"/>
      <c r="P165" s="141"/>
      <c r="Q165" s="141"/>
      <c r="R165" s="141"/>
      <c r="S165" s="141"/>
      <c r="T165" s="141"/>
      <c r="U165" s="141" t="str">
        <f t="shared" si="6"/>
        <v/>
      </c>
      <c r="W165" s="347" t="str">
        <f t="shared" si="7"/>
        <v/>
      </c>
    </row>
    <row r="166" spans="1:23" ht="18" hidden="1" customHeight="1" x14ac:dyDescent="0.2">
      <c r="A166" s="139"/>
      <c r="B166" s="139"/>
      <c r="C166" s="139"/>
      <c r="D166" s="776"/>
      <c r="E166" s="776"/>
      <c r="F166" s="776"/>
      <c r="G166" s="141"/>
      <c r="H166" s="141"/>
      <c r="I166" s="141"/>
      <c r="J166" s="141"/>
      <c r="K166" s="141"/>
      <c r="L166" s="141"/>
      <c r="M166" s="141"/>
      <c r="N166" s="141"/>
      <c r="O166" s="141"/>
      <c r="P166" s="141"/>
      <c r="Q166" s="141"/>
      <c r="R166" s="141"/>
      <c r="S166" s="141"/>
      <c r="T166" s="141"/>
      <c r="U166" s="141" t="str">
        <f t="shared" si="6"/>
        <v/>
      </c>
      <c r="W166" s="347" t="str">
        <f t="shared" si="7"/>
        <v/>
      </c>
    </row>
    <row r="167" spans="1:23" ht="18" hidden="1" customHeight="1" x14ac:dyDescent="0.2">
      <c r="A167" s="139"/>
      <c r="B167" s="139"/>
      <c r="C167" s="139"/>
      <c r="D167" s="776"/>
      <c r="E167" s="776"/>
      <c r="F167" s="776"/>
      <c r="G167" s="141"/>
      <c r="H167" s="141"/>
      <c r="I167" s="141"/>
      <c r="J167" s="141"/>
      <c r="K167" s="141"/>
      <c r="L167" s="141"/>
      <c r="M167" s="141"/>
      <c r="N167" s="141"/>
      <c r="O167" s="141"/>
      <c r="P167" s="141"/>
      <c r="Q167" s="141"/>
      <c r="R167" s="141"/>
      <c r="S167" s="141"/>
      <c r="T167" s="141"/>
      <c r="U167" s="141" t="str">
        <f t="shared" si="6"/>
        <v/>
      </c>
      <c r="W167" s="347" t="str">
        <f t="shared" si="7"/>
        <v/>
      </c>
    </row>
    <row r="168" spans="1:23" ht="18" hidden="1" customHeight="1" x14ac:dyDescent="0.2">
      <c r="A168" s="139"/>
      <c r="B168" s="139"/>
      <c r="C168" s="139"/>
      <c r="D168" s="776"/>
      <c r="E168" s="776"/>
      <c r="F168" s="776"/>
      <c r="G168" s="141"/>
      <c r="H168" s="141"/>
      <c r="I168" s="141"/>
      <c r="J168" s="141"/>
      <c r="K168" s="141"/>
      <c r="L168" s="141"/>
      <c r="M168" s="141"/>
      <c r="N168" s="141"/>
      <c r="O168" s="141"/>
      <c r="P168" s="141"/>
      <c r="Q168" s="141"/>
      <c r="R168" s="141"/>
      <c r="S168" s="141"/>
      <c r="T168" s="141"/>
      <c r="U168" s="141" t="str">
        <f t="shared" si="6"/>
        <v/>
      </c>
      <c r="W168" s="347" t="str">
        <f t="shared" si="7"/>
        <v/>
      </c>
    </row>
    <row r="169" spans="1:23" ht="18" hidden="1" customHeight="1" x14ac:dyDescent="0.2">
      <c r="A169" s="139"/>
      <c r="B169" s="139"/>
      <c r="C169" s="139"/>
      <c r="D169" s="776"/>
      <c r="E169" s="776"/>
      <c r="F169" s="776"/>
      <c r="G169" s="141"/>
      <c r="H169" s="141"/>
      <c r="I169" s="141"/>
      <c r="J169" s="141"/>
      <c r="K169" s="141"/>
      <c r="L169" s="141"/>
      <c r="M169" s="141"/>
      <c r="N169" s="141"/>
      <c r="O169" s="141"/>
      <c r="P169" s="141"/>
      <c r="Q169" s="141"/>
      <c r="R169" s="141"/>
      <c r="S169" s="141"/>
      <c r="T169" s="141"/>
      <c r="U169" s="141" t="str">
        <f t="shared" si="6"/>
        <v/>
      </c>
      <c r="W169" s="347" t="str">
        <f t="shared" si="7"/>
        <v/>
      </c>
    </row>
    <row r="170" spans="1:23" ht="18" hidden="1" customHeight="1" x14ac:dyDescent="0.2">
      <c r="A170" s="139"/>
      <c r="B170" s="139"/>
      <c r="C170" s="139"/>
      <c r="D170" s="776"/>
      <c r="E170" s="776"/>
      <c r="F170" s="776"/>
      <c r="G170" s="141"/>
      <c r="H170" s="141"/>
      <c r="I170" s="141"/>
      <c r="J170" s="141"/>
      <c r="K170" s="141"/>
      <c r="L170" s="141"/>
      <c r="M170" s="141"/>
      <c r="N170" s="141"/>
      <c r="O170" s="141"/>
      <c r="P170" s="141"/>
      <c r="Q170" s="141"/>
      <c r="R170" s="141"/>
      <c r="S170" s="141"/>
      <c r="T170" s="141"/>
      <c r="U170" s="141" t="str">
        <f t="shared" si="6"/>
        <v/>
      </c>
      <c r="W170" s="347" t="str">
        <f t="shared" si="7"/>
        <v/>
      </c>
    </row>
    <row r="171" spans="1:23" ht="18" hidden="1" customHeight="1" x14ac:dyDescent="0.2">
      <c r="A171" s="139"/>
      <c r="B171" s="139"/>
      <c r="C171" s="139"/>
      <c r="D171" s="776"/>
      <c r="E171" s="776"/>
      <c r="F171" s="776"/>
      <c r="G171" s="141"/>
      <c r="H171" s="141"/>
      <c r="I171" s="141"/>
      <c r="J171" s="141"/>
      <c r="K171" s="141"/>
      <c r="L171" s="141"/>
      <c r="M171" s="141"/>
      <c r="N171" s="141"/>
      <c r="O171" s="141"/>
      <c r="P171" s="141"/>
      <c r="Q171" s="141"/>
      <c r="R171" s="141"/>
      <c r="S171" s="141"/>
      <c r="T171" s="141"/>
      <c r="U171" s="141" t="str">
        <f t="shared" si="6"/>
        <v/>
      </c>
      <c r="W171" s="347" t="str">
        <f t="shared" si="7"/>
        <v/>
      </c>
    </row>
    <row r="172" spans="1:23" ht="18" hidden="1" customHeight="1" x14ac:dyDescent="0.2">
      <c r="A172" s="139"/>
      <c r="B172" s="139"/>
      <c r="C172" s="139"/>
      <c r="D172" s="776"/>
      <c r="E172" s="776"/>
      <c r="F172" s="776"/>
      <c r="G172" s="141"/>
      <c r="H172" s="141"/>
      <c r="I172" s="141"/>
      <c r="J172" s="141"/>
      <c r="K172" s="141"/>
      <c r="L172" s="141"/>
      <c r="M172" s="141"/>
      <c r="N172" s="141"/>
      <c r="O172" s="141"/>
      <c r="P172" s="141"/>
      <c r="Q172" s="141"/>
      <c r="R172" s="141"/>
      <c r="S172" s="141"/>
      <c r="T172" s="141"/>
      <c r="U172" s="141" t="str">
        <f t="shared" si="6"/>
        <v/>
      </c>
      <c r="W172" s="347" t="str">
        <f t="shared" si="7"/>
        <v/>
      </c>
    </row>
    <row r="173" spans="1:23" ht="18" hidden="1" customHeight="1" x14ac:dyDescent="0.2">
      <c r="A173" s="139"/>
      <c r="B173" s="139"/>
      <c r="C173" s="139"/>
      <c r="D173" s="776"/>
      <c r="E173" s="776"/>
      <c r="F173" s="776"/>
      <c r="G173" s="141"/>
      <c r="H173" s="141"/>
      <c r="I173" s="141"/>
      <c r="J173" s="141"/>
      <c r="K173" s="141"/>
      <c r="L173" s="141"/>
      <c r="M173" s="141"/>
      <c r="N173" s="141"/>
      <c r="O173" s="141"/>
      <c r="P173" s="141"/>
      <c r="Q173" s="141"/>
      <c r="R173" s="141"/>
      <c r="S173" s="141"/>
      <c r="T173" s="141"/>
      <c r="U173" s="141" t="str">
        <f t="shared" si="6"/>
        <v/>
      </c>
      <c r="W173" s="347" t="str">
        <f t="shared" si="7"/>
        <v/>
      </c>
    </row>
    <row r="174" spans="1:23" ht="18" hidden="1" customHeight="1" x14ac:dyDescent="0.2">
      <c r="A174" s="139"/>
      <c r="B174" s="139"/>
      <c r="C174" s="139"/>
      <c r="D174" s="776"/>
      <c r="E174" s="776"/>
      <c r="F174" s="776"/>
      <c r="G174" s="141"/>
      <c r="H174" s="141"/>
      <c r="I174" s="141"/>
      <c r="J174" s="141"/>
      <c r="K174" s="141"/>
      <c r="L174" s="141"/>
      <c r="M174" s="141"/>
      <c r="N174" s="141"/>
      <c r="O174" s="141"/>
      <c r="P174" s="141"/>
      <c r="Q174" s="141"/>
      <c r="R174" s="141"/>
      <c r="S174" s="141"/>
      <c r="T174" s="141"/>
      <c r="U174" s="141" t="str">
        <f t="shared" si="6"/>
        <v/>
      </c>
      <c r="W174" s="347" t="str">
        <f t="shared" si="7"/>
        <v/>
      </c>
    </row>
    <row r="175" spans="1:23" ht="18" hidden="1" customHeight="1" x14ac:dyDescent="0.2">
      <c r="A175" s="139"/>
      <c r="B175" s="139"/>
      <c r="C175" s="139"/>
      <c r="D175" s="776"/>
      <c r="E175" s="776"/>
      <c r="F175" s="776"/>
      <c r="G175" s="141"/>
      <c r="H175" s="141"/>
      <c r="I175" s="141"/>
      <c r="J175" s="141"/>
      <c r="K175" s="141"/>
      <c r="L175" s="141"/>
      <c r="M175" s="141"/>
      <c r="N175" s="141"/>
      <c r="O175" s="141"/>
      <c r="P175" s="141"/>
      <c r="Q175" s="141"/>
      <c r="R175" s="141"/>
      <c r="S175" s="141"/>
      <c r="T175" s="141"/>
      <c r="U175" s="141" t="str">
        <f t="shared" si="6"/>
        <v/>
      </c>
      <c r="W175" s="347" t="str">
        <f t="shared" si="7"/>
        <v/>
      </c>
    </row>
    <row r="176" spans="1:23" ht="18" hidden="1" customHeight="1" x14ac:dyDescent="0.2">
      <c r="A176" s="139"/>
      <c r="B176" s="139"/>
      <c r="C176" s="139"/>
      <c r="D176" s="776"/>
      <c r="E176" s="776"/>
      <c r="F176" s="776"/>
      <c r="G176" s="141"/>
      <c r="H176" s="141"/>
      <c r="I176" s="141"/>
      <c r="J176" s="141"/>
      <c r="K176" s="141"/>
      <c r="L176" s="141"/>
      <c r="M176" s="141"/>
      <c r="N176" s="141"/>
      <c r="O176" s="141"/>
      <c r="P176" s="141"/>
      <c r="Q176" s="141"/>
      <c r="R176" s="141"/>
      <c r="S176" s="141"/>
      <c r="T176" s="141"/>
      <c r="U176" s="141" t="str">
        <f t="shared" si="6"/>
        <v/>
      </c>
      <c r="W176" s="347" t="str">
        <f t="shared" si="7"/>
        <v/>
      </c>
    </row>
    <row r="177" spans="1:23" ht="18" hidden="1" customHeight="1" x14ac:dyDescent="0.2">
      <c r="A177" s="139"/>
      <c r="B177" s="139"/>
      <c r="C177" s="139"/>
      <c r="D177" s="776"/>
      <c r="E177" s="776"/>
      <c r="F177" s="776"/>
      <c r="G177" s="141"/>
      <c r="H177" s="141"/>
      <c r="I177" s="141"/>
      <c r="J177" s="141"/>
      <c r="K177" s="141"/>
      <c r="L177" s="141"/>
      <c r="M177" s="141"/>
      <c r="N177" s="141"/>
      <c r="O177" s="141"/>
      <c r="P177" s="141"/>
      <c r="Q177" s="141"/>
      <c r="R177" s="141"/>
      <c r="S177" s="141"/>
      <c r="T177" s="141"/>
      <c r="U177" s="141" t="str">
        <f t="shared" si="6"/>
        <v/>
      </c>
      <c r="W177" s="347" t="str">
        <f t="shared" si="7"/>
        <v/>
      </c>
    </row>
    <row r="178" spans="1:23" ht="18" hidden="1" customHeight="1" x14ac:dyDescent="0.2">
      <c r="A178" s="139"/>
      <c r="B178" s="139"/>
      <c r="C178" s="139"/>
      <c r="D178" s="776"/>
      <c r="E178" s="776"/>
      <c r="F178" s="776"/>
      <c r="G178" s="141"/>
      <c r="H178" s="141"/>
      <c r="I178" s="141"/>
      <c r="J178" s="141"/>
      <c r="K178" s="141"/>
      <c r="L178" s="141"/>
      <c r="M178" s="141"/>
      <c r="N178" s="141"/>
      <c r="O178" s="141"/>
      <c r="P178" s="141"/>
      <c r="Q178" s="141"/>
      <c r="R178" s="141"/>
      <c r="S178" s="141"/>
      <c r="T178" s="141"/>
      <c r="U178" s="141" t="str">
        <f t="shared" si="6"/>
        <v/>
      </c>
      <c r="W178" s="347" t="str">
        <f t="shared" si="7"/>
        <v/>
      </c>
    </row>
    <row r="179" spans="1:23" ht="18" hidden="1" customHeight="1" x14ac:dyDescent="0.2">
      <c r="A179" s="139"/>
      <c r="B179" s="139"/>
      <c r="C179" s="139"/>
      <c r="D179" s="776"/>
      <c r="E179" s="776"/>
      <c r="F179" s="776"/>
      <c r="G179" s="141"/>
      <c r="H179" s="141"/>
      <c r="I179" s="141"/>
      <c r="J179" s="141"/>
      <c r="K179" s="141"/>
      <c r="L179" s="141"/>
      <c r="M179" s="141"/>
      <c r="N179" s="141"/>
      <c r="O179" s="141"/>
      <c r="P179" s="141"/>
      <c r="Q179" s="141"/>
      <c r="R179" s="141"/>
      <c r="S179" s="141"/>
      <c r="T179" s="141"/>
      <c r="U179" s="141" t="str">
        <f t="shared" si="6"/>
        <v/>
      </c>
      <c r="W179" s="347" t="str">
        <f t="shared" si="7"/>
        <v/>
      </c>
    </row>
    <row r="180" spans="1:23" ht="18" hidden="1" customHeight="1" x14ac:dyDescent="0.2">
      <c r="A180" s="139"/>
      <c r="B180" s="139"/>
      <c r="C180" s="139"/>
      <c r="D180" s="776"/>
      <c r="E180" s="776"/>
      <c r="F180" s="776"/>
      <c r="G180" s="141"/>
      <c r="H180" s="141"/>
      <c r="I180" s="141"/>
      <c r="J180" s="141"/>
      <c r="K180" s="141"/>
      <c r="L180" s="141"/>
      <c r="M180" s="141"/>
      <c r="N180" s="141"/>
      <c r="O180" s="141"/>
      <c r="P180" s="141"/>
      <c r="Q180" s="141"/>
      <c r="R180" s="141"/>
      <c r="S180" s="141"/>
      <c r="T180" s="141"/>
      <c r="U180" s="141" t="str">
        <f t="shared" si="6"/>
        <v/>
      </c>
      <c r="W180" s="347" t="str">
        <f t="shared" si="7"/>
        <v/>
      </c>
    </row>
    <row r="181" spans="1:23" ht="18" hidden="1" customHeight="1" x14ac:dyDescent="0.2">
      <c r="A181" s="139"/>
      <c r="B181" s="139"/>
      <c r="C181" s="139"/>
      <c r="D181" s="776"/>
      <c r="E181" s="776"/>
      <c r="F181" s="776"/>
      <c r="G181" s="141"/>
      <c r="H181" s="141"/>
      <c r="I181" s="141"/>
      <c r="J181" s="141"/>
      <c r="K181" s="141"/>
      <c r="L181" s="141"/>
      <c r="M181" s="141"/>
      <c r="N181" s="141"/>
      <c r="O181" s="141"/>
      <c r="P181" s="141"/>
      <c r="Q181" s="141"/>
      <c r="R181" s="141"/>
      <c r="S181" s="141"/>
      <c r="T181" s="141"/>
      <c r="U181" s="141" t="str">
        <f t="shared" si="6"/>
        <v/>
      </c>
      <c r="W181" s="347" t="str">
        <f t="shared" si="7"/>
        <v/>
      </c>
    </row>
    <row r="182" spans="1:23" ht="18" hidden="1" customHeight="1" x14ac:dyDescent="0.2">
      <c r="A182" s="139"/>
      <c r="B182" s="139"/>
      <c r="C182" s="139"/>
      <c r="D182" s="776"/>
      <c r="E182" s="776"/>
      <c r="F182" s="776"/>
      <c r="G182" s="141"/>
      <c r="H182" s="141"/>
      <c r="I182" s="141"/>
      <c r="J182" s="141"/>
      <c r="K182" s="141"/>
      <c r="L182" s="141"/>
      <c r="M182" s="141"/>
      <c r="N182" s="141"/>
      <c r="O182" s="141"/>
      <c r="P182" s="141"/>
      <c r="Q182" s="141"/>
      <c r="R182" s="141"/>
      <c r="S182" s="141"/>
      <c r="T182" s="141"/>
      <c r="U182" s="141" t="str">
        <f t="shared" si="6"/>
        <v/>
      </c>
      <c r="W182" s="347" t="str">
        <f t="shared" si="7"/>
        <v/>
      </c>
    </row>
    <row r="183" spans="1:23" ht="18" hidden="1" customHeight="1" x14ac:dyDescent="0.2">
      <c r="A183" s="139"/>
      <c r="B183" s="139"/>
      <c r="C183" s="139"/>
      <c r="D183" s="776"/>
      <c r="E183" s="776"/>
      <c r="F183" s="776"/>
      <c r="G183" s="141"/>
      <c r="H183" s="141"/>
      <c r="I183" s="141"/>
      <c r="J183" s="141"/>
      <c r="K183" s="141"/>
      <c r="L183" s="141"/>
      <c r="M183" s="141"/>
      <c r="N183" s="141"/>
      <c r="O183" s="141"/>
      <c r="P183" s="141"/>
      <c r="Q183" s="141"/>
      <c r="R183" s="141"/>
      <c r="S183" s="141"/>
      <c r="T183" s="141"/>
      <c r="U183" s="141" t="str">
        <f t="shared" si="6"/>
        <v/>
      </c>
      <c r="W183" s="347" t="str">
        <f t="shared" si="7"/>
        <v/>
      </c>
    </row>
    <row r="184" spans="1:23" ht="18" hidden="1" customHeight="1" x14ac:dyDescent="0.2">
      <c r="A184" s="139"/>
      <c r="B184" s="139"/>
      <c r="C184" s="139"/>
      <c r="D184" s="776"/>
      <c r="E184" s="776"/>
      <c r="F184" s="776"/>
      <c r="G184" s="141"/>
      <c r="H184" s="141"/>
      <c r="I184" s="141"/>
      <c r="J184" s="141"/>
      <c r="K184" s="141"/>
      <c r="L184" s="141"/>
      <c r="M184" s="141"/>
      <c r="N184" s="141"/>
      <c r="O184" s="141"/>
      <c r="P184" s="141"/>
      <c r="Q184" s="141"/>
      <c r="R184" s="141"/>
      <c r="S184" s="141"/>
      <c r="T184" s="141"/>
      <c r="U184" s="141" t="str">
        <f t="shared" si="6"/>
        <v/>
      </c>
      <c r="W184" s="347" t="str">
        <f t="shared" si="7"/>
        <v/>
      </c>
    </row>
    <row r="185" spans="1:23" ht="18" hidden="1" customHeight="1" x14ac:dyDescent="0.2">
      <c r="A185" s="139"/>
      <c r="B185" s="139"/>
      <c r="C185" s="139"/>
      <c r="D185" s="776"/>
      <c r="E185" s="776"/>
      <c r="F185" s="776"/>
      <c r="G185" s="141"/>
      <c r="H185" s="141"/>
      <c r="I185" s="141"/>
      <c r="J185" s="141"/>
      <c r="K185" s="141"/>
      <c r="L185" s="141"/>
      <c r="M185" s="141"/>
      <c r="N185" s="141"/>
      <c r="O185" s="141"/>
      <c r="P185" s="141"/>
      <c r="Q185" s="141"/>
      <c r="R185" s="141"/>
      <c r="S185" s="141"/>
      <c r="T185" s="141"/>
      <c r="U185" s="141" t="str">
        <f t="shared" si="6"/>
        <v/>
      </c>
      <c r="W185" s="347" t="str">
        <f t="shared" si="7"/>
        <v/>
      </c>
    </row>
    <row r="186" spans="1:23" ht="18" hidden="1" customHeight="1" x14ac:dyDescent="0.2">
      <c r="A186" s="139"/>
      <c r="B186" s="139"/>
      <c r="C186" s="139"/>
      <c r="D186" s="776"/>
      <c r="E186" s="776"/>
      <c r="F186" s="776"/>
      <c r="G186" s="141"/>
      <c r="H186" s="141"/>
      <c r="I186" s="141"/>
      <c r="J186" s="141"/>
      <c r="K186" s="141"/>
      <c r="L186" s="141"/>
      <c r="M186" s="141"/>
      <c r="N186" s="141"/>
      <c r="O186" s="141"/>
      <c r="P186" s="141"/>
      <c r="Q186" s="141"/>
      <c r="R186" s="141"/>
      <c r="S186" s="141"/>
      <c r="T186" s="141"/>
      <c r="U186" s="141" t="str">
        <f t="shared" si="6"/>
        <v/>
      </c>
      <c r="W186" s="347" t="str">
        <f t="shared" si="7"/>
        <v/>
      </c>
    </row>
    <row r="187" spans="1:23" ht="18" hidden="1" customHeight="1" x14ac:dyDescent="0.2">
      <c r="A187" s="139"/>
      <c r="B187" s="139"/>
      <c r="C187" s="139"/>
      <c r="D187" s="776"/>
      <c r="E187" s="776"/>
      <c r="F187" s="776"/>
      <c r="G187" s="141"/>
      <c r="H187" s="141"/>
      <c r="I187" s="141"/>
      <c r="J187" s="141"/>
      <c r="K187" s="141"/>
      <c r="L187" s="141"/>
      <c r="M187" s="141"/>
      <c r="N187" s="141"/>
      <c r="O187" s="141"/>
      <c r="P187" s="141"/>
      <c r="Q187" s="141"/>
      <c r="R187" s="141"/>
      <c r="S187" s="141"/>
      <c r="T187" s="141"/>
      <c r="U187" s="141" t="str">
        <f t="shared" si="6"/>
        <v/>
      </c>
      <c r="W187" s="347" t="str">
        <f t="shared" si="7"/>
        <v/>
      </c>
    </row>
    <row r="188" spans="1:23" ht="18" hidden="1" customHeight="1" x14ac:dyDescent="0.2">
      <c r="A188" s="139"/>
      <c r="B188" s="139"/>
      <c r="C188" s="139"/>
      <c r="D188" s="776"/>
      <c r="E188" s="776"/>
      <c r="F188" s="776"/>
      <c r="G188" s="141"/>
      <c r="H188" s="141"/>
      <c r="I188" s="141"/>
      <c r="J188" s="141"/>
      <c r="K188" s="141"/>
      <c r="L188" s="141"/>
      <c r="M188" s="141"/>
      <c r="N188" s="141"/>
      <c r="O188" s="141"/>
      <c r="P188" s="141"/>
      <c r="Q188" s="141"/>
      <c r="R188" s="141"/>
      <c r="S188" s="141"/>
      <c r="T188" s="141"/>
      <c r="U188" s="141" t="str">
        <f t="shared" si="6"/>
        <v/>
      </c>
      <c r="W188" s="347" t="str">
        <f t="shared" si="7"/>
        <v/>
      </c>
    </row>
    <row r="189" spans="1:23" ht="18" hidden="1" customHeight="1" x14ac:dyDescent="0.2">
      <c r="A189" s="139"/>
      <c r="B189" s="139"/>
      <c r="C189" s="139"/>
      <c r="D189" s="776"/>
      <c r="E189" s="776"/>
      <c r="F189" s="776"/>
      <c r="G189" s="141"/>
      <c r="H189" s="141"/>
      <c r="I189" s="141"/>
      <c r="J189" s="141"/>
      <c r="K189" s="141"/>
      <c r="L189" s="141"/>
      <c r="M189" s="141"/>
      <c r="N189" s="141"/>
      <c r="O189" s="141"/>
      <c r="P189" s="141"/>
      <c r="Q189" s="141"/>
      <c r="R189" s="141"/>
      <c r="S189" s="141"/>
      <c r="T189" s="141"/>
      <c r="U189" s="141" t="str">
        <f t="shared" si="6"/>
        <v/>
      </c>
      <c r="W189" s="347" t="str">
        <f t="shared" si="7"/>
        <v/>
      </c>
    </row>
    <row r="190" spans="1:23" ht="18" hidden="1" customHeight="1" x14ac:dyDescent="0.2">
      <c r="A190" s="139"/>
      <c r="B190" s="139"/>
      <c r="C190" s="139"/>
      <c r="D190" s="776"/>
      <c r="E190" s="776"/>
      <c r="F190" s="776"/>
      <c r="G190" s="141"/>
      <c r="H190" s="141"/>
      <c r="I190" s="141"/>
      <c r="J190" s="141"/>
      <c r="K190" s="141"/>
      <c r="L190" s="141"/>
      <c r="M190" s="141"/>
      <c r="N190" s="141"/>
      <c r="O190" s="141"/>
      <c r="P190" s="141"/>
      <c r="Q190" s="141"/>
      <c r="R190" s="141"/>
      <c r="S190" s="141"/>
      <c r="T190" s="141"/>
      <c r="U190" s="141" t="str">
        <f t="shared" si="6"/>
        <v/>
      </c>
      <c r="W190" s="347" t="str">
        <f t="shared" si="7"/>
        <v/>
      </c>
    </row>
    <row r="191" spans="1:23" ht="18" hidden="1" customHeight="1" x14ac:dyDescent="0.2">
      <c r="A191" s="139"/>
      <c r="B191" s="139"/>
      <c r="C191" s="139"/>
      <c r="D191" s="776"/>
      <c r="E191" s="776"/>
      <c r="F191" s="776"/>
      <c r="G191" s="141"/>
      <c r="H191" s="141"/>
      <c r="I191" s="141"/>
      <c r="J191" s="141"/>
      <c r="K191" s="141"/>
      <c r="L191" s="141"/>
      <c r="M191" s="141"/>
      <c r="N191" s="141"/>
      <c r="O191" s="141"/>
      <c r="P191" s="141"/>
      <c r="Q191" s="141"/>
      <c r="R191" s="141"/>
      <c r="S191" s="141"/>
      <c r="T191" s="141"/>
      <c r="U191" s="141" t="str">
        <f t="shared" si="6"/>
        <v/>
      </c>
      <c r="W191" s="347" t="str">
        <f t="shared" si="7"/>
        <v/>
      </c>
    </row>
    <row r="192" spans="1:23" ht="18" hidden="1" customHeight="1" x14ac:dyDescent="0.2">
      <c r="A192" s="139"/>
      <c r="B192" s="139"/>
      <c r="C192" s="139"/>
      <c r="D192" s="776"/>
      <c r="E192" s="776"/>
      <c r="F192" s="776"/>
      <c r="G192" s="141"/>
      <c r="H192" s="141"/>
      <c r="I192" s="141"/>
      <c r="J192" s="141"/>
      <c r="K192" s="141"/>
      <c r="L192" s="141"/>
      <c r="M192" s="141"/>
      <c r="N192" s="141"/>
      <c r="O192" s="141"/>
      <c r="P192" s="141"/>
      <c r="Q192" s="141"/>
      <c r="R192" s="141"/>
      <c r="S192" s="141"/>
      <c r="T192" s="141"/>
      <c r="U192" s="141" t="str">
        <f t="shared" si="6"/>
        <v/>
      </c>
      <c r="W192" s="347" t="str">
        <f t="shared" si="7"/>
        <v/>
      </c>
    </row>
    <row r="193" spans="1:23" ht="18" hidden="1" customHeight="1" x14ac:dyDescent="0.2">
      <c r="A193" s="139"/>
      <c r="B193" s="139"/>
      <c r="C193" s="139"/>
      <c r="D193" s="776"/>
      <c r="E193" s="776"/>
      <c r="F193" s="776"/>
      <c r="G193" s="141"/>
      <c r="H193" s="141"/>
      <c r="I193" s="141"/>
      <c r="J193" s="141"/>
      <c r="K193" s="141"/>
      <c r="L193" s="141"/>
      <c r="M193" s="141"/>
      <c r="N193" s="141"/>
      <c r="O193" s="141"/>
      <c r="P193" s="141"/>
      <c r="Q193" s="141"/>
      <c r="R193" s="141"/>
      <c r="S193" s="141"/>
      <c r="T193" s="141"/>
      <c r="U193" s="141" t="str">
        <f t="shared" si="6"/>
        <v/>
      </c>
      <c r="W193" s="347" t="str">
        <f t="shared" si="7"/>
        <v/>
      </c>
    </row>
    <row r="194" spans="1:23" ht="18" hidden="1" customHeight="1" x14ac:dyDescent="0.2">
      <c r="A194" s="139"/>
      <c r="B194" s="139"/>
      <c r="C194" s="139"/>
      <c r="D194" s="776"/>
      <c r="E194" s="776"/>
      <c r="F194" s="776"/>
      <c r="G194" s="141"/>
      <c r="H194" s="141"/>
      <c r="I194" s="141"/>
      <c r="J194" s="141"/>
      <c r="K194" s="141"/>
      <c r="L194" s="141"/>
      <c r="M194" s="141"/>
      <c r="N194" s="141"/>
      <c r="O194" s="141"/>
      <c r="P194" s="141"/>
      <c r="Q194" s="141"/>
      <c r="R194" s="141"/>
      <c r="S194" s="141"/>
      <c r="T194" s="141"/>
      <c r="U194" s="141" t="str">
        <f t="shared" si="6"/>
        <v/>
      </c>
      <c r="W194" s="347" t="str">
        <f t="shared" si="7"/>
        <v/>
      </c>
    </row>
    <row r="195" spans="1:23" ht="18" hidden="1" customHeight="1" x14ac:dyDescent="0.2">
      <c r="A195" s="139"/>
      <c r="B195" s="139"/>
      <c r="C195" s="139"/>
      <c r="D195" s="776"/>
      <c r="E195" s="776"/>
      <c r="F195" s="776"/>
      <c r="G195" s="141"/>
      <c r="H195" s="141"/>
      <c r="I195" s="141"/>
      <c r="J195" s="141"/>
      <c r="K195" s="141"/>
      <c r="L195" s="141"/>
      <c r="M195" s="141"/>
      <c r="N195" s="141"/>
      <c r="O195" s="141"/>
      <c r="P195" s="141"/>
      <c r="Q195" s="141"/>
      <c r="R195" s="141"/>
      <c r="S195" s="141"/>
      <c r="T195" s="141"/>
      <c r="U195" s="141" t="str">
        <f t="shared" si="6"/>
        <v/>
      </c>
      <c r="W195" s="347" t="str">
        <f t="shared" si="7"/>
        <v/>
      </c>
    </row>
    <row r="196" spans="1:23" ht="18" hidden="1" customHeight="1" x14ac:dyDescent="0.2">
      <c r="A196" s="139"/>
      <c r="B196" s="139"/>
      <c r="C196" s="139"/>
      <c r="D196" s="776"/>
      <c r="E196" s="776"/>
      <c r="F196" s="776"/>
      <c r="G196" s="141"/>
      <c r="H196" s="141"/>
      <c r="I196" s="141"/>
      <c r="J196" s="141"/>
      <c r="K196" s="141"/>
      <c r="L196" s="141"/>
      <c r="M196" s="141"/>
      <c r="N196" s="141"/>
      <c r="O196" s="141"/>
      <c r="P196" s="141"/>
      <c r="Q196" s="141"/>
      <c r="R196" s="141"/>
      <c r="S196" s="141"/>
      <c r="T196" s="141"/>
      <c r="U196" s="141" t="str">
        <f t="shared" si="6"/>
        <v/>
      </c>
      <c r="W196" s="347" t="str">
        <f t="shared" si="7"/>
        <v/>
      </c>
    </row>
    <row r="197" spans="1:23" ht="18" hidden="1" customHeight="1" x14ac:dyDescent="0.2">
      <c r="A197" s="139"/>
      <c r="B197" s="139"/>
      <c r="C197" s="139"/>
      <c r="D197" s="776"/>
      <c r="E197" s="776"/>
      <c r="F197" s="776"/>
      <c r="G197" s="141"/>
      <c r="H197" s="141"/>
      <c r="I197" s="141"/>
      <c r="J197" s="141"/>
      <c r="K197" s="141"/>
      <c r="L197" s="141"/>
      <c r="M197" s="141"/>
      <c r="N197" s="141"/>
      <c r="O197" s="141"/>
      <c r="P197" s="141"/>
      <c r="Q197" s="141"/>
      <c r="R197" s="141"/>
      <c r="S197" s="141"/>
      <c r="T197" s="141"/>
      <c r="U197" s="141" t="str">
        <f t="shared" si="6"/>
        <v/>
      </c>
      <c r="W197" s="347" t="str">
        <f t="shared" si="7"/>
        <v/>
      </c>
    </row>
    <row r="198" spans="1:23" ht="18" hidden="1" customHeight="1" x14ac:dyDescent="0.2">
      <c r="A198" s="139"/>
      <c r="B198" s="139"/>
      <c r="C198" s="139"/>
      <c r="D198" s="776"/>
      <c r="E198" s="776"/>
      <c r="F198" s="776"/>
      <c r="G198" s="141"/>
      <c r="H198" s="141"/>
      <c r="I198" s="141"/>
      <c r="J198" s="141"/>
      <c r="K198" s="141"/>
      <c r="L198" s="141"/>
      <c r="M198" s="141"/>
      <c r="N198" s="141"/>
      <c r="O198" s="141"/>
      <c r="P198" s="141"/>
      <c r="Q198" s="141"/>
      <c r="R198" s="141"/>
      <c r="S198" s="141"/>
      <c r="T198" s="141"/>
      <c r="U198" s="141" t="str">
        <f t="shared" si="6"/>
        <v/>
      </c>
      <c r="W198" s="347" t="str">
        <f t="shared" si="7"/>
        <v/>
      </c>
    </row>
    <row r="199" spans="1:23" ht="18" hidden="1" customHeight="1" x14ac:dyDescent="0.2">
      <c r="A199" s="139"/>
      <c r="B199" s="139"/>
      <c r="C199" s="139"/>
      <c r="D199" s="776"/>
      <c r="E199" s="776"/>
      <c r="F199" s="776"/>
      <c r="G199" s="141"/>
      <c r="H199" s="141"/>
      <c r="I199" s="141"/>
      <c r="J199" s="141"/>
      <c r="K199" s="141"/>
      <c r="L199" s="141"/>
      <c r="M199" s="141"/>
      <c r="N199" s="141"/>
      <c r="O199" s="141"/>
      <c r="P199" s="141"/>
      <c r="Q199" s="141"/>
      <c r="R199" s="141"/>
      <c r="S199" s="141"/>
      <c r="T199" s="141"/>
      <c r="U199" s="141" t="str">
        <f t="shared" si="6"/>
        <v/>
      </c>
      <c r="W199" s="347" t="str">
        <f t="shared" si="7"/>
        <v/>
      </c>
    </row>
    <row r="200" spans="1:23" ht="18" hidden="1" customHeight="1" x14ac:dyDescent="0.2">
      <c r="A200" s="139"/>
      <c r="B200" s="139"/>
      <c r="C200" s="139"/>
      <c r="D200" s="776"/>
      <c r="E200" s="776"/>
      <c r="F200" s="776"/>
      <c r="G200" s="141"/>
      <c r="H200" s="141"/>
      <c r="I200" s="141"/>
      <c r="J200" s="141"/>
      <c r="K200" s="141"/>
      <c r="L200" s="141"/>
      <c r="M200" s="141"/>
      <c r="N200" s="141"/>
      <c r="O200" s="141"/>
      <c r="P200" s="141"/>
      <c r="Q200" s="141"/>
      <c r="R200" s="141"/>
      <c r="S200" s="141"/>
      <c r="T200" s="141"/>
      <c r="U200" s="141" t="str">
        <f t="shared" si="6"/>
        <v/>
      </c>
      <c r="W200" s="347" t="str">
        <f t="shared" si="7"/>
        <v/>
      </c>
    </row>
    <row r="201" spans="1:23" ht="18" hidden="1" customHeight="1" x14ac:dyDescent="0.2">
      <c r="A201" s="139"/>
      <c r="B201" s="139"/>
      <c r="C201" s="139"/>
      <c r="D201" s="776"/>
      <c r="E201" s="776"/>
      <c r="F201" s="776"/>
      <c r="G201" s="141"/>
      <c r="H201" s="141"/>
      <c r="I201" s="141"/>
      <c r="J201" s="141"/>
      <c r="K201" s="141"/>
      <c r="L201" s="141"/>
      <c r="M201" s="141"/>
      <c r="N201" s="141"/>
      <c r="O201" s="141"/>
      <c r="P201" s="141"/>
      <c r="Q201" s="141"/>
      <c r="R201" s="141"/>
      <c r="S201" s="141"/>
      <c r="T201" s="141"/>
      <c r="U201" s="141" t="str">
        <f t="shared" si="6"/>
        <v/>
      </c>
      <c r="W201" s="347" t="str">
        <f t="shared" si="7"/>
        <v/>
      </c>
    </row>
    <row r="202" spans="1:23" ht="18" hidden="1" customHeight="1" x14ac:dyDescent="0.2">
      <c r="A202" s="139"/>
      <c r="B202" s="139"/>
      <c r="C202" s="139"/>
      <c r="D202" s="776"/>
      <c r="E202" s="776"/>
      <c r="F202" s="776"/>
      <c r="G202" s="141"/>
      <c r="H202" s="141"/>
      <c r="I202" s="141"/>
      <c r="J202" s="141"/>
      <c r="K202" s="141"/>
      <c r="L202" s="141"/>
      <c r="M202" s="141"/>
      <c r="N202" s="141"/>
      <c r="O202" s="141"/>
      <c r="P202" s="141"/>
      <c r="Q202" s="141"/>
      <c r="R202" s="141"/>
      <c r="S202" s="141"/>
      <c r="T202" s="141"/>
      <c r="U202" s="141" t="str">
        <f t="shared" si="6"/>
        <v/>
      </c>
      <c r="W202" s="347" t="str">
        <f t="shared" si="7"/>
        <v/>
      </c>
    </row>
    <row r="203" spans="1:23" ht="18" hidden="1" customHeight="1" x14ac:dyDescent="0.2">
      <c r="A203" s="139"/>
      <c r="B203" s="139"/>
      <c r="C203" s="139"/>
      <c r="D203" s="776"/>
      <c r="E203" s="776"/>
      <c r="F203" s="776"/>
      <c r="G203" s="141"/>
      <c r="H203" s="141"/>
      <c r="I203" s="141"/>
      <c r="J203" s="141"/>
      <c r="K203" s="141"/>
      <c r="L203" s="141"/>
      <c r="M203" s="141"/>
      <c r="N203" s="141"/>
      <c r="O203" s="141"/>
      <c r="P203" s="141"/>
      <c r="Q203" s="141"/>
      <c r="R203" s="141"/>
      <c r="S203" s="141"/>
      <c r="T203" s="141"/>
      <c r="U203" s="141" t="str">
        <f t="shared" si="6"/>
        <v/>
      </c>
      <c r="W203" s="347" t="str">
        <f t="shared" si="7"/>
        <v/>
      </c>
    </row>
    <row r="204" spans="1:23" ht="18" hidden="1" customHeight="1" x14ac:dyDescent="0.2">
      <c r="A204" s="139"/>
      <c r="B204" s="139"/>
      <c r="C204" s="139"/>
      <c r="D204" s="776"/>
      <c r="E204" s="776"/>
      <c r="F204" s="776"/>
      <c r="G204" s="141"/>
      <c r="H204" s="141"/>
      <c r="I204" s="141"/>
      <c r="J204" s="141"/>
      <c r="K204" s="141"/>
      <c r="L204" s="141"/>
      <c r="M204" s="141"/>
      <c r="N204" s="141"/>
      <c r="O204" s="141"/>
      <c r="P204" s="141"/>
      <c r="Q204" s="141"/>
      <c r="R204" s="141"/>
      <c r="S204" s="141"/>
      <c r="T204" s="141"/>
      <c r="U204" s="141" t="str">
        <f t="shared" si="6"/>
        <v/>
      </c>
      <c r="W204" s="347" t="str">
        <f t="shared" si="7"/>
        <v/>
      </c>
    </row>
    <row r="205" spans="1:23" ht="18" hidden="1" customHeight="1" x14ac:dyDescent="0.2">
      <c r="A205" s="139"/>
      <c r="B205" s="139"/>
      <c r="C205" s="139"/>
      <c r="D205" s="776"/>
      <c r="E205" s="776"/>
      <c r="F205" s="776"/>
      <c r="G205" s="141"/>
      <c r="H205" s="141"/>
      <c r="I205" s="141"/>
      <c r="J205" s="141"/>
      <c r="K205" s="141"/>
      <c r="L205" s="141"/>
      <c r="M205" s="141"/>
      <c r="N205" s="141"/>
      <c r="O205" s="141"/>
      <c r="P205" s="141"/>
      <c r="Q205" s="141"/>
      <c r="R205" s="141"/>
      <c r="S205" s="141"/>
      <c r="T205" s="141"/>
      <c r="U205" s="141" t="str">
        <f t="shared" si="6"/>
        <v/>
      </c>
      <c r="W205" s="347" t="str">
        <f t="shared" si="7"/>
        <v/>
      </c>
    </row>
    <row r="206" spans="1:23" ht="18" hidden="1" customHeight="1" x14ac:dyDescent="0.2">
      <c r="A206" s="139"/>
      <c r="B206" s="139"/>
      <c r="C206" s="139"/>
      <c r="D206" s="776"/>
      <c r="E206" s="776"/>
      <c r="F206" s="776"/>
      <c r="G206" s="141"/>
      <c r="H206" s="141"/>
      <c r="I206" s="141"/>
      <c r="J206" s="141"/>
      <c r="K206" s="141"/>
      <c r="L206" s="141"/>
      <c r="M206" s="141"/>
      <c r="N206" s="141"/>
      <c r="O206" s="141"/>
      <c r="P206" s="141"/>
      <c r="Q206" s="141"/>
      <c r="R206" s="141"/>
      <c r="S206" s="141"/>
      <c r="T206" s="141"/>
      <c r="U206" s="141" t="str">
        <f t="shared" si="6"/>
        <v/>
      </c>
      <c r="W206" s="347" t="str">
        <f t="shared" si="7"/>
        <v/>
      </c>
    </row>
    <row r="207" spans="1:23" ht="18" hidden="1" customHeight="1" x14ac:dyDescent="0.2">
      <c r="A207" s="139"/>
      <c r="B207" s="139"/>
      <c r="C207" s="139"/>
      <c r="D207" s="776"/>
      <c r="E207" s="776"/>
      <c r="F207" s="776"/>
      <c r="G207" s="141"/>
      <c r="H207" s="141"/>
      <c r="I207" s="141"/>
      <c r="J207" s="141"/>
      <c r="K207" s="141"/>
      <c r="L207" s="141"/>
      <c r="M207" s="141"/>
      <c r="N207" s="141"/>
      <c r="O207" s="141"/>
      <c r="P207" s="141"/>
      <c r="Q207" s="141"/>
      <c r="R207" s="141"/>
      <c r="S207" s="141"/>
      <c r="T207" s="141"/>
      <c r="U207" s="141" t="str">
        <f t="shared" si="6"/>
        <v/>
      </c>
      <c r="W207" s="347" t="str">
        <f t="shared" si="7"/>
        <v/>
      </c>
    </row>
    <row r="208" spans="1:23" ht="18" hidden="1" customHeight="1" x14ac:dyDescent="0.2">
      <c r="A208" s="139"/>
      <c r="B208" s="139"/>
      <c r="C208" s="139"/>
      <c r="D208" s="776"/>
      <c r="E208" s="776"/>
      <c r="F208" s="776"/>
      <c r="G208" s="141"/>
      <c r="H208" s="141"/>
      <c r="I208" s="141"/>
      <c r="J208" s="141"/>
      <c r="K208" s="141"/>
      <c r="L208" s="141"/>
      <c r="M208" s="141"/>
      <c r="N208" s="141"/>
      <c r="O208" s="141"/>
      <c r="P208" s="141"/>
      <c r="Q208" s="141"/>
      <c r="R208" s="141"/>
      <c r="S208" s="141"/>
      <c r="T208" s="141"/>
      <c r="U208" s="141" t="str">
        <f t="shared" si="6"/>
        <v/>
      </c>
      <c r="W208" s="347" t="str">
        <f t="shared" si="7"/>
        <v/>
      </c>
    </row>
    <row r="209" spans="1:23" ht="18" hidden="1" customHeight="1" x14ac:dyDescent="0.2">
      <c r="A209" s="139"/>
      <c r="B209" s="139"/>
      <c r="C209" s="139"/>
      <c r="D209" s="776"/>
      <c r="E209" s="776"/>
      <c r="F209" s="776"/>
      <c r="G209" s="141"/>
      <c r="H209" s="141"/>
      <c r="I209" s="141"/>
      <c r="J209" s="141"/>
      <c r="K209" s="141"/>
      <c r="L209" s="141"/>
      <c r="M209" s="141"/>
      <c r="N209" s="141"/>
      <c r="O209" s="141"/>
      <c r="P209" s="141"/>
      <c r="Q209" s="141"/>
      <c r="R209" s="141"/>
      <c r="S209" s="141"/>
      <c r="T209" s="141"/>
      <c r="U209" s="141" t="str">
        <f t="shared" si="6"/>
        <v/>
      </c>
      <c r="W209" s="347" t="str">
        <f t="shared" si="7"/>
        <v/>
      </c>
    </row>
    <row r="210" spans="1:23" ht="18" hidden="1" customHeight="1" x14ac:dyDescent="0.2">
      <c r="A210" s="139"/>
      <c r="B210" s="139"/>
      <c r="C210" s="139"/>
      <c r="D210" s="776"/>
      <c r="E210" s="776"/>
      <c r="F210" s="776"/>
      <c r="G210" s="141"/>
      <c r="H210" s="141"/>
      <c r="I210" s="141"/>
      <c r="J210" s="141"/>
      <c r="K210" s="141"/>
      <c r="L210" s="141"/>
      <c r="M210" s="141"/>
      <c r="N210" s="141"/>
      <c r="O210" s="141"/>
      <c r="P210" s="141"/>
      <c r="Q210" s="141"/>
      <c r="R210" s="141"/>
      <c r="S210" s="141"/>
      <c r="T210" s="141"/>
      <c r="U210" s="141" t="str">
        <f t="shared" si="6"/>
        <v/>
      </c>
      <c r="W210" s="347" t="str">
        <f t="shared" si="7"/>
        <v/>
      </c>
    </row>
    <row r="211" spans="1:23" ht="18" hidden="1" customHeight="1" x14ac:dyDescent="0.2">
      <c r="A211" s="139"/>
      <c r="B211" s="139"/>
      <c r="C211" s="139"/>
      <c r="D211" s="776"/>
      <c r="E211" s="776"/>
      <c r="F211" s="776"/>
      <c r="G211" s="141"/>
      <c r="H211" s="141"/>
      <c r="I211" s="141"/>
      <c r="J211" s="141"/>
      <c r="K211" s="141"/>
      <c r="L211" s="141"/>
      <c r="M211" s="141"/>
      <c r="N211" s="141"/>
      <c r="O211" s="141"/>
      <c r="P211" s="141"/>
      <c r="Q211" s="141"/>
      <c r="R211" s="141"/>
      <c r="S211" s="141"/>
      <c r="T211" s="141"/>
      <c r="U211" s="141" t="str">
        <f t="shared" ref="U211:U274" si="8">IFERROR(AVERAGEIF(D211:T211,"&gt;0",D211:T211),"")</f>
        <v/>
      </c>
      <c r="W211" s="347" t="str">
        <f t="shared" ref="W211:W274" si="9">IFERROR(MEDIAN(D211:J211),"")</f>
        <v/>
      </c>
    </row>
    <row r="212" spans="1:23" ht="18" hidden="1" customHeight="1" x14ac:dyDescent="0.2">
      <c r="A212" s="139"/>
      <c r="B212" s="139"/>
      <c r="C212" s="139"/>
      <c r="D212" s="776"/>
      <c r="E212" s="776"/>
      <c r="F212" s="776"/>
      <c r="G212" s="141"/>
      <c r="H212" s="141"/>
      <c r="I212" s="141"/>
      <c r="J212" s="141"/>
      <c r="K212" s="141"/>
      <c r="L212" s="141"/>
      <c r="M212" s="141"/>
      <c r="N212" s="141"/>
      <c r="O212" s="141"/>
      <c r="P212" s="141"/>
      <c r="Q212" s="141"/>
      <c r="R212" s="141"/>
      <c r="S212" s="141"/>
      <c r="T212" s="141"/>
      <c r="U212" s="141" t="str">
        <f t="shared" si="8"/>
        <v/>
      </c>
      <c r="W212" s="347" t="str">
        <f t="shared" si="9"/>
        <v/>
      </c>
    </row>
    <row r="213" spans="1:23" ht="18" hidden="1" customHeight="1" x14ac:dyDescent="0.2">
      <c r="A213" s="139"/>
      <c r="B213" s="139"/>
      <c r="C213" s="139"/>
      <c r="D213" s="776"/>
      <c r="E213" s="776"/>
      <c r="F213" s="776"/>
      <c r="G213" s="141"/>
      <c r="H213" s="141"/>
      <c r="I213" s="141"/>
      <c r="J213" s="141"/>
      <c r="K213" s="141"/>
      <c r="L213" s="141"/>
      <c r="M213" s="141"/>
      <c r="N213" s="141"/>
      <c r="O213" s="141"/>
      <c r="P213" s="141"/>
      <c r="Q213" s="141"/>
      <c r="R213" s="141"/>
      <c r="S213" s="141"/>
      <c r="T213" s="141"/>
      <c r="U213" s="141" t="str">
        <f t="shared" si="8"/>
        <v/>
      </c>
      <c r="W213" s="347" t="str">
        <f t="shared" si="9"/>
        <v/>
      </c>
    </row>
    <row r="214" spans="1:23" ht="18" hidden="1" customHeight="1" x14ac:dyDescent="0.2">
      <c r="A214" s="139"/>
      <c r="B214" s="139"/>
      <c r="C214" s="139"/>
      <c r="D214" s="776"/>
      <c r="E214" s="776"/>
      <c r="F214" s="776"/>
      <c r="G214" s="141"/>
      <c r="H214" s="141"/>
      <c r="I214" s="141"/>
      <c r="J214" s="141"/>
      <c r="K214" s="141"/>
      <c r="L214" s="141"/>
      <c r="M214" s="141"/>
      <c r="N214" s="141"/>
      <c r="O214" s="141"/>
      <c r="P214" s="141"/>
      <c r="Q214" s="141"/>
      <c r="R214" s="141"/>
      <c r="S214" s="141"/>
      <c r="T214" s="141"/>
      <c r="U214" s="141" t="str">
        <f t="shared" si="8"/>
        <v/>
      </c>
      <c r="W214" s="347" t="str">
        <f t="shared" si="9"/>
        <v/>
      </c>
    </row>
    <row r="215" spans="1:23" ht="18" hidden="1" customHeight="1" x14ac:dyDescent="0.2">
      <c r="A215" s="139"/>
      <c r="B215" s="139"/>
      <c r="C215" s="139"/>
      <c r="D215" s="776"/>
      <c r="E215" s="776"/>
      <c r="F215" s="776"/>
      <c r="G215" s="141"/>
      <c r="H215" s="141"/>
      <c r="I215" s="141"/>
      <c r="J215" s="141"/>
      <c r="K215" s="141"/>
      <c r="L215" s="141"/>
      <c r="M215" s="141"/>
      <c r="N215" s="141"/>
      <c r="O215" s="141"/>
      <c r="P215" s="141"/>
      <c r="Q215" s="141"/>
      <c r="R215" s="141"/>
      <c r="S215" s="141"/>
      <c r="T215" s="141"/>
      <c r="U215" s="141" t="str">
        <f t="shared" si="8"/>
        <v/>
      </c>
      <c r="W215" s="347" t="str">
        <f t="shared" si="9"/>
        <v/>
      </c>
    </row>
    <row r="216" spans="1:23" ht="18" hidden="1" customHeight="1" x14ac:dyDescent="0.2">
      <c r="A216" s="139"/>
      <c r="B216" s="139"/>
      <c r="C216" s="139"/>
      <c r="D216" s="776"/>
      <c r="E216" s="776"/>
      <c r="F216" s="776"/>
      <c r="G216" s="141"/>
      <c r="H216" s="141"/>
      <c r="I216" s="141"/>
      <c r="J216" s="141"/>
      <c r="K216" s="141"/>
      <c r="L216" s="141"/>
      <c r="M216" s="141"/>
      <c r="N216" s="141"/>
      <c r="O216" s="141"/>
      <c r="P216" s="141"/>
      <c r="Q216" s="141"/>
      <c r="R216" s="141"/>
      <c r="S216" s="141"/>
      <c r="T216" s="141"/>
      <c r="U216" s="141" t="str">
        <f t="shared" si="8"/>
        <v/>
      </c>
      <c r="W216" s="347" t="str">
        <f t="shared" si="9"/>
        <v/>
      </c>
    </row>
    <row r="217" spans="1:23" ht="18" hidden="1" customHeight="1" x14ac:dyDescent="0.2">
      <c r="A217" s="139"/>
      <c r="B217" s="139"/>
      <c r="C217" s="139"/>
      <c r="D217" s="776"/>
      <c r="E217" s="776"/>
      <c r="F217" s="776"/>
      <c r="G217" s="141"/>
      <c r="H217" s="141"/>
      <c r="I217" s="141"/>
      <c r="J217" s="141"/>
      <c r="K217" s="141"/>
      <c r="L217" s="141"/>
      <c r="M217" s="141"/>
      <c r="N217" s="141"/>
      <c r="O217" s="141"/>
      <c r="P217" s="141"/>
      <c r="Q217" s="141"/>
      <c r="R217" s="141"/>
      <c r="S217" s="141"/>
      <c r="T217" s="141"/>
      <c r="U217" s="141" t="str">
        <f t="shared" si="8"/>
        <v/>
      </c>
      <c r="W217" s="347" t="str">
        <f t="shared" si="9"/>
        <v/>
      </c>
    </row>
    <row r="218" spans="1:23" ht="18" hidden="1" customHeight="1" x14ac:dyDescent="0.2">
      <c r="A218" s="139"/>
      <c r="B218" s="139"/>
      <c r="C218" s="139"/>
      <c r="D218" s="776"/>
      <c r="E218" s="776"/>
      <c r="F218" s="776"/>
      <c r="G218" s="141"/>
      <c r="H218" s="141"/>
      <c r="I218" s="141"/>
      <c r="J218" s="141"/>
      <c r="K218" s="141"/>
      <c r="L218" s="141"/>
      <c r="M218" s="141"/>
      <c r="N218" s="141"/>
      <c r="O218" s="141"/>
      <c r="P218" s="141"/>
      <c r="Q218" s="141"/>
      <c r="R218" s="141"/>
      <c r="S218" s="141"/>
      <c r="T218" s="141"/>
      <c r="U218" s="141" t="str">
        <f t="shared" si="8"/>
        <v/>
      </c>
      <c r="W218" s="347" t="str">
        <f t="shared" si="9"/>
        <v/>
      </c>
    </row>
    <row r="219" spans="1:23" ht="18" hidden="1" customHeight="1" x14ac:dyDescent="0.2">
      <c r="A219" s="139"/>
      <c r="B219" s="139"/>
      <c r="C219" s="139"/>
      <c r="D219" s="776"/>
      <c r="E219" s="776"/>
      <c r="F219" s="776"/>
      <c r="G219" s="141"/>
      <c r="H219" s="141"/>
      <c r="I219" s="141"/>
      <c r="J219" s="141"/>
      <c r="K219" s="141"/>
      <c r="L219" s="141"/>
      <c r="M219" s="141"/>
      <c r="N219" s="141"/>
      <c r="O219" s="141"/>
      <c r="P219" s="141"/>
      <c r="Q219" s="141"/>
      <c r="R219" s="141"/>
      <c r="S219" s="141"/>
      <c r="T219" s="141"/>
      <c r="U219" s="141" t="str">
        <f t="shared" si="8"/>
        <v/>
      </c>
      <c r="W219" s="347" t="str">
        <f t="shared" si="9"/>
        <v/>
      </c>
    </row>
    <row r="220" spans="1:23" ht="18" hidden="1" customHeight="1" x14ac:dyDescent="0.2">
      <c r="A220" s="139"/>
      <c r="B220" s="139"/>
      <c r="C220" s="139"/>
      <c r="D220" s="776"/>
      <c r="E220" s="776"/>
      <c r="F220" s="776"/>
      <c r="G220" s="141"/>
      <c r="H220" s="141"/>
      <c r="I220" s="141"/>
      <c r="J220" s="141"/>
      <c r="K220" s="141"/>
      <c r="L220" s="141"/>
      <c r="M220" s="141"/>
      <c r="N220" s="141"/>
      <c r="O220" s="141"/>
      <c r="P220" s="141"/>
      <c r="Q220" s="141"/>
      <c r="R220" s="141"/>
      <c r="S220" s="141"/>
      <c r="T220" s="141"/>
      <c r="U220" s="141" t="str">
        <f t="shared" si="8"/>
        <v/>
      </c>
      <c r="W220" s="347" t="str">
        <f t="shared" si="9"/>
        <v/>
      </c>
    </row>
    <row r="221" spans="1:23" ht="18" hidden="1" customHeight="1" x14ac:dyDescent="0.2">
      <c r="A221" s="139"/>
      <c r="B221" s="139"/>
      <c r="C221" s="139"/>
      <c r="D221" s="776"/>
      <c r="E221" s="776"/>
      <c r="F221" s="776"/>
      <c r="G221" s="141"/>
      <c r="H221" s="141"/>
      <c r="I221" s="141"/>
      <c r="J221" s="141"/>
      <c r="K221" s="141"/>
      <c r="L221" s="141"/>
      <c r="M221" s="141"/>
      <c r="N221" s="141"/>
      <c r="O221" s="141"/>
      <c r="P221" s="141"/>
      <c r="Q221" s="141"/>
      <c r="R221" s="141"/>
      <c r="S221" s="141"/>
      <c r="T221" s="141"/>
      <c r="U221" s="141" t="str">
        <f t="shared" si="8"/>
        <v/>
      </c>
      <c r="W221" s="347" t="str">
        <f t="shared" si="9"/>
        <v/>
      </c>
    </row>
    <row r="222" spans="1:23" ht="18" hidden="1" customHeight="1" x14ac:dyDescent="0.2">
      <c r="A222" s="139"/>
      <c r="B222" s="139"/>
      <c r="C222" s="139"/>
      <c r="D222" s="776"/>
      <c r="E222" s="776"/>
      <c r="F222" s="776"/>
      <c r="G222" s="141"/>
      <c r="H222" s="141"/>
      <c r="I222" s="141"/>
      <c r="J222" s="141"/>
      <c r="K222" s="141"/>
      <c r="L222" s="141"/>
      <c r="M222" s="141"/>
      <c r="N222" s="141"/>
      <c r="O222" s="141"/>
      <c r="P222" s="141"/>
      <c r="Q222" s="141"/>
      <c r="R222" s="141"/>
      <c r="S222" s="141"/>
      <c r="T222" s="141"/>
      <c r="U222" s="141" t="str">
        <f t="shared" si="8"/>
        <v/>
      </c>
      <c r="W222" s="347" t="str">
        <f t="shared" si="9"/>
        <v/>
      </c>
    </row>
    <row r="223" spans="1:23" ht="18" hidden="1" customHeight="1" x14ac:dyDescent="0.2">
      <c r="A223" s="139"/>
      <c r="B223" s="139"/>
      <c r="C223" s="139"/>
      <c r="D223" s="776"/>
      <c r="E223" s="776"/>
      <c r="F223" s="776"/>
      <c r="G223" s="141"/>
      <c r="H223" s="141"/>
      <c r="I223" s="141"/>
      <c r="J223" s="141"/>
      <c r="K223" s="141"/>
      <c r="L223" s="141"/>
      <c r="M223" s="141"/>
      <c r="N223" s="141"/>
      <c r="O223" s="141"/>
      <c r="P223" s="141"/>
      <c r="Q223" s="141"/>
      <c r="R223" s="141"/>
      <c r="S223" s="141"/>
      <c r="T223" s="141"/>
      <c r="U223" s="141" t="str">
        <f t="shared" si="8"/>
        <v/>
      </c>
      <c r="W223" s="347" t="str">
        <f t="shared" si="9"/>
        <v/>
      </c>
    </row>
    <row r="224" spans="1:23" ht="18" hidden="1" customHeight="1" x14ac:dyDescent="0.2">
      <c r="A224" s="139"/>
      <c r="B224" s="139"/>
      <c r="C224" s="139"/>
      <c r="D224" s="776"/>
      <c r="E224" s="776"/>
      <c r="F224" s="776"/>
      <c r="G224" s="141"/>
      <c r="H224" s="141"/>
      <c r="I224" s="141"/>
      <c r="J224" s="141"/>
      <c r="K224" s="141"/>
      <c r="L224" s="141"/>
      <c r="M224" s="141"/>
      <c r="N224" s="141"/>
      <c r="O224" s="141"/>
      <c r="P224" s="141"/>
      <c r="Q224" s="141"/>
      <c r="R224" s="141"/>
      <c r="S224" s="141"/>
      <c r="T224" s="141"/>
      <c r="U224" s="141" t="str">
        <f t="shared" si="8"/>
        <v/>
      </c>
      <c r="W224" s="347" t="str">
        <f t="shared" si="9"/>
        <v/>
      </c>
    </row>
    <row r="225" spans="1:23" ht="18" hidden="1" customHeight="1" x14ac:dyDescent="0.2">
      <c r="A225" s="139"/>
      <c r="B225" s="139"/>
      <c r="C225" s="139"/>
      <c r="D225" s="776"/>
      <c r="E225" s="776"/>
      <c r="F225" s="776"/>
      <c r="G225" s="141"/>
      <c r="H225" s="141"/>
      <c r="I225" s="141"/>
      <c r="J225" s="141"/>
      <c r="K225" s="141"/>
      <c r="L225" s="141"/>
      <c r="M225" s="141"/>
      <c r="N225" s="141"/>
      <c r="O225" s="141"/>
      <c r="P225" s="141"/>
      <c r="Q225" s="141"/>
      <c r="R225" s="141"/>
      <c r="S225" s="141"/>
      <c r="T225" s="141"/>
      <c r="U225" s="141" t="str">
        <f t="shared" si="8"/>
        <v/>
      </c>
      <c r="W225" s="347" t="str">
        <f t="shared" si="9"/>
        <v/>
      </c>
    </row>
    <row r="226" spans="1:23" ht="18" hidden="1" customHeight="1" x14ac:dyDescent="0.2">
      <c r="A226" s="139"/>
      <c r="B226" s="139"/>
      <c r="C226" s="139"/>
      <c r="D226" s="776"/>
      <c r="E226" s="776"/>
      <c r="F226" s="776"/>
      <c r="G226" s="141"/>
      <c r="H226" s="141"/>
      <c r="I226" s="141"/>
      <c r="J226" s="141"/>
      <c r="K226" s="141"/>
      <c r="L226" s="141"/>
      <c r="M226" s="141"/>
      <c r="N226" s="141"/>
      <c r="O226" s="141"/>
      <c r="P226" s="141"/>
      <c r="Q226" s="141"/>
      <c r="R226" s="141"/>
      <c r="S226" s="141"/>
      <c r="T226" s="141"/>
      <c r="U226" s="141" t="str">
        <f t="shared" si="8"/>
        <v/>
      </c>
      <c r="W226" s="347" t="str">
        <f t="shared" si="9"/>
        <v/>
      </c>
    </row>
    <row r="227" spans="1:23" ht="18" hidden="1" customHeight="1" x14ac:dyDescent="0.2">
      <c r="A227" s="139"/>
      <c r="B227" s="139"/>
      <c r="C227" s="139"/>
      <c r="D227" s="776"/>
      <c r="E227" s="776"/>
      <c r="F227" s="776"/>
      <c r="G227" s="141"/>
      <c r="H227" s="141"/>
      <c r="I227" s="141"/>
      <c r="J227" s="141"/>
      <c r="K227" s="141"/>
      <c r="L227" s="141"/>
      <c r="M227" s="141"/>
      <c r="N227" s="141"/>
      <c r="O227" s="141"/>
      <c r="P227" s="141"/>
      <c r="Q227" s="141"/>
      <c r="R227" s="141"/>
      <c r="S227" s="141"/>
      <c r="T227" s="141"/>
      <c r="U227" s="141" t="str">
        <f t="shared" si="8"/>
        <v/>
      </c>
      <c r="W227" s="347" t="str">
        <f t="shared" si="9"/>
        <v/>
      </c>
    </row>
    <row r="228" spans="1:23" ht="18" hidden="1" customHeight="1" x14ac:dyDescent="0.2">
      <c r="A228" s="139"/>
      <c r="B228" s="139"/>
      <c r="C228" s="139"/>
      <c r="D228" s="776"/>
      <c r="E228" s="776"/>
      <c r="F228" s="776"/>
      <c r="G228" s="141"/>
      <c r="H228" s="141"/>
      <c r="I228" s="141"/>
      <c r="J228" s="141"/>
      <c r="K228" s="141"/>
      <c r="L228" s="141"/>
      <c r="M228" s="141"/>
      <c r="N228" s="141"/>
      <c r="O228" s="141"/>
      <c r="P228" s="141"/>
      <c r="Q228" s="141"/>
      <c r="R228" s="141"/>
      <c r="S228" s="141"/>
      <c r="T228" s="141"/>
      <c r="U228" s="141" t="str">
        <f t="shared" si="8"/>
        <v/>
      </c>
      <c r="W228" s="347" t="str">
        <f t="shared" si="9"/>
        <v/>
      </c>
    </row>
    <row r="229" spans="1:23" ht="18" hidden="1" customHeight="1" x14ac:dyDescent="0.2">
      <c r="A229" s="139"/>
      <c r="B229" s="139"/>
      <c r="C229" s="139"/>
      <c r="D229" s="776"/>
      <c r="E229" s="776"/>
      <c r="F229" s="776"/>
      <c r="G229" s="141"/>
      <c r="H229" s="141"/>
      <c r="I229" s="141"/>
      <c r="J229" s="141"/>
      <c r="K229" s="141"/>
      <c r="L229" s="141"/>
      <c r="M229" s="141"/>
      <c r="N229" s="141"/>
      <c r="O229" s="141"/>
      <c r="P229" s="141"/>
      <c r="Q229" s="141"/>
      <c r="R229" s="141"/>
      <c r="S229" s="141"/>
      <c r="T229" s="141"/>
      <c r="U229" s="141" t="str">
        <f t="shared" si="8"/>
        <v/>
      </c>
      <c r="W229" s="347" t="str">
        <f t="shared" si="9"/>
        <v/>
      </c>
    </row>
    <row r="230" spans="1:23" ht="18" hidden="1" customHeight="1" x14ac:dyDescent="0.2">
      <c r="A230" s="139"/>
      <c r="B230" s="139"/>
      <c r="C230" s="139"/>
      <c r="D230" s="776"/>
      <c r="E230" s="776"/>
      <c r="F230" s="776"/>
      <c r="G230" s="141"/>
      <c r="H230" s="141"/>
      <c r="I230" s="141"/>
      <c r="J230" s="141"/>
      <c r="K230" s="141"/>
      <c r="L230" s="141"/>
      <c r="M230" s="141"/>
      <c r="N230" s="141"/>
      <c r="O230" s="141"/>
      <c r="P230" s="141"/>
      <c r="Q230" s="141"/>
      <c r="R230" s="141"/>
      <c r="S230" s="141"/>
      <c r="T230" s="141"/>
      <c r="U230" s="141" t="str">
        <f t="shared" si="8"/>
        <v/>
      </c>
      <c r="W230" s="347" t="str">
        <f t="shared" si="9"/>
        <v/>
      </c>
    </row>
    <row r="231" spans="1:23" ht="18" hidden="1" customHeight="1" x14ac:dyDescent="0.2">
      <c r="A231" s="139"/>
      <c r="B231" s="139"/>
      <c r="C231" s="139"/>
      <c r="D231" s="776"/>
      <c r="E231" s="776"/>
      <c r="F231" s="776"/>
      <c r="G231" s="141"/>
      <c r="H231" s="141"/>
      <c r="I231" s="141"/>
      <c r="J231" s="141"/>
      <c r="K231" s="141"/>
      <c r="L231" s="141"/>
      <c r="M231" s="141"/>
      <c r="N231" s="141"/>
      <c r="O231" s="141"/>
      <c r="P231" s="141"/>
      <c r="Q231" s="141"/>
      <c r="R231" s="141"/>
      <c r="S231" s="141"/>
      <c r="T231" s="141"/>
      <c r="U231" s="141" t="str">
        <f t="shared" si="8"/>
        <v/>
      </c>
      <c r="W231" s="347" t="str">
        <f t="shared" si="9"/>
        <v/>
      </c>
    </row>
    <row r="232" spans="1:23" ht="18" hidden="1" customHeight="1" x14ac:dyDescent="0.2">
      <c r="A232" s="139"/>
      <c r="B232" s="139"/>
      <c r="C232" s="139"/>
      <c r="D232" s="776"/>
      <c r="E232" s="776"/>
      <c r="F232" s="776"/>
      <c r="G232" s="141"/>
      <c r="H232" s="141"/>
      <c r="I232" s="141"/>
      <c r="J232" s="141"/>
      <c r="K232" s="141"/>
      <c r="L232" s="141"/>
      <c r="M232" s="141"/>
      <c r="N232" s="141"/>
      <c r="O232" s="141"/>
      <c r="P232" s="141"/>
      <c r="Q232" s="141"/>
      <c r="R232" s="141"/>
      <c r="S232" s="141"/>
      <c r="T232" s="141"/>
      <c r="U232" s="141" t="str">
        <f t="shared" si="8"/>
        <v/>
      </c>
      <c r="W232" s="347" t="str">
        <f t="shared" si="9"/>
        <v/>
      </c>
    </row>
    <row r="233" spans="1:23" ht="18" hidden="1" customHeight="1" x14ac:dyDescent="0.2">
      <c r="A233" s="139"/>
      <c r="B233" s="139"/>
      <c r="C233" s="139"/>
      <c r="D233" s="776"/>
      <c r="E233" s="776"/>
      <c r="F233" s="776"/>
      <c r="G233" s="141"/>
      <c r="H233" s="141"/>
      <c r="I233" s="141"/>
      <c r="J233" s="141"/>
      <c r="K233" s="141"/>
      <c r="L233" s="141"/>
      <c r="M233" s="141"/>
      <c r="N233" s="141"/>
      <c r="O233" s="141"/>
      <c r="P233" s="141"/>
      <c r="Q233" s="141"/>
      <c r="R233" s="141"/>
      <c r="S233" s="141"/>
      <c r="T233" s="141"/>
      <c r="U233" s="141" t="str">
        <f t="shared" si="8"/>
        <v/>
      </c>
      <c r="W233" s="347" t="str">
        <f t="shared" si="9"/>
        <v/>
      </c>
    </row>
    <row r="234" spans="1:23" ht="18" hidden="1" customHeight="1" x14ac:dyDescent="0.2">
      <c r="A234" s="139"/>
      <c r="B234" s="139"/>
      <c r="C234" s="139"/>
      <c r="D234" s="776"/>
      <c r="E234" s="776"/>
      <c r="F234" s="776"/>
      <c r="G234" s="141"/>
      <c r="H234" s="141"/>
      <c r="I234" s="141"/>
      <c r="J234" s="141"/>
      <c r="K234" s="141"/>
      <c r="L234" s="141"/>
      <c r="M234" s="141"/>
      <c r="N234" s="141"/>
      <c r="O234" s="141"/>
      <c r="P234" s="141"/>
      <c r="Q234" s="141"/>
      <c r="R234" s="141"/>
      <c r="S234" s="141"/>
      <c r="T234" s="141"/>
      <c r="U234" s="141" t="str">
        <f t="shared" si="8"/>
        <v/>
      </c>
      <c r="W234" s="347" t="str">
        <f t="shared" si="9"/>
        <v/>
      </c>
    </row>
    <row r="235" spans="1:23" ht="18" hidden="1" customHeight="1" x14ac:dyDescent="0.2">
      <c r="A235" s="139"/>
      <c r="B235" s="139"/>
      <c r="C235" s="139"/>
      <c r="D235" s="776"/>
      <c r="E235" s="776"/>
      <c r="F235" s="776"/>
      <c r="G235" s="141"/>
      <c r="H235" s="141"/>
      <c r="I235" s="141"/>
      <c r="J235" s="141"/>
      <c r="K235" s="141"/>
      <c r="L235" s="141"/>
      <c r="M235" s="141"/>
      <c r="N235" s="141"/>
      <c r="O235" s="141"/>
      <c r="P235" s="141"/>
      <c r="Q235" s="141"/>
      <c r="R235" s="141"/>
      <c r="S235" s="141"/>
      <c r="T235" s="141"/>
      <c r="U235" s="141" t="str">
        <f t="shared" si="8"/>
        <v/>
      </c>
      <c r="W235" s="347" t="str">
        <f t="shared" si="9"/>
        <v/>
      </c>
    </row>
    <row r="236" spans="1:23" ht="18" hidden="1" customHeight="1" x14ac:dyDescent="0.2">
      <c r="A236" s="139"/>
      <c r="B236" s="139"/>
      <c r="C236" s="139"/>
      <c r="D236" s="776"/>
      <c r="E236" s="776"/>
      <c r="F236" s="776"/>
      <c r="G236" s="141"/>
      <c r="H236" s="141"/>
      <c r="I236" s="141"/>
      <c r="J236" s="141"/>
      <c r="K236" s="141"/>
      <c r="L236" s="141"/>
      <c r="M236" s="141"/>
      <c r="N236" s="141"/>
      <c r="O236" s="141"/>
      <c r="P236" s="141"/>
      <c r="Q236" s="141"/>
      <c r="R236" s="141"/>
      <c r="S236" s="141"/>
      <c r="T236" s="141"/>
      <c r="U236" s="141" t="str">
        <f t="shared" si="8"/>
        <v/>
      </c>
      <c r="W236" s="347" t="str">
        <f t="shared" si="9"/>
        <v/>
      </c>
    </row>
    <row r="237" spans="1:23" ht="18" hidden="1" customHeight="1" x14ac:dyDescent="0.2">
      <c r="A237" s="139"/>
      <c r="B237" s="139"/>
      <c r="C237" s="139"/>
      <c r="D237" s="776"/>
      <c r="E237" s="776"/>
      <c r="F237" s="776"/>
      <c r="G237" s="141"/>
      <c r="H237" s="141"/>
      <c r="I237" s="141"/>
      <c r="J237" s="141"/>
      <c r="K237" s="141"/>
      <c r="L237" s="141"/>
      <c r="M237" s="141"/>
      <c r="N237" s="141"/>
      <c r="O237" s="141"/>
      <c r="P237" s="141"/>
      <c r="Q237" s="141"/>
      <c r="R237" s="141"/>
      <c r="S237" s="141"/>
      <c r="T237" s="141"/>
      <c r="U237" s="141" t="str">
        <f t="shared" si="8"/>
        <v/>
      </c>
      <c r="W237" s="347" t="str">
        <f t="shared" si="9"/>
        <v/>
      </c>
    </row>
    <row r="238" spans="1:23" ht="18" hidden="1" customHeight="1" x14ac:dyDescent="0.2">
      <c r="A238" s="139"/>
      <c r="B238" s="139"/>
      <c r="C238" s="139"/>
      <c r="D238" s="776"/>
      <c r="E238" s="776"/>
      <c r="F238" s="776"/>
      <c r="G238" s="141"/>
      <c r="H238" s="141"/>
      <c r="I238" s="141"/>
      <c r="J238" s="141"/>
      <c r="K238" s="141"/>
      <c r="L238" s="141"/>
      <c r="M238" s="141"/>
      <c r="N238" s="141"/>
      <c r="O238" s="141"/>
      <c r="P238" s="141"/>
      <c r="Q238" s="141"/>
      <c r="R238" s="141"/>
      <c r="S238" s="141"/>
      <c r="T238" s="141"/>
      <c r="U238" s="141" t="str">
        <f t="shared" si="8"/>
        <v/>
      </c>
      <c r="W238" s="347" t="str">
        <f t="shared" si="9"/>
        <v/>
      </c>
    </row>
    <row r="239" spans="1:23" ht="18" hidden="1" customHeight="1" x14ac:dyDescent="0.2">
      <c r="A239" s="139"/>
      <c r="B239" s="139"/>
      <c r="C239" s="139"/>
      <c r="D239" s="776"/>
      <c r="E239" s="776"/>
      <c r="F239" s="776"/>
      <c r="G239" s="141"/>
      <c r="H239" s="141"/>
      <c r="I239" s="141"/>
      <c r="J239" s="141"/>
      <c r="K239" s="141"/>
      <c r="L239" s="141"/>
      <c r="M239" s="141"/>
      <c r="N239" s="141"/>
      <c r="O239" s="141"/>
      <c r="P239" s="141"/>
      <c r="Q239" s="141"/>
      <c r="R239" s="141"/>
      <c r="S239" s="141"/>
      <c r="T239" s="141"/>
      <c r="U239" s="141" t="str">
        <f t="shared" si="8"/>
        <v/>
      </c>
      <c r="W239" s="347" t="str">
        <f t="shared" si="9"/>
        <v/>
      </c>
    </row>
    <row r="240" spans="1:23" ht="18" hidden="1" customHeight="1" x14ac:dyDescent="0.2">
      <c r="A240" s="139"/>
      <c r="B240" s="139"/>
      <c r="C240" s="139"/>
      <c r="D240" s="776"/>
      <c r="E240" s="776"/>
      <c r="F240" s="776"/>
      <c r="G240" s="141"/>
      <c r="H240" s="141"/>
      <c r="I240" s="141"/>
      <c r="J240" s="141"/>
      <c r="K240" s="141"/>
      <c r="L240" s="141"/>
      <c r="M240" s="141"/>
      <c r="N240" s="141"/>
      <c r="O240" s="141"/>
      <c r="P240" s="141"/>
      <c r="Q240" s="141"/>
      <c r="R240" s="141"/>
      <c r="S240" s="141"/>
      <c r="T240" s="141"/>
      <c r="U240" s="141" t="str">
        <f t="shared" si="8"/>
        <v/>
      </c>
      <c r="W240" s="347" t="str">
        <f t="shared" si="9"/>
        <v/>
      </c>
    </row>
    <row r="241" spans="1:23" ht="18" hidden="1" customHeight="1" x14ac:dyDescent="0.2">
      <c r="A241" s="139"/>
      <c r="B241" s="139"/>
      <c r="C241" s="139"/>
      <c r="D241" s="776"/>
      <c r="E241" s="776"/>
      <c r="F241" s="776"/>
      <c r="G241" s="141"/>
      <c r="H241" s="141"/>
      <c r="I241" s="141"/>
      <c r="J241" s="141"/>
      <c r="K241" s="141"/>
      <c r="L241" s="141"/>
      <c r="M241" s="141"/>
      <c r="N241" s="141"/>
      <c r="O241" s="141"/>
      <c r="P241" s="141"/>
      <c r="Q241" s="141"/>
      <c r="R241" s="141"/>
      <c r="S241" s="141"/>
      <c r="T241" s="141"/>
      <c r="U241" s="141" t="str">
        <f t="shared" si="8"/>
        <v/>
      </c>
      <c r="W241" s="347" t="str">
        <f t="shared" si="9"/>
        <v/>
      </c>
    </row>
    <row r="242" spans="1:23" ht="18" hidden="1" customHeight="1" x14ac:dyDescent="0.2">
      <c r="A242" s="139"/>
      <c r="B242" s="139"/>
      <c r="C242" s="139"/>
      <c r="D242" s="776"/>
      <c r="E242" s="776"/>
      <c r="F242" s="776"/>
      <c r="G242" s="141"/>
      <c r="H242" s="141"/>
      <c r="I242" s="141"/>
      <c r="J242" s="141"/>
      <c r="K242" s="141"/>
      <c r="L242" s="141"/>
      <c r="M242" s="141"/>
      <c r="N242" s="141"/>
      <c r="O242" s="141"/>
      <c r="P242" s="141"/>
      <c r="Q242" s="141"/>
      <c r="R242" s="141"/>
      <c r="S242" s="141"/>
      <c r="T242" s="141"/>
      <c r="U242" s="141" t="str">
        <f t="shared" si="8"/>
        <v/>
      </c>
      <c r="W242" s="347" t="str">
        <f t="shared" si="9"/>
        <v/>
      </c>
    </row>
    <row r="243" spans="1:23" ht="18" hidden="1" customHeight="1" x14ac:dyDescent="0.2">
      <c r="A243" s="139"/>
      <c r="B243" s="139"/>
      <c r="C243" s="139"/>
      <c r="D243" s="776"/>
      <c r="E243" s="776"/>
      <c r="F243" s="776"/>
      <c r="G243" s="141"/>
      <c r="H243" s="141"/>
      <c r="I243" s="141"/>
      <c r="J243" s="141"/>
      <c r="K243" s="141"/>
      <c r="L243" s="141"/>
      <c r="M243" s="141"/>
      <c r="N243" s="141"/>
      <c r="O243" s="141"/>
      <c r="P243" s="141"/>
      <c r="Q243" s="141"/>
      <c r="R243" s="141"/>
      <c r="S243" s="141"/>
      <c r="T243" s="141"/>
      <c r="U243" s="141" t="str">
        <f t="shared" si="8"/>
        <v/>
      </c>
      <c r="W243" s="347" t="str">
        <f t="shared" si="9"/>
        <v/>
      </c>
    </row>
    <row r="244" spans="1:23" ht="18" hidden="1" customHeight="1" x14ac:dyDescent="0.2">
      <c r="A244" s="139"/>
      <c r="B244" s="139"/>
      <c r="C244" s="139"/>
      <c r="D244" s="776"/>
      <c r="E244" s="776"/>
      <c r="F244" s="776"/>
      <c r="G244" s="141"/>
      <c r="H244" s="141"/>
      <c r="I244" s="141"/>
      <c r="J244" s="141"/>
      <c r="K244" s="141"/>
      <c r="L244" s="141"/>
      <c r="M244" s="141"/>
      <c r="N244" s="141"/>
      <c r="O244" s="141"/>
      <c r="P244" s="141"/>
      <c r="Q244" s="141"/>
      <c r="R244" s="141"/>
      <c r="S244" s="141"/>
      <c r="T244" s="141"/>
      <c r="U244" s="141" t="str">
        <f t="shared" si="8"/>
        <v/>
      </c>
      <c r="W244" s="347" t="str">
        <f t="shared" si="9"/>
        <v/>
      </c>
    </row>
    <row r="245" spans="1:23" ht="18" hidden="1" customHeight="1" x14ac:dyDescent="0.2">
      <c r="A245" s="139"/>
      <c r="B245" s="139"/>
      <c r="C245" s="139"/>
      <c r="D245" s="776"/>
      <c r="E245" s="776"/>
      <c r="F245" s="776"/>
      <c r="G245" s="141"/>
      <c r="H245" s="141"/>
      <c r="I245" s="141"/>
      <c r="J245" s="141"/>
      <c r="K245" s="141"/>
      <c r="L245" s="141"/>
      <c r="M245" s="141"/>
      <c r="N245" s="141"/>
      <c r="O245" s="141"/>
      <c r="P245" s="141"/>
      <c r="Q245" s="141"/>
      <c r="R245" s="141"/>
      <c r="S245" s="141"/>
      <c r="T245" s="141"/>
      <c r="U245" s="141" t="str">
        <f t="shared" si="8"/>
        <v/>
      </c>
      <c r="W245" s="347" t="str">
        <f t="shared" si="9"/>
        <v/>
      </c>
    </row>
    <row r="246" spans="1:23" ht="18" hidden="1" customHeight="1" x14ac:dyDescent="0.2">
      <c r="A246" s="139"/>
      <c r="B246" s="139"/>
      <c r="C246" s="139"/>
      <c r="D246" s="776"/>
      <c r="E246" s="776"/>
      <c r="F246" s="776"/>
      <c r="G246" s="141"/>
      <c r="H246" s="141"/>
      <c r="I246" s="141"/>
      <c r="J246" s="141"/>
      <c r="K246" s="141"/>
      <c r="L246" s="141"/>
      <c r="M246" s="141"/>
      <c r="N246" s="141"/>
      <c r="O246" s="141"/>
      <c r="P246" s="141"/>
      <c r="Q246" s="141"/>
      <c r="R246" s="141"/>
      <c r="S246" s="141"/>
      <c r="T246" s="141"/>
      <c r="U246" s="141" t="str">
        <f t="shared" si="8"/>
        <v/>
      </c>
      <c r="W246" s="347" t="str">
        <f t="shared" si="9"/>
        <v/>
      </c>
    </row>
    <row r="247" spans="1:23" ht="18" hidden="1" customHeight="1" x14ac:dyDescent="0.2">
      <c r="A247" s="139"/>
      <c r="B247" s="139"/>
      <c r="C247" s="139"/>
      <c r="D247" s="776"/>
      <c r="E247" s="776"/>
      <c r="F247" s="776"/>
      <c r="G247" s="141"/>
      <c r="H247" s="141"/>
      <c r="I247" s="141"/>
      <c r="J247" s="141"/>
      <c r="K247" s="141"/>
      <c r="L247" s="141"/>
      <c r="M247" s="141"/>
      <c r="N247" s="141"/>
      <c r="O247" s="141"/>
      <c r="P247" s="141"/>
      <c r="Q247" s="141"/>
      <c r="R247" s="141"/>
      <c r="S247" s="141"/>
      <c r="T247" s="141"/>
      <c r="U247" s="141" t="str">
        <f t="shared" si="8"/>
        <v/>
      </c>
      <c r="W247" s="347" t="str">
        <f t="shared" si="9"/>
        <v/>
      </c>
    </row>
    <row r="248" spans="1:23" ht="18" hidden="1" customHeight="1" x14ac:dyDescent="0.2">
      <c r="A248" s="139"/>
      <c r="B248" s="139"/>
      <c r="C248" s="139"/>
      <c r="D248" s="776"/>
      <c r="E248" s="776"/>
      <c r="F248" s="776"/>
      <c r="G248" s="141"/>
      <c r="H248" s="141"/>
      <c r="I248" s="141"/>
      <c r="J248" s="141"/>
      <c r="K248" s="141"/>
      <c r="L248" s="141"/>
      <c r="M248" s="141"/>
      <c r="N248" s="141"/>
      <c r="O248" s="141"/>
      <c r="P248" s="141"/>
      <c r="Q248" s="141"/>
      <c r="R248" s="141"/>
      <c r="S248" s="141"/>
      <c r="T248" s="141"/>
      <c r="U248" s="141" t="str">
        <f t="shared" si="8"/>
        <v/>
      </c>
      <c r="W248" s="347" t="str">
        <f t="shared" si="9"/>
        <v/>
      </c>
    </row>
    <row r="249" spans="1:23" ht="18" hidden="1" customHeight="1" x14ac:dyDescent="0.2">
      <c r="A249" s="139"/>
      <c r="B249" s="139"/>
      <c r="C249" s="139"/>
      <c r="D249" s="776"/>
      <c r="E249" s="776"/>
      <c r="F249" s="776"/>
      <c r="G249" s="141"/>
      <c r="H249" s="141"/>
      <c r="I249" s="141"/>
      <c r="J249" s="141"/>
      <c r="K249" s="141"/>
      <c r="L249" s="141"/>
      <c r="M249" s="141"/>
      <c r="N249" s="141"/>
      <c r="O249" s="141"/>
      <c r="P249" s="141"/>
      <c r="Q249" s="141"/>
      <c r="R249" s="141"/>
      <c r="S249" s="141"/>
      <c r="T249" s="141"/>
      <c r="U249" s="141" t="str">
        <f t="shared" si="8"/>
        <v/>
      </c>
      <c r="W249" s="347" t="str">
        <f t="shared" si="9"/>
        <v/>
      </c>
    </row>
    <row r="250" spans="1:23" ht="18" hidden="1" customHeight="1" x14ac:dyDescent="0.2">
      <c r="A250" s="139"/>
      <c r="B250" s="139"/>
      <c r="C250" s="139"/>
      <c r="D250" s="776"/>
      <c r="E250" s="776"/>
      <c r="F250" s="776"/>
      <c r="G250" s="141"/>
      <c r="H250" s="141"/>
      <c r="I250" s="141"/>
      <c r="J250" s="141"/>
      <c r="K250" s="141"/>
      <c r="L250" s="141"/>
      <c r="M250" s="141"/>
      <c r="N250" s="141"/>
      <c r="O250" s="141"/>
      <c r="P250" s="141"/>
      <c r="Q250" s="141"/>
      <c r="R250" s="141"/>
      <c r="S250" s="141"/>
      <c r="T250" s="141"/>
      <c r="U250" s="141" t="str">
        <f t="shared" si="8"/>
        <v/>
      </c>
      <c r="W250" s="347" t="str">
        <f t="shared" si="9"/>
        <v/>
      </c>
    </row>
    <row r="251" spans="1:23" ht="18" hidden="1" customHeight="1" x14ac:dyDescent="0.2">
      <c r="A251" s="139"/>
      <c r="B251" s="139"/>
      <c r="C251" s="139"/>
      <c r="D251" s="776"/>
      <c r="E251" s="776"/>
      <c r="F251" s="776"/>
      <c r="G251" s="141"/>
      <c r="H251" s="141"/>
      <c r="I251" s="141"/>
      <c r="J251" s="141"/>
      <c r="K251" s="141"/>
      <c r="L251" s="141"/>
      <c r="M251" s="141"/>
      <c r="N251" s="141"/>
      <c r="O251" s="141"/>
      <c r="P251" s="141"/>
      <c r="Q251" s="141"/>
      <c r="R251" s="141"/>
      <c r="S251" s="141"/>
      <c r="T251" s="141"/>
      <c r="U251" s="141" t="str">
        <f t="shared" si="8"/>
        <v/>
      </c>
      <c r="W251" s="347" t="str">
        <f t="shared" si="9"/>
        <v/>
      </c>
    </row>
    <row r="252" spans="1:23" ht="18" hidden="1" customHeight="1" x14ac:dyDescent="0.2">
      <c r="A252" s="139"/>
      <c r="B252" s="139"/>
      <c r="C252" s="139"/>
      <c r="D252" s="776"/>
      <c r="E252" s="776"/>
      <c r="F252" s="776"/>
      <c r="G252" s="141"/>
      <c r="H252" s="141"/>
      <c r="I252" s="141"/>
      <c r="J252" s="141"/>
      <c r="K252" s="141"/>
      <c r="L252" s="141"/>
      <c r="M252" s="141"/>
      <c r="N252" s="141"/>
      <c r="O252" s="141"/>
      <c r="P252" s="141"/>
      <c r="Q252" s="141"/>
      <c r="R252" s="141"/>
      <c r="S252" s="141"/>
      <c r="T252" s="141"/>
      <c r="U252" s="141" t="str">
        <f t="shared" si="8"/>
        <v/>
      </c>
      <c r="W252" s="347" t="str">
        <f t="shared" si="9"/>
        <v/>
      </c>
    </row>
    <row r="253" spans="1:23" ht="18" hidden="1" customHeight="1" x14ac:dyDescent="0.2">
      <c r="A253" s="139"/>
      <c r="B253" s="139"/>
      <c r="C253" s="139"/>
      <c r="D253" s="776"/>
      <c r="E253" s="776"/>
      <c r="F253" s="776"/>
      <c r="G253" s="141"/>
      <c r="H253" s="141"/>
      <c r="I253" s="141"/>
      <c r="J253" s="141"/>
      <c r="K253" s="141"/>
      <c r="L253" s="141"/>
      <c r="M253" s="141"/>
      <c r="N253" s="141"/>
      <c r="O253" s="141"/>
      <c r="P253" s="141"/>
      <c r="Q253" s="141"/>
      <c r="R253" s="141"/>
      <c r="S253" s="141"/>
      <c r="T253" s="141"/>
      <c r="U253" s="141" t="str">
        <f t="shared" si="8"/>
        <v/>
      </c>
      <c r="W253" s="347" t="str">
        <f t="shared" si="9"/>
        <v/>
      </c>
    </row>
    <row r="254" spans="1:23" ht="18" hidden="1" customHeight="1" x14ac:dyDescent="0.2">
      <c r="A254" s="139"/>
      <c r="B254" s="139"/>
      <c r="C254" s="139"/>
      <c r="D254" s="776"/>
      <c r="E254" s="776"/>
      <c r="F254" s="776"/>
      <c r="G254" s="141"/>
      <c r="H254" s="141"/>
      <c r="I254" s="141"/>
      <c r="J254" s="141"/>
      <c r="K254" s="141"/>
      <c r="L254" s="141"/>
      <c r="M254" s="141"/>
      <c r="N254" s="141"/>
      <c r="O254" s="141"/>
      <c r="P254" s="141"/>
      <c r="Q254" s="141"/>
      <c r="R254" s="141"/>
      <c r="S254" s="141"/>
      <c r="T254" s="141"/>
      <c r="U254" s="141" t="str">
        <f t="shared" si="8"/>
        <v/>
      </c>
      <c r="W254" s="347" t="str">
        <f t="shared" si="9"/>
        <v/>
      </c>
    </row>
    <row r="255" spans="1:23" ht="18" hidden="1" customHeight="1" x14ac:dyDescent="0.2">
      <c r="A255" s="139"/>
      <c r="B255" s="139"/>
      <c r="C255" s="139"/>
      <c r="D255" s="776"/>
      <c r="E255" s="776"/>
      <c r="F255" s="776"/>
      <c r="G255" s="141"/>
      <c r="H255" s="141"/>
      <c r="I255" s="141"/>
      <c r="J255" s="141"/>
      <c r="K255" s="141"/>
      <c r="L255" s="141"/>
      <c r="M255" s="141"/>
      <c r="N255" s="141"/>
      <c r="O255" s="141"/>
      <c r="P255" s="141"/>
      <c r="Q255" s="141"/>
      <c r="R255" s="141"/>
      <c r="S255" s="141"/>
      <c r="T255" s="141"/>
      <c r="U255" s="141" t="str">
        <f t="shared" si="8"/>
        <v/>
      </c>
      <c r="W255" s="347" t="str">
        <f t="shared" si="9"/>
        <v/>
      </c>
    </row>
    <row r="256" spans="1:23" ht="18" hidden="1" customHeight="1" x14ac:dyDescent="0.2">
      <c r="A256" s="139"/>
      <c r="B256" s="139"/>
      <c r="C256" s="139"/>
      <c r="D256" s="776"/>
      <c r="E256" s="776"/>
      <c r="F256" s="776"/>
      <c r="G256" s="141"/>
      <c r="H256" s="141"/>
      <c r="I256" s="141"/>
      <c r="J256" s="141"/>
      <c r="K256" s="141"/>
      <c r="L256" s="141"/>
      <c r="M256" s="141"/>
      <c r="N256" s="141"/>
      <c r="O256" s="141"/>
      <c r="P256" s="141"/>
      <c r="Q256" s="141"/>
      <c r="R256" s="141"/>
      <c r="S256" s="141"/>
      <c r="T256" s="141"/>
      <c r="U256" s="141" t="str">
        <f t="shared" si="8"/>
        <v/>
      </c>
      <c r="W256" s="347" t="str">
        <f t="shared" si="9"/>
        <v/>
      </c>
    </row>
    <row r="257" spans="1:23" ht="18" hidden="1" customHeight="1" x14ac:dyDescent="0.2">
      <c r="A257" s="139"/>
      <c r="B257" s="139"/>
      <c r="C257" s="139"/>
      <c r="D257" s="776"/>
      <c r="E257" s="776"/>
      <c r="F257" s="776"/>
      <c r="G257" s="141"/>
      <c r="H257" s="141"/>
      <c r="I257" s="141"/>
      <c r="J257" s="141"/>
      <c r="K257" s="141"/>
      <c r="L257" s="141"/>
      <c r="M257" s="141"/>
      <c r="N257" s="141"/>
      <c r="O257" s="141"/>
      <c r="P257" s="141"/>
      <c r="Q257" s="141"/>
      <c r="R257" s="141"/>
      <c r="S257" s="141"/>
      <c r="T257" s="141"/>
      <c r="U257" s="141" t="str">
        <f t="shared" si="8"/>
        <v/>
      </c>
      <c r="W257" s="347" t="str">
        <f t="shared" si="9"/>
        <v/>
      </c>
    </row>
    <row r="258" spans="1:23" ht="18" hidden="1" customHeight="1" x14ac:dyDescent="0.2">
      <c r="A258" s="139"/>
      <c r="B258" s="139"/>
      <c r="C258" s="139"/>
      <c r="D258" s="776"/>
      <c r="E258" s="776"/>
      <c r="F258" s="776"/>
      <c r="G258" s="141"/>
      <c r="H258" s="141"/>
      <c r="I258" s="141"/>
      <c r="J258" s="141"/>
      <c r="K258" s="141"/>
      <c r="L258" s="141"/>
      <c r="M258" s="141"/>
      <c r="N258" s="141"/>
      <c r="O258" s="141"/>
      <c r="P258" s="141"/>
      <c r="Q258" s="141"/>
      <c r="R258" s="141"/>
      <c r="S258" s="141"/>
      <c r="T258" s="141"/>
      <c r="U258" s="141" t="str">
        <f t="shared" si="8"/>
        <v/>
      </c>
      <c r="W258" s="347" t="str">
        <f t="shared" si="9"/>
        <v/>
      </c>
    </row>
    <row r="259" spans="1:23" ht="18" hidden="1" customHeight="1" x14ac:dyDescent="0.2">
      <c r="A259" s="139"/>
      <c r="B259" s="139"/>
      <c r="C259" s="139"/>
      <c r="D259" s="776"/>
      <c r="E259" s="776"/>
      <c r="F259" s="776"/>
      <c r="G259" s="141"/>
      <c r="H259" s="141"/>
      <c r="I259" s="141"/>
      <c r="J259" s="141"/>
      <c r="K259" s="141"/>
      <c r="L259" s="141"/>
      <c r="M259" s="141"/>
      <c r="N259" s="141"/>
      <c r="O259" s="141"/>
      <c r="P259" s="141"/>
      <c r="Q259" s="141"/>
      <c r="R259" s="141"/>
      <c r="S259" s="141"/>
      <c r="T259" s="141"/>
      <c r="U259" s="141" t="str">
        <f t="shared" si="8"/>
        <v/>
      </c>
      <c r="W259" s="347" t="str">
        <f t="shared" si="9"/>
        <v/>
      </c>
    </row>
    <row r="260" spans="1:23" ht="18" hidden="1" customHeight="1" x14ac:dyDescent="0.2">
      <c r="A260" s="139"/>
      <c r="B260" s="139"/>
      <c r="C260" s="139"/>
      <c r="D260" s="776"/>
      <c r="E260" s="776"/>
      <c r="F260" s="776"/>
      <c r="G260" s="141"/>
      <c r="H260" s="141"/>
      <c r="I260" s="141"/>
      <c r="J260" s="141"/>
      <c r="K260" s="141"/>
      <c r="L260" s="141"/>
      <c r="M260" s="141"/>
      <c r="N260" s="141"/>
      <c r="O260" s="141"/>
      <c r="P260" s="141"/>
      <c r="Q260" s="141"/>
      <c r="R260" s="141"/>
      <c r="S260" s="141"/>
      <c r="T260" s="141"/>
      <c r="U260" s="141" t="str">
        <f t="shared" si="8"/>
        <v/>
      </c>
      <c r="W260" s="347" t="str">
        <f t="shared" si="9"/>
        <v/>
      </c>
    </row>
    <row r="261" spans="1:23" ht="18" hidden="1" customHeight="1" x14ac:dyDescent="0.2">
      <c r="A261" s="139"/>
      <c r="B261" s="139"/>
      <c r="C261" s="139"/>
      <c r="D261" s="776"/>
      <c r="E261" s="776"/>
      <c r="F261" s="776"/>
      <c r="G261" s="141"/>
      <c r="H261" s="141"/>
      <c r="I261" s="141"/>
      <c r="J261" s="141"/>
      <c r="K261" s="141"/>
      <c r="L261" s="141"/>
      <c r="M261" s="141"/>
      <c r="N261" s="141"/>
      <c r="O261" s="141"/>
      <c r="P261" s="141"/>
      <c r="Q261" s="141"/>
      <c r="R261" s="141"/>
      <c r="S261" s="141"/>
      <c r="T261" s="141"/>
      <c r="U261" s="141" t="str">
        <f t="shared" si="8"/>
        <v/>
      </c>
      <c r="W261" s="347" t="str">
        <f t="shared" si="9"/>
        <v/>
      </c>
    </row>
    <row r="262" spans="1:23" ht="18" hidden="1" customHeight="1" x14ac:dyDescent="0.2">
      <c r="A262" s="139"/>
      <c r="B262" s="139"/>
      <c r="C262" s="139"/>
      <c r="D262" s="776"/>
      <c r="E262" s="776"/>
      <c r="F262" s="776"/>
      <c r="G262" s="141"/>
      <c r="H262" s="141"/>
      <c r="I262" s="141"/>
      <c r="J262" s="141"/>
      <c r="K262" s="141"/>
      <c r="L262" s="141"/>
      <c r="M262" s="141"/>
      <c r="N262" s="141"/>
      <c r="O262" s="141"/>
      <c r="P262" s="141"/>
      <c r="Q262" s="141"/>
      <c r="R262" s="141"/>
      <c r="S262" s="141"/>
      <c r="T262" s="141"/>
      <c r="U262" s="141" t="str">
        <f t="shared" si="8"/>
        <v/>
      </c>
      <c r="W262" s="347" t="str">
        <f t="shared" si="9"/>
        <v/>
      </c>
    </row>
    <row r="263" spans="1:23" ht="18" hidden="1" customHeight="1" x14ac:dyDescent="0.2">
      <c r="A263" s="139"/>
      <c r="B263" s="139"/>
      <c r="C263" s="139"/>
      <c r="D263" s="776"/>
      <c r="E263" s="776"/>
      <c r="F263" s="776"/>
      <c r="G263" s="141"/>
      <c r="H263" s="141"/>
      <c r="I263" s="141"/>
      <c r="J263" s="141"/>
      <c r="K263" s="141"/>
      <c r="L263" s="141"/>
      <c r="M263" s="141"/>
      <c r="N263" s="141"/>
      <c r="O263" s="141"/>
      <c r="P263" s="141"/>
      <c r="Q263" s="141"/>
      <c r="R263" s="141"/>
      <c r="S263" s="141"/>
      <c r="T263" s="141"/>
      <c r="U263" s="141" t="str">
        <f t="shared" si="8"/>
        <v/>
      </c>
      <c r="W263" s="347" t="str">
        <f t="shared" si="9"/>
        <v/>
      </c>
    </row>
    <row r="264" spans="1:23" ht="18" hidden="1" customHeight="1" x14ac:dyDescent="0.2">
      <c r="A264" s="139"/>
      <c r="B264" s="139"/>
      <c r="C264" s="139"/>
      <c r="D264" s="776"/>
      <c r="E264" s="776"/>
      <c r="F264" s="776"/>
      <c r="G264" s="141"/>
      <c r="H264" s="141"/>
      <c r="I264" s="141"/>
      <c r="J264" s="141"/>
      <c r="K264" s="141"/>
      <c r="L264" s="141"/>
      <c r="M264" s="141"/>
      <c r="N264" s="141"/>
      <c r="O264" s="141"/>
      <c r="P264" s="141"/>
      <c r="Q264" s="141"/>
      <c r="R264" s="141"/>
      <c r="S264" s="141"/>
      <c r="T264" s="141"/>
      <c r="U264" s="141" t="str">
        <f t="shared" si="8"/>
        <v/>
      </c>
      <c r="W264" s="347" t="str">
        <f t="shared" si="9"/>
        <v/>
      </c>
    </row>
    <row r="265" spans="1:23" ht="18" hidden="1" customHeight="1" x14ac:dyDescent="0.2">
      <c r="A265" s="139"/>
      <c r="B265" s="139"/>
      <c r="C265" s="139"/>
      <c r="D265" s="776"/>
      <c r="E265" s="776"/>
      <c r="F265" s="776"/>
      <c r="G265" s="141"/>
      <c r="H265" s="141"/>
      <c r="I265" s="141"/>
      <c r="J265" s="141"/>
      <c r="K265" s="141"/>
      <c r="L265" s="141"/>
      <c r="M265" s="141"/>
      <c r="N265" s="141"/>
      <c r="O265" s="141"/>
      <c r="P265" s="141"/>
      <c r="Q265" s="141"/>
      <c r="R265" s="141"/>
      <c r="S265" s="141"/>
      <c r="T265" s="141"/>
      <c r="U265" s="141" t="str">
        <f t="shared" si="8"/>
        <v/>
      </c>
      <c r="W265" s="347" t="str">
        <f t="shared" si="9"/>
        <v/>
      </c>
    </row>
    <row r="266" spans="1:23" ht="18" hidden="1" customHeight="1" x14ac:dyDescent="0.2">
      <c r="A266" s="139"/>
      <c r="B266" s="139"/>
      <c r="C266" s="139"/>
      <c r="D266" s="776"/>
      <c r="E266" s="776"/>
      <c r="F266" s="776"/>
      <c r="G266" s="141"/>
      <c r="H266" s="141"/>
      <c r="I266" s="141"/>
      <c r="J266" s="141"/>
      <c r="K266" s="141"/>
      <c r="L266" s="141"/>
      <c r="M266" s="141"/>
      <c r="N266" s="141"/>
      <c r="O266" s="141"/>
      <c r="P266" s="141"/>
      <c r="Q266" s="141"/>
      <c r="R266" s="141"/>
      <c r="S266" s="141"/>
      <c r="T266" s="141"/>
      <c r="U266" s="141" t="str">
        <f t="shared" si="8"/>
        <v/>
      </c>
      <c r="W266" s="347" t="str">
        <f t="shared" si="9"/>
        <v/>
      </c>
    </row>
    <row r="267" spans="1:23" ht="18" hidden="1" customHeight="1" x14ac:dyDescent="0.2">
      <c r="A267" s="139"/>
      <c r="B267" s="139"/>
      <c r="C267" s="139"/>
      <c r="D267" s="776"/>
      <c r="E267" s="776"/>
      <c r="F267" s="776"/>
      <c r="G267" s="141"/>
      <c r="H267" s="141"/>
      <c r="I267" s="141"/>
      <c r="J267" s="141"/>
      <c r="K267" s="141"/>
      <c r="L267" s="141"/>
      <c r="M267" s="141"/>
      <c r="N267" s="141"/>
      <c r="O267" s="141"/>
      <c r="P267" s="141"/>
      <c r="Q267" s="141"/>
      <c r="R267" s="141"/>
      <c r="S267" s="141"/>
      <c r="T267" s="141"/>
      <c r="U267" s="141" t="str">
        <f t="shared" si="8"/>
        <v/>
      </c>
      <c r="W267" s="347" t="str">
        <f t="shared" si="9"/>
        <v/>
      </c>
    </row>
    <row r="268" spans="1:23" ht="18" hidden="1" customHeight="1" x14ac:dyDescent="0.2">
      <c r="A268" s="139"/>
      <c r="B268" s="139"/>
      <c r="C268" s="139"/>
      <c r="D268" s="776"/>
      <c r="E268" s="776"/>
      <c r="F268" s="776"/>
      <c r="G268" s="141"/>
      <c r="H268" s="141"/>
      <c r="I268" s="141"/>
      <c r="J268" s="141"/>
      <c r="K268" s="141"/>
      <c r="L268" s="141"/>
      <c r="M268" s="141"/>
      <c r="N268" s="141"/>
      <c r="O268" s="141"/>
      <c r="P268" s="141"/>
      <c r="Q268" s="141"/>
      <c r="R268" s="141"/>
      <c r="S268" s="141"/>
      <c r="T268" s="141"/>
      <c r="U268" s="141" t="str">
        <f t="shared" si="8"/>
        <v/>
      </c>
      <c r="W268" s="347" t="str">
        <f t="shared" si="9"/>
        <v/>
      </c>
    </row>
    <row r="269" spans="1:23" ht="18" hidden="1" customHeight="1" x14ac:dyDescent="0.2">
      <c r="A269" s="139"/>
      <c r="B269" s="139"/>
      <c r="C269" s="139"/>
      <c r="D269" s="776"/>
      <c r="E269" s="776"/>
      <c r="F269" s="776"/>
      <c r="G269" s="141"/>
      <c r="H269" s="141"/>
      <c r="I269" s="141"/>
      <c r="J269" s="141"/>
      <c r="K269" s="141"/>
      <c r="L269" s="141"/>
      <c r="M269" s="141"/>
      <c r="N269" s="141"/>
      <c r="O269" s="141"/>
      <c r="P269" s="141"/>
      <c r="Q269" s="141"/>
      <c r="R269" s="141"/>
      <c r="S269" s="141"/>
      <c r="T269" s="141"/>
      <c r="U269" s="141" t="str">
        <f t="shared" si="8"/>
        <v/>
      </c>
      <c r="W269" s="347" t="str">
        <f t="shared" si="9"/>
        <v/>
      </c>
    </row>
    <row r="270" spans="1:23" ht="18" hidden="1" customHeight="1" x14ac:dyDescent="0.2">
      <c r="A270" s="139"/>
      <c r="B270" s="139"/>
      <c r="C270" s="139"/>
      <c r="D270" s="776"/>
      <c r="E270" s="776"/>
      <c r="F270" s="776"/>
      <c r="G270" s="141"/>
      <c r="H270" s="141"/>
      <c r="I270" s="141"/>
      <c r="J270" s="141"/>
      <c r="K270" s="141"/>
      <c r="L270" s="141"/>
      <c r="M270" s="141"/>
      <c r="N270" s="141"/>
      <c r="O270" s="141"/>
      <c r="P270" s="141"/>
      <c r="Q270" s="141"/>
      <c r="R270" s="141"/>
      <c r="S270" s="141"/>
      <c r="T270" s="141"/>
      <c r="U270" s="141" t="str">
        <f t="shared" si="8"/>
        <v/>
      </c>
      <c r="W270" s="347" t="str">
        <f t="shared" si="9"/>
        <v/>
      </c>
    </row>
    <row r="271" spans="1:23" ht="18" hidden="1" customHeight="1" x14ac:dyDescent="0.2">
      <c r="A271" s="139"/>
      <c r="B271" s="139"/>
      <c r="C271" s="139"/>
      <c r="D271" s="776"/>
      <c r="E271" s="776"/>
      <c r="F271" s="776"/>
      <c r="G271" s="141"/>
      <c r="H271" s="141"/>
      <c r="I271" s="141"/>
      <c r="J271" s="141"/>
      <c r="K271" s="141"/>
      <c r="L271" s="141"/>
      <c r="M271" s="141"/>
      <c r="N271" s="141"/>
      <c r="O271" s="141"/>
      <c r="P271" s="141"/>
      <c r="Q271" s="141"/>
      <c r="R271" s="141"/>
      <c r="S271" s="141"/>
      <c r="T271" s="141"/>
      <c r="U271" s="141" t="str">
        <f t="shared" si="8"/>
        <v/>
      </c>
      <c r="W271" s="347" t="str">
        <f t="shared" si="9"/>
        <v/>
      </c>
    </row>
    <row r="272" spans="1:23" ht="18" hidden="1" customHeight="1" x14ac:dyDescent="0.2">
      <c r="A272" s="139"/>
      <c r="B272" s="139"/>
      <c r="C272" s="139"/>
      <c r="D272" s="776"/>
      <c r="E272" s="776"/>
      <c r="F272" s="776"/>
      <c r="G272" s="141"/>
      <c r="H272" s="141"/>
      <c r="I272" s="141"/>
      <c r="J272" s="141"/>
      <c r="K272" s="141"/>
      <c r="L272" s="141"/>
      <c r="M272" s="141"/>
      <c r="N272" s="141"/>
      <c r="O272" s="141"/>
      <c r="P272" s="141"/>
      <c r="Q272" s="141"/>
      <c r="R272" s="141"/>
      <c r="S272" s="141"/>
      <c r="T272" s="141"/>
      <c r="U272" s="141" t="str">
        <f t="shared" si="8"/>
        <v/>
      </c>
      <c r="W272" s="347" t="str">
        <f t="shared" si="9"/>
        <v/>
      </c>
    </row>
    <row r="273" spans="1:23" ht="18" hidden="1" customHeight="1" x14ac:dyDescent="0.2">
      <c r="A273" s="139"/>
      <c r="B273" s="139"/>
      <c r="C273" s="139"/>
      <c r="D273" s="776"/>
      <c r="E273" s="776"/>
      <c r="F273" s="776"/>
      <c r="G273" s="141"/>
      <c r="H273" s="141"/>
      <c r="I273" s="141"/>
      <c r="J273" s="141"/>
      <c r="K273" s="141"/>
      <c r="L273" s="141"/>
      <c r="M273" s="141"/>
      <c r="N273" s="141"/>
      <c r="O273" s="141"/>
      <c r="P273" s="141"/>
      <c r="Q273" s="141"/>
      <c r="R273" s="141"/>
      <c r="S273" s="141"/>
      <c r="T273" s="141"/>
      <c r="U273" s="141" t="str">
        <f t="shared" si="8"/>
        <v/>
      </c>
      <c r="W273" s="347" t="str">
        <f t="shared" si="9"/>
        <v/>
      </c>
    </row>
    <row r="274" spans="1:23" ht="18" hidden="1" customHeight="1" x14ac:dyDescent="0.2">
      <c r="A274" s="139"/>
      <c r="B274" s="139"/>
      <c r="C274" s="139"/>
      <c r="D274" s="776"/>
      <c r="E274" s="776"/>
      <c r="F274" s="776"/>
      <c r="G274" s="141"/>
      <c r="H274" s="141"/>
      <c r="I274" s="141"/>
      <c r="J274" s="141"/>
      <c r="K274" s="141"/>
      <c r="L274" s="141"/>
      <c r="M274" s="141"/>
      <c r="N274" s="141"/>
      <c r="O274" s="141"/>
      <c r="P274" s="141"/>
      <c r="Q274" s="141"/>
      <c r="R274" s="141"/>
      <c r="S274" s="141"/>
      <c r="T274" s="141"/>
      <c r="U274" s="141" t="str">
        <f t="shared" si="8"/>
        <v/>
      </c>
      <c r="W274" s="347" t="str">
        <f t="shared" si="9"/>
        <v/>
      </c>
    </row>
    <row r="275" spans="1:23" ht="18" hidden="1" customHeight="1" x14ac:dyDescent="0.2">
      <c r="A275" s="139"/>
      <c r="B275" s="139"/>
      <c r="C275" s="139"/>
      <c r="D275" s="776"/>
      <c r="E275" s="776"/>
      <c r="F275" s="776"/>
      <c r="G275" s="141"/>
      <c r="H275" s="141"/>
      <c r="I275" s="141"/>
      <c r="J275" s="141"/>
      <c r="K275" s="141"/>
      <c r="L275" s="141"/>
      <c r="M275" s="141"/>
      <c r="N275" s="141"/>
      <c r="O275" s="141"/>
      <c r="P275" s="141"/>
      <c r="Q275" s="141"/>
      <c r="R275" s="141"/>
      <c r="S275" s="141"/>
      <c r="T275" s="141"/>
      <c r="U275" s="141" t="str">
        <f t="shared" ref="U275:U338" si="10">IFERROR(AVERAGEIF(D275:T275,"&gt;0",D275:T275),"")</f>
        <v/>
      </c>
      <c r="W275" s="347" t="str">
        <f t="shared" ref="W275:W339" si="11">IFERROR(MEDIAN(D275:J275),"")</f>
        <v/>
      </c>
    </row>
    <row r="276" spans="1:23" ht="18" hidden="1" customHeight="1" x14ac:dyDescent="0.2">
      <c r="A276" s="139"/>
      <c r="B276" s="139"/>
      <c r="C276" s="139"/>
      <c r="D276" s="776"/>
      <c r="E276" s="776"/>
      <c r="F276" s="776"/>
      <c r="G276" s="141"/>
      <c r="H276" s="141"/>
      <c r="I276" s="141"/>
      <c r="J276" s="141"/>
      <c r="K276" s="141"/>
      <c r="L276" s="141"/>
      <c r="M276" s="141"/>
      <c r="N276" s="141"/>
      <c r="O276" s="141"/>
      <c r="P276" s="141"/>
      <c r="Q276" s="141"/>
      <c r="R276" s="141"/>
      <c r="S276" s="141"/>
      <c r="T276" s="141"/>
      <c r="U276" s="141" t="str">
        <f t="shared" si="10"/>
        <v/>
      </c>
      <c r="W276" s="347" t="str">
        <f t="shared" si="11"/>
        <v/>
      </c>
    </row>
    <row r="277" spans="1:23" ht="18" hidden="1" customHeight="1" x14ac:dyDescent="0.2">
      <c r="A277" s="139"/>
      <c r="B277" s="139"/>
      <c r="C277" s="139"/>
      <c r="D277" s="776"/>
      <c r="E277" s="776"/>
      <c r="F277" s="776"/>
      <c r="G277" s="141"/>
      <c r="H277" s="141"/>
      <c r="I277" s="141"/>
      <c r="J277" s="141"/>
      <c r="K277" s="141"/>
      <c r="L277" s="141"/>
      <c r="M277" s="141"/>
      <c r="N277" s="141"/>
      <c r="O277" s="141"/>
      <c r="P277" s="141"/>
      <c r="Q277" s="141"/>
      <c r="R277" s="141"/>
      <c r="S277" s="141"/>
      <c r="T277" s="141"/>
      <c r="U277" s="141" t="str">
        <f t="shared" si="10"/>
        <v/>
      </c>
      <c r="W277" s="347" t="str">
        <f t="shared" si="11"/>
        <v/>
      </c>
    </row>
    <row r="278" spans="1:23" ht="18" hidden="1" customHeight="1" x14ac:dyDescent="0.2">
      <c r="A278" s="139"/>
      <c r="B278" s="139"/>
      <c r="C278" s="139"/>
      <c r="D278" s="776"/>
      <c r="E278" s="776"/>
      <c r="F278" s="776"/>
      <c r="G278" s="141"/>
      <c r="H278" s="141"/>
      <c r="I278" s="141"/>
      <c r="J278" s="141"/>
      <c r="K278" s="141"/>
      <c r="L278" s="141"/>
      <c r="M278" s="141"/>
      <c r="N278" s="141"/>
      <c r="O278" s="141"/>
      <c r="P278" s="141"/>
      <c r="Q278" s="141"/>
      <c r="R278" s="141"/>
      <c r="S278" s="141"/>
      <c r="T278" s="141"/>
      <c r="U278" s="141" t="str">
        <f t="shared" si="10"/>
        <v/>
      </c>
      <c r="W278" s="347" t="str">
        <f t="shared" si="11"/>
        <v/>
      </c>
    </row>
    <row r="279" spans="1:23" ht="18" hidden="1" customHeight="1" x14ac:dyDescent="0.2">
      <c r="A279" s="139"/>
      <c r="B279" s="139"/>
      <c r="C279" s="139"/>
      <c r="D279" s="776"/>
      <c r="E279" s="776"/>
      <c r="F279" s="776"/>
      <c r="G279" s="141"/>
      <c r="H279" s="141"/>
      <c r="I279" s="141"/>
      <c r="J279" s="141"/>
      <c r="K279" s="141"/>
      <c r="L279" s="141"/>
      <c r="M279" s="141"/>
      <c r="N279" s="141"/>
      <c r="O279" s="141"/>
      <c r="P279" s="141"/>
      <c r="Q279" s="141"/>
      <c r="R279" s="141"/>
      <c r="S279" s="141"/>
      <c r="T279" s="141"/>
      <c r="U279" s="141" t="str">
        <f t="shared" si="10"/>
        <v/>
      </c>
      <c r="W279" s="347" t="str">
        <f t="shared" si="11"/>
        <v/>
      </c>
    </row>
    <row r="280" spans="1:23" ht="18" hidden="1" customHeight="1" x14ac:dyDescent="0.2">
      <c r="A280" s="139"/>
      <c r="B280" s="139"/>
      <c r="C280" s="139"/>
      <c r="D280" s="776"/>
      <c r="E280" s="776"/>
      <c r="F280" s="776"/>
      <c r="G280" s="141"/>
      <c r="H280" s="141"/>
      <c r="I280" s="141"/>
      <c r="J280" s="141"/>
      <c r="K280" s="141"/>
      <c r="L280" s="141"/>
      <c r="M280" s="141"/>
      <c r="N280" s="141"/>
      <c r="O280" s="141"/>
      <c r="P280" s="141"/>
      <c r="Q280" s="141"/>
      <c r="R280" s="141"/>
      <c r="S280" s="141"/>
      <c r="T280" s="141"/>
      <c r="U280" s="141" t="str">
        <f t="shared" si="10"/>
        <v/>
      </c>
      <c r="W280" s="347" t="str">
        <f t="shared" si="11"/>
        <v/>
      </c>
    </row>
    <row r="281" spans="1:23" ht="18" hidden="1" customHeight="1" x14ac:dyDescent="0.2">
      <c r="A281" s="139"/>
      <c r="B281" s="139"/>
      <c r="C281" s="139"/>
      <c r="D281" s="776"/>
      <c r="E281" s="776"/>
      <c r="F281" s="776"/>
      <c r="G281" s="141"/>
      <c r="H281" s="141"/>
      <c r="I281" s="141"/>
      <c r="J281" s="141"/>
      <c r="K281" s="141"/>
      <c r="L281" s="141"/>
      <c r="M281" s="141"/>
      <c r="N281" s="141"/>
      <c r="O281" s="141"/>
      <c r="P281" s="141"/>
      <c r="Q281" s="141"/>
      <c r="R281" s="141"/>
      <c r="S281" s="141"/>
      <c r="T281" s="141"/>
      <c r="U281" s="141" t="str">
        <f t="shared" si="10"/>
        <v/>
      </c>
      <c r="W281" s="347" t="str">
        <f t="shared" si="11"/>
        <v/>
      </c>
    </row>
    <row r="282" spans="1:23" ht="18" hidden="1" customHeight="1" x14ac:dyDescent="0.2">
      <c r="A282" s="139"/>
      <c r="B282" s="139"/>
      <c r="C282" s="139"/>
      <c r="D282" s="776"/>
      <c r="E282" s="776"/>
      <c r="F282" s="776"/>
      <c r="G282" s="141"/>
      <c r="H282" s="141"/>
      <c r="I282" s="141"/>
      <c r="J282" s="141"/>
      <c r="K282" s="141"/>
      <c r="L282" s="141"/>
      <c r="M282" s="141"/>
      <c r="N282" s="141"/>
      <c r="O282" s="141"/>
      <c r="P282" s="141"/>
      <c r="Q282" s="141"/>
      <c r="R282" s="141"/>
      <c r="S282" s="141"/>
      <c r="T282" s="141"/>
      <c r="U282" s="141" t="str">
        <f t="shared" si="10"/>
        <v/>
      </c>
      <c r="W282" s="347" t="str">
        <f t="shared" si="11"/>
        <v/>
      </c>
    </row>
    <row r="283" spans="1:23" ht="18" hidden="1" customHeight="1" x14ac:dyDescent="0.2">
      <c r="A283" s="139"/>
      <c r="B283" s="139"/>
      <c r="C283" s="139"/>
      <c r="D283" s="776"/>
      <c r="E283" s="776"/>
      <c r="F283" s="776"/>
      <c r="G283" s="141"/>
      <c r="H283" s="141"/>
      <c r="I283" s="141"/>
      <c r="J283" s="141"/>
      <c r="K283" s="141"/>
      <c r="L283" s="141"/>
      <c r="M283" s="141"/>
      <c r="N283" s="141"/>
      <c r="O283" s="141"/>
      <c r="P283" s="141"/>
      <c r="Q283" s="141"/>
      <c r="R283" s="141"/>
      <c r="S283" s="141"/>
      <c r="T283" s="141"/>
      <c r="U283" s="141" t="str">
        <f t="shared" si="10"/>
        <v/>
      </c>
      <c r="W283" s="347" t="str">
        <f t="shared" si="11"/>
        <v/>
      </c>
    </row>
    <row r="284" spans="1:23" ht="18" hidden="1" customHeight="1" x14ac:dyDescent="0.2">
      <c r="A284" s="139"/>
      <c r="B284" s="139"/>
      <c r="C284" s="139"/>
      <c r="D284" s="776"/>
      <c r="E284" s="776"/>
      <c r="F284" s="776"/>
      <c r="G284" s="141"/>
      <c r="H284" s="141"/>
      <c r="I284" s="141"/>
      <c r="J284" s="141"/>
      <c r="K284" s="141"/>
      <c r="L284" s="141"/>
      <c r="M284" s="141"/>
      <c r="N284" s="141"/>
      <c r="O284" s="141"/>
      <c r="P284" s="141"/>
      <c r="Q284" s="141"/>
      <c r="R284" s="141"/>
      <c r="S284" s="141"/>
      <c r="T284" s="141"/>
      <c r="U284" s="141" t="str">
        <f t="shared" si="10"/>
        <v/>
      </c>
      <c r="W284" s="347" t="str">
        <f t="shared" si="11"/>
        <v/>
      </c>
    </row>
    <row r="285" spans="1:23" ht="18" hidden="1" customHeight="1" x14ac:dyDescent="0.2">
      <c r="A285" s="139"/>
      <c r="B285" s="139"/>
      <c r="C285" s="139"/>
      <c r="D285" s="776"/>
      <c r="E285" s="776"/>
      <c r="F285" s="776"/>
      <c r="G285" s="141"/>
      <c r="H285" s="141"/>
      <c r="I285" s="141"/>
      <c r="J285" s="141"/>
      <c r="K285" s="141"/>
      <c r="L285" s="141"/>
      <c r="M285" s="141"/>
      <c r="N285" s="141"/>
      <c r="O285" s="141"/>
      <c r="P285" s="141"/>
      <c r="Q285" s="141"/>
      <c r="R285" s="141"/>
      <c r="S285" s="141"/>
      <c r="T285" s="141"/>
      <c r="U285" s="141" t="str">
        <f t="shared" si="10"/>
        <v/>
      </c>
      <c r="W285" s="347" t="str">
        <f t="shared" si="11"/>
        <v/>
      </c>
    </row>
    <row r="286" spans="1:23" ht="18" hidden="1" customHeight="1" x14ac:dyDescent="0.2">
      <c r="A286" s="139"/>
      <c r="B286" s="139"/>
      <c r="C286" s="139"/>
      <c r="D286" s="776"/>
      <c r="E286" s="776"/>
      <c r="F286" s="776"/>
      <c r="G286" s="141"/>
      <c r="H286" s="141"/>
      <c r="I286" s="141"/>
      <c r="J286" s="141"/>
      <c r="K286" s="141"/>
      <c r="L286" s="141"/>
      <c r="M286" s="141"/>
      <c r="N286" s="141"/>
      <c r="O286" s="141"/>
      <c r="P286" s="141"/>
      <c r="Q286" s="141"/>
      <c r="R286" s="141"/>
      <c r="S286" s="141"/>
      <c r="T286" s="141"/>
      <c r="U286" s="141" t="str">
        <f t="shared" si="10"/>
        <v/>
      </c>
      <c r="W286" s="347" t="str">
        <f t="shared" si="11"/>
        <v/>
      </c>
    </row>
    <row r="287" spans="1:23" ht="18" hidden="1" customHeight="1" x14ac:dyDescent="0.2">
      <c r="A287" s="139"/>
      <c r="B287" s="139"/>
      <c r="C287" s="139"/>
      <c r="D287" s="776"/>
      <c r="E287" s="776"/>
      <c r="F287" s="776"/>
      <c r="G287" s="141"/>
      <c r="H287" s="141"/>
      <c r="I287" s="141"/>
      <c r="J287" s="141"/>
      <c r="K287" s="141"/>
      <c r="L287" s="141"/>
      <c r="M287" s="141"/>
      <c r="N287" s="141"/>
      <c r="O287" s="141"/>
      <c r="P287" s="141"/>
      <c r="Q287" s="141"/>
      <c r="R287" s="141"/>
      <c r="S287" s="141"/>
      <c r="T287" s="141"/>
      <c r="U287" s="141" t="str">
        <f t="shared" si="10"/>
        <v/>
      </c>
      <c r="W287" s="347" t="str">
        <f t="shared" si="11"/>
        <v/>
      </c>
    </row>
    <row r="288" spans="1:23" ht="18" hidden="1" customHeight="1" x14ac:dyDescent="0.2">
      <c r="A288" s="139"/>
      <c r="B288" s="139"/>
      <c r="C288" s="139"/>
      <c r="D288" s="776"/>
      <c r="E288" s="776"/>
      <c r="F288" s="776"/>
      <c r="G288" s="141"/>
      <c r="H288" s="141"/>
      <c r="I288" s="141"/>
      <c r="J288" s="141"/>
      <c r="K288" s="141"/>
      <c r="L288" s="141"/>
      <c r="M288" s="141"/>
      <c r="N288" s="141"/>
      <c r="O288" s="141"/>
      <c r="P288" s="141"/>
      <c r="Q288" s="141"/>
      <c r="R288" s="141"/>
      <c r="S288" s="141"/>
      <c r="T288" s="141"/>
      <c r="U288" s="141" t="str">
        <f t="shared" si="10"/>
        <v/>
      </c>
      <c r="W288" s="347" t="str">
        <f t="shared" si="11"/>
        <v/>
      </c>
    </row>
    <row r="289" spans="1:23" ht="18" hidden="1" customHeight="1" x14ac:dyDescent="0.2">
      <c r="A289" s="139"/>
      <c r="B289" s="139"/>
      <c r="C289" s="139"/>
      <c r="D289" s="776"/>
      <c r="E289" s="776"/>
      <c r="F289" s="776"/>
      <c r="G289" s="141"/>
      <c r="H289" s="141"/>
      <c r="I289" s="141"/>
      <c r="J289" s="141"/>
      <c r="K289" s="141"/>
      <c r="L289" s="141"/>
      <c r="M289" s="141"/>
      <c r="N289" s="141"/>
      <c r="O289" s="141"/>
      <c r="P289" s="141"/>
      <c r="Q289" s="141"/>
      <c r="R289" s="141"/>
      <c r="S289" s="141"/>
      <c r="T289" s="141"/>
      <c r="U289" s="141" t="str">
        <f t="shared" si="10"/>
        <v/>
      </c>
      <c r="W289" s="347" t="str">
        <f t="shared" si="11"/>
        <v/>
      </c>
    </row>
    <row r="290" spans="1:23" ht="18" hidden="1" customHeight="1" x14ac:dyDescent="0.2">
      <c r="A290" s="139"/>
      <c r="B290" s="139"/>
      <c r="C290" s="139"/>
      <c r="D290" s="776"/>
      <c r="E290" s="776"/>
      <c r="F290" s="776"/>
      <c r="G290" s="141"/>
      <c r="H290" s="141"/>
      <c r="I290" s="141"/>
      <c r="J290" s="141"/>
      <c r="K290" s="141"/>
      <c r="L290" s="141"/>
      <c r="M290" s="141"/>
      <c r="N290" s="141"/>
      <c r="O290" s="141"/>
      <c r="P290" s="141"/>
      <c r="Q290" s="141"/>
      <c r="R290" s="141"/>
      <c r="S290" s="141"/>
      <c r="T290" s="141"/>
      <c r="U290" s="141" t="str">
        <f t="shared" si="10"/>
        <v/>
      </c>
      <c r="W290" s="347" t="str">
        <f t="shared" si="11"/>
        <v/>
      </c>
    </row>
    <row r="291" spans="1:23" ht="18" hidden="1" customHeight="1" x14ac:dyDescent="0.2">
      <c r="A291" s="139"/>
      <c r="B291" s="139"/>
      <c r="C291" s="139"/>
      <c r="D291" s="776"/>
      <c r="E291" s="776"/>
      <c r="F291" s="776"/>
      <c r="G291" s="141"/>
      <c r="H291" s="141"/>
      <c r="I291" s="141"/>
      <c r="J291" s="141"/>
      <c r="K291" s="141"/>
      <c r="L291" s="141"/>
      <c r="M291" s="141"/>
      <c r="N291" s="141"/>
      <c r="O291" s="141"/>
      <c r="P291" s="141"/>
      <c r="Q291" s="141"/>
      <c r="R291" s="141"/>
      <c r="S291" s="141"/>
      <c r="T291" s="141"/>
      <c r="U291" s="141" t="str">
        <f t="shared" si="10"/>
        <v/>
      </c>
      <c r="W291" s="347" t="str">
        <f t="shared" si="11"/>
        <v/>
      </c>
    </row>
    <row r="292" spans="1:23" ht="18" hidden="1" customHeight="1" x14ac:dyDescent="0.2">
      <c r="A292" s="139"/>
      <c r="B292" s="139"/>
      <c r="C292" s="139"/>
      <c r="D292" s="776"/>
      <c r="E292" s="776"/>
      <c r="F292" s="776"/>
      <c r="G292" s="141"/>
      <c r="H292" s="141"/>
      <c r="I292" s="141"/>
      <c r="J292" s="141"/>
      <c r="K292" s="141"/>
      <c r="L292" s="141"/>
      <c r="M292" s="141"/>
      <c r="N292" s="141"/>
      <c r="O292" s="141"/>
      <c r="P292" s="141"/>
      <c r="Q292" s="141"/>
      <c r="R292" s="141"/>
      <c r="S292" s="141"/>
      <c r="T292" s="141"/>
      <c r="U292" s="141" t="str">
        <f t="shared" si="10"/>
        <v/>
      </c>
      <c r="W292" s="347" t="str">
        <f t="shared" si="11"/>
        <v/>
      </c>
    </row>
    <row r="293" spans="1:23" ht="18" hidden="1" customHeight="1" x14ac:dyDescent="0.2">
      <c r="A293" s="139"/>
      <c r="B293" s="139"/>
      <c r="C293" s="139"/>
      <c r="D293" s="776"/>
      <c r="E293" s="776"/>
      <c r="F293" s="776"/>
      <c r="G293" s="141"/>
      <c r="H293" s="141"/>
      <c r="I293" s="141"/>
      <c r="J293" s="141"/>
      <c r="K293" s="141"/>
      <c r="L293" s="141"/>
      <c r="M293" s="141"/>
      <c r="N293" s="141"/>
      <c r="O293" s="141"/>
      <c r="P293" s="141"/>
      <c r="Q293" s="141"/>
      <c r="R293" s="141"/>
      <c r="S293" s="141"/>
      <c r="T293" s="141"/>
      <c r="U293" s="141" t="str">
        <f t="shared" si="10"/>
        <v/>
      </c>
      <c r="W293" s="347" t="str">
        <f t="shared" si="11"/>
        <v/>
      </c>
    </row>
    <row r="294" spans="1:23" ht="18" hidden="1" customHeight="1" x14ac:dyDescent="0.2">
      <c r="A294" s="139"/>
      <c r="B294" s="139"/>
      <c r="C294" s="139"/>
      <c r="D294" s="776"/>
      <c r="E294" s="776"/>
      <c r="F294" s="776"/>
      <c r="G294" s="141"/>
      <c r="H294" s="141"/>
      <c r="I294" s="141"/>
      <c r="J294" s="141"/>
      <c r="K294" s="141"/>
      <c r="L294" s="141"/>
      <c r="M294" s="141"/>
      <c r="N294" s="141"/>
      <c r="O294" s="141"/>
      <c r="P294" s="141"/>
      <c r="Q294" s="141"/>
      <c r="R294" s="141"/>
      <c r="S294" s="141"/>
      <c r="T294" s="141"/>
      <c r="U294" s="141" t="str">
        <f t="shared" si="10"/>
        <v/>
      </c>
      <c r="W294" s="347" t="str">
        <f t="shared" si="11"/>
        <v/>
      </c>
    </row>
    <row r="295" spans="1:23" ht="18" hidden="1" customHeight="1" x14ac:dyDescent="0.2">
      <c r="A295" s="139"/>
      <c r="B295" s="139"/>
      <c r="C295" s="139"/>
      <c r="D295" s="776"/>
      <c r="E295" s="776"/>
      <c r="F295" s="776"/>
      <c r="G295" s="141"/>
      <c r="H295" s="141"/>
      <c r="I295" s="141"/>
      <c r="J295" s="141"/>
      <c r="K295" s="141"/>
      <c r="L295" s="141"/>
      <c r="M295" s="141"/>
      <c r="N295" s="141"/>
      <c r="O295" s="141"/>
      <c r="P295" s="141"/>
      <c r="Q295" s="141"/>
      <c r="R295" s="141"/>
      <c r="S295" s="141"/>
      <c r="T295" s="141"/>
      <c r="U295" s="141" t="str">
        <f t="shared" si="10"/>
        <v/>
      </c>
      <c r="W295" s="347" t="str">
        <f t="shared" si="11"/>
        <v/>
      </c>
    </row>
    <row r="296" spans="1:23" ht="18" hidden="1" customHeight="1" x14ac:dyDescent="0.2">
      <c r="A296" s="139"/>
      <c r="B296" s="139"/>
      <c r="C296" s="139"/>
      <c r="D296" s="776"/>
      <c r="E296" s="776"/>
      <c r="F296" s="776"/>
      <c r="G296" s="141"/>
      <c r="H296" s="141"/>
      <c r="I296" s="141"/>
      <c r="J296" s="141"/>
      <c r="K296" s="141"/>
      <c r="L296" s="141"/>
      <c r="M296" s="141"/>
      <c r="N296" s="141"/>
      <c r="O296" s="141"/>
      <c r="P296" s="141"/>
      <c r="Q296" s="141"/>
      <c r="R296" s="141"/>
      <c r="S296" s="141"/>
      <c r="T296" s="141"/>
      <c r="U296" s="141" t="str">
        <f t="shared" si="10"/>
        <v/>
      </c>
      <c r="W296" s="347" t="str">
        <f t="shared" si="11"/>
        <v/>
      </c>
    </row>
    <row r="297" spans="1:23" ht="18" hidden="1" customHeight="1" x14ac:dyDescent="0.2">
      <c r="A297" s="139"/>
      <c r="B297" s="139"/>
      <c r="C297" s="139"/>
      <c r="D297" s="776"/>
      <c r="E297" s="776"/>
      <c r="F297" s="776"/>
      <c r="G297" s="141"/>
      <c r="H297" s="141"/>
      <c r="I297" s="141"/>
      <c r="J297" s="141"/>
      <c r="K297" s="141"/>
      <c r="L297" s="141"/>
      <c r="M297" s="141"/>
      <c r="N297" s="141"/>
      <c r="O297" s="141"/>
      <c r="P297" s="141"/>
      <c r="Q297" s="141"/>
      <c r="R297" s="141"/>
      <c r="S297" s="141"/>
      <c r="T297" s="141"/>
      <c r="U297" s="141" t="str">
        <f t="shared" si="10"/>
        <v/>
      </c>
      <c r="W297" s="347" t="str">
        <f t="shared" si="11"/>
        <v/>
      </c>
    </row>
    <row r="298" spans="1:23" ht="18" hidden="1" customHeight="1" x14ac:dyDescent="0.2">
      <c r="A298" s="139"/>
      <c r="B298" s="139"/>
      <c r="C298" s="139"/>
      <c r="D298" s="776"/>
      <c r="E298" s="776"/>
      <c r="F298" s="776"/>
      <c r="G298" s="141"/>
      <c r="H298" s="141"/>
      <c r="I298" s="141"/>
      <c r="J298" s="141"/>
      <c r="K298" s="141"/>
      <c r="L298" s="141"/>
      <c r="M298" s="141"/>
      <c r="N298" s="141"/>
      <c r="O298" s="141"/>
      <c r="P298" s="141"/>
      <c r="Q298" s="141"/>
      <c r="R298" s="141"/>
      <c r="S298" s="141"/>
      <c r="T298" s="141"/>
      <c r="U298" s="141" t="str">
        <f t="shared" si="10"/>
        <v/>
      </c>
      <c r="W298" s="347" t="str">
        <f t="shared" si="11"/>
        <v/>
      </c>
    </row>
    <row r="299" spans="1:23" ht="18" hidden="1" customHeight="1" x14ac:dyDescent="0.2">
      <c r="A299" s="139"/>
      <c r="B299" s="139"/>
      <c r="C299" s="139"/>
      <c r="D299" s="776"/>
      <c r="E299" s="776"/>
      <c r="F299" s="776"/>
      <c r="G299" s="141"/>
      <c r="H299" s="141"/>
      <c r="I299" s="141"/>
      <c r="J299" s="141"/>
      <c r="K299" s="141"/>
      <c r="L299" s="141"/>
      <c r="M299" s="141"/>
      <c r="N299" s="141"/>
      <c r="O299" s="141"/>
      <c r="P299" s="141"/>
      <c r="Q299" s="141"/>
      <c r="R299" s="141"/>
      <c r="S299" s="141"/>
      <c r="T299" s="141"/>
      <c r="U299" s="141" t="str">
        <f t="shared" si="10"/>
        <v/>
      </c>
      <c r="W299" s="347" t="str">
        <f t="shared" si="11"/>
        <v/>
      </c>
    </row>
    <row r="300" spans="1:23" ht="18" hidden="1" customHeight="1" x14ac:dyDescent="0.2">
      <c r="A300" s="139"/>
      <c r="B300" s="139"/>
      <c r="C300" s="139"/>
      <c r="D300" s="776"/>
      <c r="E300" s="776"/>
      <c r="F300" s="776"/>
      <c r="G300" s="141"/>
      <c r="H300" s="141"/>
      <c r="I300" s="141"/>
      <c r="J300" s="141"/>
      <c r="K300" s="141"/>
      <c r="L300" s="141"/>
      <c r="M300" s="141"/>
      <c r="N300" s="141"/>
      <c r="O300" s="141"/>
      <c r="P300" s="141"/>
      <c r="Q300" s="141"/>
      <c r="R300" s="141"/>
      <c r="S300" s="141"/>
      <c r="T300" s="141"/>
      <c r="U300" s="141" t="str">
        <f t="shared" si="10"/>
        <v/>
      </c>
      <c r="W300" s="347" t="str">
        <f t="shared" si="11"/>
        <v/>
      </c>
    </row>
    <row r="301" spans="1:23" ht="18" hidden="1" customHeight="1" x14ac:dyDescent="0.2">
      <c r="A301" s="139"/>
      <c r="B301" s="139"/>
      <c r="C301" s="139"/>
      <c r="D301" s="776"/>
      <c r="E301" s="776"/>
      <c r="F301" s="776"/>
      <c r="G301" s="141"/>
      <c r="H301" s="141"/>
      <c r="I301" s="141"/>
      <c r="J301" s="141"/>
      <c r="K301" s="141"/>
      <c r="L301" s="141"/>
      <c r="M301" s="141"/>
      <c r="N301" s="141"/>
      <c r="O301" s="141"/>
      <c r="P301" s="141"/>
      <c r="Q301" s="141"/>
      <c r="R301" s="141"/>
      <c r="S301" s="141"/>
      <c r="T301" s="141"/>
      <c r="U301" s="141" t="str">
        <f t="shared" si="10"/>
        <v/>
      </c>
      <c r="W301" s="347" t="str">
        <f t="shared" si="11"/>
        <v/>
      </c>
    </row>
    <row r="302" spans="1:23" ht="18" hidden="1" customHeight="1" x14ac:dyDescent="0.2">
      <c r="A302" s="139"/>
      <c r="B302" s="139"/>
      <c r="C302" s="139"/>
      <c r="D302" s="776"/>
      <c r="E302" s="776"/>
      <c r="F302" s="776"/>
      <c r="G302" s="141"/>
      <c r="H302" s="141"/>
      <c r="I302" s="141"/>
      <c r="J302" s="141"/>
      <c r="K302" s="141"/>
      <c r="L302" s="141"/>
      <c r="M302" s="141"/>
      <c r="N302" s="141"/>
      <c r="O302" s="141"/>
      <c r="P302" s="141"/>
      <c r="Q302" s="141"/>
      <c r="R302" s="141"/>
      <c r="S302" s="141"/>
      <c r="T302" s="141"/>
      <c r="U302" s="141" t="str">
        <f t="shared" si="10"/>
        <v/>
      </c>
      <c r="W302" s="347" t="str">
        <f t="shared" si="11"/>
        <v/>
      </c>
    </row>
    <row r="303" spans="1:23" ht="18" hidden="1" customHeight="1" x14ac:dyDescent="0.2">
      <c r="A303" s="139"/>
      <c r="B303" s="139"/>
      <c r="C303" s="139"/>
      <c r="D303" s="776"/>
      <c r="E303" s="776"/>
      <c r="F303" s="776"/>
      <c r="G303" s="141"/>
      <c r="H303" s="141"/>
      <c r="I303" s="141"/>
      <c r="J303" s="141"/>
      <c r="K303" s="141"/>
      <c r="L303" s="141"/>
      <c r="M303" s="141"/>
      <c r="N303" s="141"/>
      <c r="O303" s="141"/>
      <c r="P303" s="141"/>
      <c r="Q303" s="141"/>
      <c r="R303" s="141"/>
      <c r="S303" s="141"/>
      <c r="T303" s="141"/>
      <c r="U303" s="141" t="str">
        <f t="shared" si="10"/>
        <v/>
      </c>
      <c r="W303" s="347" t="str">
        <f t="shared" si="11"/>
        <v/>
      </c>
    </row>
    <row r="304" spans="1:23" ht="18" hidden="1" customHeight="1" x14ac:dyDescent="0.2">
      <c r="A304" s="139"/>
      <c r="B304" s="139"/>
      <c r="C304" s="139"/>
      <c r="D304" s="776"/>
      <c r="E304" s="776"/>
      <c r="F304" s="776"/>
      <c r="G304" s="141"/>
      <c r="H304" s="141"/>
      <c r="I304" s="141"/>
      <c r="J304" s="141"/>
      <c r="K304" s="141"/>
      <c r="L304" s="141"/>
      <c r="M304" s="141"/>
      <c r="N304" s="141"/>
      <c r="O304" s="141"/>
      <c r="P304" s="141"/>
      <c r="Q304" s="141"/>
      <c r="R304" s="141"/>
      <c r="S304" s="141"/>
      <c r="T304" s="141"/>
      <c r="U304" s="141" t="str">
        <f t="shared" si="10"/>
        <v/>
      </c>
      <c r="W304" s="347" t="str">
        <f t="shared" si="11"/>
        <v/>
      </c>
    </row>
    <row r="305" spans="1:23" ht="18" hidden="1" customHeight="1" x14ac:dyDescent="0.2">
      <c r="A305" s="139"/>
      <c r="B305" s="139"/>
      <c r="C305" s="139"/>
      <c r="D305" s="776"/>
      <c r="E305" s="776"/>
      <c r="F305" s="776"/>
      <c r="G305" s="141"/>
      <c r="H305" s="141"/>
      <c r="I305" s="141"/>
      <c r="J305" s="141"/>
      <c r="K305" s="141"/>
      <c r="L305" s="141"/>
      <c r="M305" s="141"/>
      <c r="N305" s="141"/>
      <c r="O305" s="141"/>
      <c r="P305" s="141"/>
      <c r="Q305" s="141"/>
      <c r="R305" s="141"/>
      <c r="S305" s="141"/>
      <c r="T305" s="141"/>
      <c r="U305" s="141" t="str">
        <f t="shared" si="10"/>
        <v/>
      </c>
      <c r="W305" s="347" t="str">
        <f t="shared" si="11"/>
        <v/>
      </c>
    </row>
    <row r="306" spans="1:23" ht="18" hidden="1" customHeight="1" x14ac:dyDescent="0.2">
      <c r="A306" s="139"/>
      <c r="B306" s="139"/>
      <c r="C306" s="139"/>
      <c r="D306" s="776"/>
      <c r="E306" s="776"/>
      <c r="F306" s="776"/>
      <c r="G306" s="141"/>
      <c r="H306" s="141"/>
      <c r="I306" s="141"/>
      <c r="J306" s="141"/>
      <c r="K306" s="141"/>
      <c r="L306" s="141"/>
      <c r="M306" s="141"/>
      <c r="N306" s="141"/>
      <c r="O306" s="141"/>
      <c r="P306" s="141"/>
      <c r="Q306" s="141"/>
      <c r="R306" s="141"/>
      <c r="S306" s="141"/>
      <c r="T306" s="141"/>
      <c r="U306" s="141" t="str">
        <f t="shared" si="10"/>
        <v/>
      </c>
      <c r="W306" s="347" t="str">
        <f t="shared" si="11"/>
        <v/>
      </c>
    </row>
    <row r="307" spans="1:23" ht="18" hidden="1" customHeight="1" x14ac:dyDescent="0.2">
      <c r="A307" s="139"/>
      <c r="B307" s="139"/>
      <c r="C307" s="139"/>
      <c r="D307" s="776"/>
      <c r="E307" s="776"/>
      <c r="F307" s="776"/>
      <c r="G307" s="141"/>
      <c r="H307" s="141"/>
      <c r="I307" s="141"/>
      <c r="J307" s="141"/>
      <c r="K307" s="141"/>
      <c r="L307" s="141"/>
      <c r="M307" s="141"/>
      <c r="N307" s="141"/>
      <c r="O307" s="141"/>
      <c r="P307" s="141"/>
      <c r="Q307" s="141"/>
      <c r="R307" s="141"/>
      <c r="S307" s="141"/>
      <c r="T307" s="141"/>
      <c r="U307" s="141" t="str">
        <f t="shared" si="10"/>
        <v/>
      </c>
      <c r="W307" s="347" t="str">
        <f t="shared" si="11"/>
        <v/>
      </c>
    </row>
    <row r="308" spans="1:23" ht="18" hidden="1" customHeight="1" x14ac:dyDescent="0.2">
      <c r="A308" s="139"/>
      <c r="B308" s="139"/>
      <c r="C308" s="139"/>
      <c r="D308" s="776"/>
      <c r="E308" s="776"/>
      <c r="F308" s="776"/>
      <c r="G308" s="141"/>
      <c r="H308" s="141"/>
      <c r="I308" s="141"/>
      <c r="J308" s="141"/>
      <c r="K308" s="141"/>
      <c r="L308" s="141"/>
      <c r="M308" s="141"/>
      <c r="N308" s="141"/>
      <c r="O308" s="141"/>
      <c r="P308" s="141"/>
      <c r="Q308" s="141"/>
      <c r="R308" s="141"/>
      <c r="S308" s="141"/>
      <c r="T308" s="141"/>
      <c r="U308" s="141" t="str">
        <f t="shared" si="10"/>
        <v/>
      </c>
      <c r="W308" s="347" t="str">
        <f t="shared" si="11"/>
        <v/>
      </c>
    </row>
    <row r="309" spans="1:23" ht="18" hidden="1" customHeight="1" x14ac:dyDescent="0.2">
      <c r="A309" s="139"/>
      <c r="B309" s="139"/>
      <c r="C309" s="139"/>
      <c r="D309" s="776"/>
      <c r="E309" s="776"/>
      <c r="F309" s="776"/>
      <c r="G309" s="141"/>
      <c r="H309" s="141"/>
      <c r="I309" s="141"/>
      <c r="J309" s="141"/>
      <c r="K309" s="141"/>
      <c r="L309" s="141"/>
      <c r="M309" s="141"/>
      <c r="N309" s="141"/>
      <c r="O309" s="141"/>
      <c r="P309" s="141"/>
      <c r="Q309" s="141"/>
      <c r="R309" s="141"/>
      <c r="S309" s="141"/>
      <c r="T309" s="141"/>
      <c r="U309" s="141" t="str">
        <f t="shared" si="10"/>
        <v/>
      </c>
      <c r="W309" s="347" t="str">
        <f t="shared" si="11"/>
        <v/>
      </c>
    </row>
    <row r="310" spans="1:23" ht="18" hidden="1" customHeight="1" x14ac:dyDescent="0.2">
      <c r="A310" s="139"/>
      <c r="B310" s="139"/>
      <c r="C310" s="139"/>
      <c r="D310" s="776"/>
      <c r="E310" s="776"/>
      <c r="F310" s="776"/>
      <c r="G310" s="141"/>
      <c r="H310" s="141"/>
      <c r="I310" s="141"/>
      <c r="J310" s="141"/>
      <c r="K310" s="141"/>
      <c r="L310" s="141"/>
      <c r="M310" s="141"/>
      <c r="N310" s="141"/>
      <c r="O310" s="141"/>
      <c r="P310" s="141"/>
      <c r="Q310" s="141"/>
      <c r="R310" s="141"/>
      <c r="S310" s="141"/>
      <c r="T310" s="141"/>
      <c r="U310" s="141" t="str">
        <f t="shared" si="10"/>
        <v/>
      </c>
      <c r="W310" s="347" t="str">
        <f t="shared" si="11"/>
        <v/>
      </c>
    </row>
    <row r="311" spans="1:23" ht="18" hidden="1" customHeight="1" x14ac:dyDescent="0.2">
      <c r="A311" s="139"/>
      <c r="B311" s="139"/>
      <c r="C311" s="139"/>
      <c r="D311" s="776"/>
      <c r="E311" s="776"/>
      <c r="F311" s="776"/>
      <c r="G311" s="141"/>
      <c r="H311" s="141"/>
      <c r="I311" s="141"/>
      <c r="J311" s="141"/>
      <c r="K311" s="141"/>
      <c r="L311" s="141"/>
      <c r="M311" s="141"/>
      <c r="N311" s="141"/>
      <c r="O311" s="141"/>
      <c r="P311" s="141"/>
      <c r="Q311" s="141"/>
      <c r="R311" s="141"/>
      <c r="S311" s="141"/>
      <c r="T311" s="141"/>
      <c r="U311" s="141" t="str">
        <f t="shared" si="10"/>
        <v/>
      </c>
      <c r="W311" s="347" t="str">
        <f t="shared" si="11"/>
        <v/>
      </c>
    </row>
    <row r="312" spans="1:23" ht="18" hidden="1" customHeight="1" x14ac:dyDescent="0.2">
      <c r="A312" s="139"/>
      <c r="B312" s="139"/>
      <c r="C312" s="139"/>
      <c r="D312" s="776"/>
      <c r="E312" s="776"/>
      <c r="F312" s="776"/>
      <c r="G312" s="141"/>
      <c r="H312" s="141"/>
      <c r="I312" s="141"/>
      <c r="J312" s="141"/>
      <c r="K312" s="141"/>
      <c r="L312" s="141"/>
      <c r="M312" s="141"/>
      <c r="N312" s="141"/>
      <c r="O312" s="141"/>
      <c r="P312" s="141"/>
      <c r="Q312" s="141"/>
      <c r="R312" s="141"/>
      <c r="S312" s="141"/>
      <c r="T312" s="141"/>
      <c r="U312" s="141" t="str">
        <f t="shared" si="10"/>
        <v/>
      </c>
      <c r="W312" s="347" t="str">
        <f t="shared" si="11"/>
        <v/>
      </c>
    </row>
    <row r="313" spans="1:23" ht="18" hidden="1" customHeight="1" x14ac:dyDescent="0.2">
      <c r="A313" s="139"/>
      <c r="B313" s="139"/>
      <c r="C313" s="139"/>
      <c r="D313" s="776"/>
      <c r="E313" s="776"/>
      <c r="F313" s="776"/>
      <c r="G313" s="141"/>
      <c r="H313" s="141"/>
      <c r="I313" s="141"/>
      <c r="J313" s="141"/>
      <c r="K313" s="141"/>
      <c r="L313" s="141"/>
      <c r="M313" s="141"/>
      <c r="N313" s="141"/>
      <c r="O313" s="141"/>
      <c r="P313" s="141"/>
      <c r="Q313" s="141"/>
      <c r="R313" s="141"/>
      <c r="S313" s="141"/>
      <c r="T313" s="141"/>
      <c r="U313" s="141" t="str">
        <f t="shared" si="10"/>
        <v/>
      </c>
      <c r="W313" s="347" t="str">
        <f t="shared" si="11"/>
        <v/>
      </c>
    </row>
    <row r="314" spans="1:23" ht="18" hidden="1" customHeight="1" x14ac:dyDescent="0.2">
      <c r="A314" s="139"/>
      <c r="B314" s="139"/>
      <c r="C314" s="139"/>
      <c r="D314" s="776"/>
      <c r="E314" s="776"/>
      <c r="F314" s="776"/>
      <c r="G314" s="141"/>
      <c r="H314" s="141"/>
      <c r="I314" s="141"/>
      <c r="J314" s="141"/>
      <c r="K314" s="141"/>
      <c r="L314" s="141"/>
      <c r="M314" s="141"/>
      <c r="N314" s="141"/>
      <c r="O314" s="141"/>
      <c r="P314" s="141"/>
      <c r="Q314" s="141"/>
      <c r="R314" s="141"/>
      <c r="S314" s="141"/>
      <c r="T314" s="141"/>
      <c r="U314" s="141" t="str">
        <f t="shared" si="10"/>
        <v/>
      </c>
      <c r="W314" s="347" t="str">
        <f t="shared" si="11"/>
        <v/>
      </c>
    </row>
    <row r="315" spans="1:23" ht="18" hidden="1" customHeight="1" x14ac:dyDescent="0.2">
      <c r="A315" s="139"/>
      <c r="B315" s="139"/>
      <c r="C315" s="139"/>
      <c r="D315" s="776"/>
      <c r="E315" s="776"/>
      <c r="F315" s="776"/>
      <c r="G315" s="141"/>
      <c r="H315" s="141"/>
      <c r="I315" s="141"/>
      <c r="J315" s="141"/>
      <c r="K315" s="141"/>
      <c r="L315" s="141"/>
      <c r="M315" s="141"/>
      <c r="N315" s="141"/>
      <c r="O315" s="141"/>
      <c r="P315" s="141"/>
      <c r="Q315" s="141"/>
      <c r="R315" s="141"/>
      <c r="S315" s="141"/>
      <c r="T315" s="141"/>
      <c r="U315" s="141" t="str">
        <f t="shared" si="10"/>
        <v/>
      </c>
      <c r="W315" s="347" t="str">
        <f t="shared" si="11"/>
        <v/>
      </c>
    </row>
    <row r="316" spans="1:23" ht="18" hidden="1" customHeight="1" x14ac:dyDescent="0.2">
      <c r="A316" s="139"/>
      <c r="B316" s="139"/>
      <c r="C316" s="139"/>
      <c r="D316" s="776"/>
      <c r="E316" s="776"/>
      <c r="F316" s="776"/>
      <c r="G316" s="141"/>
      <c r="H316" s="141"/>
      <c r="I316" s="141"/>
      <c r="J316" s="141"/>
      <c r="K316" s="141"/>
      <c r="L316" s="141"/>
      <c r="M316" s="141"/>
      <c r="N316" s="141"/>
      <c r="O316" s="141"/>
      <c r="P316" s="141"/>
      <c r="Q316" s="141"/>
      <c r="R316" s="141"/>
      <c r="S316" s="141"/>
      <c r="T316" s="141"/>
      <c r="U316" s="141" t="str">
        <f t="shared" si="10"/>
        <v/>
      </c>
      <c r="W316" s="347" t="str">
        <f t="shared" si="11"/>
        <v/>
      </c>
    </row>
    <row r="317" spans="1:23" ht="18" hidden="1" customHeight="1" x14ac:dyDescent="0.2">
      <c r="A317" s="139"/>
      <c r="B317" s="139"/>
      <c r="C317" s="139"/>
      <c r="D317" s="776"/>
      <c r="E317" s="776"/>
      <c r="F317" s="776"/>
      <c r="G317" s="141"/>
      <c r="H317" s="141"/>
      <c r="I317" s="141"/>
      <c r="J317" s="141"/>
      <c r="K317" s="141"/>
      <c r="L317" s="141"/>
      <c r="M317" s="141"/>
      <c r="N317" s="141"/>
      <c r="O317" s="141"/>
      <c r="P317" s="141"/>
      <c r="Q317" s="141"/>
      <c r="R317" s="141"/>
      <c r="S317" s="141"/>
      <c r="T317" s="141"/>
      <c r="U317" s="141" t="str">
        <f t="shared" si="10"/>
        <v/>
      </c>
      <c r="W317" s="347" t="str">
        <f t="shared" si="11"/>
        <v/>
      </c>
    </row>
    <row r="318" spans="1:23" ht="18" hidden="1" customHeight="1" x14ac:dyDescent="0.2">
      <c r="A318" s="139"/>
      <c r="B318" s="139"/>
      <c r="C318" s="139"/>
      <c r="D318" s="776"/>
      <c r="E318" s="776"/>
      <c r="F318" s="776"/>
      <c r="G318" s="141"/>
      <c r="H318" s="141"/>
      <c r="I318" s="141"/>
      <c r="J318" s="141"/>
      <c r="K318" s="141"/>
      <c r="L318" s="141"/>
      <c r="M318" s="141"/>
      <c r="N318" s="141"/>
      <c r="O318" s="141"/>
      <c r="P318" s="141"/>
      <c r="Q318" s="141"/>
      <c r="R318" s="141"/>
      <c r="S318" s="141"/>
      <c r="T318" s="141"/>
      <c r="U318" s="141" t="str">
        <f t="shared" si="10"/>
        <v/>
      </c>
      <c r="W318" s="347" t="str">
        <f t="shared" si="11"/>
        <v/>
      </c>
    </row>
    <row r="319" spans="1:23" ht="18" hidden="1" customHeight="1" x14ac:dyDescent="0.2">
      <c r="A319" s="139"/>
      <c r="B319" s="139"/>
      <c r="C319" s="139"/>
      <c r="D319" s="776"/>
      <c r="E319" s="776"/>
      <c r="F319" s="776"/>
      <c r="G319" s="141"/>
      <c r="H319" s="141"/>
      <c r="I319" s="141"/>
      <c r="J319" s="141"/>
      <c r="K319" s="141"/>
      <c r="L319" s="141"/>
      <c r="M319" s="141"/>
      <c r="N319" s="141"/>
      <c r="O319" s="141"/>
      <c r="P319" s="141"/>
      <c r="Q319" s="141"/>
      <c r="R319" s="141"/>
      <c r="S319" s="141"/>
      <c r="T319" s="141"/>
      <c r="U319" s="141" t="str">
        <f t="shared" si="10"/>
        <v/>
      </c>
      <c r="W319" s="347" t="str">
        <f t="shared" si="11"/>
        <v/>
      </c>
    </row>
    <row r="320" spans="1:23" ht="18" hidden="1" customHeight="1" x14ac:dyDescent="0.2">
      <c r="A320" s="139"/>
      <c r="B320" s="139"/>
      <c r="C320" s="139"/>
      <c r="D320" s="776"/>
      <c r="E320" s="776"/>
      <c r="F320" s="776"/>
      <c r="G320" s="141"/>
      <c r="H320" s="141"/>
      <c r="I320" s="141"/>
      <c r="J320" s="141"/>
      <c r="K320" s="141"/>
      <c r="L320" s="141"/>
      <c r="M320" s="141"/>
      <c r="N320" s="141"/>
      <c r="O320" s="141"/>
      <c r="P320" s="141"/>
      <c r="Q320" s="141"/>
      <c r="R320" s="141"/>
      <c r="S320" s="141"/>
      <c r="T320" s="141"/>
      <c r="U320" s="141" t="str">
        <f t="shared" si="10"/>
        <v/>
      </c>
      <c r="W320" s="347" t="str">
        <f t="shared" si="11"/>
        <v/>
      </c>
    </row>
    <row r="321" spans="1:23" ht="18" hidden="1" customHeight="1" x14ac:dyDescent="0.2">
      <c r="A321" s="139"/>
      <c r="B321" s="139"/>
      <c r="C321" s="139"/>
      <c r="D321" s="776"/>
      <c r="E321" s="776"/>
      <c r="F321" s="776"/>
      <c r="G321" s="141"/>
      <c r="H321" s="141"/>
      <c r="I321" s="141"/>
      <c r="J321" s="141"/>
      <c r="K321" s="141"/>
      <c r="L321" s="141"/>
      <c r="M321" s="141"/>
      <c r="N321" s="141"/>
      <c r="O321" s="141"/>
      <c r="P321" s="141"/>
      <c r="Q321" s="141"/>
      <c r="R321" s="141"/>
      <c r="S321" s="141"/>
      <c r="T321" s="141"/>
      <c r="U321" s="141" t="str">
        <f t="shared" si="10"/>
        <v/>
      </c>
      <c r="W321" s="347" t="str">
        <f t="shared" si="11"/>
        <v/>
      </c>
    </row>
    <row r="322" spans="1:23" ht="18" hidden="1" customHeight="1" x14ac:dyDescent="0.2">
      <c r="A322" s="139"/>
      <c r="B322" s="139"/>
      <c r="C322" s="139"/>
      <c r="D322" s="776"/>
      <c r="E322" s="776"/>
      <c r="F322" s="776"/>
      <c r="G322" s="141"/>
      <c r="H322" s="141"/>
      <c r="I322" s="141"/>
      <c r="J322" s="141"/>
      <c r="K322" s="141"/>
      <c r="L322" s="141"/>
      <c r="M322" s="141"/>
      <c r="N322" s="141"/>
      <c r="O322" s="141"/>
      <c r="P322" s="141"/>
      <c r="Q322" s="141"/>
      <c r="R322" s="141"/>
      <c r="S322" s="141"/>
      <c r="T322" s="141"/>
      <c r="U322" s="141" t="str">
        <f t="shared" si="10"/>
        <v/>
      </c>
      <c r="W322" s="347" t="str">
        <f t="shared" si="11"/>
        <v/>
      </c>
    </row>
    <row r="323" spans="1:23" ht="18" hidden="1" customHeight="1" x14ac:dyDescent="0.2">
      <c r="A323" s="139"/>
      <c r="B323" s="139"/>
      <c r="C323" s="139"/>
      <c r="D323" s="776"/>
      <c r="E323" s="776"/>
      <c r="F323" s="776"/>
      <c r="G323" s="141"/>
      <c r="H323" s="141"/>
      <c r="I323" s="141"/>
      <c r="J323" s="141"/>
      <c r="K323" s="141"/>
      <c r="L323" s="141"/>
      <c r="M323" s="141"/>
      <c r="N323" s="141"/>
      <c r="O323" s="141"/>
      <c r="P323" s="141"/>
      <c r="Q323" s="141"/>
      <c r="R323" s="141"/>
      <c r="S323" s="141"/>
      <c r="T323" s="141"/>
      <c r="U323" s="141" t="str">
        <f t="shared" si="10"/>
        <v/>
      </c>
      <c r="W323" s="347" t="str">
        <f t="shared" si="11"/>
        <v/>
      </c>
    </row>
    <row r="324" spans="1:23" ht="18" hidden="1" customHeight="1" x14ac:dyDescent="0.2">
      <c r="A324" s="139"/>
      <c r="B324" s="139"/>
      <c r="C324" s="139"/>
      <c r="D324" s="776"/>
      <c r="E324" s="776"/>
      <c r="F324" s="776"/>
      <c r="G324" s="141"/>
      <c r="H324" s="141"/>
      <c r="I324" s="141"/>
      <c r="J324" s="141"/>
      <c r="K324" s="141"/>
      <c r="L324" s="141"/>
      <c r="M324" s="141"/>
      <c r="N324" s="141"/>
      <c r="O324" s="141"/>
      <c r="P324" s="141"/>
      <c r="Q324" s="141"/>
      <c r="R324" s="141"/>
      <c r="S324" s="141"/>
      <c r="T324" s="141"/>
      <c r="U324" s="141" t="str">
        <f t="shared" si="10"/>
        <v/>
      </c>
      <c r="W324" s="347" t="str">
        <f t="shared" si="11"/>
        <v/>
      </c>
    </row>
    <row r="325" spans="1:23" ht="18" hidden="1" customHeight="1" x14ac:dyDescent="0.2">
      <c r="A325" s="139"/>
      <c r="B325" s="139"/>
      <c r="C325" s="139"/>
      <c r="D325" s="776"/>
      <c r="E325" s="776"/>
      <c r="F325" s="776"/>
      <c r="G325" s="141"/>
      <c r="H325" s="141"/>
      <c r="I325" s="141"/>
      <c r="J325" s="141"/>
      <c r="K325" s="141"/>
      <c r="L325" s="141"/>
      <c r="M325" s="141"/>
      <c r="N325" s="141"/>
      <c r="O325" s="141"/>
      <c r="P325" s="141"/>
      <c r="Q325" s="141"/>
      <c r="R325" s="141"/>
      <c r="S325" s="141"/>
      <c r="T325" s="141"/>
      <c r="U325" s="141" t="str">
        <f t="shared" si="10"/>
        <v/>
      </c>
      <c r="W325" s="347" t="str">
        <f t="shared" si="11"/>
        <v/>
      </c>
    </row>
    <row r="326" spans="1:23" ht="18" hidden="1" customHeight="1" x14ac:dyDescent="0.2">
      <c r="A326" s="139"/>
      <c r="B326" s="139"/>
      <c r="C326" s="139"/>
      <c r="D326" s="776"/>
      <c r="E326" s="776"/>
      <c r="F326" s="776"/>
      <c r="G326" s="141"/>
      <c r="H326" s="141"/>
      <c r="I326" s="141"/>
      <c r="J326" s="141"/>
      <c r="K326" s="141"/>
      <c r="L326" s="141"/>
      <c r="M326" s="141"/>
      <c r="N326" s="141"/>
      <c r="O326" s="141"/>
      <c r="P326" s="141"/>
      <c r="Q326" s="141"/>
      <c r="R326" s="141"/>
      <c r="S326" s="141"/>
      <c r="T326" s="141"/>
      <c r="U326" s="141" t="str">
        <f t="shared" si="10"/>
        <v/>
      </c>
      <c r="W326" s="347" t="str">
        <f t="shared" si="11"/>
        <v/>
      </c>
    </row>
    <row r="327" spans="1:23" ht="18" hidden="1" customHeight="1" x14ac:dyDescent="0.2">
      <c r="A327" s="139"/>
      <c r="B327" s="139"/>
      <c r="C327" s="139"/>
      <c r="D327" s="776"/>
      <c r="E327" s="776"/>
      <c r="F327" s="776"/>
      <c r="G327" s="141"/>
      <c r="H327" s="141"/>
      <c r="I327" s="141"/>
      <c r="J327" s="141"/>
      <c r="K327" s="141"/>
      <c r="L327" s="141"/>
      <c r="M327" s="141"/>
      <c r="N327" s="141"/>
      <c r="O327" s="141"/>
      <c r="P327" s="141"/>
      <c r="Q327" s="141"/>
      <c r="R327" s="141"/>
      <c r="S327" s="141"/>
      <c r="T327" s="141"/>
      <c r="U327" s="141" t="str">
        <f t="shared" si="10"/>
        <v/>
      </c>
      <c r="W327" s="347" t="str">
        <f t="shared" si="11"/>
        <v/>
      </c>
    </row>
    <row r="328" spans="1:23" ht="18" hidden="1" customHeight="1" x14ac:dyDescent="0.2">
      <c r="A328" s="139"/>
      <c r="B328" s="139"/>
      <c r="C328" s="139"/>
      <c r="D328" s="776"/>
      <c r="E328" s="776"/>
      <c r="F328" s="776"/>
      <c r="G328" s="141"/>
      <c r="H328" s="141"/>
      <c r="I328" s="141"/>
      <c r="J328" s="141"/>
      <c r="K328" s="141"/>
      <c r="L328" s="141"/>
      <c r="M328" s="141"/>
      <c r="N328" s="141"/>
      <c r="O328" s="141"/>
      <c r="P328" s="141"/>
      <c r="Q328" s="141"/>
      <c r="R328" s="141"/>
      <c r="S328" s="141"/>
      <c r="T328" s="141"/>
      <c r="U328" s="141" t="str">
        <f t="shared" si="10"/>
        <v/>
      </c>
      <c r="W328" s="347" t="str">
        <f t="shared" si="11"/>
        <v/>
      </c>
    </row>
    <row r="329" spans="1:23" ht="18" hidden="1" customHeight="1" x14ac:dyDescent="0.2">
      <c r="A329" s="139"/>
      <c r="B329" s="139"/>
      <c r="C329" s="139"/>
      <c r="D329" s="776"/>
      <c r="E329" s="776"/>
      <c r="F329" s="776"/>
      <c r="G329" s="141"/>
      <c r="H329" s="141"/>
      <c r="I329" s="141"/>
      <c r="J329" s="141"/>
      <c r="K329" s="141"/>
      <c r="L329" s="141"/>
      <c r="M329" s="141"/>
      <c r="N329" s="141"/>
      <c r="O329" s="141"/>
      <c r="P329" s="141"/>
      <c r="Q329" s="141"/>
      <c r="R329" s="141"/>
      <c r="S329" s="141"/>
      <c r="T329" s="141"/>
      <c r="U329" s="141" t="str">
        <f t="shared" si="10"/>
        <v/>
      </c>
      <c r="W329" s="347" t="str">
        <f t="shared" si="11"/>
        <v/>
      </c>
    </row>
    <row r="330" spans="1:23" ht="18" hidden="1" customHeight="1" x14ac:dyDescent="0.2">
      <c r="A330" s="139"/>
      <c r="B330" s="139"/>
      <c r="C330" s="139"/>
      <c r="D330" s="776"/>
      <c r="E330" s="776"/>
      <c r="F330" s="776"/>
      <c r="G330" s="141"/>
      <c r="H330" s="141"/>
      <c r="I330" s="141"/>
      <c r="J330" s="141"/>
      <c r="K330" s="141"/>
      <c r="L330" s="141"/>
      <c r="M330" s="141"/>
      <c r="N330" s="141"/>
      <c r="O330" s="141"/>
      <c r="P330" s="141"/>
      <c r="Q330" s="141"/>
      <c r="R330" s="141"/>
      <c r="S330" s="141"/>
      <c r="T330" s="141"/>
      <c r="U330" s="141" t="str">
        <f t="shared" si="10"/>
        <v/>
      </c>
      <c r="W330" s="347" t="str">
        <f t="shared" si="11"/>
        <v/>
      </c>
    </row>
    <row r="331" spans="1:23" ht="18" hidden="1" customHeight="1" x14ac:dyDescent="0.2">
      <c r="A331" s="139"/>
      <c r="B331" s="139"/>
      <c r="C331" s="139"/>
      <c r="D331" s="776"/>
      <c r="E331" s="776"/>
      <c r="F331" s="776"/>
      <c r="G331" s="141"/>
      <c r="H331" s="141"/>
      <c r="I331" s="141"/>
      <c r="J331" s="141"/>
      <c r="K331" s="141"/>
      <c r="L331" s="141"/>
      <c r="M331" s="141"/>
      <c r="N331" s="141"/>
      <c r="O331" s="141"/>
      <c r="P331" s="141"/>
      <c r="Q331" s="141"/>
      <c r="R331" s="141"/>
      <c r="S331" s="141"/>
      <c r="T331" s="141"/>
      <c r="U331" s="141" t="str">
        <f t="shared" si="10"/>
        <v/>
      </c>
      <c r="W331" s="347" t="str">
        <f t="shared" si="11"/>
        <v/>
      </c>
    </row>
    <row r="332" spans="1:23" ht="18" hidden="1" customHeight="1" x14ac:dyDescent="0.2">
      <c r="A332" s="139"/>
      <c r="B332" s="139"/>
      <c r="C332" s="139"/>
      <c r="D332" s="776"/>
      <c r="E332" s="776"/>
      <c r="F332" s="776"/>
      <c r="G332" s="141"/>
      <c r="H332" s="141"/>
      <c r="I332" s="141"/>
      <c r="J332" s="141"/>
      <c r="K332" s="141"/>
      <c r="L332" s="141"/>
      <c r="M332" s="141"/>
      <c r="N332" s="141"/>
      <c r="O332" s="141"/>
      <c r="P332" s="141"/>
      <c r="Q332" s="141"/>
      <c r="R332" s="141"/>
      <c r="S332" s="141"/>
      <c r="T332" s="141"/>
      <c r="U332" s="141" t="str">
        <f t="shared" si="10"/>
        <v/>
      </c>
      <c r="W332" s="347" t="str">
        <f t="shared" si="11"/>
        <v/>
      </c>
    </row>
    <row r="333" spans="1:23" ht="18" hidden="1" customHeight="1" x14ac:dyDescent="0.2">
      <c r="A333" s="139"/>
      <c r="B333" s="139"/>
      <c r="C333" s="139"/>
      <c r="D333" s="776"/>
      <c r="E333" s="776"/>
      <c r="F333" s="776"/>
      <c r="G333" s="141"/>
      <c r="H333" s="141"/>
      <c r="I333" s="141"/>
      <c r="J333" s="141"/>
      <c r="K333" s="141"/>
      <c r="L333" s="141"/>
      <c r="M333" s="141"/>
      <c r="N333" s="141"/>
      <c r="O333" s="141"/>
      <c r="P333" s="141"/>
      <c r="Q333" s="141"/>
      <c r="R333" s="141"/>
      <c r="S333" s="141"/>
      <c r="T333" s="141"/>
      <c r="U333" s="141" t="str">
        <f t="shared" si="10"/>
        <v/>
      </c>
      <c r="W333" s="347" t="str">
        <f t="shared" si="11"/>
        <v/>
      </c>
    </row>
    <row r="334" spans="1:23" ht="18" hidden="1" customHeight="1" x14ac:dyDescent="0.2">
      <c r="A334" s="139"/>
      <c r="B334" s="139"/>
      <c r="C334" s="139"/>
      <c r="D334" s="776"/>
      <c r="E334" s="776"/>
      <c r="F334" s="776"/>
      <c r="G334" s="141"/>
      <c r="H334" s="141"/>
      <c r="I334" s="141"/>
      <c r="J334" s="141"/>
      <c r="K334" s="141"/>
      <c r="L334" s="141"/>
      <c r="M334" s="141"/>
      <c r="N334" s="141"/>
      <c r="O334" s="141"/>
      <c r="P334" s="141"/>
      <c r="Q334" s="141"/>
      <c r="R334" s="141"/>
      <c r="S334" s="141"/>
      <c r="T334" s="141"/>
      <c r="U334" s="141" t="str">
        <f t="shared" si="10"/>
        <v/>
      </c>
      <c r="W334" s="347" t="str">
        <f t="shared" si="11"/>
        <v/>
      </c>
    </row>
    <row r="335" spans="1:23" ht="18" hidden="1" customHeight="1" x14ac:dyDescent="0.2">
      <c r="A335" s="139"/>
      <c r="B335" s="139"/>
      <c r="C335" s="139"/>
      <c r="D335" s="776"/>
      <c r="E335" s="776"/>
      <c r="F335" s="776"/>
      <c r="G335" s="141"/>
      <c r="H335" s="141"/>
      <c r="I335" s="141"/>
      <c r="J335" s="141"/>
      <c r="K335" s="141"/>
      <c r="L335" s="141"/>
      <c r="M335" s="141"/>
      <c r="N335" s="141"/>
      <c r="O335" s="141"/>
      <c r="P335" s="141"/>
      <c r="Q335" s="141"/>
      <c r="R335" s="141"/>
      <c r="S335" s="141"/>
      <c r="T335" s="141"/>
      <c r="U335" s="141" t="str">
        <f t="shared" si="10"/>
        <v/>
      </c>
      <c r="W335" s="347" t="str">
        <f t="shared" si="11"/>
        <v/>
      </c>
    </row>
    <row r="336" spans="1:23" ht="18" hidden="1" customHeight="1" x14ac:dyDescent="0.2">
      <c r="A336" s="139"/>
      <c r="B336" s="139"/>
      <c r="C336" s="139"/>
      <c r="D336" s="776"/>
      <c r="E336" s="776"/>
      <c r="F336" s="776"/>
      <c r="G336" s="141"/>
      <c r="H336" s="141"/>
      <c r="I336" s="141"/>
      <c r="J336" s="141"/>
      <c r="K336" s="141"/>
      <c r="L336" s="141"/>
      <c r="M336" s="141"/>
      <c r="N336" s="141"/>
      <c r="O336" s="141"/>
      <c r="P336" s="141"/>
      <c r="Q336" s="141"/>
      <c r="R336" s="141"/>
      <c r="S336" s="141"/>
      <c r="T336" s="141"/>
      <c r="U336" s="141" t="str">
        <f t="shared" si="10"/>
        <v/>
      </c>
      <c r="W336" s="347" t="str">
        <f t="shared" si="11"/>
        <v/>
      </c>
    </row>
    <row r="337" spans="1:23" ht="18" hidden="1" customHeight="1" x14ac:dyDescent="0.2">
      <c r="A337" s="139"/>
      <c r="B337" s="139"/>
      <c r="C337" s="139"/>
      <c r="D337" s="776"/>
      <c r="E337" s="776"/>
      <c r="F337" s="776"/>
      <c r="G337" s="141"/>
      <c r="H337" s="141"/>
      <c r="I337" s="141"/>
      <c r="J337" s="141"/>
      <c r="K337" s="141"/>
      <c r="L337" s="141"/>
      <c r="M337" s="141"/>
      <c r="N337" s="141"/>
      <c r="O337" s="141"/>
      <c r="P337" s="141"/>
      <c r="Q337" s="141"/>
      <c r="R337" s="141"/>
      <c r="S337" s="141"/>
      <c r="T337" s="141"/>
      <c r="U337" s="141" t="str">
        <f t="shared" si="10"/>
        <v/>
      </c>
      <c r="W337" s="347" t="str">
        <f t="shared" si="11"/>
        <v/>
      </c>
    </row>
    <row r="338" spans="1:23" ht="18" hidden="1" customHeight="1" x14ac:dyDescent="0.2">
      <c r="A338" s="139"/>
      <c r="B338" s="139"/>
      <c r="C338" s="139"/>
      <c r="D338" s="776"/>
      <c r="E338" s="776"/>
      <c r="F338" s="776"/>
      <c r="G338" s="141"/>
      <c r="H338" s="141"/>
      <c r="I338" s="141"/>
      <c r="J338" s="141"/>
      <c r="K338" s="141"/>
      <c r="L338" s="141"/>
      <c r="M338" s="141"/>
      <c r="N338" s="141"/>
      <c r="O338" s="141"/>
      <c r="P338" s="141"/>
      <c r="Q338" s="141"/>
      <c r="R338" s="141"/>
      <c r="S338" s="141"/>
      <c r="T338" s="141"/>
      <c r="U338" s="141" t="str">
        <f t="shared" si="10"/>
        <v/>
      </c>
      <c r="W338" s="347" t="str">
        <f t="shared" si="11"/>
        <v/>
      </c>
    </row>
    <row r="339" spans="1:23" ht="18" hidden="1" customHeight="1" x14ac:dyDescent="0.2">
      <c r="A339" s="139"/>
      <c r="B339" s="139"/>
      <c r="C339" s="139"/>
      <c r="D339" s="776"/>
      <c r="E339" s="776"/>
      <c r="F339" s="776"/>
      <c r="G339" s="141"/>
      <c r="H339" s="141"/>
      <c r="I339" s="141"/>
      <c r="J339" s="141"/>
      <c r="K339" s="141"/>
      <c r="L339" s="141"/>
      <c r="M339" s="141"/>
      <c r="N339" s="141"/>
      <c r="O339" s="141"/>
      <c r="P339" s="141"/>
      <c r="Q339" s="141"/>
      <c r="R339" s="141"/>
      <c r="S339" s="141"/>
      <c r="T339" s="141"/>
      <c r="U339" s="141" t="str">
        <f t="shared" ref="U339:U361" si="12">IFERROR(AVERAGEIF(D339:T339,"&gt;0",D339:T339),"")</f>
        <v/>
      </c>
      <c r="W339" s="347" t="str">
        <f t="shared" si="11"/>
        <v/>
      </c>
    </row>
    <row r="340" spans="1:23" ht="18" hidden="1" customHeight="1" x14ac:dyDescent="0.2">
      <c r="A340" s="139"/>
      <c r="B340" s="139"/>
      <c r="C340" s="139"/>
      <c r="D340" s="776"/>
      <c r="E340" s="776"/>
      <c r="F340" s="776"/>
      <c r="G340" s="141"/>
      <c r="H340" s="141"/>
      <c r="I340" s="141"/>
      <c r="J340" s="141"/>
      <c r="K340" s="141"/>
      <c r="L340" s="141"/>
      <c r="M340" s="141"/>
      <c r="N340" s="141"/>
      <c r="O340" s="141"/>
      <c r="P340" s="141"/>
      <c r="Q340" s="141"/>
      <c r="R340" s="141"/>
      <c r="S340" s="141"/>
      <c r="T340" s="141"/>
      <c r="U340" s="141" t="str">
        <f t="shared" si="12"/>
        <v/>
      </c>
      <c r="W340" s="347" t="str">
        <f t="shared" ref="W340:W360" si="13">IFERROR(MEDIAN(D340:J340),"")</f>
        <v/>
      </c>
    </row>
    <row r="341" spans="1:23" ht="18" hidden="1" customHeight="1" x14ac:dyDescent="0.2">
      <c r="A341" s="139"/>
      <c r="B341" s="139"/>
      <c r="C341" s="139"/>
      <c r="D341" s="776"/>
      <c r="E341" s="776"/>
      <c r="F341" s="776"/>
      <c r="G341" s="141"/>
      <c r="H341" s="141"/>
      <c r="I341" s="141"/>
      <c r="J341" s="141"/>
      <c r="K341" s="141"/>
      <c r="L341" s="141"/>
      <c r="M341" s="141"/>
      <c r="N341" s="141"/>
      <c r="O341" s="141"/>
      <c r="P341" s="141"/>
      <c r="Q341" s="141"/>
      <c r="R341" s="141"/>
      <c r="S341" s="141"/>
      <c r="T341" s="141"/>
      <c r="U341" s="141" t="str">
        <f t="shared" si="12"/>
        <v/>
      </c>
      <c r="W341" s="347" t="str">
        <f t="shared" si="13"/>
        <v/>
      </c>
    </row>
    <row r="342" spans="1:23" ht="18" hidden="1" customHeight="1" x14ac:dyDescent="0.2">
      <c r="A342" s="139"/>
      <c r="B342" s="139"/>
      <c r="C342" s="139"/>
      <c r="D342" s="776"/>
      <c r="E342" s="776"/>
      <c r="F342" s="776"/>
      <c r="G342" s="141"/>
      <c r="H342" s="141"/>
      <c r="I342" s="141"/>
      <c r="J342" s="141"/>
      <c r="K342" s="141"/>
      <c r="L342" s="141"/>
      <c r="M342" s="141"/>
      <c r="N342" s="141"/>
      <c r="O342" s="141"/>
      <c r="P342" s="141"/>
      <c r="Q342" s="141"/>
      <c r="R342" s="141"/>
      <c r="S342" s="141"/>
      <c r="T342" s="141"/>
      <c r="U342" s="141" t="str">
        <f t="shared" si="12"/>
        <v/>
      </c>
      <c r="W342" s="347" t="str">
        <f t="shared" si="13"/>
        <v/>
      </c>
    </row>
    <row r="343" spans="1:23" ht="18" hidden="1" customHeight="1" x14ac:dyDescent="0.2">
      <c r="A343" s="139"/>
      <c r="B343" s="139"/>
      <c r="C343" s="139"/>
      <c r="D343" s="776"/>
      <c r="E343" s="776"/>
      <c r="F343" s="776"/>
      <c r="G343" s="141"/>
      <c r="H343" s="141"/>
      <c r="I343" s="141"/>
      <c r="J343" s="141"/>
      <c r="K343" s="141"/>
      <c r="L343" s="141"/>
      <c r="M343" s="141"/>
      <c r="N343" s="141"/>
      <c r="O343" s="141"/>
      <c r="P343" s="141"/>
      <c r="Q343" s="141"/>
      <c r="R343" s="141"/>
      <c r="S343" s="141"/>
      <c r="T343" s="141"/>
      <c r="U343" s="141" t="str">
        <f t="shared" si="12"/>
        <v/>
      </c>
      <c r="W343" s="347" t="str">
        <f t="shared" si="13"/>
        <v/>
      </c>
    </row>
    <row r="344" spans="1:23" ht="18" hidden="1" customHeight="1" x14ac:dyDescent="0.2">
      <c r="A344" s="139"/>
      <c r="B344" s="139"/>
      <c r="C344" s="139"/>
      <c r="D344" s="776"/>
      <c r="E344" s="776"/>
      <c r="F344" s="776"/>
      <c r="G344" s="141"/>
      <c r="H344" s="141"/>
      <c r="I344" s="141"/>
      <c r="J344" s="141"/>
      <c r="K344" s="141"/>
      <c r="L344" s="141"/>
      <c r="M344" s="141"/>
      <c r="N344" s="141"/>
      <c r="O344" s="141"/>
      <c r="P344" s="141"/>
      <c r="Q344" s="141"/>
      <c r="R344" s="141"/>
      <c r="S344" s="141"/>
      <c r="T344" s="141"/>
      <c r="U344" s="141" t="str">
        <f t="shared" si="12"/>
        <v/>
      </c>
      <c r="W344" s="347" t="str">
        <f t="shared" si="13"/>
        <v/>
      </c>
    </row>
    <row r="345" spans="1:23" ht="18" hidden="1" customHeight="1" x14ac:dyDescent="0.2">
      <c r="A345" s="139"/>
      <c r="B345" s="139"/>
      <c r="C345" s="139"/>
      <c r="D345" s="776"/>
      <c r="E345" s="776"/>
      <c r="F345" s="776"/>
      <c r="G345" s="141"/>
      <c r="H345" s="141"/>
      <c r="I345" s="141"/>
      <c r="J345" s="141"/>
      <c r="K345" s="141"/>
      <c r="L345" s="141"/>
      <c r="M345" s="141"/>
      <c r="N345" s="141"/>
      <c r="O345" s="141"/>
      <c r="P345" s="141"/>
      <c r="Q345" s="141"/>
      <c r="R345" s="141"/>
      <c r="S345" s="141"/>
      <c r="T345" s="141"/>
      <c r="U345" s="141" t="str">
        <f t="shared" si="12"/>
        <v/>
      </c>
      <c r="W345" s="347" t="str">
        <f t="shared" si="13"/>
        <v/>
      </c>
    </row>
    <row r="346" spans="1:23" ht="18" hidden="1" customHeight="1" x14ac:dyDescent="0.2">
      <c r="A346" s="139"/>
      <c r="B346" s="139"/>
      <c r="C346" s="139"/>
      <c r="D346" s="776"/>
      <c r="E346" s="776"/>
      <c r="F346" s="776"/>
      <c r="G346" s="141"/>
      <c r="H346" s="141"/>
      <c r="I346" s="141"/>
      <c r="J346" s="141"/>
      <c r="K346" s="141"/>
      <c r="L346" s="141"/>
      <c r="M346" s="141"/>
      <c r="N346" s="141"/>
      <c r="O346" s="141"/>
      <c r="P346" s="141"/>
      <c r="Q346" s="141"/>
      <c r="R346" s="141"/>
      <c r="S346" s="141"/>
      <c r="T346" s="141"/>
      <c r="U346" s="141" t="str">
        <f t="shared" si="12"/>
        <v/>
      </c>
      <c r="W346" s="347" t="str">
        <f t="shared" si="13"/>
        <v/>
      </c>
    </row>
    <row r="347" spans="1:23" ht="18" hidden="1" customHeight="1" x14ac:dyDescent="0.2">
      <c r="A347" s="139"/>
      <c r="B347" s="139"/>
      <c r="C347" s="139"/>
      <c r="D347" s="776"/>
      <c r="E347" s="776"/>
      <c r="F347" s="776"/>
      <c r="G347" s="141"/>
      <c r="H347" s="141"/>
      <c r="I347" s="141"/>
      <c r="J347" s="141"/>
      <c r="K347" s="141"/>
      <c r="L347" s="141"/>
      <c r="M347" s="141"/>
      <c r="N347" s="141"/>
      <c r="O347" s="141"/>
      <c r="P347" s="141"/>
      <c r="Q347" s="141"/>
      <c r="R347" s="141"/>
      <c r="S347" s="141"/>
      <c r="T347" s="141"/>
      <c r="U347" s="141" t="str">
        <f t="shared" si="12"/>
        <v/>
      </c>
      <c r="W347" s="347" t="str">
        <f t="shared" si="13"/>
        <v/>
      </c>
    </row>
    <row r="348" spans="1:23" ht="18" hidden="1" customHeight="1" x14ac:dyDescent="0.2">
      <c r="A348" s="139"/>
      <c r="B348" s="139"/>
      <c r="C348" s="139"/>
      <c r="D348" s="776"/>
      <c r="E348" s="776"/>
      <c r="F348" s="776"/>
      <c r="G348" s="141"/>
      <c r="H348" s="141"/>
      <c r="I348" s="141"/>
      <c r="J348" s="141"/>
      <c r="K348" s="141"/>
      <c r="L348" s="141"/>
      <c r="M348" s="141"/>
      <c r="N348" s="141"/>
      <c r="O348" s="141"/>
      <c r="P348" s="141"/>
      <c r="Q348" s="141"/>
      <c r="R348" s="141"/>
      <c r="S348" s="141"/>
      <c r="T348" s="141"/>
      <c r="U348" s="141" t="str">
        <f t="shared" si="12"/>
        <v/>
      </c>
      <c r="W348" s="347" t="str">
        <f t="shared" si="13"/>
        <v/>
      </c>
    </row>
    <row r="349" spans="1:23" ht="18" hidden="1" customHeight="1" x14ac:dyDescent="0.2">
      <c r="A349" s="139"/>
      <c r="B349" s="139"/>
      <c r="C349" s="139"/>
      <c r="D349" s="776"/>
      <c r="E349" s="776"/>
      <c r="F349" s="776"/>
      <c r="G349" s="141"/>
      <c r="H349" s="141"/>
      <c r="I349" s="141"/>
      <c r="J349" s="141"/>
      <c r="K349" s="141"/>
      <c r="L349" s="141"/>
      <c r="M349" s="141"/>
      <c r="N349" s="141"/>
      <c r="O349" s="141"/>
      <c r="P349" s="141"/>
      <c r="Q349" s="141"/>
      <c r="R349" s="141"/>
      <c r="S349" s="141"/>
      <c r="T349" s="141"/>
      <c r="U349" s="141" t="str">
        <f t="shared" si="12"/>
        <v/>
      </c>
      <c r="W349" s="347" t="str">
        <f t="shared" si="13"/>
        <v/>
      </c>
    </row>
    <row r="350" spans="1:23" ht="18" hidden="1" customHeight="1" x14ac:dyDescent="0.2">
      <c r="A350" s="139"/>
      <c r="B350" s="139"/>
      <c r="C350" s="139"/>
      <c r="D350" s="776"/>
      <c r="E350" s="776"/>
      <c r="F350" s="776"/>
      <c r="G350" s="141"/>
      <c r="H350" s="141"/>
      <c r="I350" s="141"/>
      <c r="J350" s="141"/>
      <c r="K350" s="141"/>
      <c r="L350" s="141"/>
      <c r="M350" s="141"/>
      <c r="N350" s="141"/>
      <c r="O350" s="141"/>
      <c r="P350" s="141"/>
      <c r="Q350" s="141"/>
      <c r="R350" s="141"/>
      <c r="S350" s="141"/>
      <c r="T350" s="141"/>
      <c r="U350" s="141" t="str">
        <f t="shared" si="12"/>
        <v/>
      </c>
      <c r="W350" s="347" t="str">
        <f t="shared" si="13"/>
        <v/>
      </c>
    </row>
    <row r="351" spans="1:23" ht="18" hidden="1" customHeight="1" x14ac:dyDescent="0.2">
      <c r="A351" s="139"/>
      <c r="B351" s="139"/>
      <c r="C351" s="139"/>
      <c r="D351" s="776"/>
      <c r="E351" s="776"/>
      <c r="F351" s="776"/>
      <c r="G351" s="141"/>
      <c r="H351" s="141"/>
      <c r="I351" s="141"/>
      <c r="J351" s="141"/>
      <c r="K351" s="141"/>
      <c r="L351" s="141"/>
      <c r="M351" s="141"/>
      <c r="N351" s="141"/>
      <c r="O351" s="141"/>
      <c r="P351" s="141"/>
      <c r="Q351" s="141"/>
      <c r="R351" s="141"/>
      <c r="S351" s="141"/>
      <c r="T351" s="141"/>
      <c r="U351" s="141" t="str">
        <f t="shared" si="12"/>
        <v/>
      </c>
      <c r="W351" s="347" t="str">
        <f t="shared" si="13"/>
        <v/>
      </c>
    </row>
    <row r="352" spans="1:23" ht="18" hidden="1" customHeight="1" x14ac:dyDescent="0.2">
      <c r="A352" s="139"/>
      <c r="B352" s="139"/>
      <c r="C352" s="139"/>
      <c r="D352" s="776"/>
      <c r="E352" s="776"/>
      <c r="F352" s="776"/>
      <c r="G352" s="141"/>
      <c r="H352" s="141"/>
      <c r="I352" s="141"/>
      <c r="J352" s="141"/>
      <c r="K352" s="141"/>
      <c r="L352" s="141"/>
      <c r="M352" s="141"/>
      <c r="N352" s="141"/>
      <c r="O352" s="141"/>
      <c r="P352" s="141"/>
      <c r="Q352" s="141"/>
      <c r="R352" s="141"/>
      <c r="S352" s="141"/>
      <c r="T352" s="141"/>
      <c r="U352" s="141" t="str">
        <f t="shared" si="12"/>
        <v/>
      </c>
      <c r="W352" s="347" t="str">
        <f t="shared" si="13"/>
        <v/>
      </c>
    </row>
    <row r="353" spans="1:23" ht="18" hidden="1" customHeight="1" x14ac:dyDescent="0.2">
      <c r="A353" s="139"/>
      <c r="B353" s="139"/>
      <c r="C353" s="139"/>
      <c r="D353" s="776"/>
      <c r="E353" s="776"/>
      <c r="F353" s="776"/>
      <c r="G353" s="141"/>
      <c r="H353" s="141"/>
      <c r="I353" s="141"/>
      <c r="J353" s="141"/>
      <c r="K353" s="141"/>
      <c r="L353" s="141"/>
      <c r="M353" s="141"/>
      <c r="N353" s="141"/>
      <c r="O353" s="141"/>
      <c r="P353" s="141"/>
      <c r="Q353" s="141"/>
      <c r="R353" s="141"/>
      <c r="S353" s="141"/>
      <c r="T353" s="141"/>
      <c r="U353" s="141" t="str">
        <f t="shared" si="12"/>
        <v/>
      </c>
      <c r="W353" s="347" t="str">
        <f t="shared" si="13"/>
        <v/>
      </c>
    </row>
    <row r="354" spans="1:23" ht="18" hidden="1" customHeight="1" x14ac:dyDescent="0.2">
      <c r="A354" s="139"/>
      <c r="B354" s="139"/>
      <c r="C354" s="139"/>
      <c r="D354" s="776"/>
      <c r="E354" s="776"/>
      <c r="F354" s="776"/>
      <c r="G354" s="141"/>
      <c r="H354" s="141"/>
      <c r="I354" s="141"/>
      <c r="J354" s="141"/>
      <c r="K354" s="141"/>
      <c r="L354" s="141"/>
      <c r="M354" s="141"/>
      <c r="N354" s="141"/>
      <c r="O354" s="141"/>
      <c r="P354" s="141"/>
      <c r="Q354" s="141"/>
      <c r="R354" s="141"/>
      <c r="S354" s="141"/>
      <c r="T354" s="141"/>
      <c r="U354" s="141" t="str">
        <f t="shared" si="12"/>
        <v/>
      </c>
      <c r="W354" s="347" t="str">
        <f t="shared" si="13"/>
        <v/>
      </c>
    </row>
    <row r="355" spans="1:23" ht="18" hidden="1" customHeight="1" x14ac:dyDescent="0.2">
      <c r="A355" s="139"/>
      <c r="B355" s="139"/>
      <c r="C355" s="139"/>
      <c r="D355" s="776"/>
      <c r="E355" s="776"/>
      <c r="F355" s="776"/>
      <c r="G355" s="141"/>
      <c r="H355" s="141"/>
      <c r="I355" s="141"/>
      <c r="J355" s="141"/>
      <c r="K355" s="141"/>
      <c r="L355" s="141"/>
      <c r="M355" s="141"/>
      <c r="N355" s="141"/>
      <c r="O355" s="141"/>
      <c r="P355" s="141"/>
      <c r="Q355" s="141"/>
      <c r="R355" s="141"/>
      <c r="S355" s="141"/>
      <c r="T355" s="141"/>
      <c r="U355" s="141" t="str">
        <f t="shared" si="12"/>
        <v/>
      </c>
      <c r="W355" s="347" t="str">
        <f t="shared" si="13"/>
        <v/>
      </c>
    </row>
    <row r="356" spans="1:23" ht="18" hidden="1" customHeight="1" x14ac:dyDescent="0.2">
      <c r="A356" s="139"/>
      <c r="B356" s="139"/>
      <c r="C356" s="139"/>
      <c r="D356" s="141"/>
      <c r="E356" s="141"/>
      <c r="F356" s="141"/>
      <c r="G356" s="141"/>
      <c r="H356" s="141"/>
      <c r="I356" s="141"/>
      <c r="J356" s="141"/>
      <c r="K356" s="141"/>
      <c r="L356" s="141"/>
      <c r="M356" s="141"/>
      <c r="N356" s="141"/>
      <c r="O356" s="141"/>
      <c r="P356" s="141"/>
      <c r="Q356" s="141"/>
      <c r="R356" s="141"/>
      <c r="S356" s="141"/>
      <c r="T356" s="141"/>
      <c r="U356" s="141" t="str">
        <f t="shared" si="12"/>
        <v/>
      </c>
      <c r="W356" s="347" t="str">
        <f t="shared" si="13"/>
        <v/>
      </c>
    </row>
    <row r="357" spans="1:23" ht="18" hidden="1" customHeight="1" x14ac:dyDescent="0.2">
      <c r="A357" s="139"/>
      <c r="B357" s="139"/>
      <c r="C357" s="139"/>
      <c r="D357" s="141"/>
      <c r="E357" s="141"/>
      <c r="F357" s="141"/>
      <c r="G357" s="141"/>
      <c r="H357" s="141"/>
      <c r="I357" s="141"/>
      <c r="J357" s="141"/>
      <c r="K357" s="141"/>
      <c r="L357" s="141"/>
      <c r="M357" s="141"/>
      <c r="N357" s="141"/>
      <c r="O357" s="141"/>
      <c r="P357" s="141"/>
      <c r="Q357" s="141"/>
      <c r="R357" s="141"/>
      <c r="S357" s="141"/>
      <c r="T357" s="141"/>
      <c r="U357" s="141"/>
      <c r="W357" s="347" t="str">
        <f t="shared" si="13"/>
        <v/>
      </c>
    </row>
    <row r="358" spans="1:23" ht="18" hidden="1" customHeight="1" x14ac:dyDescent="0.2">
      <c r="A358" s="139"/>
      <c r="B358" s="139"/>
      <c r="C358" s="139"/>
      <c r="D358" s="141"/>
      <c r="E358" s="141"/>
      <c r="F358" s="141"/>
      <c r="G358" s="141"/>
      <c r="H358" s="141"/>
      <c r="I358" s="141"/>
      <c r="J358" s="141"/>
      <c r="K358" s="141"/>
      <c r="L358" s="141"/>
      <c r="M358" s="141"/>
      <c r="N358" s="141"/>
      <c r="O358" s="141"/>
      <c r="P358" s="141"/>
      <c r="Q358" s="141"/>
      <c r="R358" s="141"/>
      <c r="S358" s="141"/>
      <c r="T358" s="141"/>
      <c r="U358" s="141" t="str">
        <f t="shared" si="12"/>
        <v/>
      </c>
      <c r="W358" s="347" t="str">
        <f t="shared" si="13"/>
        <v/>
      </c>
    </row>
    <row r="359" spans="1:23" ht="18" hidden="1" customHeight="1" x14ac:dyDescent="0.2">
      <c r="A359" s="139"/>
      <c r="B359" s="139"/>
      <c r="C359" s="139"/>
      <c r="D359" s="141"/>
      <c r="E359" s="141"/>
      <c r="F359" s="141"/>
      <c r="G359" s="141"/>
      <c r="H359" s="141"/>
      <c r="I359" s="141"/>
      <c r="J359" s="141"/>
      <c r="K359" s="141"/>
      <c r="L359" s="141"/>
      <c r="M359" s="141"/>
      <c r="N359" s="141"/>
      <c r="O359" s="141"/>
      <c r="P359" s="141"/>
      <c r="Q359" s="141"/>
      <c r="R359" s="141"/>
      <c r="S359" s="141"/>
      <c r="T359" s="141"/>
      <c r="U359" s="141" t="str">
        <f t="shared" si="12"/>
        <v/>
      </c>
      <c r="W359" s="347" t="str">
        <f t="shared" si="13"/>
        <v/>
      </c>
    </row>
    <row r="360" spans="1:23" ht="18" hidden="1" customHeight="1" x14ac:dyDescent="0.2">
      <c r="A360" s="139"/>
      <c r="B360" s="139"/>
      <c r="C360" s="139"/>
      <c r="D360" s="141"/>
      <c r="E360" s="141"/>
      <c r="F360" s="141"/>
      <c r="G360" s="141"/>
      <c r="H360" s="141"/>
      <c r="I360" s="141"/>
      <c r="J360" s="141"/>
      <c r="K360" s="141"/>
      <c r="L360" s="141"/>
      <c r="M360" s="141"/>
      <c r="N360" s="141"/>
      <c r="O360" s="141"/>
      <c r="P360" s="141"/>
      <c r="Q360" s="141"/>
      <c r="R360" s="141"/>
      <c r="S360" s="141"/>
      <c r="T360" s="141"/>
      <c r="U360" s="141" t="str">
        <f t="shared" si="12"/>
        <v/>
      </c>
      <c r="W360" s="347" t="str">
        <f t="shared" si="13"/>
        <v/>
      </c>
    </row>
    <row r="361" spans="1:23" ht="18" hidden="1" customHeight="1" x14ac:dyDescent="0.2">
      <c r="A361" s="139"/>
      <c r="B361" s="139"/>
      <c r="C361" s="139"/>
      <c r="D361" s="141"/>
      <c r="E361" s="141"/>
      <c r="F361" s="141"/>
      <c r="G361" s="141"/>
      <c r="H361" s="141"/>
      <c r="I361" s="141"/>
      <c r="J361" s="141"/>
      <c r="K361" s="141"/>
      <c r="L361" s="141"/>
      <c r="M361" s="141"/>
      <c r="N361" s="141"/>
      <c r="O361" s="141"/>
      <c r="P361" s="141"/>
      <c r="Q361" s="141"/>
      <c r="R361" s="141"/>
      <c r="S361" s="141"/>
      <c r="T361" s="141"/>
      <c r="U361" s="141" t="str">
        <f t="shared" si="12"/>
        <v/>
      </c>
      <c r="W361" s="347" t="str">
        <f>IFERROR(MEDIAN(D361:J361),"")</f>
        <v/>
      </c>
    </row>
    <row r="362" spans="1:23" ht="18" customHeight="1" x14ac:dyDescent="0.2">
      <c r="A362" s="131"/>
      <c r="B362" s="131"/>
      <c r="C362" s="131"/>
      <c r="D362" s="771"/>
      <c r="E362" s="771"/>
      <c r="F362" s="771"/>
      <c r="G362" s="771"/>
      <c r="H362" s="771"/>
      <c r="I362" s="771"/>
      <c r="J362" s="771"/>
      <c r="K362" s="771"/>
      <c r="L362" s="771"/>
      <c r="M362" s="771"/>
      <c r="N362" s="771"/>
      <c r="O362" s="771"/>
      <c r="P362" s="771"/>
      <c r="Q362" s="771"/>
      <c r="R362" s="771"/>
      <c r="S362" s="771"/>
      <c r="T362" s="771"/>
      <c r="U362" s="771" t="e">
        <f>(SUM(U23:U361))-U25-U26-U27</f>
        <v>#VALUE!</v>
      </c>
      <c r="V362" s="163"/>
      <c r="W362" s="804"/>
    </row>
    <row r="363" spans="1:23" ht="18" customHeight="1" x14ac:dyDescent="0.2">
      <c r="A363" s="131"/>
      <c r="B363" s="131"/>
      <c r="C363" s="131"/>
      <c r="D363" s="771"/>
      <c r="E363" s="771"/>
      <c r="F363" s="771"/>
      <c r="G363" s="771"/>
      <c r="H363" s="771"/>
      <c r="I363" s="771"/>
      <c r="J363" s="771"/>
      <c r="K363" s="771"/>
      <c r="L363" s="771"/>
      <c r="M363" s="771"/>
      <c r="N363" s="771"/>
      <c r="O363" s="771"/>
      <c r="P363" s="771"/>
      <c r="Q363" s="771"/>
      <c r="R363" s="771"/>
      <c r="S363" s="771"/>
      <c r="T363" s="771"/>
      <c r="U363" s="771" t="e">
        <f>+U362*0.19</f>
        <v>#VALUE!</v>
      </c>
      <c r="W363" s="804"/>
    </row>
    <row r="364" spans="1:23" ht="20.100000000000001" customHeight="1" thickBot="1" x14ac:dyDescent="0.25">
      <c r="U364" s="163" t="e">
        <f>+U362+U363</f>
        <v>#VALUE!</v>
      </c>
    </row>
    <row r="365" spans="1:23" ht="34.5" customHeight="1" thickBot="1" x14ac:dyDescent="0.25">
      <c r="A365" s="1387" t="s">
        <v>478</v>
      </c>
      <c r="B365" s="1388"/>
      <c r="C365" s="1388"/>
      <c r="D365" s="1388"/>
      <c r="E365" s="1388"/>
      <c r="F365" s="1388"/>
      <c r="G365" s="1388"/>
      <c r="H365" s="1388"/>
      <c r="I365" s="1388"/>
      <c r="J365" s="1388"/>
      <c r="K365" s="1388"/>
      <c r="L365" s="1388"/>
      <c r="M365" s="1388"/>
      <c r="N365" s="1388"/>
      <c r="O365" s="1388"/>
      <c r="P365" s="1388"/>
      <c r="Q365" s="1388"/>
      <c r="R365" s="1388"/>
      <c r="S365" s="1388"/>
      <c r="T365" s="1388"/>
      <c r="U365" s="1389"/>
    </row>
    <row r="366" spans="1:23" ht="34.5" customHeight="1" x14ac:dyDescent="0.2">
      <c r="A366" s="803"/>
      <c r="B366" s="803"/>
      <c r="C366" s="803"/>
      <c r="D366" s="803"/>
      <c r="E366" s="803"/>
      <c r="F366" s="803"/>
      <c r="G366" s="803"/>
      <c r="H366" s="803"/>
      <c r="I366" s="803"/>
      <c r="J366" s="803"/>
      <c r="K366" s="803"/>
      <c r="L366" s="803"/>
      <c r="M366" s="803"/>
      <c r="N366" s="803"/>
      <c r="O366" s="803"/>
      <c r="P366" s="803"/>
      <c r="Q366" s="803"/>
      <c r="R366" s="803"/>
      <c r="S366" s="803"/>
      <c r="T366" s="803"/>
      <c r="U366" s="803"/>
    </row>
    <row r="371" spans="1:12" ht="20.100000000000001" customHeight="1" x14ac:dyDescent="0.2">
      <c r="A371" s="725"/>
    </row>
    <row r="372" spans="1:12" ht="20.100000000000001" customHeight="1" x14ac:dyDescent="0.2">
      <c r="A372" s="725"/>
    </row>
    <row r="374" spans="1:12" ht="20.100000000000001" customHeight="1" x14ac:dyDescent="0.2">
      <c r="C374" s="45"/>
    </row>
    <row r="376" spans="1:12" ht="20.100000000000001" customHeight="1" x14ac:dyDescent="0.2">
      <c r="L376" s="207"/>
    </row>
    <row r="390" spans="1:1" ht="20.100000000000001" customHeight="1" x14ac:dyDescent="0.2">
      <c r="A390" s="725"/>
    </row>
    <row r="405" spans="1:4" ht="20.100000000000001" customHeight="1" x14ac:dyDescent="0.2">
      <c r="A405" s="725"/>
    </row>
    <row r="407" spans="1:4" ht="189.75" customHeight="1" x14ac:dyDescent="0.2"/>
    <row r="408" spans="1:4" ht="108" customHeight="1" x14ac:dyDescent="0.2"/>
    <row r="409" spans="1:4" ht="186.75" customHeight="1" x14ac:dyDescent="0.2"/>
    <row r="410" spans="1:4" ht="114.75" customHeight="1" x14ac:dyDescent="0.2"/>
    <row r="412" spans="1:4" ht="225.75" customHeight="1" x14ac:dyDescent="0.2"/>
    <row r="414" spans="1:4" ht="20.100000000000001" customHeight="1" x14ac:dyDescent="0.2">
      <c r="A414" s="725"/>
      <c r="B414" s="725"/>
      <c r="C414" s="725"/>
      <c r="D414" s="725"/>
    </row>
  </sheetData>
  <sheetProtection algorithmName="SHA-512" hashValue="24g2nW1Kud/TvDylGuyjNGFb8yQsnrZgqRYAEiYOKQM7Rs44Cf2Y8UzQgeqLJp2KtZtmlmg5MD88/+3HLVcucQ==" saltValue="KzT5T//bex0+5R45JnN2ww==" spinCount="100000" sheet="1" formatCells="0" formatColumns="0" formatRows="0" insertRows="0" autoFilter="0" pivotTables="0"/>
  <mergeCells count="14">
    <mergeCell ref="A365:U365"/>
    <mergeCell ref="A9:C9"/>
    <mergeCell ref="A10:C10"/>
    <mergeCell ref="B1:U1"/>
    <mergeCell ref="B2:U2"/>
    <mergeCell ref="B3:H3"/>
    <mergeCell ref="I3:U3"/>
    <mergeCell ref="A1:A3"/>
    <mergeCell ref="A5:C5"/>
    <mergeCell ref="A6:C6"/>
    <mergeCell ref="D5:U5"/>
    <mergeCell ref="D6:U6"/>
    <mergeCell ref="A20:C20"/>
    <mergeCell ref="A21:C21"/>
  </mergeCells>
  <phoneticPr fontId="45" type="noConversion"/>
  <hyperlinks>
    <hyperlink ref="V1" location="ins" display="Instructivo" xr:uid="{00000000-0004-0000-0900-000000000000}"/>
  </hyperlinks>
  <printOptions horizontalCentered="1"/>
  <pageMargins left="0" right="0" top="0" bottom="0" header="0" footer="0"/>
  <pageSetup scale="57" fitToHeight="0" orientation="landscape" horizontalDpi="4294967295" verticalDpi="4294967295" r:id="rId1"/>
  <drawing r:id="rId2"/>
  <legacyDrawing r:id="rId3"/>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Hoja8">
    <tabColor theme="5" tint="0.39997558519241921"/>
    <pageSetUpPr fitToPage="1"/>
  </sheetPr>
  <dimension ref="A1:AZ302"/>
  <sheetViews>
    <sheetView showGridLines="0" topLeftCell="A6" zoomScale="90" zoomScaleNormal="90" workbookViewId="0">
      <selection activeCell="E67" sqref="E67"/>
    </sheetView>
  </sheetViews>
  <sheetFormatPr baseColWidth="10" defaultColWidth="11.33203125" defaultRowHeight="18" customHeight="1" x14ac:dyDescent="0.2"/>
  <cols>
    <col min="1" max="1" width="38.83203125" style="181" customWidth="1"/>
    <col min="2" max="2" width="21.6640625" style="181" customWidth="1"/>
    <col min="3" max="3" width="18.6640625" style="181" customWidth="1"/>
    <col min="4" max="4" width="19.1640625" style="188" customWidth="1"/>
    <col min="5" max="5" width="25.33203125" style="188" customWidth="1"/>
    <col min="6" max="6" width="11.33203125" style="181" customWidth="1"/>
    <col min="7" max="7" width="86" style="180" customWidth="1"/>
    <col min="8" max="8" width="16.33203125" style="180" bestFit="1" customWidth="1"/>
    <col min="9" max="52" width="11.33203125" style="180"/>
    <col min="53" max="16384" width="11.33203125" style="181"/>
  </cols>
  <sheetData>
    <row r="1" spans="1:9" ht="18" customHeight="1" x14ac:dyDescent="0.2">
      <c r="A1" s="1408"/>
      <c r="B1" s="1412" t="s">
        <v>0</v>
      </c>
      <c r="C1" s="1413"/>
      <c r="D1" s="1413"/>
      <c r="E1" s="1413"/>
      <c r="F1" s="1414"/>
      <c r="G1" s="349" t="s">
        <v>104</v>
      </c>
      <c r="H1" s="38"/>
    </row>
    <row r="2" spans="1:9" ht="18" customHeight="1" x14ac:dyDescent="0.2">
      <c r="A2" s="1409"/>
      <c r="B2" s="1415" t="s">
        <v>479</v>
      </c>
      <c r="C2" s="1416"/>
      <c r="D2" s="1416"/>
      <c r="E2" s="1416"/>
      <c r="F2" s="1417"/>
      <c r="G2" s="350" t="s">
        <v>23</v>
      </c>
    </row>
    <row r="3" spans="1:9" ht="18" customHeight="1" thickBot="1" x14ac:dyDescent="0.25">
      <c r="A3" s="1410"/>
      <c r="B3" s="1165" t="s">
        <v>2</v>
      </c>
      <c r="C3" s="1193"/>
      <c r="D3" s="1164" t="str">
        <f>Instructivo!G3</f>
        <v>VERSIÓN: 04</v>
      </c>
      <c r="E3" s="1164"/>
      <c r="F3" s="1269"/>
      <c r="G3" s="42"/>
    </row>
    <row r="4" spans="1:9" s="180" customFormat="1" ht="18" customHeight="1" thickBot="1" x14ac:dyDescent="0.25">
      <c r="A4" s="198"/>
      <c r="B4" s="42"/>
      <c r="C4" s="42"/>
      <c r="D4" s="42"/>
      <c r="E4" s="42"/>
      <c r="F4" s="42"/>
      <c r="G4" s="42"/>
    </row>
    <row r="5" spans="1:9" s="180" customFormat="1" ht="26.25" customHeight="1" thickBot="1" x14ac:dyDescent="0.25">
      <c r="A5" s="406" t="s">
        <v>106</v>
      </c>
      <c r="B5" s="1173" t="e">
        <f>#REF!</f>
        <v>#REF!</v>
      </c>
      <c r="C5" s="1174"/>
      <c r="D5" s="1174"/>
      <c r="E5" s="1174"/>
      <c r="F5" s="1175"/>
      <c r="G5" s="407"/>
      <c r="H5" s="407"/>
      <c r="I5" s="407"/>
    </row>
    <row r="6" spans="1:9" s="180" customFormat="1" ht="43.5" customHeight="1" x14ac:dyDescent="0.2">
      <c r="A6" s="406" t="s">
        <v>108</v>
      </c>
      <c r="B6" s="1282" t="e">
        <f>#REF!</f>
        <v>#REF!</v>
      </c>
      <c r="C6" s="1283"/>
      <c r="D6" s="1283"/>
      <c r="E6" s="1283"/>
      <c r="F6" s="1284"/>
      <c r="G6" s="729"/>
      <c r="H6" s="407"/>
      <c r="I6" s="407"/>
    </row>
    <row r="7" spans="1:9" s="180" customFormat="1" ht="15.75" customHeight="1" thickBot="1" x14ac:dyDescent="0.25">
      <c r="A7" s="198"/>
      <c r="B7" s="42"/>
      <c r="C7" s="42"/>
      <c r="D7" s="42"/>
      <c r="E7" s="42"/>
      <c r="F7" s="42"/>
      <c r="G7" s="730"/>
    </row>
    <row r="8" spans="1:9" ht="30.75" customHeight="1" x14ac:dyDescent="0.2">
      <c r="A8" s="245" t="s">
        <v>480</v>
      </c>
      <c r="B8" s="471">
        <f>+'Presupuesto Contrato'!L93</f>
        <v>412155012.04947966</v>
      </c>
      <c r="D8" s="183" t="s">
        <v>481</v>
      </c>
      <c r="E8" s="472">
        <v>6</v>
      </c>
      <c r="F8" s="180"/>
    </row>
    <row r="9" spans="1:9" ht="6" customHeight="1" thickBot="1" x14ac:dyDescent="0.25">
      <c r="A9" s="184"/>
      <c r="B9" s="180"/>
      <c r="C9" s="180"/>
      <c r="D9" s="182"/>
      <c r="E9" s="182"/>
      <c r="F9" s="180"/>
    </row>
    <row r="10" spans="1:9" ht="18" customHeight="1" x14ac:dyDescent="0.2">
      <c r="A10" s="1259" t="s">
        <v>482</v>
      </c>
      <c r="B10" s="1260"/>
      <c r="C10" s="1260"/>
      <c r="D10" s="1260"/>
      <c r="E10" s="1260"/>
      <c r="F10" s="1411"/>
      <c r="G10" s="123"/>
    </row>
    <row r="11" spans="1:9" ht="45" customHeight="1" x14ac:dyDescent="0.2">
      <c r="A11" s="185" t="s">
        <v>375</v>
      </c>
      <c r="B11" s="83" t="s">
        <v>117</v>
      </c>
      <c r="C11" s="83" t="s">
        <v>378</v>
      </c>
      <c r="D11" s="167" t="s">
        <v>392</v>
      </c>
      <c r="E11" s="167" t="s">
        <v>380</v>
      </c>
      <c r="F11" s="94" t="s">
        <v>381</v>
      </c>
    </row>
    <row r="12" spans="1:9" ht="19.5" customHeight="1" x14ac:dyDescent="0.2">
      <c r="A12" s="33" t="s">
        <v>396</v>
      </c>
      <c r="B12" s="34" t="s">
        <v>471</v>
      </c>
      <c r="C12" s="473">
        <v>1</v>
      </c>
      <c r="D12" s="32">
        <f>+E64</f>
        <v>65944801.92791675</v>
      </c>
      <c r="E12" s="32">
        <f>C12*D12</f>
        <v>65944801.92791675</v>
      </c>
      <c r="F12" s="351">
        <f>IFERROR(E12/$B$8,0)</f>
        <v>0.16</v>
      </c>
      <c r="G12" s="186"/>
    </row>
    <row r="13" spans="1:9" ht="36.75" customHeight="1" x14ac:dyDescent="0.2">
      <c r="A13" s="33"/>
      <c r="B13" s="34"/>
      <c r="C13" s="474"/>
      <c r="D13" s="32"/>
      <c r="E13" s="32">
        <f t="shared" ref="E13:E48" si="0">C13*D13</f>
        <v>0</v>
      </c>
      <c r="F13" s="351">
        <f t="shared" ref="F13:F59" si="1">IFERROR(E13/$B$8,0)</f>
        <v>0</v>
      </c>
    </row>
    <row r="14" spans="1:9" ht="18" customHeight="1" x14ac:dyDescent="0.2">
      <c r="A14" s="33"/>
      <c r="B14" s="34"/>
      <c r="C14" s="474"/>
      <c r="D14" s="32"/>
      <c r="E14" s="32">
        <f t="shared" ref="E14:E46" si="2">C14*D14</f>
        <v>0</v>
      </c>
      <c r="F14" s="351">
        <f t="shared" ref="F14:F46" si="3">IFERROR(E14/$B$8,0)</f>
        <v>0</v>
      </c>
      <c r="G14" s="186"/>
    </row>
    <row r="15" spans="1:9" ht="18" customHeight="1" x14ac:dyDescent="0.2">
      <c r="A15" s="33"/>
      <c r="B15" s="34"/>
      <c r="C15" s="474"/>
      <c r="D15" s="32"/>
      <c r="E15" s="32">
        <f t="shared" si="2"/>
        <v>0</v>
      </c>
      <c r="F15" s="351">
        <f t="shared" si="3"/>
        <v>0</v>
      </c>
      <c r="G15" s="186"/>
    </row>
    <row r="16" spans="1:9" ht="18" customHeight="1" x14ac:dyDescent="0.2">
      <c r="A16" s="33"/>
      <c r="B16" s="34"/>
      <c r="C16" s="474"/>
      <c r="D16" s="32"/>
      <c r="E16" s="32">
        <f t="shared" si="2"/>
        <v>0</v>
      </c>
      <c r="F16" s="351">
        <f t="shared" si="3"/>
        <v>0</v>
      </c>
      <c r="G16" s="186"/>
    </row>
    <row r="17" spans="1:7" ht="18" customHeight="1" x14ac:dyDescent="0.2">
      <c r="A17" s="33"/>
      <c r="B17" s="34"/>
      <c r="C17" s="474"/>
      <c r="D17" s="32"/>
      <c r="E17" s="32">
        <f t="shared" si="2"/>
        <v>0</v>
      </c>
      <c r="F17" s="351">
        <f t="shared" si="3"/>
        <v>0</v>
      </c>
      <c r="G17" s="186"/>
    </row>
    <row r="18" spans="1:7" ht="18" customHeight="1" x14ac:dyDescent="0.2">
      <c r="A18" s="33"/>
      <c r="B18" s="34"/>
      <c r="C18" s="474"/>
      <c r="D18" s="32"/>
      <c r="E18" s="32">
        <f t="shared" si="2"/>
        <v>0</v>
      </c>
      <c r="F18" s="351">
        <f t="shared" si="3"/>
        <v>0</v>
      </c>
      <c r="G18" s="186"/>
    </row>
    <row r="19" spans="1:7" ht="18" customHeight="1" x14ac:dyDescent="0.2">
      <c r="A19" s="33"/>
      <c r="B19" s="34"/>
      <c r="C19" s="474"/>
      <c r="D19" s="32"/>
      <c r="E19" s="32">
        <f t="shared" si="2"/>
        <v>0</v>
      </c>
      <c r="F19" s="351">
        <f t="shared" si="3"/>
        <v>0</v>
      </c>
      <c r="G19" s="186"/>
    </row>
    <row r="20" spans="1:7" ht="18" customHeight="1" x14ac:dyDescent="0.2">
      <c r="A20" s="33"/>
      <c r="B20" s="34"/>
      <c r="C20" s="474"/>
      <c r="D20" s="32"/>
      <c r="E20" s="32">
        <f t="shared" si="2"/>
        <v>0</v>
      </c>
      <c r="F20" s="351">
        <f t="shared" si="3"/>
        <v>0</v>
      </c>
      <c r="G20" s="186"/>
    </row>
    <row r="21" spans="1:7" ht="18" hidden="1" customHeight="1" x14ac:dyDescent="0.2">
      <c r="A21" s="33"/>
      <c r="B21" s="34"/>
      <c r="C21" s="474"/>
      <c r="D21" s="32"/>
      <c r="E21" s="32">
        <f t="shared" si="2"/>
        <v>0</v>
      </c>
      <c r="F21" s="351">
        <f t="shared" si="3"/>
        <v>0</v>
      </c>
      <c r="G21" s="186"/>
    </row>
    <row r="22" spans="1:7" ht="18" hidden="1" customHeight="1" x14ac:dyDescent="0.2">
      <c r="A22" s="33"/>
      <c r="B22" s="34"/>
      <c r="C22" s="474"/>
      <c r="D22" s="32"/>
      <c r="E22" s="32">
        <f t="shared" si="2"/>
        <v>0</v>
      </c>
      <c r="F22" s="351">
        <f t="shared" si="3"/>
        <v>0</v>
      </c>
      <c r="G22" s="186"/>
    </row>
    <row r="23" spans="1:7" ht="18" hidden="1" customHeight="1" x14ac:dyDescent="0.2">
      <c r="A23" s="33"/>
      <c r="B23" s="34"/>
      <c r="C23" s="474"/>
      <c r="D23" s="32"/>
      <c r="E23" s="32">
        <f t="shared" si="2"/>
        <v>0</v>
      </c>
      <c r="F23" s="351">
        <f t="shared" si="3"/>
        <v>0</v>
      </c>
      <c r="G23" s="186"/>
    </row>
    <row r="24" spans="1:7" ht="18" hidden="1" customHeight="1" x14ac:dyDescent="0.2">
      <c r="A24" s="33"/>
      <c r="B24" s="34"/>
      <c r="C24" s="474"/>
      <c r="D24" s="32"/>
      <c r="E24" s="32">
        <f t="shared" si="2"/>
        <v>0</v>
      </c>
      <c r="F24" s="351">
        <f t="shared" si="3"/>
        <v>0</v>
      </c>
      <c r="G24" s="186"/>
    </row>
    <row r="25" spans="1:7" ht="18" hidden="1" customHeight="1" x14ac:dyDescent="0.2">
      <c r="A25" s="33"/>
      <c r="B25" s="34"/>
      <c r="C25" s="474"/>
      <c r="D25" s="32"/>
      <c r="E25" s="32">
        <f t="shared" si="2"/>
        <v>0</v>
      </c>
      <c r="F25" s="351">
        <f t="shared" si="3"/>
        <v>0</v>
      </c>
      <c r="G25" s="186"/>
    </row>
    <row r="26" spans="1:7" ht="18" hidden="1" customHeight="1" x14ac:dyDescent="0.2">
      <c r="A26" s="33"/>
      <c r="B26" s="34"/>
      <c r="C26" s="474"/>
      <c r="D26" s="32"/>
      <c r="E26" s="32">
        <f t="shared" si="2"/>
        <v>0</v>
      </c>
      <c r="F26" s="351">
        <f t="shared" si="3"/>
        <v>0</v>
      </c>
      <c r="G26" s="186"/>
    </row>
    <row r="27" spans="1:7" ht="18" hidden="1" customHeight="1" x14ac:dyDescent="0.2">
      <c r="A27" s="33"/>
      <c r="B27" s="34"/>
      <c r="C27" s="474"/>
      <c r="D27" s="32"/>
      <c r="E27" s="32">
        <f t="shared" si="2"/>
        <v>0</v>
      </c>
      <c r="F27" s="351">
        <f t="shared" si="3"/>
        <v>0</v>
      </c>
      <c r="G27" s="186"/>
    </row>
    <row r="28" spans="1:7" ht="18" hidden="1" customHeight="1" x14ac:dyDescent="0.2">
      <c r="A28" s="33"/>
      <c r="B28" s="34"/>
      <c r="C28" s="474"/>
      <c r="D28" s="32"/>
      <c r="E28" s="32">
        <f t="shared" si="2"/>
        <v>0</v>
      </c>
      <c r="F28" s="351">
        <f t="shared" si="3"/>
        <v>0</v>
      </c>
      <c r="G28" s="186"/>
    </row>
    <row r="29" spans="1:7" ht="18" hidden="1" customHeight="1" x14ac:dyDescent="0.2">
      <c r="A29" s="33"/>
      <c r="B29" s="34"/>
      <c r="C29" s="474"/>
      <c r="D29" s="32"/>
      <c r="E29" s="32">
        <f t="shared" si="2"/>
        <v>0</v>
      </c>
      <c r="F29" s="351">
        <f t="shared" si="3"/>
        <v>0</v>
      </c>
      <c r="G29" s="186"/>
    </row>
    <row r="30" spans="1:7" ht="18" hidden="1" customHeight="1" x14ac:dyDescent="0.2">
      <c r="A30" s="33"/>
      <c r="B30" s="34"/>
      <c r="C30" s="474"/>
      <c r="D30" s="32"/>
      <c r="E30" s="32">
        <f t="shared" si="2"/>
        <v>0</v>
      </c>
      <c r="F30" s="351">
        <f t="shared" si="3"/>
        <v>0</v>
      </c>
      <c r="G30" s="186"/>
    </row>
    <row r="31" spans="1:7" ht="18" hidden="1" customHeight="1" x14ac:dyDescent="0.2">
      <c r="A31" s="33"/>
      <c r="B31" s="34"/>
      <c r="C31" s="474"/>
      <c r="D31" s="32"/>
      <c r="E31" s="32">
        <f t="shared" si="2"/>
        <v>0</v>
      </c>
      <c r="F31" s="351">
        <f t="shared" si="3"/>
        <v>0</v>
      </c>
      <c r="G31" s="186"/>
    </row>
    <row r="32" spans="1:7" ht="18" hidden="1" customHeight="1" x14ac:dyDescent="0.2">
      <c r="A32" s="33"/>
      <c r="B32" s="34"/>
      <c r="C32" s="474"/>
      <c r="D32" s="32"/>
      <c r="E32" s="32">
        <f t="shared" si="2"/>
        <v>0</v>
      </c>
      <c r="F32" s="351">
        <f t="shared" si="3"/>
        <v>0</v>
      </c>
      <c r="G32" s="186"/>
    </row>
    <row r="33" spans="1:7" ht="18" hidden="1" customHeight="1" x14ac:dyDescent="0.2">
      <c r="A33" s="33"/>
      <c r="B33" s="34"/>
      <c r="C33" s="474"/>
      <c r="D33" s="32"/>
      <c r="E33" s="32">
        <f t="shared" si="2"/>
        <v>0</v>
      </c>
      <c r="F33" s="351">
        <f t="shared" si="3"/>
        <v>0</v>
      </c>
      <c r="G33" s="186"/>
    </row>
    <row r="34" spans="1:7" ht="18" hidden="1" customHeight="1" x14ac:dyDescent="0.2">
      <c r="A34" s="33"/>
      <c r="B34" s="34"/>
      <c r="C34" s="474"/>
      <c r="D34" s="32"/>
      <c r="E34" s="32">
        <f t="shared" si="2"/>
        <v>0</v>
      </c>
      <c r="F34" s="351">
        <f t="shared" si="3"/>
        <v>0</v>
      </c>
      <c r="G34" s="186"/>
    </row>
    <row r="35" spans="1:7" ht="18" hidden="1" customHeight="1" x14ac:dyDescent="0.2">
      <c r="A35" s="33"/>
      <c r="B35" s="34"/>
      <c r="C35" s="474"/>
      <c r="D35" s="32"/>
      <c r="E35" s="32">
        <f t="shared" si="2"/>
        <v>0</v>
      </c>
      <c r="F35" s="351">
        <f t="shared" si="3"/>
        <v>0</v>
      </c>
      <c r="G35" s="186"/>
    </row>
    <row r="36" spans="1:7" ht="18" hidden="1" customHeight="1" x14ac:dyDescent="0.2">
      <c r="A36" s="33"/>
      <c r="B36" s="34"/>
      <c r="C36" s="474"/>
      <c r="D36" s="32"/>
      <c r="E36" s="32">
        <f t="shared" si="2"/>
        <v>0</v>
      </c>
      <c r="F36" s="351">
        <f t="shared" si="3"/>
        <v>0</v>
      </c>
      <c r="G36" s="186"/>
    </row>
    <row r="37" spans="1:7" ht="18" hidden="1" customHeight="1" x14ac:dyDescent="0.2">
      <c r="A37" s="33"/>
      <c r="B37" s="34"/>
      <c r="C37" s="474"/>
      <c r="D37" s="32"/>
      <c r="E37" s="32">
        <f t="shared" si="2"/>
        <v>0</v>
      </c>
      <c r="F37" s="351">
        <f t="shared" si="3"/>
        <v>0</v>
      </c>
      <c r="G37" s="186"/>
    </row>
    <row r="38" spans="1:7" ht="18" hidden="1" customHeight="1" x14ac:dyDescent="0.2">
      <c r="A38" s="33"/>
      <c r="B38" s="34"/>
      <c r="C38" s="474"/>
      <c r="D38" s="32"/>
      <c r="E38" s="32">
        <f t="shared" si="2"/>
        <v>0</v>
      </c>
      <c r="F38" s="351">
        <f t="shared" si="3"/>
        <v>0</v>
      </c>
      <c r="G38" s="186"/>
    </row>
    <row r="39" spans="1:7" ht="18" hidden="1" customHeight="1" x14ac:dyDescent="0.2">
      <c r="A39" s="33"/>
      <c r="B39" s="34"/>
      <c r="C39" s="474"/>
      <c r="D39" s="32"/>
      <c r="E39" s="32">
        <f t="shared" si="2"/>
        <v>0</v>
      </c>
      <c r="F39" s="351">
        <f t="shared" si="3"/>
        <v>0</v>
      </c>
      <c r="G39" s="186"/>
    </row>
    <row r="40" spans="1:7" ht="18" hidden="1" customHeight="1" x14ac:dyDescent="0.2">
      <c r="A40" s="33"/>
      <c r="B40" s="34"/>
      <c r="C40" s="474"/>
      <c r="D40" s="32"/>
      <c r="E40" s="32">
        <f t="shared" si="2"/>
        <v>0</v>
      </c>
      <c r="F40" s="351">
        <f t="shared" si="3"/>
        <v>0</v>
      </c>
      <c r="G40" s="186"/>
    </row>
    <row r="41" spans="1:7" ht="18" hidden="1" customHeight="1" x14ac:dyDescent="0.2">
      <c r="A41" s="33"/>
      <c r="B41" s="34"/>
      <c r="C41" s="474"/>
      <c r="D41" s="32"/>
      <c r="E41" s="32">
        <f t="shared" si="2"/>
        <v>0</v>
      </c>
      <c r="F41" s="351">
        <f t="shared" si="3"/>
        <v>0</v>
      </c>
      <c r="G41" s="186"/>
    </row>
    <row r="42" spans="1:7" ht="18" hidden="1" customHeight="1" x14ac:dyDescent="0.2">
      <c r="A42" s="33"/>
      <c r="B42" s="34"/>
      <c r="C42" s="474"/>
      <c r="D42" s="32"/>
      <c r="E42" s="32">
        <f t="shared" si="2"/>
        <v>0</v>
      </c>
      <c r="F42" s="351">
        <f t="shared" si="3"/>
        <v>0</v>
      </c>
      <c r="G42" s="186"/>
    </row>
    <row r="43" spans="1:7" ht="18" hidden="1" customHeight="1" x14ac:dyDescent="0.2">
      <c r="A43" s="33"/>
      <c r="B43" s="34"/>
      <c r="C43" s="474"/>
      <c r="D43" s="32"/>
      <c r="E43" s="32">
        <f t="shared" si="2"/>
        <v>0</v>
      </c>
      <c r="F43" s="351">
        <f t="shared" si="3"/>
        <v>0</v>
      </c>
      <c r="G43" s="186"/>
    </row>
    <row r="44" spans="1:7" ht="18" hidden="1" customHeight="1" x14ac:dyDescent="0.2">
      <c r="A44" s="33"/>
      <c r="B44" s="34"/>
      <c r="C44" s="474"/>
      <c r="D44" s="32"/>
      <c r="E44" s="32">
        <f t="shared" si="2"/>
        <v>0</v>
      </c>
      <c r="F44" s="351">
        <f t="shared" si="3"/>
        <v>0</v>
      </c>
      <c r="G44" s="186"/>
    </row>
    <row r="45" spans="1:7" ht="18" hidden="1" customHeight="1" x14ac:dyDescent="0.2">
      <c r="A45" s="33"/>
      <c r="B45" s="34"/>
      <c r="C45" s="474"/>
      <c r="D45" s="32"/>
      <c r="E45" s="32">
        <f t="shared" si="2"/>
        <v>0</v>
      </c>
      <c r="F45" s="351">
        <f t="shared" si="3"/>
        <v>0</v>
      </c>
      <c r="G45" s="186"/>
    </row>
    <row r="46" spans="1:7" ht="18" hidden="1" customHeight="1" x14ac:dyDescent="0.2">
      <c r="A46" s="33"/>
      <c r="B46" s="34"/>
      <c r="C46" s="474"/>
      <c r="D46" s="32"/>
      <c r="E46" s="32">
        <f t="shared" si="2"/>
        <v>0</v>
      </c>
      <c r="F46" s="351">
        <f t="shared" si="3"/>
        <v>0</v>
      </c>
      <c r="G46" s="186"/>
    </row>
    <row r="47" spans="1:7" ht="18" hidden="1" customHeight="1" x14ac:dyDescent="0.2">
      <c r="A47" s="33"/>
      <c r="B47" s="34"/>
      <c r="C47" s="35"/>
      <c r="D47" s="32"/>
      <c r="E47" s="32">
        <f t="shared" si="0"/>
        <v>0</v>
      </c>
      <c r="F47" s="351">
        <f t="shared" si="1"/>
        <v>0</v>
      </c>
      <c r="G47" s="186"/>
    </row>
    <row r="48" spans="1:7" ht="18" hidden="1" customHeight="1" x14ac:dyDescent="0.2">
      <c r="A48" s="33"/>
      <c r="B48" s="34"/>
      <c r="C48" s="35"/>
      <c r="D48" s="32"/>
      <c r="E48" s="32">
        <f t="shared" si="0"/>
        <v>0</v>
      </c>
      <c r="F48" s="351">
        <f t="shared" si="1"/>
        <v>0</v>
      </c>
      <c r="G48" s="186"/>
    </row>
    <row r="49" spans="1:8" ht="18" hidden="1" customHeight="1" x14ac:dyDescent="0.2">
      <c r="A49" s="33"/>
      <c r="B49" s="34"/>
      <c r="C49" s="35"/>
      <c r="D49" s="32"/>
      <c r="E49" s="32">
        <f>C49*D49</f>
        <v>0</v>
      </c>
      <c r="F49" s="351">
        <f t="shared" si="1"/>
        <v>0</v>
      </c>
      <c r="G49" s="186"/>
    </row>
    <row r="50" spans="1:8" ht="18" hidden="1" customHeight="1" x14ac:dyDescent="0.2">
      <c r="A50" s="33"/>
      <c r="B50" s="34"/>
      <c r="C50" s="35"/>
      <c r="D50" s="32"/>
      <c r="E50" s="32">
        <f t="shared" ref="E50:E59" si="4">C50*D50</f>
        <v>0</v>
      </c>
      <c r="F50" s="351">
        <f t="shared" si="1"/>
        <v>0</v>
      </c>
      <c r="G50" s="186"/>
    </row>
    <row r="51" spans="1:8" ht="18" hidden="1" customHeight="1" x14ac:dyDescent="0.2">
      <c r="A51" s="33"/>
      <c r="B51" s="34"/>
      <c r="C51" s="35"/>
      <c r="D51" s="32"/>
      <c r="E51" s="32">
        <f t="shared" si="4"/>
        <v>0</v>
      </c>
      <c r="F51" s="351">
        <f t="shared" si="1"/>
        <v>0</v>
      </c>
      <c r="G51" s="186"/>
    </row>
    <row r="52" spans="1:8" ht="18" hidden="1" customHeight="1" x14ac:dyDescent="0.2">
      <c r="A52" s="33"/>
      <c r="B52" s="34"/>
      <c r="C52" s="35"/>
      <c r="D52" s="32"/>
      <c r="E52" s="32">
        <f t="shared" si="4"/>
        <v>0</v>
      </c>
      <c r="F52" s="351">
        <f t="shared" si="1"/>
        <v>0</v>
      </c>
      <c r="G52" s="186"/>
    </row>
    <row r="53" spans="1:8" ht="18" hidden="1" customHeight="1" x14ac:dyDescent="0.2">
      <c r="A53" s="33"/>
      <c r="B53" s="34"/>
      <c r="C53" s="35"/>
      <c r="D53" s="32"/>
      <c r="E53" s="32">
        <f t="shared" si="4"/>
        <v>0</v>
      </c>
      <c r="F53" s="351">
        <f t="shared" si="1"/>
        <v>0</v>
      </c>
      <c r="G53" s="186"/>
    </row>
    <row r="54" spans="1:8" ht="18" hidden="1" customHeight="1" x14ac:dyDescent="0.2">
      <c r="A54" s="28"/>
      <c r="B54" s="27"/>
      <c r="C54" s="35"/>
      <c r="D54" s="25"/>
      <c r="E54" s="32">
        <f t="shared" si="4"/>
        <v>0</v>
      </c>
      <c r="F54" s="351">
        <f t="shared" si="1"/>
        <v>0</v>
      </c>
      <c r="G54" s="186"/>
    </row>
    <row r="55" spans="1:8" ht="18" hidden="1" customHeight="1" x14ac:dyDescent="0.2">
      <c r="A55" s="28"/>
      <c r="B55" s="27"/>
      <c r="C55" s="35"/>
      <c r="D55" s="25"/>
      <c r="E55" s="32">
        <f t="shared" si="4"/>
        <v>0</v>
      </c>
      <c r="F55" s="351">
        <f t="shared" si="1"/>
        <v>0</v>
      </c>
      <c r="G55" s="186"/>
    </row>
    <row r="56" spans="1:8" ht="18" hidden="1" customHeight="1" x14ac:dyDescent="0.2">
      <c r="A56" s="28"/>
      <c r="B56" s="27"/>
      <c r="C56" s="35"/>
      <c r="D56" s="25"/>
      <c r="E56" s="32">
        <f t="shared" si="4"/>
        <v>0</v>
      </c>
      <c r="F56" s="351">
        <f t="shared" si="1"/>
        <v>0</v>
      </c>
      <c r="G56" s="186"/>
    </row>
    <row r="57" spans="1:8" ht="18" hidden="1" customHeight="1" x14ac:dyDescent="0.2">
      <c r="A57" s="28"/>
      <c r="B57" s="27"/>
      <c r="C57" s="35"/>
      <c r="D57" s="25"/>
      <c r="E57" s="32">
        <f t="shared" si="4"/>
        <v>0</v>
      </c>
      <c r="F57" s="351">
        <f t="shared" si="1"/>
        <v>0</v>
      </c>
      <c r="G57" s="186"/>
    </row>
    <row r="58" spans="1:8" ht="18" hidden="1" customHeight="1" x14ac:dyDescent="0.2">
      <c r="A58" s="28"/>
      <c r="B58" s="27"/>
      <c r="C58" s="35"/>
      <c r="D58" s="25"/>
      <c r="E58" s="32">
        <f t="shared" si="4"/>
        <v>0</v>
      </c>
      <c r="F58" s="351">
        <f t="shared" si="1"/>
        <v>0</v>
      </c>
      <c r="G58" s="186"/>
    </row>
    <row r="59" spans="1:8" ht="18" hidden="1" customHeight="1" x14ac:dyDescent="0.2">
      <c r="A59" s="28"/>
      <c r="B59" s="27"/>
      <c r="C59" s="35"/>
      <c r="D59" s="25"/>
      <c r="E59" s="32">
        <f t="shared" si="4"/>
        <v>0</v>
      </c>
      <c r="F59" s="351">
        <f t="shared" si="1"/>
        <v>0</v>
      </c>
      <c r="G59" s="186"/>
    </row>
    <row r="60" spans="1:8" ht="18" customHeight="1" thickBot="1" x14ac:dyDescent="0.25">
      <c r="A60" s="1406" t="s">
        <v>483</v>
      </c>
      <c r="B60" s="1407"/>
      <c r="C60" s="1407"/>
      <c r="D60" s="1407"/>
      <c r="E60" s="87">
        <f>SUM(E12:E59)</f>
        <v>65944801.92791675</v>
      </c>
      <c r="F60" s="352">
        <f>SUM(F12:F59)</f>
        <v>0.16</v>
      </c>
      <c r="G60" s="187"/>
    </row>
    <row r="61" spans="1:8" s="180" customFormat="1" ht="18" customHeight="1" thickBot="1" x14ac:dyDescent="0.25">
      <c r="A61" s="246"/>
      <c r="B61" s="246"/>
      <c r="C61" s="246"/>
      <c r="D61" s="246"/>
      <c r="E61" s="110"/>
      <c r="F61" s="247"/>
      <c r="G61" s="187"/>
    </row>
    <row r="62" spans="1:8" s="180" customFormat="1" ht="18" customHeight="1" thickBot="1" x14ac:dyDescent="0.25">
      <c r="A62" s="1397" t="s">
        <v>484</v>
      </c>
      <c r="B62" s="1398"/>
      <c r="C62" s="1398"/>
      <c r="D62" s="1398"/>
      <c r="E62" s="1398"/>
      <c r="F62" s="1399"/>
      <c r="G62" s="187"/>
    </row>
    <row r="63" spans="1:8" ht="18" customHeight="1" x14ac:dyDescent="0.2">
      <c r="A63" s="1400" t="s">
        <v>485</v>
      </c>
      <c r="B63" s="1401"/>
      <c r="C63" s="1401"/>
      <c r="D63" s="1402"/>
      <c r="E63" s="243">
        <f>B8</f>
        <v>412155012.04947966</v>
      </c>
      <c r="G63" s="181"/>
      <c r="H63" s="181"/>
    </row>
    <row r="64" spans="1:8" ht="18" customHeight="1" x14ac:dyDescent="0.2">
      <c r="A64" s="1194" t="s">
        <v>395</v>
      </c>
      <c r="B64" s="1195"/>
      <c r="C64" s="1196"/>
      <c r="D64" s="119">
        <v>0.16</v>
      </c>
      <c r="E64" s="90">
        <f>D64*E63</f>
        <v>65944801.92791675</v>
      </c>
      <c r="G64" s="181"/>
      <c r="H64" s="181"/>
    </row>
    <row r="65" spans="1:8" ht="18" customHeight="1" x14ac:dyDescent="0.2">
      <c r="A65" s="1194" t="s">
        <v>397</v>
      </c>
      <c r="B65" s="1195"/>
      <c r="C65" s="1196"/>
      <c r="D65" s="119">
        <v>0</v>
      </c>
      <c r="E65" s="90">
        <f>E63*D65</f>
        <v>0</v>
      </c>
      <c r="G65" s="181"/>
      <c r="H65" s="181"/>
    </row>
    <row r="66" spans="1:8" ht="18" customHeight="1" x14ac:dyDescent="0.2">
      <c r="A66" s="1194" t="s">
        <v>398</v>
      </c>
      <c r="B66" s="1195"/>
      <c r="C66" s="1196"/>
      <c r="D66" s="119">
        <v>0.19</v>
      </c>
      <c r="E66" s="90">
        <f>'Presupuesto Contrato'!L96</f>
        <v>90838964.655705318</v>
      </c>
      <c r="F66" s="283" t="s">
        <v>399</v>
      </c>
      <c r="G66" s="181"/>
      <c r="H66" s="181"/>
    </row>
    <row r="67" spans="1:8" ht="18" customHeight="1" thickBot="1" x14ac:dyDescent="0.25">
      <c r="A67" s="1403" t="s">
        <v>400</v>
      </c>
      <c r="B67" s="1404"/>
      <c r="C67" s="1404"/>
      <c r="D67" s="1405"/>
      <c r="E67" s="91">
        <f>SUM(E63:E66)</f>
        <v>568938778.6331017</v>
      </c>
      <c r="G67" s="181"/>
      <c r="H67" s="181"/>
    </row>
    <row r="68" spans="1:8" ht="18" customHeight="1" thickBot="1" x14ac:dyDescent="0.25">
      <c r="A68" s="180"/>
      <c r="B68" s="180"/>
      <c r="C68" s="180"/>
      <c r="D68" s="182"/>
      <c r="E68" s="182"/>
      <c r="F68" s="180"/>
    </row>
    <row r="69" spans="1:8" ht="27.75" customHeight="1" thickBot="1" x14ac:dyDescent="0.25">
      <c r="A69" s="1394" t="s">
        <v>486</v>
      </c>
      <c r="B69" s="1395"/>
      <c r="C69" s="1395"/>
      <c r="D69" s="1396"/>
      <c r="E69" s="249">
        <f>E64+E65+E66</f>
        <v>156783766.58362207</v>
      </c>
      <c r="F69" s="248">
        <f>IFERROR(E69/E63,0)</f>
        <v>0.38040000000000002</v>
      </c>
    </row>
    <row r="70" spans="1:8" ht="18" customHeight="1" x14ac:dyDescent="0.2">
      <c r="A70" s="180"/>
      <c r="B70" s="180"/>
      <c r="C70" s="180"/>
      <c r="D70" s="182"/>
      <c r="E70" s="182"/>
      <c r="F70" s="180"/>
    </row>
    <row r="71" spans="1:8" ht="18" customHeight="1" x14ac:dyDescent="0.2">
      <c r="A71" s="180"/>
      <c r="B71" s="180"/>
      <c r="C71" s="180"/>
      <c r="D71" s="182"/>
      <c r="E71" s="182"/>
      <c r="F71" s="180"/>
    </row>
    <row r="72" spans="1:8" ht="18" customHeight="1" x14ac:dyDescent="0.2">
      <c r="A72" s="180"/>
      <c r="B72" s="180"/>
      <c r="C72" s="180"/>
      <c r="D72" s="182"/>
      <c r="E72" s="182"/>
      <c r="F72" s="180"/>
    </row>
    <row r="73" spans="1:8" ht="18" customHeight="1" x14ac:dyDescent="0.2">
      <c r="A73" s="180"/>
      <c r="B73" s="180"/>
      <c r="C73" s="180"/>
      <c r="D73" s="182"/>
      <c r="E73" s="182"/>
      <c r="F73" s="180"/>
    </row>
    <row r="74" spans="1:8" ht="18" customHeight="1" x14ac:dyDescent="0.2">
      <c r="A74" s="180"/>
      <c r="B74" s="180"/>
      <c r="C74" s="180"/>
      <c r="D74" s="182"/>
      <c r="E74" s="182"/>
      <c r="F74" s="180"/>
    </row>
    <row r="75" spans="1:8" ht="18" customHeight="1" x14ac:dyDescent="0.2">
      <c r="A75" s="180"/>
      <c r="B75" s="180"/>
      <c r="C75" s="180"/>
      <c r="D75" s="182"/>
      <c r="E75" s="182"/>
      <c r="F75" s="180"/>
    </row>
    <row r="76" spans="1:8" ht="18" customHeight="1" x14ac:dyDescent="0.2">
      <c r="A76" s="180"/>
      <c r="B76" s="180"/>
      <c r="C76" s="180"/>
      <c r="D76" s="182"/>
      <c r="E76" s="182"/>
      <c r="F76" s="180"/>
    </row>
    <row r="77" spans="1:8" ht="18" customHeight="1" x14ac:dyDescent="0.2">
      <c r="A77" s="180"/>
      <c r="B77" s="180"/>
      <c r="C77" s="180"/>
      <c r="D77" s="182"/>
      <c r="E77" s="182"/>
      <c r="F77" s="180"/>
    </row>
    <row r="78" spans="1:8" ht="18" customHeight="1" x14ac:dyDescent="0.2">
      <c r="A78" s="180"/>
      <c r="B78" s="180"/>
      <c r="C78" s="180"/>
      <c r="D78" s="182"/>
      <c r="E78" s="182"/>
      <c r="F78" s="180"/>
    </row>
    <row r="79" spans="1:8" ht="18" customHeight="1" x14ac:dyDescent="0.2">
      <c r="A79" s="180"/>
      <c r="B79" s="180"/>
      <c r="C79" s="180"/>
      <c r="D79" s="182"/>
      <c r="E79" s="182"/>
      <c r="F79" s="180"/>
    </row>
    <row r="80" spans="1:8" ht="18" customHeight="1" x14ac:dyDescent="0.2">
      <c r="A80" s="180"/>
      <c r="B80" s="180"/>
      <c r="C80" s="180"/>
      <c r="D80" s="182"/>
      <c r="E80" s="182"/>
      <c r="F80" s="180"/>
    </row>
    <row r="81" spans="1:6" ht="18" customHeight="1" x14ac:dyDescent="0.2">
      <c r="A81" s="180"/>
      <c r="B81" s="180"/>
      <c r="C81" s="180"/>
      <c r="D81" s="182"/>
      <c r="E81" s="182"/>
      <c r="F81" s="180"/>
    </row>
    <row r="82" spans="1:6" ht="18" customHeight="1" x14ac:dyDescent="0.2">
      <c r="A82" s="180"/>
      <c r="B82" s="180"/>
      <c r="C82" s="180"/>
      <c r="D82" s="182"/>
      <c r="E82" s="182"/>
      <c r="F82" s="180"/>
    </row>
    <row r="83" spans="1:6" ht="18" customHeight="1" x14ac:dyDescent="0.2">
      <c r="A83" s="180"/>
      <c r="B83" s="180"/>
      <c r="C83" s="180"/>
      <c r="D83" s="182"/>
      <c r="E83" s="182"/>
      <c r="F83" s="180"/>
    </row>
    <row r="84" spans="1:6" ht="18" customHeight="1" x14ac:dyDescent="0.2">
      <c r="A84" s="180"/>
      <c r="B84" s="180"/>
      <c r="C84" s="180"/>
      <c r="D84" s="182"/>
      <c r="E84" s="182"/>
      <c r="F84" s="180"/>
    </row>
    <row r="85" spans="1:6" ht="18" customHeight="1" x14ac:dyDescent="0.2">
      <c r="A85" s="180"/>
      <c r="B85" s="180"/>
      <c r="C85" s="180"/>
      <c r="D85" s="182"/>
      <c r="E85" s="182"/>
      <c r="F85" s="180"/>
    </row>
    <row r="86" spans="1:6" ht="18" customHeight="1" x14ac:dyDescent="0.2">
      <c r="A86" s="180"/>
      <c r="B86" s="180"/>
      <c r="C86" s="180"/>
      <c r="D86" s="182"/>
      <c r="E86" s="182"/>
      <c r="F86" s="180"/>
    </row>
    <row r="87" spans="1:6" ht="18" customHeight="1" x14ac:dyDescent="0.2">
      <c r="A87" s="180"/>
      <c r="B87" s="180"/>
      <c r="C87" s="180"/>
      <c r="D87" s="182"/>
      <c r="E87" s="182"/>
      <c r="F87" s="180"/>
    </row>
    <row r="88" spans="1:6" ht="18" customHeight="1" x14ac:dyDescent="0.2">
      <c r="A88" s="180"/>
      <c r="B88" s="180"/>
      <c r="C88" s="180"/>
      <c r="D88" s="182"/>
      <c r="E88" s="182"/>
      <c r="F88" s="180"/>
    </row>
    <row r="89" spans="1:6" ht="18" customHeight="1" x14ac:dyDescent="0.2">
      <c r="A89" s="180"/>
      <c r="B89" s="180"/>
      <c r="C89" s="180"/>
      <c r="D89" s="182"/>
      <c r="E89" s="182"/>
      <c r="F89" s="180"/>
    </row>
    <row r="90" spans="1:6" ht="18" customHeight="1" x14ac:dyDescent="0.2">
      <c r="A90" s="180"/>
      <c r="B90" s="180"/>
      <c r="C90" s="180"/>
      <c r="D90" s="182"/>
      <c r="E90" s="182"/>
      <c r="F90" s="180"/>
    </row>
    <row r="91" spans="1:6" ht="18" customHeight="1" x14ac:dyDescent="0.2">
      <c r="A91" s="180"/>
      <c r="B91" s="180"/>
      <c r="C91" s="180"/>
      <c r="D91" s="182"/>
      <c r="E91" s="182"/>
      <c r="F91" s="180"/>
    </row>
    <row r="92" spans="1:6" ht="18" customHeight="1" x14ac:dyDescent="0.2">
      <c r="A92" s="180"/>
      <c r="B92" s="180"/>
      <c r="C92" s="180"/>
      <c r="D92" s="182"/>
      <c r="E92" s="182"/>
      <c r="F92" s="180"/>
    </row>
    <row r="93" spans="1:6" ht="18" customHeight="1" x14ac:dyDescent="0.2">
      <c r="A93" s="180"/>
      <c r="B93" s="180"/>
      <c r="C93" s="180"/>
      <c r="D93" s="182"/>
      <c r="E93" s="182"/>
      <c r="F93" s="180"/>
    </row>
    <row r="94" spans="1:6" ht="18" customHeight="1" x14ac:dyDescent="0.2">
      <c r="A94" s="180"/>
      <c r="B94" s="180"/>
      <c r="C94" s="180"/>
      <c r="D94" s="182"/>
      <c r="E94" s="182"/>
      <c r="F94" s="180"/>
    </row>
    <row r="95" spans="1:6" ht="18" customHeight="1" x14ac:dyDescent="0.2">
      <c r="A95" s="180"/>
      <c r="B95" s="180"/>
      <c r="C95" s="180"/>
      <c r="D95" s="182"/>
      <c r="E95" s="182"/>
      <c r="F95" s="180"/>
    </row>
    <row r="96" spans="1:6" ht="18" customHeight="1" x14ac:dyDescent="0.2">
      <c r="A96" s="180"/>
      <c r="B96" s="180"/>
      <c r="C96" s="180"/>
      <c r="D96" s="182"/>
      <c r="E96" s="182"/>
      <c r="F96" s="180"/>
    </row>
    <row r="97" spans="1:6" ht="18" customHeight="1" x14ac:dyDescent="0.2">
      <c r="A97" s="180"/>
      <c r="B97" s="180"/>
      <c r="C97" s="180"/>
      <c r="D97" s="182"/>
      <c r="E97" s="182"/>
      <c r="F97" s="180"/>
    </row>
    <row r="98" spans="1:6" ht="18" customHeight="1" x14ac:dyDescent="0.2">
      <c r="A98" s="180"/>
      <c r="B98" s="180"/>
      <c r="C98" s="180"/>
      <c r="D98" s="182"/>
      <c r="E98" s="182"/>
      <c r="F98" s="180"/>
    </row>
    <row r="99" spans="1:6" ht="18" customHeight="1" x14ac:dyDescent="0.2">
      <c r="A99" s="180"/>
      <c r="B99" s="180"/>
      <c r="C99" s="180"/>
      <c r="D99" s="182"/>
      <c r="E99" s="182"/>
      <c r="F99" s="180"/>
    </row>
    <row r="100" spans="1:6" ht="18" customHeight="1" x14ac:dyDescent="0.2">
      <c r="A100" s="180"/>
      <c r="B100" s="180"/>
      <c r="C100" s="180"/>
      <c r="D100" s="182"/>
      <c r="E100" s="182"/>
      <c r="F100" s="180"/>
    </row>
    <row r="101" spans="1:6" ht="18" customHeight="1" x14ac:dyDescent="0.2">
      <c r="A101" s="180"/>
      <c r="B101" s="180"/>
      <c r="C101" s="180"/>
      <c r="D101" s="182"/>
      <c r="E101" s="182"/>
      <c r="F101" s="180"/>
    </row>
    <row r="102" spans="1:6" ht="18" customHeight="1" x14ac:dyDescent="0.2">
      <c r="A102" s="180"/>
      <c r="B102" s="180"/>
      <c r="C102" s="180"/>
      <c r="D102" s="182"/>
      <c r="E102" s="182"/>
      <c r="F102" s="180"/>
    </row>
    <row r="103" spans="1:6" ht="18" customHeight="1" x14ac:dyDescent="0.2">
      <c r="A103" s="180"/>
      <c r="B103" s="180"/>
      <c r="C103" s="180"/>
      <c r="D103" s="182"/>
      <c r="E103" s="182"/>
      <c r="F103" s="180"/>
    </row>
    <row r="104" spans="1:6" ht="18" customHeight="1" x14ac:dyDescent="0.2">
      <c r="A104" s="180"/>
      <c r="B104" s="180"/>
      <c r="C104" s="180"/>
      <c r="D104" s="182"/>
      <c r="E104" s="182"/>
      <c r="F104" s="180"/>
    </row>
    <row r="105" spans="1:6" ht="18" customHeight="1" x14ac:dyDescent="0.2">
      <c r="A105" s="180"/>
      <c r="B105" s="180"/>
      <c r="C105" s="180"/>
      <c r="D105" s="182"/>
      <c r="E105" s="182"/>
      <c r="F105" s="180"/>
    </row>
    <row r="106" spans="1:6" ht="18" customHeight="1" x14ac:dyDescent="0.2">
      <c r="A106" s="180"/>
      <c r="B106" s="180"/>
      <c r="C106" s="180"/>
      <c r="D106" s="182"/>
      <c r="E106" s="182"/>
      <c r="F106" s="180"/>
    </row>
    <row r="107" spans="1:6" ht="18" customHeight="1" x14ac:dyDescent="0.2">
      <c r="A107" s="180"/>
      <c r="B107" s="180"/>
      <c r="C107" s="180"/>
      <c r="D107" s="182"/>
      <c r="E107" s="182"/>
      <c r="F107" s="180"/>
    </row>
    <row r="108" spans="1:6" ht="18" customHeight="1" x14ac:dyDescent="0.2">
      <c r="A108" s="180"/>
      <c r="B108" s="180"/>
      <c r="C108" s="180"/>
      <c r="D108" s="182"/>
      <c r="E108" s="182"/>
      <c r="F108" s="180"/>
    </row>
    <row r="109" spans="1:6" ht="18" customHeight="1" x14ac:dyDescent="0.2">
      <c r="A109" s="180"/>
      <c r="B109" s="180"/>
      <c r="C109" s="180"/>
      <c r="D109" s="182"/>
      <c r="E109" s="182"/>
      <c r="F109" s="180"/>
    </row>
    <row r="110" spans="1:6" ht="18" customHeight="1" x14ac:dyDescent="0.2">
      <c r="A110" s="180"/>
      <c r="B110" s="180"/>
      <c r="C110" s="180"/>
      <c r="D110" s="182"/>
      <c r="E110" s="182"/>
      <c r="F110" s="180"/>
    </row>
    <row r="111" spans="1:6" ht="18" customHeight="1" x14ac:dyDescent="0.2">
      <c r="A111" s="180"/>
      <c r="B111" s="180"/>
      <c r="C111" s="180"/>
      <c r="D111" s="182"/>
      <c r="E111" s="182"/>
      <c r="F111" s="180"/>
    </row>
    <row r="112" spans="1:6" ht="18" customHeight="1" x14ac:dyDescent="0.2">
      <c r="A112" s="180"/>
      <c r="B112" s="180"/>
      <c r="C112" s="180"/>
      <c r="D112" s="182"/>
      <c r="E112" s="182"/>
      <c r="F112" s="180"/>
    </row>
    <row r="113" spans="1:6" ht="18" customHeight="1" x14ac:dyDescent="0.2">
      <c r="A113" s="180"/>
      <c r="B113" s="180"/>
      <c r="C113" s="180"/>
      <c r="D113" s="182"/>
      <c r="E113" s="182"/>
      <c r="F113" s="180"/>
    </row>
    <row r="114" spans="1:6" ht="18" customHeight="1" x14ac:dyDescent="0.2">
      <c r="A114" s="180"/>
      <c r="B114" s="180"/>
      <c r="C114" s="180"/>
      <c r="D114" s="182"/>
      <c r="E114" s="182"/>
      <c r="F114" s="180"/>
    </row>
    <row r="115" spans="1:6" ht="18" customHeight="1" x14ac:dyDescent="0.2">
      <c r="A115" s="180"/>
      <c r="B115" s="180"/>
      <c r="C115" s="180"/>
      <c r="D115" s="182"/>
      <c r="E115" s="182"/>
      <c r="F115" s="180"/>
    </row>
    <row r="116" spans="1:6" ht="18" customHeight="1" x14ac:dyDescent="0.2">
      <c r="A116" s="180"/>
      <c r="B116" s="180"/>
      <c r="C116" s="180"/>
      <c r="D116" s="182"/>
      <c r="E116" s="182"/>
      <c r="F116" s="180"/>
    </row>
    <row r="117" spans="1:6" ht="18" customHeight="1" x14ac:dyDescent="0.2">
      <c r="A117" s="180"/>
      <c r="B117" s="180"/>
      <c r="C117" s="180"/>
      <c r="D117" s="182"/>
      <c r="E117" s="182"/>
      <c r="F117" s="180"/>
    </row>
    <row r="118" spans="1:6" ht="18" customHeight="1" x14ac:dyDescent="0.2">
      <c r="A118" s="180"/>
      <c r="B118" s="180"/>
      <c r="C118" s="180"/>
      <c r="D118" s="182"/>
      <c r="E118" s="182"/>
      <c r="F118" s="180"/>
    </row>
    <row r="119" spans="1:6" ht="18" customHeight="1" x14ac:dyDescent="0.2">
      <c r="A119" s="180"/>
      <c r="B119" s="180"/>
      <c r="C119" s="180"/>
      <c r="D119" s="182"/>
      <c r="E119" s="182"/>
      <c r="F119" s="180"/>
    </row>
    <row r="120" spans="1:6" ht="18" customHeight="1" x14ac:dyDescent="0.2">
      <c r="A120" s="180"/>
      <c r="B120" s="180"/>
      <c r="C120" s="180"/>
      <c r="D120" s="182"/>
      <c r="E120" s="182"/>
      <c r="F120" s="180"/>
    </row>
    <row r="121" spans="1:6" ht="18" customHeight="1" x14ac:dyDescent="0.2">
      <c r="A121" s="180"/>
      <c r="B121" s="180"/>
      <c r="C121" s="180"/>
      <c r="D121" s="182"/>
      <c r="E121" s="182"/>
      <c r="F121" s="180"/>
    </row>
    <row r="122" spans="1:6" ht="18" customHeight="1" x14ac:dyDescent="0.2">
      <c r="A122" s="180"/>
      <c r="B122" s="180"/>
      <c r="C122" s="180"/>
      <c r="D122" s="182"/>
      <c r="E122" s="182"/>
      <c r="F122" s="180"/>
    </row>
    <row r="123" spans="1:6" ht="18" customHeight="1" x14ac:dyDescent="0.2">
      <c r="A123" s="180"/>
      <c r="B123" s="180"/>
      <c r="C123" s="180"/>
      <c r="D123" s="182"/>
      <c r="E123" s="182"/>
      <c r="F123" s="180"/>
    </row>
    <row r="124" spans="1:6" ht="18" customHeight="1" x14ac:dyDescent="0.2">
      <c r="A124" s="180"/>
      <c r="B124" s="180"/>
      <c r="C124" s="180"/>
      <c r="D124" s="182"/>
      <c r="E124" s="182"/>
      <c r="F124" s="180"/>
    </row>
    <row r="125" spans="1:6" ht="18" customHeight="1" x14ac:dyDescent="0.2">
      <c r="A125" s="180"/>
      <c r="B125" s="180"/>
      <c r="C125" s="180"/>
      <c r="D125" s="182"/>
      <c r="E125" s="182"/>
      <c r="F125" s="180"/>
    </row>
    <row r="126" spans="1:6" ht="18" customHeight="1" x14ac:dyDescent="0.2">
      <c r="A126" s="180"/>
      <c r="B126" s="180"/>
      <c r="C126" s="180"/>
      <c r="D126" s="182"/>
      <c r="E126" s="182"/>
      <c r="F126" s="180"/>
    </row>
    <row r="127" spans="1:6" ht="18" customHeight="1" x14ac:dyDescent="0.2">
      <c r="A127" s="180"/>
      <c r="B127" s="180"/>
      <c r="C127" s="180"/>
      <c r="D127" s="182"/>
      <c r="E127" s="182"/>
      <c r="F127" s="180"/>
    </row>
    <row r="128" spans="1:6" ht="18" customHeight="1" x14ac:dyDescent="0.2">
      <c r="A128" s="180"/>
      <c r="B128" s="180"/>
      <c r="C128" s="180"/>
      <c r="D128" s="182"/>
      <c r="E128" s="182"/>
      <c r="F128" s="180"/>
    </row>
    <row r="129" spans="1:6" ht="18" customHeight="1" x14ac:dyDescent="0.2">
      <c r="A129" s="180"/>
      <c r="B129" s="180"/>
      <c r="C129" s="180"/>
      <c r="D129" s="182"/>
      <c r="E129" s="182"/>
      <c r="F129" s="180"/>
    </row>
    <row r="130" spans="1:6" ht="18" customHeight="1" x14ac:dyDescent="0.2">
      <c r="A130" s="180"/>
      <c r="B130" s="180"/>
      <c r="C130" s="180"/>
      <c r="D130" s="182"/>
      <c r="E130" s="182"/>
      <c r="F130" s="180"/>
    </row>
    <row r="131" spans="1:6" ht="18" customHeight="1" x14ac:dyDescent="0.2">
      <c r="A131" s="180"/>
      <c r="B131" s="180"/>
      <c r="C131" s="180"/>
      <c r="D131" s="182"/>
      <c r="E131" s="182"/>
      <c r="F131" s="180"/>
    </row>
    <row r="132" spans="1:6" ht="18" customHeight="1" x14ac:dyDescent="0.2">
      <c r="A132" s="180"/>
      <c r="B132" s="180"/>
      <c r="C132" s="180"/>
      <c r="D132" s="182"/>
      <c r="E132" s="182"/>
      <c r="F132" s="180"/>
    </row>
    <row r="133" spans="1:6" ht="18" customHeight="1" x14ac:dyDescent="0.2">
      <c r="A133" s="180"/>
      <c r="B133" s="180"/>
      <c r="C133" s="180"/>
      <c r="D133" s="182"/>
      <c r="E133" s="182"/>
      <c r="F133" s="180"/>
    </row>
    <row r="134" spans="1:6" ht="18" customHeight="1" x14ac:dyDescent="0.2">
      <c r="A134" s="180"/>
      <c r="B134" s="180"/>
      <c r="C134" s="180"/>
      <c r="D134" s="182"/>
      <c r="E134" s="182"/>
      <c r="F134" s="180"/>
    </row>
    <row r="135" spans="1:6" ht="18" customHeight="1" x14ac:dyDescent="0.2">
      <c r="A135" s="180"/>
      <c r="B135" s="180"/>
      <c r="C135" s="180"/>
      <c r="D135" s="182"/>
      <c r="E135" s="182"/>
      <c r="F135" s="180"/>
    </row>
    <row r="136" spans="1:6" ht="18" customHeight="1" x14ac:dyDescent="0.2">
      <c r="A136" s="180"/>
      <c r="B136" s="180"/>
      <c r="C136" s="180"/>
      <c r="D136" s="182"/>
      <c r="E136" s="182"/>
      <c r="F136" s="180"/>
    </row>
    <row r="137" spans="1:6" ht="18" customHeight="1" x14ac:dyDescent="0.2">
      <c r="A137" s="180"/>
      <c r="B137" s="180"/>
      <c r="C137" s="180"/>
      <c r="D137" s="182"/>
      <c r="E137" s="182"/>
      <c r="F137" s="180"/>
    </row>
    <row r="138" spans="1:6" ht="18" customHeight="1" x14ac:dyDescent="0.2">
      <c r="A138" s="180"/>
      <c r="B138" s="180"/>
      <c r="C138" s="180"/>
      <c r="D138" s="182"/>
      <c r="E138" s="182"/>
      <c r="F138" s="180"/>
    </row>
    <row r="139" spans="1:6" ht="18" customHeight="1" x14ac:dyDescent="0.2">
      <c r="A139" s="180"/>
      <c r="B139" s="180"/>
      <c r="C139" s="180"/>
      <c r="D139" s="182"/>
      <c r="E139" s="182"/>
      <c r="F139" s="180"/>
    </row>
    <row r="140" spans="1:6" ht="18" customHeight="1" x14ac:dyDescent="0.2">
      <c r="A140" s="180"/>
      <c r="B140" s="180"/>
      <c r="C140" s="180"/>
      <c r="D140" s="182"/>
      <c r="E140" s="182"/>
      <c r="F140" s="180"/>
    </row>
    <row r="141" spans="1:6" ht="18" customHeight="1" x14ac:dyDescent="0.2">
      <c r="A141" s="180"/>
      <c r="B141" s="180"/>
      <c r="C141" s="180"/>
      <c r="D141" s="182"/>
      <c r="E141" s="182"/>
      <c r="F141" s="180"/>
    </row>
    <row r="142" spans="1:6" ht="18" customHeight="1" x14ac:dyDescent="0.2">
      <c r="A142" s="180"/>
      <c r="B142" s="180"/>
      <c r="C142" s="180"/>
      <c r="D142" s="182"/>
      <c r="E142" s="182"/>
      <c r="F142" s="180"/>
    </row>
    <row r="143" spans="1:6" ht="18" customHeight="1" x14ac:dyDescent="0.2">
      <c r="A143" s="180"/>
      <c r="B143" s="180"/>
      <c r="C143" s="180"/>
      <c r="D143" s="182"/>
      <c r="E143" s="182"/>
      <c r="F143" s="180"/>
    </row>
    <row r="144" spans="1:6" ht="18" customHeight="1" x14ac:dyDescent="0.2">
      <c r="A144" s="180"/>
      <c r="B144" s="180"/>
      <c r="C144" s="180"/>
      <c r="D144" s="182"/>
      <c r="E144" s="182"/>
      <c r="F144" s="180"/>
    </row>
    <row r="145" spans="1:6" ht="18" customHeight="1" x14ac:dyDescent="0.2">
      <c r="A145" s="180"/>
      <c r="B145" s="180"/>
      <c r="C145" s="180"/>
      <c r="D145" s="182"/>
      <c r="E145" s="182"/>
      <c r="F145" s="180"/>
    </row>
    <row r="146" spans="1:6" ht="18" customHeight="1" x14ac:dyDescent="0.2">
      <c r="A146" s="180"/>
      <c r="B146" s="180"/>
      <c r="C146" s="180"/>
      <c r="D146" s="182"/>
      <c r="E146" s="182"/>
      <c r="F146" s="180"/>
    </row>
    <row r="147" spans="1:6" ht="18" customHeight="1" x14ac:dyDescent="0.2">
      <c r="A147" s="180"/>
      <c r="B147" s="180"/>
      <c r="C147" s="180"/>
      <c r="D147" s="182"/>
      <c r="E147" s="182"/>
      <c r="F147" s="180"/>
    </row>
    <row r="148" spans="1:6" ht="18" customHeight="1" x14ac:dyDescent="0.2">
      <c r="A148" s="180"/>
      <c r="B148" s="180"/>
      <c r="C148" s="180"/>
      <c r="D148" s="182"/>
      <c r="E148" s="182"/>
      <c r="F148" s="180"/>
    </row>
    <row r="149" spans="1:6" ht="18" customHeight="1" x14ac:dyDescent="0.2">
      <c r="A149" s="180"/>
      <c r="B149" s="180"/>
      <c r="C149" s="180"/>
      <c r="D149" s="182"/>
      <c r="E149" s="182"/>
      <c r="F149" s="180"/>
    </row>
    <row r="150" spans="1:6" ht="18" customHeight="1" x14ac:dyDescent="0.2">
      <c r="A150" s="180"/>
      <c r="B150" s="180"/>
      <c r="C150" s="180"/>
      <c r="D150" s="182"/>
      <c r="E150" s="182"/>
      <c r="F150" s="180"/>
    </row>
    <row r="151" spans="1:6" ht="18" customHeight="1" x14ac:dyDescent="0.2">
      <c r="A151" s="180"/>
      <c r="B151" s="180"/>
      <c r="C151" s="180"/>
      <c r="D151" s="182"/>
      <c r="E151" s="182"/>
      <c r="F151" s="180"/>
    </row>
    <row r="152" spans="1:6" ht="18" customHeight="1" x14ac:dyDescent="0.2">
      <c r="A152" s="180"/>
      <c r="B152" s="180"/>
      <c r="C152" s="180"/>
      <c r="D152" s="182"/>
      <c r="E152" s="182"/>
      <c r="F152" s="180"/>
    </row>
    <row r="153" spans="1:6" ht="18" customHeight="1" x14ac:dyDescent="0.2">
      <c r="A153" s="180"/>
      <c r="B153" s="180"/>
      <c r="C153" s="180"/>
      <c r="D153" s="182"/>
      <c r="E153" s="182"/>
      <c r="F153" s="180"/>
    </row>
    <row r="154" spans="1:6" ht="18" customHeight="1" x14ac:dyDescent="0.2">
      <c r="A154" s="180"/>
      <c r="B154" s="180"/>
      <c r="C154" s="180"/>
      <c r="D154" s="182"/>
      <c r="E154" s="182"/>
      <c r="F154" s="180"/>
    </row>
    <row r="155" spans="1:6" ht="18" customHeight="1" x14ac:dyDescent="0.2">
      <c r="A155" s="180"/>
      <c r="B155" s="180"/>
      <c r="C155" s="180"/>
      <c r="D155" s="182"/>
      <c r="E155" s="182"/>
      <c r="F155" s="180"/>
    </row>
    <row r="156" spans="1:6" ht="18" customHeight="1" x14ac:dyDescent="0.2">
      <c r="A156" s="180"/>
      <c r="B156" s="180"/>
      <c r="C156" s="180"/>
      <c r="D156" s="182"/>
      <c r="E156" s="182"/>
      <c r="F156" s="180"/>
    </row>
    <row r="157" spans="1:6" ht="18" customHeight="1" x14ac:dyDescent="0.2">
      <c r="A157" s="180"/>
      <c r="B157" s="180"/>
      <c r="C157" s="180"/>
      <c r="D157" s="182"/>
      <c r="E157" s="182"/>
      <c r="F157" s="180"/>
    </row>
    <row r="158" spans="1:6" ht="18" customHeight="1" x14ac:dyDescent="0.2">
      <c r="A158" s="180"/>
      <c r="B158" s="180"/>
      <c r="C158" s="180"/>
      <c r="D158" s="182"/>
      <c r="E158" s="182"/>
      <c r="F158" s="180"/>
    </row>
    <row r="159" spans="1:6" ht="18" customHeight="1" x14ac:dyDescent="0.2">
      <c r="A159" s="180"/>
      <c r="B159" s="180"/>
      <c r="C159" s="180"/>
      <c r="D159" s="182"/>
      <c r="E159" s="182"/>
      <c r="F159" s="180"/>
    </row>
    <row r="160" spans="1:6" ht="18" customHeight="1" x14ac:dyDescent="0.2">
      <c r="A160" s="180"/>
      <c r="B160" s="180"/>
      <c r="C160" s="180"/>
      <c r="D160" s="182"/>
      <c r="E160" s="182"/>
      <c r="F160" s="180"/>
    </row>
    <row r="161" spans="1:6" ht="18" customHeight="1" x14ac:dyDescent="0.2">
      <c r="A161" s="180"/>
      <c r="B161" s="180"/>
      <c r="C161" s="180"/>
      <c r="D161" s="182"/>
      <c r="E161" s="182"/>
      <c r="F161" s="180"/>
    </row>
    <row r="162" spans="1:6" ht="18" customHeight="1" x14ac:dyDescent="0.2">
      <c r="A162" s="180"/>
      <c r="B162" s="180"/>
      <c r="C162" s="180"/>
      <c r="D162" s="182"/>
      <c r="E162" s="182"/>
      <c r="F162" s="180"/>
    </row>
    <row r="163" spans="1:6" ht="18" customHeight="1" x14ac:dyDescent="0.2">
      <c r="A163" s="180"/>
      <c r="B163" s="180"/>
      <c r="C163" s="180"/>
      <c r="D163" s="182"/>
      <c r="E163" s="182"/>
      <c r="F163" s="180"/>
    </row>
    <row r="164" spans="1:6" ht="18" customHeight="1" x14ac:dyDescent="0.2">
      <c r="A164" s="180"/>
      <c r="B164" s="180"/>
      <c r="C164" s="180"/>
      <c r="D164" s="182"/>
      <c r="E164" s="182"/>
      <c r="F164" s="180"/>
    </row>
    <row r="165" spans="1:6" ht="18" customHeight="1" x14ac:dyDescent="0.2">
      <c r="A165" s="180"/>
      <c r="B165" s="180"/>
      <c r="C165" s="180"/>
      <c r="D165" s="182"/>
      <c r="E165" s="182"/>
      <c r="F165" s="180"/>
    </row>
    <row r="166" spans="1:6" ht="18" customHeight="1" x14ac:dyDescent="0.2">
      <c r="A166" s="180"/>
      <c r="B166" s="180"/>
      <c r="C166" s="180"/>
      <c r="D166" s="182"/>
      <c r="E166" s="182"/>
      <c r="F166" s="180"/>
    </row>
    <row r="167" spans="1:6" ht="18" customHeight="1" x14ac:dyDescent="0.2">
      <c r="A167" s="180"/>
      <c r="B167" s="180"/>
      <c r="C167" s="180"/>
      <c r="D167" s="182"/>
      <c r="E167" s="182"/>
      <c r="F167" s="180"/>
    </row>
    <row r="168" spans="1:6" ht="18" customHeight="1" x14ac:dyDescent="0.2">
      <c r="A168" s="180"/>
      <c r="B168" s="180"/>
      <c r="C168" s="180"/>
      <c r="D168" s="182"/>
      <c r="E168" s="182"/>
      <c r="F168" s="180"/>
    </row>
    <row r="169" spans="1:6" ht="18" customHeight="1" x14ac:dyDescent="0.2">
      <c r="A169" s="180"/>
      <c r="B169" s="180"/>
      <c r="C169" s="180"/>
      <c r="D169" s="182"/>
      <c r="E169" s="182"/>
      <c r="F169" s="180"/>
    </row>
    <row r="170" spans="1:6" ht="18" customHeight="1" x14ac:dyDescent="0.2">
      <c r="A170" s="180"/>
      <c r="B170" s="180"/>
      <c r="C170" s="180"/>
      <c r="D170" s="182"/>
      <c r="E170" s="182"/>
      <c r="F170" s="180"/>
    </row>
    <row r="171" spans="1:6" ht="18" customHeight="1" x14ac:dyDescent="0.2">
      <c r="A171" s="180"/>
      <c r="B171" s="180"/>
      <c r="C171" s="180"/>
      <c r="D171" s="182"/>
      <c r="E171" s="182"/>
      <c r="F171" s="180"/>
    </row>
    <row r="172" spans="1:6" ht="18" customHeight="1" x14ac:dyDescent="0.2">
      <c r="A172" s="180"/>
      <c r="B172" s="180"/>
      <c r="C172" s="180"/>
      <c r="D172" s="182"/>
      <c r="E172" s="182"/>
      <c r="F172" s="180"/>
    </row>
    <row r="173" spans="1:6" ht="18" customHeight="1" x14ac:dyDescent="0.2">
      <c r="A173" s="180"/>
      <c r="B173" s="180"/>
      <c r="C173" s="180"/>
      <c r="D173" s="182"/>
      <c r="E173" s="182"/>
      <c r="F173" s="180"/>
    </row>
    <row r="174" spans="1:6" ht="18" customHeight="1" x14ac:dyDescent="0.2">
      <c r="A174" s="180"/>
      <c r="B174" s="180"/>
      <c r="C174" s="180"/>
      <c r="D174" s="182"/>
      <c r="E174" s="182"/>
      <c r="F174" s="180"/>
    </row>
    <row r="175" spans="1:6" ht="18" customHeight="1" x14ac:dyDescent="0.2">
      <c r="A175" s="180"/>
      <c r="B175" s="180"/>
      <c r="C175" s="180"/>
      <c r="D175" s="182"/>
      <c r="E175" s="182"/>
      <c r="F175" s="180"/>
    </row>
    <row r="176" spans="1:6" ht="18" customHeight="1" x14ac:dyDescent="0.2">
      <c r="A176" s="180"/>
      <c r="B176" s="180"/>
      <c r="C176" s="180"/>
      <c r="D176" s="182"/>
      <c r="E176" s="182"/>
      <c r="F176" s="180"/>
    </row>
    <row r="177" spans="1:6" ht="18" customHeight="1" x14ac:dyDescent="0.2">
      <c r="A177" s="180"/>
      <c r="B177" s="180"/>
      <c r="C177" s="180"/>
      <c r="D177" s="182"/>
      <c r="E177" s="182"/>
      <c r="F177" s="180"/>
    </row>
    <row r="178" spans="1:6" ht="18" customHeight="1" x14ac:dyDescent="0.2">
      <c r="A178" s="180"/>
      <c r="B178" s="180"/>
      <c r="C178" s="180"/>
      <c r="D178" s="182"/>
      <c r="E178" s="182"/>
      <c r="F178" s="180"/>
    </row>
    <row r="179" spans="1:6" ht="18" customHeight="1" x14ac:dyDescent="0.2">
      <c r="A179" s="180"/>
      <c r="B179" s="180"/>
      <c r="C179" s="180"/>
      <c r="D179" s="182"/>
      <c r="E179" s="182"/>
      <c r="F179" s="180"/>
    </row>
    <row r="180" spans="1:6" ht="18" customHeight="1" x14ac:dyDescent="0.2">
      <c r="A180" s="180"/>
      <c r="B180" s="180"/>
      <c r="C180" s="180"/>
      <c r="D180" s="182"/>
      <c r="E180" s="182"/>
      <c r="F180" s="180"/>
    </row>
    <row r="181" spans="1:6" ht="18" customHeight="1" x14ac:dyDescent="0.2">
      <c r="A181" s="180"/>
      <c r="B181" s="180"/>
      <c r="C181" s="180"/>
      <c r="D181" s="182"/>
      <c r="E181" s="182"/>
      <c r="F181" s="180"/>
    </row>
    <row r="182" spans="1:6" ht="18" customHeight="1" x14ac:dyDescent="0.2">
      <c r="A182" s="180"/>
      <c r="B182" s="180"/>
      <c r="C182" s="180"/>
      <c r="D182" s="182"/>
      <c r="E182" s="182"/>
      <c r="F182" s="180"/>
    </row>
    <row r="183" spans="1:6" ht="18" customHeight="1" x14ac:dyDescent="0.2">
      <c r="A183" s="180"/>
      <c r="B183" s="180"/>
      <c r="C183" s="180"/>
      <c r="D183" s="182"/>
      <c r="E183" s="182"/>
      <c r="F183" s="180"/>
    </row>
    <row r="184" spans="1:6" ht="18" customHeight="1" x14ac:dyDescent="0.2">
      <c r="A184" s="180"/>
      <c r="B184" s="180"/>
      <c r="C184" s="180"/>
      <c r="D184" s="182"/>
      <c r="E184" s="182"/>
      <c r="F184" s="180"/>
    </row>
    <row r="185" spans="1:6" ht="18" customHeight="1" x14ac:dyDescent="0.2">
      <c r="A185" s="180"/>
      <c r="B185" s="180"/>
      <c r="C185" s="180"/>
      <c r="D185" s="182"/>
      <c r="E185" s="182"/>
      <c r="F185" s="180"/>
    </row>
    <row r="186" spans="1:6" ht="18" customHeight="1" x14ac:dyDescent="0.2">
      <c r="A186" s="180"/>
      <c r="B186" s="180"/>
      <c r="C186" s="180"/>
      <c r="D186" s="182"/>
      <c r="E186" s="182"/>
      <c r="F186" s="180"/>
    </row>
    <row r="187" spans="1:6" ht="18" customHeight="1" x14ac:dyDescent="0.2">
      <c r="A187" s="180"/>
      <c r="B187" s="180"/>
      <c r="C187" s="180"/>
      <c r="D187" s="182"/>
      <c r="E187" s="182"/>
      <c r="F187" s="180"/>
    </row>
    <row r="188" spans="1:6" ht="18" customHeight="1" x14ac:dyDescent="0.2">
      <c r="A188" s="180"/>
      <c r="B188" s="180"/>
      <c r="C188" s="180"/>
      <c r="D188" s="182"/>
      <c r="E188" s="182"/>
      <c r="F188" s="180"/>
    </row>
    <row r="189" spans="1:6" ht="18" customHeight="1" x14ac:dyDescent="0.2">
      <c r="A189" s="180"/>
      <c r="B189" s="180"/>
      <c r="C189" s="180"/>
      <c r="D189" s="182"/>
      <c r="E189" s="182"/>
      <c r="F189" s="180"/>
    </row>
    <row r="190" spans="1:6" ht="18" customHeight="1" x14ac:dyDescent="0.2">
      <c r="A190" s="180"/>
      <c r="B190" s="180"/>
      <c r="C190" s="180"/>
      <c r="D190" s="182"/>
      <c r="E190" s="182"/>
      <c r="F190" s="180"/>
    </row>
    <row r="191" spans="1:6" ht="18" customHeight="1" x14ac:dyDescent="0.2">
      <c r="A191" s="180"/>
      <c r="B191" s="180"/>
      <c r="C191" s="180"/>
      <c r="D191" s="182"/>
      <c r="E191" s="182"/>
      <c r="F191" s="180"/>
    </row>
    <row r="192" spans="1:6" ht="18" customHeight="1" x14ac:dyDescent="0.2">
      <c r="A192" s="180"/>
      <c r="B192" s="180"/>
      <c r="C192" s="180"/>
      <c r="D192" s="182"/>
      <c r="E192" s="182"/>
      <c r="F192" s="180"/>
    </row>
    <row r="193" spans="1:6" ht="18" customHeight="1" x14ac:dyDescent="0.2">
      <c r="A193" s="180"/>
      <c r="B193" s="180"/>
      <c r="C193" s="180"/>
      <c r="D193" s="182"/>
      <c r="E193" s="182"/>
      <c r="F193" s="180"/>
    </row>
    <row r="194" spans="1:6" ht="18" customHeight="1" x14ac:dyDescent="0.2">
      <c r="A194" s="180"/>
      <c r="B194" s="180"/>
      <c r="C194" s="180"/>
      <c r="D194" s="182"/>
      <c r="E194" s="182"/>
      <c r="F194" s="180"/>
    </row>
    <row r="195" spans="1:6" ht="18" customHeight="1" x14ac:dyDescent="0.2">
      <c r="A195" s="180"/>
      <c r="B195" s="180"/>
      <c r="C195" s="180"/>
      <c r="D195" s="182"/>
      <c r="E195" s="182"/>
      <c r="F195" s="180"/>
    </row>
    <row r="196" spans="1:6" ht="18" customHeight="1" x14ac:dyDescent="0.2">
      <c r="A196" s="180"/>
      <c r="B196" s="180"/>
      <c r="C196" s="180"/>
      <c r="D196" s="182"/>
      <c r="E196" s="182"/>
      <c r="F196" s="180"/>
    </row>
    <row r="197" spans="1:6" ht="18" customHeight="1" x14ac:dyDescent="0.2">
      <c r="A197" s="180"/>
      <c r="B197" s="180"/>
      <c r="C197" s="180"/>
      <c r="D197" s="182"/>
      <c r="E197" s="182"/>
      <c r="F197" s="180"/>
    </row>
    <row r="198" spans="1:6" ht="18" customHeight="1" x14ac:dyDescent="0.2">
      <c r="A198" s="180"/>
      <c r="B198" s="180"/>
      <c r="C198" s="180"/>
      <c r="D198" s="182"/>
      <c r="E198" s="182"/>
      <c r="F198" s="180"/>
    </row>
    <row r="199" spans="1:6" ht="18" customHeight="1" x14ac:dyDescent="0.2">
      <c r="A199" s="180"/>
      <c r="B199" s="180"/>
      <c r="C199" s="180"/>
      <c r="D199" s="182"/>
      <c r="E199" s="182"/>
      <c r="F199" s="180"/>
    </row>
    <row r="200" spans="1:6" ht="18" customHeight="1" x14ac:dyDescent="0.2">
      <c r="A200" s="180"/>
      <c r="B200" s="180"/>
      <c r="C200" s="180"/>
      <c r="D200" s="182"/>
      <c r="E200" s="182"/>
      <c r="F200" s="180"/>
    </row>
    <row r="201" spans="1:6" ht="18" customHeight="1" x14ac:dyDescent="0.2">
      <c r="A201" s="180"/>
      <c r="B201" s="180"/>
      <c r="C201" s="180"/>
      <c r="D201" s="182"/>
      <c r="E201" s="182"/>
      <c r="F201" s="180"/>
    </row>
    <row r="202" spans="1:6" ht="18" customHeight="1" x14ac:dyDescent="0.2">
      <c r="A202" s="180"/>
      <c r="B202" s="180"/>
      <c r="C202" s="180"/>
      <c r="D202" s="182"/>
      <c r="E202" s="182"/>
      <c r="F202" s="180"/>
    </row>
    <row r="203" spans="1:6" ht="18" customHeight="1" x14ac:dyDescent="0.2">
      <c r="A203" s="180"/>
      <c r="B203" s="180"/>
      <c r="C203" s="180"/>
      <c r="D203" s="182"/>
      <c r="E203" s="182"/>
      <c r="F203" s="180"/>
    </row>
    <row r="204" spans="1:6" ht="18" customHeight="1" x14ac:dyDescent="0.2">
      <c r="A204" s="180"/>
      <c r="B204" s="180"/>
      <c r="C204" s="180"/>
      <c r="D204" s="182"/>
      <c r="E204" s="182"/>
      <c r="F204" s="180"/>
    </row>
    <row r="205" spans="1:6" ht="18" customHeight="1" x14ac:dyDescent="0.2">
      <c r="A205" s="180"/>
      <c r="B205" s="180"/>
      <c r="C205" s="180"/>
      <c r="D205" s="182"/>
      <c r="E205" s="182"/>
      <c r="F205" s="180"/>
    </row>
    <row r="206" spans="1:6" ht="18" customHeight="1" x14ac:dyDescent="0.2">
      <c r="A206" s="180"/>
      <c r="B206" s="180"/>
      <c r="C206" s="180"/>
      <c r="D206" s="182"/>
      <c r="E206" s="182"/>
      <c r="F206" s="180"/>
    </row>
    <row r="207" spans="1:6" ht="18" customHeight="1" x14ac:dyDescent="0.2">
      <c r="A207" s="180"/>
      <c r="B207" s="180"/>
      <c r="C207" s="180"/>
      <c r="D207" s="182"/>
      <c r="E207" s="182"/>
      <c r="F207" s="180"/>
    </row>
    <row r="208" spans="1:6" ht="18" customHeight="1" x14ac:dyDescent="0.2">
      <c r="A208" s="180"/>
      <c r="B208" s="180"/>
      <c r="C208" s="180"/>
      <c r="D208" s="182"/>
      <c r="E208" s="182"/>
      <c r="F208" s="180"/>
    </row>
    <row r="209" spans="1:6" ht="18" customHeight="1" x14ac:dyDescent="0.2">
      <c r="A209" s="180"/>
      <c r="B209" s="180"/>
      <c r="C209" s="180"/>
      <c r="D209" s="182"/>
      <c r="E209" s="182"/>
      <c r="F209" s="180"/>
    </row>
    <row r="210" spans="1:6" ht="18" customHeight="1" x14ac:dyDescent="0.2">
      <c r="A210" s="180"/>
      <c r="B210" s="180"/>
      <c r="C210" s="180"/>
      <c r="D210" s="182"/>
      <c r="E210" s="182"/>
      <c r="F210" s="180"/>
    </row>
    <row r="211" spans="1:6" ht="18" customHeight="1" x14ac:dyDescent="0.2">
      <c r="A211" s="180"/>
      <c r="B211" s="180"/>
      <c r="C211" s="180"/>
      <c r="D211" s="182"/>
      <c r="E211" s="182"/>
      <c r="F211" s="180"/>
    </row>
    <row r="212" spans="1:6" ht="18" customHeight="1" x14ac:dyDescent="0.2">
      <c r="A212" s="180"/>
      <c r="B212" s="180"/>
      <c r="C212" s="180"/>
      <c r="D212" s="182"/>
      <c r="E212" s="182"/>
      <c r="F212" s="180"/>
    </row>
    <row r="213" spans="1:6" ht="18" customHeight="1" x14ac:dyDescent="0.2">
      <c r="A213" s="180"/>
      <c r="B213" s="180"/>
      <c r="C213" s="180"/>
      <c r="D213" s="182"/>
      <c r="E213" s="182"/>
      <c r="F213" s="180"/>
    </row>
    <row r="214" spans="1:6" ht="18" customHeight="1" x14ac:dyDescent="0.2">
      <c r="A214" s="180"/>
      <c r="B214" s="180"/>
      <c r="C214" s="180"/>
      <c r="D214" s="182"/>
      <c r="E214" s="182"/>
      <c r="F214" s="180"/>
    </row>
    <row r="215" spans="1:6" ht="18" customHeight="1" x14ac:dyDescent="0.2">
      <c r="A215" s="180"/>
      <c r="B215" s="180"/>
      <c r="C215" s="180"/>
      <c r="D215" s="182"/>
      <c r="E215" s="182"/>
      <c r="F215" s="180"/>
    </row>
    <row r="216" spans="1:6" ht="18" customHeight="1" x14ac:dyDescent="0.2">
      <c r="A216" s="180"/>
      <c r="B216" s="180"/>
      <c r="C216" s="180"/>
      <c r="D216" s="182"/>
      <c r="E216" s="182"/>
      <c r="F216" s="180"/>
    </row>
    <row r="217" spans="1:6" ht="18" customHeight="1" x14ac:dyDescent="0.2">
      <c r="A217" s="180"/>
      <c r="B217" s="180"/>
      <c r="C217" s="180"/>
      <c r="D217" s="182"/>
      <c r="E217" s="182"/>
      <c r="F217" s="180"/>
    </row>
    <row r="218" spans="1:6" ht="18" customHeight="1" x14ac:dyDescent="0.2">
      <c r="A218" s="180"/>
      <c r="B218" s="180"/>
      <c r="C218" s="180"/>
      <c r="D218" s="182"/>
      <c r="E218" s="182"/>
      <c r="F218" s="180"/>
    </row>
    <row r="219" spans="1:6" ht="18" customHeight="1" x14ac:dyDescent="0.2">
      <c r="A219" s="180"/>
      <c r="B219" s="180"/>
      <c r="C219" s="180"/>
      <c r="D219" s="182"/>
      <c r="E219" s="182"/>
      <c r="F219" s="180"/>
    </row>
    <row r="220" spans="1:6" ht="18" customHeight="1" x14ac:dyDescent="0.2">
      <c r="A220" s="180"/>
      <c r="B220" s="180"/>
      <c r="C220" s="180"/>
      <c r="D220" s="182"/>
      <c r="E220" s="182"/>
      <c r="F220" s="180"/>
    </row>
    <row r="221" spans="1:6" ht="18" customHeight="1" x14ac:dyDescent="0.2">
      <c r="A221" s="180"/>
      <c r="B221" s="180"/>
      <c r="C221" s="180"/>
      <c r="D221" s="182"/>
      <c r="E221" s="182"/>
      <c r="F221" s="180"/>
    </row>
    <row r="222" spans="1:6" ht="18" customHeight="1" x14ac:dyDescent="0.2">
      <c r="A222" s="180"/>
      <c r="B222" s="180"/>
      <c r="C222" s="180"/>
      <c r="D222" s="182"/>
      <c r="E222" s="182"/>
      <c r="F222" s="180"/>
    </row>
    <row r="223" spans="1:6" ht="18" customHeight="1" x14ac:dyDescent="0.2">
      <c r="A223" s="180"/>
      <c r="B223" s="180"/>
      <c r="C223" s="180"/>
      <c r="D223" s="182"/>
      <c r="E223" s="182"/>
      <c r="F223" s="180"/>
    </row>
    <row r="224" spans="1:6" ht="18" customHeight="1" x14ac:dyDescent="0.2">
      <c r="A224" s="180"/>
      <c r="B224" s="180"/>
      <c r="C224" s="180"/>
      <c r="D224" s="182"/>
      <c r="E224" s="182"/>
      <c r="F224" s="180"/>
    </row>
    <row r="225" spans="1:6" ht="18" customHeight="1" x14ac:dyDescent="0.2">
      <c r="A225" s="180"/>
      <c r="B225" s="180"/>
      <c r="C225" s="180"/>
      <c r="D225" s="182"/>
      <c r="E225" s="182"/>
      <c r="F225" s="180"/>
    </row>
    <row r="226" spans="1:6" ht="18" customHeight="1" x14ac:dyDescent="0.2">
      <c r="A226" s="180"/>
      <c r="B226" s="180"/>
      <c r="C226" s="180"/>
      <c r="D226" s="182"/>
      <c r="E226" s="182"/>
      <c r="F226" s="180"/>
    </row>
    <row r="227" spans="1:6" ht="18" customHeight="1" x14ac:dyDescent="0.2">
      <c r="A227" s="180"/>
      <c r="B227" s="180"/>
      <c r="C227" s="180"/>
      <c r="D227" s="182"/>
      <c r="E227" s="182"/>
      <c r="F227" s="180"/>
    </row>
    <row r="228" spans="1:6" ht="18" customHeight="1" x14ac:dyDescent="0.2">
      <c r="A228" s="180"/>
      <c r="B228" s="180"/>
      <c r="C228" s="180"/>
      <c r="D228" s="182"/>
      <c r="E228" s="182"/>
      <c r="F228" s="180"/>
    </row>
    <row r="229" spans="1:6" ht="18" customHeight="1" x14ac:dyDescent="0.2">
      <c r="A229" s="180"/>
      <c r="B229" s="180"/>
      <c r="C229" s="180"/>
      <c r="D229" s="182"/>
      <c r="E229" s="182"/>
      <c r="F229" s="180"/>
    </row>
    <row r="230" spans="1:6" ht="18" customHeight="1" x14ac:dyDescent="0.2">
      <c r="A230" s="180"/>
      <c r="B230" s="180"/>
      <c r="C230" s="180"/>
      <c r="D230" s="182"/>
      <c r="E230" s="182"/>
      <c r="F230" s="180"/>
    </row>
    <row r="231" spans="1:6" ht="18" customHeight="1" x14ac:dyDescent="0.2">
      <c r="A231" s="180"/>
      <c r="B231" s="180"/>
      <c r="C231" s="180"/>
      <c r="D231" s="182"/>
      <c r="E231" s="182"/>
      <c r="F231" s="180"/>
    </row>
    <row r="232" spans="1:6" ht="18" customHeight="1" x14ac:dyDescent="0.2">
      <c r="A232" s="180"/>
      <c r="B232" s="180"/>
      <c r="C232" s="180"/>
      <c r="D232" s="182"/>
      <c r="E232" s="182"/>
      <c r="F232" s="180"/>
    </row>
    <row r="233" spans="1:6" ht="18" customHeight="1" x14ac:dyDescent="0.2">
      <c r="A233" s="180"/>
      <c r="B233" s="180"/>
      <c r="C233" s="180"/>
      <c r="D233" s="182"/>
      <c r="E233" s="182"/>
      <c r="F233" s="180"/>
    </row>
    <row r="234" spans="1:6" ht="18" customHeight="1" x14ac:dyDescent="0.2">
      <c r="A234" s="180"/>
      <c r="B234" s="180"/>
      <c r="C234" s="180"/>
      <c r="D234" s="182"/>
      <c r="E234" s="182"/>
      <c r="F234" s="180"/>
    </row>
    <row r="235" spans="1:6" ht="18" customHeight="1" x14ac:dyDescent="0.2">
      <c r="A235" s="180"/>
      <c r="B235" s="180"/>
      <c r="C235" s="180"/>
      <c r="D235" s="182"/>
      <c r="E235" s="182"/>
      <c r="F235" s="180"/>
    </row>
    <row r="236" spans="1:6" ht="18" customHeight="1" x14ac:dyDescent="0.2">
      <c r="A236" s="180"/>
      <c r="B236" s="180"/>
      <c r="C236" s="180"/>
      <c r="D236" s="182"/>
      <c r="E236" s="182"/>
      <c r="F236" s="180"/>
    </row>
    <row r="237" spans="1:6" ht="18" customHeight="1" x14ac:dyDescent="0.2">
      <c r="A237" s="180"/>
      <c r="B237" s="180"/>
      <c r="C237" s="180"/>
      <c r="D237" s="182"/>
      <c r="E237" s="182"/>
      <c r="F237" s="180"/>
    </row>
    <row r="238" spans="1:6" ht="18" customHeight="1" x14ac:dyDescent="0.2">
      <c r="A238" s="180"/>
      <c r="B238" s="180"/>
      <c r="C238" s="180"/>
      <c r="D238" s="182"/>
      <c r="E238" s="182"/>
      <c r="F238" s="180"/>
    </row>
    <row r="239" spans="1:6" ht="18" customHeight="1" x14ac:dyDescent="0.2">
      <c r="A239" s="180"/>
      <c r="B239" s="180"/>
      <c r="C239" s="180"/>
      <c r="D239" s="182"/>
      <c r="E239" s="182"/>
      <c r="F239" s="180"/>
    </row>
    <row r="240" spans="1:6" ht="18" customHeight="1" x14ac:dyDescent="0.2">
      <c r="A240" s="180"/>
      <c r="B240" s="180"/>
      <c r="C240" s="180"/>
      <c r="D240" s="182"/>
      <c r="E240" s="182"/>
      <c r="F240" s="180"/>
    </row>
    <row r="241" spans="1:6" ht="18" customHeight="1" x14ac:dyDescent="0.2">
      <c r="A241" s="180"/>
      <c r="B241" s="180"/>
      <c r="C241" s="180"/>
      <c r="D241" s="182"/>
      <c r="E241" s="182"/>
      <c r="F241" s="180"/>
    </row>
    <row r="242" spans="1:6" ht="18" customHeight="1" x14ac:dyDescent="0.2">
      <c r="A242" s="180"/>
      <c r="B242" s="180"/>
      <c r="C242" s="180"/>
      <c r="D242" s="182"/>
      <c r="E242" s="182"/>
      <c r="F242" s="180"/>
    </row>
    <row r="243" spans="1:6" ht="18" customHeight="1" x14ac:dyDescent="0.2">
      <c r="A243" s="180"/>
      <c r="B243" s="180"/>
      <c r="C243" s="180"/>
      <c r="D243" s="182"/>
      <c r="E243" s="182"/>
      <c r="F243" s="180"/>
    </row>
    <row r="244" spans="1:6" ht="18" customHeight="1" x14ac:dyDescent="0.2">
      <c r="A244" s="180"/>
      <c r="B244" s="180"/>
      <c r="C244" s="180"/>
      <c r="D244" s="182"/>
      <c r="E244" s="182"/>
      <c r="F244" s="180"/>
    </row>
    <row r="245" spans="1:6" ht="18" customHeight="1" x14ac:dyDescent="0.2">
      <c r="A245" s="180"/>
      <c r="B245" s="180"/>
      <c r="C245" s="180"/>
      <c r="D245" s="182"/>
      <c r="E245" s="182"/>
      <c r="F245" s="180"/>
    </row>
    <row r="246" spans="1:6" ht="18" customHeight="1" x14ac:dyDescent="0.2">
      <c r="A246" s="180"/>
      <c r="B246" s="180"/>
      <c r="C246" s="180"/>
      <c r="D246" s="182"/>
      <c r="E246" s="182"/>
      <c r="F246" s="180"/>
    </row>
    <row r="247" spans="1:6" ht="18" customHeight="1" x14ac:dyDescent="0.2">
      <c r="A247" s="180"/>
      <c r="B247" s="180"/>
      <c r="C247" s="180"/>
      <c r="D247" s="182"/>
      <c r="E247" s="182"/>
      <c r="F247" s="180"/>
    </row>
    <row r="248" spans="1:6" ht="18" customHeight="1" x14ac:dyDescent="0.2">
      <c r="A248" s="180"/>
      <c r="B248" s="180"/>
      <c r="C248" s="180"/>
      <c r="D248" s="182"/>
      <c r="E248" s="182"/>
      <c r="F248" s="180"/>
    </row>
    <row r="249" spans="1:6" ht="18" customHeight="1" x14ac:dyDescent="0.2">
      <c r="A249" s="180"/>
      <c r="B249" s="180"/>
      <c r="C249" s="180"/>
      <c r="D249" s="182"/>
      <c r="E249" s="182"/>
      <c r="F249" s="180"/>
    </row>
    <row r="250" spans="1:6" ht="18" customHeight="1" x14ac:dyDescent="0.2">
      <c r="A250" s="180"/>
      <c r="B250" s="180"/>
      <c r="C250" s="180"/>
      <c r="D250" s="182"/>
      <c r="E250" s="182"/>
      <c r="F250" s="180"/>
    </row>
    <row r="251" spans="1:6" ht="18" customHeight="1" x14ac:dyDescent="0.2">
      <c r="A251" s="180"/>
      <c r="B251" s="180"/>
      <c r="C251" s="180"/>
      <c r="D251" s="182"/>
      <c r="E251" s="182"/>
      <c r="F251" s="180"/>
    </row>
    <row r="252" spans="1:6" ht="18" customHeight="1" x14ac:dyDescent="0.2">
      <c r="A252" s="180"/>
      <c r="B252" s="180"/>
      <c r="C252" s="180"/>
      <c r="D252" s="182"/>
      <c r="E252" s="182"/>
      <c r="F252" s="180"/>
    </row>
    <row r="253" spans="1:6" ht="18" customHeight="1" x14ac:dyDescent="0.2">
      <c r="A253" s="180"/>
      <c r="B253" s="180"/>
      <c r="C253" s="180"/>
      <c r="D253" s="182"/>
      <c r="E253" s="182"/>
      <c r="F253" s="180"/>
    </row>
    <row r="254" spans="1:6" ht="18" customHeight="1" x14ac:dyDescent="0.2">
      <c r="A254" s="180"/>
      <c r="B254" s="180"/>
      <c r="C254" s="180"/>
      <c r="D254" s="182"/>
      <c r="E254" s="182"/>
      <c r="F254" s="180"/>
    </row>
    <row r="255" spans="1:6" ht="18" customHeight="1" x14ac:dyDescent="0.2">
      <c r="A255" s="180"/>
      <c r="B255" s="180"/>
      <c r="C255" s="180"/>
      <c r="D255" s="182"/>
      <c r="E255" s="182"/>
      <c r="F255" s="180"/>
    </row>
    <row r="256" spans="1:6" ht="18" customHeight="1" x14ac:dyDescent="0.2">
      <c r="A256" s="180"/>
      <c r="B256" s="180"/>
      <c r="C256" s="180"/>
      <c r="D256" s="182"/>
      <c r="E256" s="182"/>
      <c r="F256" s="180"/>
    </row>
    <row r="257" spans="1:6" ht="18" customHeight="1" x14ac:dyDescent="0.2">
      <c r="A257" s="180"/>
      <c r="B257" s="180"/>
      <c r="C257" s="180"/>
      <c r="D257" s="182"/>
      <c r="E257" s="182"/>
      <c r="F257" s="180"/>
    </row>
    <row r="258" spans="1:6" ht="18" customHeight="1" x14ac:dyDescent="0.2">
      <c r="A258" s="180"/>
      <c r="B258" s="180"/>
      <c r="C258" s="180"/>
      <c r="D258" s="182"/>
      <c r="E258" s="182"/>
      <c r="F258" s="180"/>
    </row>
    <row r="259" spans="1:6" ht="18" customHeight="1" x14ac:dyDescent="0.2">
      <c r="A259" s="180"/>
      <c r="B259" s="180"/>
      <c r="C259" s="180"/>
      <c r="D259" s="182"/>
      <c r="E259" s="182"/>
      <c r="F259" s="180"/>
    </row>
    <row r="260" spans="1:6" ht="18" customHeight="1" x14ac:dyDescent="0.2">
      <c r="A260" s="180"/>
      <c r="B260" s="180"/>
      <c r="C260" s="180"/>
      <c r="D260" s="182"/>
      <c r="E260" s="182"/>
      <c r="F260" s="180"/>
    </row>
    <row r="261" spans="1:6" ht="18" customHeight="1" x14ac:dyDescent="0.2">
      <c r="A261" s="180"/>
      <c r="B261" s="180"/>
      <c r="C261" s="180"/>
      <c r="D261" s="182"/>
      <c r="E261" s="182"/>
      <c r="F261" s="180"/>
    </row>
    <row r="262" spans="1:6" ht="18" customHeight="1" x14ac:dyDescent="0.2">
      <c r="A262" s="180"/>
      <c r="B262" s="180"/>
      <c r="C262" s="180"/>
      <c r="D262" s="182"/>
      <c r="E262" s="182"/>
      <c r="F262" s="180"/>
    </row>
    <row r="263" spans="1:6" ht="18" customHeight="1" x14ac:dyDescent="0.2">
      <c r="A263" s="180"/>
      <c r="B263" s="180"/>
      <c r="C263" s="180"/>
      <c r="D263" s="182"/>
      <c r="E263" s="182"/>
      <c r="F263" s="180"/>
    </row>
    <row r="264" spans="1:6" ht="18" customHeight="1" x14ac:dyDescent="0.2">
      <c r="A264" s="180"/>
      <c r="B264" s="180"/>
      <c r="C264" s="180"/>
      <c r="D264" s="182"/>
      <c r="E264" s="182"/>
      <c r="F264" s="180"/>
    </row>
    <row r="265" spans="1:6" ht="18" customHeight="1" x14ac:dyDescent="0.2">
      <c r="A265" s="180"/>
      <c r="B265" s="180"/>
      <c r="C265" s="180"/>
      <c r="D265" s="182"/>
      <c r="E265" s="182"/>
      <c r="F265" s="180"/>
    </row>
    <row r="266" spans="1:6" ht="18" customHeight="1" x14ac:dyDescent="0.2">
      <c r="A266" s="180"/>
      <c r="B266" s="180"/>
      <c r="C266" s="180"/>
      <c r="D266" s="182"/>
      <c r="E266" s="182"/>
      <c r="F266" s="180"/>
    </row>
    <row r="267" spans="1:6" ht="18" customHeight="1" x14ac:dyDescent="0.2">
      <c r="A267" s="180"/>
      <c r="B267" s="180"/>
      <c r="C267" s="180"/>
      <c r="D267" s="182"/>
      <c r="E267" s="182"/>
      <c r="F267" s="180"/>
    </row>
    <row r="268" spans="1:6" ht="18" customHeight="1" x14ac:dyDescent="0.2">
      <c r="A268" s="180"/>
      <c r="B268" s="180"/>
      <c r="C268" s="180"/>
      <c r="D268" s="182"/>
      <c r="E268" s="182"/>
      <c r="F268" s="180"/>
    </row>
    <row r="269" spans="1:6" ht="18" customHeight="1" x14ac:dyDescent="0.2">
      <c r="A269" s="180"/>
      <c r="B269" s="180"/>
      <c r="C269" s="180"/>
      <c r="D269" s="182"/>
      <c r="E269" s="182"/>
      <c r="F269" s="180"/>
    </row>
    <row r="270" spans="1:6" ht="18" customHeight="1" x14ac:dyDescent="0.2">
      <c r="A270" s="180"/>
      <c r="B270" s="180"/>
      <c r="C270" s="180"/>
      <c r="D270" s="182"/>
      <c r="E270" s="182"/>
      <c r="F270" s="180"/>
    </row>
    <row r="271" spans="1:6" ht="18" customHeight="1" x14ac:dyDescent="0.2">
      <c r="A271" s="180"/>
      <c r="B271" s="180"/>
      <c r="C271" s="180"/>
      <c r="D271" s="182"/>
      <c r="E271" s="182"/>
      <c r="F271" s="180"/>
    </row>
    <row r="272" spans="1:6" ht="18" customHeight="1" x14ac:dyDescent="0.2">
      <c r="A272" s="180"/>
      <c r="B272" s="180"/>
      <c r="C272" s="180"/>
      <c r="D272" s="182"/>
      <c r="E272" s="182"/>
      <c r="F272" s="180"/>
    </row>
    <row r="273" spans="1:6" ht="18" customHeight="1" x14ac:dyDescent="0.2">
      <c r="A273" s="180"/>
      <c r="B273" s="180"/>
      <c r="C273" s="180"/>
      <c r="D273" s="182"/>
      <c r="E273" s="182"/>
      <c r="F273" s="180"/>
    </row>
    <row r="274" spans="1:6" ht="18" customHeight="1" x14ac:dyDescent="0.2">
      <c r="A274" s="180"/>
      <c r="B274" s="180"/>
      <c r="C274" s="180"/>
      <c r="D274" s="182"/>
      <c r="E274" s="182"/>
      <c r="F274" s="180"/>
    </row>
    <row r="275" spans="1:6" ht="18" customHeight="1" x14ac:dyDescent="0.2">
      <c r="A275" s="180"/>
      <c r="B275" s="180"/>
      <c r="C275" s="180"/>
      <c r="D275" s="182"/>
      <c r="E275" s="182"/>
      <c r="F275" s="180"/>
    </row>
    <row r="276" spans="1:6" ht="18" customHeight="1" x14ac:dyDescent="0.2">
      <c r="A276" s="180"/>
      <c r="B276" s="180"/>
      <c r="C276" s="180"/>
      <c r="D276" s="182"/>
      <c r="E276" s="182"/>
      <c r="F276" s="180"/>
    </row>
    <row r="277" spans="1:6" ht="18" customHeight="1" x14ac:dyDescent="0.2">
      <c r="A277" s="180"/>
      <c r="B277" s="180"/>
      <c r="C277" s="180"/>
      <c r="D277" s="182"/>
      <c r="E277" s="182"/>
      <c r="F277" s="180"/>
    </row>
    <row r="278" spans="1:6" ht="18" customHeight="1" x14ac:dyDescent="0.2">
      <c r="A278" s="180"/>
      <c r="B278" s="180"/>
      <c r="C278" s="180"/>
      <c r="D278" s="182"/>
      <c r="E278" s="182"/>
      <c r="F278" s="180"/>
    </row>
    <row r="279" spans="1:6" ht="18" customHeight="1" x14ac:dyDescent="0.2">
      <c r="A279" s="180"/>
      <c r="B279" s="180"/>
      <c r="C279" s="180"/>
      <c r="D279" s="182"/>
      <c r="E279" s="182"/>
      <c r="F279" s="180"/>
    </row>
    <row r="280" spans="1:6" ht="18" customHeight="1" x14ac:dyDescent="0.2">
      <c r="A280" s="180"/>
      <c r="B280" s="180"/>
      <c r="C280" s="180"/>
      <c r="D280" s="182"/>
      <c r="E280" s="182"/>
      <c r="F280" s="180"/>
    </row>
    <row r="281" spans="1:6" ht="18" customHeight="1" x14ac:dyDescent="0.2">
      <c r="A281" s="180"/>
      <c r="B281" s="180"/>
      <c r="C281" s="180"/>
      <c r="D281" s="182"/>
      <c r="E281" s="182"/>
      <c r="F281" s="180"/>
    </row>
    <row r="282" spans="1:6" ht="18" customHeight="1" x14ac:dyDescent="0.2">
      <c r="A282" s="180"/>
      <c r="B282" s="180"/>
      <c r="C282" s="180"/>
      <c r="D282" s="182"/>
      <c r="E282" s="182"/>
      <c r="F282" s="180"/>
    </row>
    <row r="283" spans="1:6" ht="18" customHeight="1" x14ac:dyDescent="0.2">
      <c r="A283" s="180"/>
      <c r="B283" s="180"/>
      <c r="C283" s="180"/>
      <c r="D283" s="182"/>
      <c r="E283" s="182"/>
      <c r="F283" s="180"/>
    </row>
    <row r="284" spans="1:6" ht="18" customHeight="1" x14ac:dyDescent="0.2">
      <c r="A284" s="180"/>
      <c r="B284" s="180"/>
      <c r="C284" s="180"/>
      <c r="D284" s="182"/>
      <c r="E284" s="182"/>
      <c r="F284" s="180"/>
    </row>
    <row r="285" spans="1:6" ht="18" customHeight="1" x14ac:dyDescent="0.2">
      <c r="A285" s="180"/>
      <c r="B285" s="180"/>
      <c r="C285" s="180"/>
      <c r="D285" s="182"/>
      <c r="E285" s="182"/>
      <c r="F285" s="180"/>
    </row>
    <row r="286" spans="1:6" ht="18" customHeight="1" x14ac:dyDescent="0.2">
      <c r="A286" s="180"/>
      <c r="B286" s="180"/>
      <c r="C286" s="180"/>
      <c r="D286" s="182"/>
      <c r="E286" s="182"/>
      <c r="F286" s="180"/>
    </row>
    <row r="287" spans="1:6" ht="18" customHeight="1" x14ac:dyDescent="0.2">
      <c r="A287" s="180"/>
      <c r="B287" s="180"/>
      <c r="C287" s="180"/>
      <c r="D287" s="182"/>
      <c r="E287" s="182"/>
      <c r="F287" s="180"/>
    </row>
    <row r="288" spans="1:6" ht="18" customHeight="1" x14ac:dyDescent="0.2">
      <c r="A288" s="180"/>
      <c r="B288" s="180"/>
      <c r="C288" s="180"/>
      <c r="D288" s="182"/>
      <c r="E288" s="182"/>
      <c r="F288" s="180"/>
    </row>
    <row r="289" spans="1:6" ht="18" customHeight="1" x14ac:dyDescent="0.2">
      <c r="A289" s="180"/>
      <c r="B289" s="180"/>
      <c r="C289" s="180"/>
      <c r="D289" s="182"/>
      <c r="E289" s="182"/>
      <c r="F289" s="180"/>
    </row>
    <row r="290" spans="1:6" ht="18" customHeight="1" x14ac:dyDescent="0.2">
      <c r="A290" s="180"/>
      <c r="B290" s="180"/>
      <c r="C290" s="180"/>
      <c r="D290" s="182"/>
      <c r="E290" s="182"/>
      <c r="F290" s="180"/>
    </row>
    <row r="291" spans="1:6" ht="18" customHeight="1" x14ac:dyDescent="0.2">
      <c r="A291" s="180"/>
      <c r="B291" s="180"/>
      <c r="C291" s="180"/>
      <c r="D291" s="182"/>
      <c r="E291" s="182"/>
      <c r="F291" s="180"/>
    </row>
    <row r="292" spans="1:6" ht="18" customHeight="1" x14ac:dyDescent="0.2">
      <c r="A292" s="180"/>
      <c r="B292" s="180"/>
      <c r="C292" s="180"/>
      <c r="D292" s="182"/>
      <c r="E292" s="182"/>
      <c r="F292" s="180"/>
    </row>
    <row r="293" spans="1:6" ht="18" customHeight="1" x14ac:dyDescent="0.2">
      <c r="A293" s="180"/>
      <c r="B293" s="180"/>
      <c r="C293" s="180"/>
      <c r="D293" s="182"/>
      <c r="E293" s="182"/>
      <c r="F293" s="180"/>
    </row>
    <row r="294" spans="1:6" ht="18" customHeight="1" x14ac:dyDescent="0.2">
      <c r="A294" s="180"/>
      <c r="B294" s="180"/>
      <c r="C294" s="180"/>
      <c r="D294" s="182"/>
      <c r="E294" s="182"/>
      <c r="F294" s="180"/>
    </row>
    <row r="295" spans="1:6" ht="18" customHeight="1" x14ac:dyDescent="0.2">
      <c r="A295" s="180"/>
      <c r="B295" s="180"/>
      <c r="C295" s="180"/>
      <c r="D295" s="182"/>
      <c r="E295" s="182"/>
      <c r="F295" s="180"/>
    </row>
    <row r="296" spans="1:6" ht="18" customHeight="1" x14ac:dyDescent="0.2">
      <c r="A296" s="180"/>
      <c r="B296" s="180"/>
      <c r="C296" s="180"/>
      <c r="D296" s="182"/>
      <c r="E296" s="182"/>
      <c r="F296" s="180"/>
    </row>
    <row r="297" spans="1:6" ht="18" customHeight="1" x14ac:dyDescent="0.2">
      <c r="A297" s="180"/>
      <c r="B297" s="180"/>
      <c r="C297" s="180"/>
      <c r="D297" s="182"/>
      <c r="E297" s="182"/>
      <c r="F297" s="180"/>
    </row>
    <row r="298" spans="1:6" ht="18" customHeight="1" x14ac:dyDescent="0.2">
      <c r="A298" s="180"/>
      <c r="B298" s="180"/>
      <c r="C298" s="180"/>
      <c r="D298" s="182"/>
      <c r="E298" s="182"/>
      <c r="F298" s="180"/>
    </row>
    <row r="299" spans="1:6" ht="18" customHeight="1" x14ac:dyDescent="0.2">
      <c r="A299" s="180"/>
      <c r="B299" s="180"/>
      <c r="C299" s="180"/>
      <c r="D299" s="182"/>
      <c r="E299" s="182"/>
      <c r="F299" s="180"/>
    </row>
    <row r="300" spans="1:6" ht="18" customHeight="1" x14ac:dyDescent="0.2">
      <c r="A300" s="180"/>
      <c r="B300" s="180"/>
      <c r="C300" s="180"/>
      <c r="D300" s="182"/>
      <c r="E300" s="182"/>
      <c r="F300" s="180"/>
    </row>
    <row r="301" spans="1:6" ht="18" customHeight="1" x14ac:dyDescent="0.2">
      <c r="A301" s="180"/>
      <c r="B301" s="180"/>
      <c r="C301" s="180"/>
      <c r="D301" s="182"/>
      <c r="E301" s="182"/>
      <c r="F301" s="180"/>
    </row>
    <row r="302" spans="1:6" ht="18" customHeight="1" x14ac:dyDescent="0.2">
      <c r="A302" s="180"/>
      <c r="B302" s="180"/>
      <c r="C302" s="180"/>
      <c r="D302" s="182"/>
      <c r="E302" s="182"/>
      <c r="F302" s="180"/>
    </row>
  </sheetData>
  <sheetProtection algorithmName="SHA-512" hashValue="f1MxbctAF/oMBIV+DjcN8Pty0fzlm8yVnvoP+sSavYeqV4MrdxYy8b4q8FHkhMaici84ULoMG9UDoi8YlRiEvg==" saltValue="f550m+CD9WEfvf74Ea6ISA==" spinCount="100000" sheet="1" formatCells="0" formatColumns="0" formatRows="0" insertRows="0" autoFilter="0" pivotTables="0"/>
  <mergeCells count="16">
    <mergeCell ref="A60:D60"/>
    <mergeCell ref="D3:F3"/>
    <mergeCell ref="A1:A3"/>
    <mergeCell ref="A10:F10"/>
    <mergeCell ref="B1:F1"/>
    <mergeCell ref="B2:F2"/>
    <mergeCell ref="B3:C3"/>
    <mergeCell ref="B6:F6"/>
    <mergeCell ref="B5:F5"/>
    <mergeCell ref="A69:D69"/>
    <mergeCell ref="A62:F62"/>
    <mergeCell ref="A63:D63"/>
    <mergeCell ref="A64:C64"/>
    <mergeCell ref="A65:C65"/>
    <mergeCell ref="A66:C66"/>
    <mergeCell ref="A67:D67"/>
  </mergeCells>
  <dataValidations count="4">
    <dataValidation allowBlank="1" showInputMessage="1" showErrorMessage="1" prompt="diligencie la dedicación del personal relacionado._x000a_" sqref="B54:B59 C12:C59" xr:uid="{00000000-0002-0000-0A00-000000000000}"/>
    <dataValidation allowBlank="1" showInputMessage="1" showErrorMessage="1" prompt="definir la unidad de medida con la cual se asigna el valor unitario." sqref="D12:D46" xr:uid="{00000000-0002-0000-0A00-000001000000}"/>
    <dataValidation allowBlank="1" showInputMessage="1" showErrorMessage="1" prompt="traer el valor definido en la hoja &quot;honorarios Corporativos&quot;" sqref="B54:B59 C47:C59" xr:uid="{00000000-0002-0000-0A00-000002000000}"/>
    <dataValidation allowBlank="1" showInputMessage="1" showErrorMessage="1" prompt="diligencie la cantidad del personal requerido" sqref="B12:B53" xr:uid="{00000000-0002-0000-0A00-000003000000}"/>
  </dataValidations>
  <hyperlinks>
    <hyperlink ref="G1" location="ins" display="Instructivo" xr:uid="{00000000-0004-0000-0A00-000000000000}"/>
    <hyperlink ref="G2" location="impg" display="Impuestos y garantías" xr:uid="{00000000-0004-0000-0A00-000001000000}"/>
    <hyperlink ref="F66" location="IVA" display="Info IVA" xr:uid="{00000000-0004-0000-0A00-000002000000}"/>
  </hyperlinks>
  <printOptions horizontalCentered="1"/>
  <pageMargins left="0" right="0" top="0" bottom="0" header="0" footer="0"/>
  <pageSetup scale="88" fitToHeight="0" orientation="landscape" r:id="rId1"/>
  <drawing r:id="rId2"/>
  <legacyDrawing r:id="rId3"/>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Hoja17">
    <tabColor theme="7" tint="0.39997558519241921"/>
    <pageSetUpPr fitToPage="1"/>
  </sheetPr>
  <dimension ref="A1:E114"/>
  <sheetViews>
    <sheetView showGridLines="0" topLeftCell="A33" zoomScale="115" zoomScaleNormal="115" workbookViewId="0">
      <selection activeCell="A93" sqref="A93:D93"/>
    </sheetView>
  </sheetViews>
  <sheetFormatPr baseColWidth="10" defaultColWidth="11.33203125" defaultRowHeight="18" customHeight="1" x14ac:dyDescent="0.2"/>
  <cols>
    <col min="1" max="1" width="31.83203125" style="199" customWidth="1"/>
    <col min="2" max="4" width="24.83203125" style="199" customWidth="1"/>
    <col min="5" max="5" width="18.33203125" style="199" customWidth="1"/>
    <col min="6" max="16384" width="11.33203125" style="199"/>
  </cols>
  <sheetData>
    <row r="1" spans="1:5" ht="18" customHeight="1" x14ac:dyDescent="0.2">
      <c r="A1" s="1429"/>
      <c r="B1" s="1425" t="s">
        <v>0</v>
      </c>
      <c r="C1" s="1425"/>
      <c r="D1" s="1426"/>
      <c r="E1" s="242" t="s">
        <v>104</v>
      </c>
    </row>
    <row r="2" spans="1:5" ht="18" customHeight="1" x14ac:dyDescent="0.2">
      <c r="A2" s="1430"/>
      <c r="B2" s="1427" t="s">
        <v>487</v>
      </c>
      <c r="C2" s="1427"/>
      <c r="D2" s="1428"/>
    </row>
    <row r="3" spans="1:5" ht="18" customHeight="1" thickBot="1" x14ac:dyDescent="0.25">
      <c r="A3" s="1431"/>
      <c r="B3" s="1164" t="s">
        <v>2</v>
      </c>
      <c r="C3" s="1164"/>
      <c r="D3" s="480" t="str">
        <f>Instructivo!G3</f>
        <v>VERSIÓN: 04</v>
      </c>
    </row>
    <row r="4" spans="1:5" ht="6" customHeight="1" x14ac:dyDescent="0.2">
      <c r="A4" s="200"/>
      <c r="B4" s="200"/>
    </row>
    <row r="5" spans="1:5" ht="18" customHeight="1" x14ac:dyDescent="0.2">
      <c r="A5" s="538" t="s">
        <v>488</v>
      </c>
      <c r="B5" s="1421">
        <f>Honorarios!B5</f>
        <v>2025</v>
      </c>
      <c r="C5" s="1421"/>
      <c r="D5" s="1421"/>
    </row>
    <row r="6" spans="1:5" ht="18" customHeight="1" x14ac:dyDescent="0.2">
      <c r="A6" s="538" t="s">
        <v>489</v>
      </c>
      <c r="B6" s="1421" t="s">
        <v>490</v>
      </c>
      <c r="C6" s="1421"/>
      <c r="D6" s="1421"/>
    </row>
    <row r="7" spans="1:5" ht="6" customHeight="1" x14ac:dyDescent="0.2"/>
    <row r="8" spans="1:5" ht="18" customHeight="1" x14ac:dyDescent="0.2">
      <c r="A8" s="1418" t="s">
        <v>491</v>
      </c>
      <c r="B8" s="1418"/>
      <c r="C8" s="1418"/>
      <c r="D8" s="1418"/>
    </row>
    <row r="9" spans="1:5" ht="54.75" customHeight="1" x14ac:dyDescent="0.2">
      <c r="A9" s="633" t="s">
        <v>492</v>
      </c>
      <c r="B9" s="633" t="s">
        <v>493</v>
      </c>
      <c r="C9" s="633" t="s">
        <v>494</v>
      </c>
      <c r="D9" s="633" t="s">
        <v>495</v>
      </c>
    </row>
    <row r="10" spans="1:5" ht="18" customHeight="1" x14ac:dyDescent="0.2">
      <c r="A10" s="659" t="s">
        <v>496</v>
      </c>
      <c r="B10" s="666">
        <v>57000</v>
      </c>
      <c r="C10" s="666">
        <v>124000</v>
      </c>
      <c r="D10" s="666">
        <v>190000</v>
      </c>
    </row>
    <row r="11" spans="1:5" ht="18" customHeight="1" x14ac:dyDescent="0.2">
      <c r="A11" s="659" t="s">
        <v>497</v>
      </c>
      <c r="B11" s="666">
        <v>112000</v>
      </c>
      <c r="C11" s="666">
        <v>179000</v>
      </c>
      <c r="D11" s="666">
        <v>245000</v>
      </c>
    </row>
    <row r="12" spans="1:5" ht="18" customHeight="1" x14ac:dyDescent="0.2">
      <c r="A12" s="659" t="s">
        <v>498</v>
      </c>
      <c r="B12" s="666">
        <v>97000</v>
      </c>
      <c r="C12" s="666">
        <v>164000</v>
      </c>
      <c r="D12" s="666">
        <v>230000</v>
      </c>
    </row>
    <row r="13" spans="1:5" ht="18" customHeight="1" x14ac:dyDescent="0.2">
      <c r="A13" s="659" t="s">
        <v>499</v>
      </c>
      <c r="B13" s="666">
        <v>57000</v>
      </c>
      <c r="C13" s="666">
        <v>124000</v>
      </c>
      <c r="D13" s="666">
        <v>190000</v>
      </c>
    </row>
    <row r="14" spans="1:5" ht="18" customHeight="1" x14ac:dyDescent="0.2">
      <c r="A14" s="659" t="s">
        <v>500</v>
      </c>
      <c r="B14" s="666">
        <v>102000</v>
      </c>
      <c r="C14" s="666">
        <v>169000</v>
      </c>
      <c r="D14" s="666">
        <v>235000</v>
      </c>
    </row>
    <row r="15" spans="1:5" ht="18" customHeight="1" x14ac:dyDescent="0.2">
      <c r="A15" s="659" t="s">
        <v>501</v>
      </c>
      <c r="B15" s="666">
        <v>137000</v>
      </c>
      <c r="C15" s="666">
        <v>204000</v>
      </c>
      <c r="D15" s="666">
        <v>270000</v>
      </c>
    </row>
    <row r="16" spans="1:5" ht="18" customHeight="1" x14ac:dyDescent="0.2">
      <c r="A16" s="659" t="s">
        <v>502</v>
      </c>
      <c r="B16" s="666">
        <v>87000</v>
      </c>
      <c r="C16" s="666">
        <v>154000</v>
      </c>
      <c r="D16" s="666">
        <v>220000</v>
      </c>
    </row>
    <row r="17" spans="1:4" ht="18" customHeight="1" x14ac:dyDescent="0.2">
      <c r="A17" s="659" t="s">
        <v>503</v>
      </c>
      <c r="B17" s="666">
        <v>67000</v>
      </c>
      <c r="C17" s="666">
        <v>134000</v>
      </c>
      <c r="D17" s="666">
        <v>200000</v>
      </c>
    </row>
    <row r="18" spans="1:4" ht="18" customHeight="1" x14ac:dyDescent="0.2">
      <c r="A18" s="659" t="s">
        <v>504</v>
      </c>
      <c r="B18" s="666">
        <v>17000</v>
      </c>
      <c r="C18" s="666">
        <v>50000</v>
      </c>
      <c r="D18" s="667" t="s">
        <v>505</v>
      </c>
    </row>
    <row r="19" spans="1:4" ht="18" customHeight="1" x14ac:dyDescent="0.2">
      <c r="A19" s="659" t="s">
        <v>506</v>
      </c>
      <c r="B19" s="666">
        <v>15000</v>
      </c>
      <c r="C19" s="666">
        <v>48000</v>
      </c>
      <c r="D19" s="667" t="s">
        <v>505</v>
      </c>
    </row>
    <row r="20" spans="1:4" ht="18" customHeight="1" x14ac:dyDescent="0.2">
      <c r="A20" s="659" t="s">
        <v>507</v>
      </c>
      <c r="B20" s="666">
        <v>67000</v>
      </c>
      <c r="C20" s="666">
        <v>134000</v>
      </c>
      <c r="D20" s="666">
        <v>200000</v>
      </c>
    </row>
    <row r="21" spans="1:4" ht="18" customHeight="1" x14ac:dyDescent="0.2">
      <c r="A21" s="659" t="s">
        <v>508</v>
      </c>
      <c r="B21" s="666">
        <v>107000</v>
      </c>
      <c r="C21" s="666">
        <v>174000</v>
      </c>
      <c r="D21" s="666">
        <v>240000</v>
      </c>
    </row>
    <row r="22" spans="1:4" ht="18" customHeight="1" x14ac:dyDescent="0.2">
      <c r="A22" s="659" t="s">
        <v>509</v>
      </c>
      <c r="B22" s="666">
        <v>112000</v>
      </c>
      <c r="C22" s="666">
        <v>179000</v>
      </c>
      <c r="D22" s="666">
        <v>245000</v>
      </c>
    </row>
    <row r="23" spans="1:4" ht="18" customHeight="1" x14ac:dyDescent="0.2">
      <c r="A23" s="659" t="s">
        <v>510</v>
      </c>
      <c r="B23" s="666">
        <v>112000</v>
      </c>
      <c r="C23" s="666">
        <v>179000</v>
      </c>
      <c r="D23" s="666">
        <v>245000</v>
      </c>
    </row>
    <row r="24" spans="1:4" ht="18" customHeight="1" x14ac:dyDescent="0.2">
      <c r="A24" s="659" t="s">
        <v>511</v>
      </c>
      <c r="B24" s="666">
        <v>92000</v>
      </c>
      <c r="C24" s="666">
        <v>159000</v>
      </c>
      <c r="D24" s="666">
        <v>225000</v>
      </c>
    </row>
    <row r="25" spans="1:4" ht="18" customHeight="1" x14ac:dyDescent="0.2">
      <c r="A25" s="659" t="s">
        <v>512</v>
      </c>
      <c r="B25" s="666">
        <v>233000</v>
      </c>
      <c r="C25" s="666">
        <v>300000</v>
      </c>
      <c r="D25" s="666">
        <v>366000</v>
      </c>
    </row>
    <row r="26" spans="1:4" ht="18" customHeight="1" x14ac:dyDescent="0.2">
      <c r="A26" s="659" t="s">
        <v>513</v>
      </c>
      <c r="B26" s="666">
        <v>112000</v>
      </c>
      <c r="C26" s="666">
        <v>179000</v>
      </c>
      <c r="D26" s="666">
        <v>245000</v>
      </c>
    </row>
    <row r="27" spans="1:4" ht="18" customHeight="1" x14ac:dyDescent="0.2">
      <c r="A27" s="659" t="s">
        <v>514</v>
      </c>
      <c r="B27" s="666">
        <v>17000</v>
      </c>
      <c r="C27" s="666">
        <v>50000</v>
      </c>
      <c r="D27" s="666">
        <v>0</v>
      </c>
    </row>
    <row r="28" spans="1:4" ht="18" customHeight="1" x14ac:dyDescent="0.2">
      <c r="A28" s="659" t="s">
        <v>515</v>
      </c>
      <c r="B28" s="666">
        <v>107000</v>
      </c>
      <c r="C28" s="666">
        <v>174000</v>
      </c>
      <c r="D28" s="666">
        <v>240000</v>
      </c>
    </row>
    <row r="29" spans="1:4" ht="18" customHeight="1" x14ac:dyDescent="0.2">
      <c r="A29" s="659" t="s">
        <v>516</v>
      </c>
      <c r="B29" s="666">
        <v>107000</v>
      </c>
      <c r="C29" s="666">
        <v>174000</v>
      </c>
      <c r="D29" s="666">
        <v>240000</v>
      </c>
    </row>
    <row r="30" spans="1:4" ht="18" customHeight="1" x14ac:dyDescent="0.2">
      <c r="A30" s="659" t="s">
        <v>517</v>
      </c>
      <c r="B30" s="666">
        <v>122000</v>
      </c>
      <c r="C30" s="666">
        <v>189000</v>
      </c>
      <c r="D30" s="666">
        <v>255000</v>
      </c>
    </row>
    <row r="31" spans="1:4" ht="18" customHeight="1" x14ac:dyDescent="0.2">
      <c r="A31" s="659" t="s">
        <v>518</v>
      </c>
      <c r="B31" s="666">
        <v>92000</v>
      </c>
      <c r="C31" s="666">
        <v>159000</v>
      </c>
      <c r="D31" s="666">
        <v>225000</v>
      </c>
    </row>
    <row r="32" spans="1:4" ht="18" customHeight="1" x14ac:dyDescent="0.2">
      <c r="A32" s="659" t="s">
        <v>519</v>
      </c>
      <c r="B32" s="666">
        <v>252000</v>
      </c>
      <c r="C32" s="666">
        <v>319000</v>
      </c>
      <c r="D32" s="666">
        <v>385000</v>
      </c>
    </row>
    <row r="33" spans="1:4" ht="18" customHeight="1" x14ac:dyDescent="0.2">
      <c r="A33" s="659" t="s">
        <v>520</v>
      </c>
      <c r="B33" s="666">
        <v>72000</v>
      </c>
      <c r="C33" s="666">
        <v>139000</v>
      </c>
      <c r="D33" s="666">
        <v>205000</v>
      </c>
    </row>
    <row r="34" spans="1:4" ht="18" customHeight="1" x14ac:dyDescent="0.2">
      <c r="A34" s="659" t="s">
        <v>521</v>
      </c>
      <c r="B34" s="666">
        <v>112000</v>
      </c>
      <c r="C34" s="666">
        <v>179000</v>
      </c>
      <c r="D34" s="666">
        <v>245000</v>
      </c>
    </row>
    <row r="35" spans="1:4" ht="18" customHeight="1" x14ac:dyDescent="0.2">
      <c r="A35" s="659" t="s">
        <v>522</v>
      </c>
      <c r="B35" s="666">
        <v>92000</v>
      </c>
      <c r="C35" s="666">
        <v>159000</v>
      </c>
      <c r="D35" s="666">
        <v>225000</v>
      </c>
    </row>
    <row r="36" spans="1:4" ht="18" customHeight="1" x14ac:dyDescent="0.2">
      <c r="A36" s="659" t="s">
        <v>523</v>
      </c>
      <c r="B36" s="666">
        <v>17000</v>
      </c>
      <c r="C36" s="666">
        <v>50000</v>
      </c>
      <c r="D36" s="667" t="s">
        <v>505</v>
      </c>
    </row>
    <row r="37" spans="1:4" ht="18" customHeight="1" x14ac:dyDescent="0.2">
      <c r="A37" s="659" t="s">
        <v>524</v>
      </c>
      <c r="B37" s="666">
        <v>52000</v>
      </c>
      <c r="C37" s="666">
        <v>119000</v>
      </c>
      <c r="D37" s="666">
        <v>185000</v>
      </c>
    </row>
    <row r="38" spans="1:4" ht="18" customHeight="1" x14ac:dyDescent="0.2">
      <c r="A38" s="659" t="s">
        <v>525</v>
      </c>
      <c r="B38" s="666">
        <v>92000</v>
      </c>
      <c r="C38" s="666">
        <v>159000</v>
      </c>
      <c r="D38" s="666">
        <v>225000</v>
      </c>
    </row>
    <row r="39" spans="1:4" ht="18" customHeight="1" x14ac:dyDescent="0.2">
      <c r="A39" s="659" t="s">
        <v>526</v>
      </c>
      <c r="B39" s="666">
        <v>307000</v>
      </c>
      <c r="C39" s="666">
        <v>374000</v>
      </c>
      <c r="D39" s="666">
        <v>440000</v>
      </c>
    </row>
    <row r="40" spans="1:4" ht="18" customHeight="1" x14ac:dyDescent="0.2">
      <c r="A40" s="659" t="s">
        <v>527</v>
      </c>
      <c r="B40" s="666">
        <v>72000</v>
      </c>
      <c r="C40" s="666">
        <v>139000</v>
      </c>
      <c r="D40" s="666">
        <v>205000</v>
      </c>
    </row>
    <row r="41" spans="1:4" ht="18" customHeight="1" x14ac:dyDescent="0.2">
      <c r="A41" s="659" t="s">
        <v>528</v>
      </c>
      <c r="B41" s="666">
        <v>15000</v>
      </c>
      <c r="C41" s="666">
        <v>48000</v>
      </c>
      <c r="D41" s="666">
        <v>0</v>
      </c>
    </row>
    <row r="42" spans="1:4" ht="18" customHeight="1" x14ac:dyDescent="0.2">
      <c r="A42" s="659" t="s">
        <v>529</v>
      </c>
      <c r="B42" s="666">
        <v>72000</v>
      </c>
      <c r="C42" s="666">
        <v>139000</v>
      </c>
      <c r="D42" s="666">
        <v>205000</v>
      </c>
    </row>
    <row r="43" spans="1:4" ht="18" customHeight="1" x14ac:dyDescent="0.2">
      <c r="A43" s="659" t="s">
        <v>530</v>
      </c>
      <c r="B43" s="666">
        <v>17000</v>
      </c>
      <c r="C43" s="666">
        <v>50000</v>
      </c>
      <c r="D43" s="667" t="s">
        <v>505</v>
      </c>
    </row>
    <row r="44" spans="1:4" ht="18" customHeight="1" x14ac:dyDescent="0.2">
      <c r="A44" s="659" t="s">
        <v>531</v>
      </c>
      <c r="B44" s="666">
        <v>87000</v>
      </c>
      <c r="C44" s="666">
        <v>154000</v>
      </c>
      <c r="D44" s="666">
        <v>220000</v>
      </c>
    </row>
    <row r="45" spans="1:4" ht="18" customHeight="1" x14ac:dyDescent="0.2">
      <c r="A45" s="659" t="s">
        <v>532</v>
      </c>
      <c r="B45" s="666">
        <v>97000</v>
      </c>
      <c r="C45" s="666">
        <v>164000</v>
      </c>
      <c r="D45" s="666">
        <v>230000</v>
      </c>
    </row>
    <row r="46" spans="1:4" ht="18" customHeight="1" x14ac:dyDescent="0.2">
      <c r="A46" s="659" t="s">
        <v>533</v>
      </c>
      <c r="B46" s="666">
        <v>87000</v>
      </c>
      <c r="C46" s="666">
        <v>154000</v>
      </c>
      <c r="D46" s="666">
        <v>220000</v>
      </c>
    </row>
    <row r="47" spans="1:4" ht="18" customHeight="1" x14ac:dyDescent="0.2">
      <c r="A47" s="659" t="s">
        <v>534</v>
      </c>
      <c r="B47" s="666">
        <v>92000</v>
      </c>
      <c r="C47" s="666">
        <v>159000</v>
      </c>
      <c r="D47" s="666">
        <v>225000</v>
      </c>
    </row>
    <row r="48" spans="1:4" ht="18" customHeight="1" x14ac:dyDescent="0.2">
      <c r="A48" s="659" t="s">
        <v>535</v>
      </c>
      <c r="B48" s="666">
        <v>15000</v>
      </c>
      <c r="C48" s="666">
        <v>48000</v>
      </c>
      <c r="D48" s="666">
        <v>0</v>
      </c>
    </row>
    <row r="49" spans="1:4" ht="18" customHeight="1" x14ac:dyDescent="0.2">
      <c r="A49" s="659" t="s">
        <v>536</v>
      </c>
      <c r="B49" s="666">
        <v>137000</v>
      </c>
      <c r="C49" s="666">
        <v>204000</v>
      </c>
      <c r="D49" s="666">
        <v>270000</v>
      </c>
    </row>
    <row r="50" spans="1:4" ht="18" customHeight="1" x14ac:dyDescent="0.2">
      <c r="A50" s="659" t="s">
        <v>537</v>
      </c>
      <c r="B50" s="666">
        <v>122000</v>
      </c>
      <c r="C50" s="666">
        <v>189000</v>
      </c>
      <c r="D50" s="666">
        <v>255000</v>
      </c>
    </row>
    <row r="51" spans="1:4" ht="18" customHeight="1" x14ac:dyDescent="0.2">
      <c r="A51" s="659" t="s">
        <v>538</v>
      </c>
      <c r="B51" s="666">
        <v>119000</v>
      </c>
      <c r="C51" s="666">
        <v>186000</v>
      </c>
      <c r="D51" s="666">
        <v>252000</v>
      </c>
    </row>
    <row r="52" spans="1:4" ht="18" customHeight="1" x14ac:dyDescent="0.2">
      <c r="A52" s="659" t="s">
        <v>539</v>
      </c>
      <c r="B52" s="666">
        <v>15000</v>
      </c>
      <c r="C52" s="666">
        <v>48000</v>
      </c>
      <c r="D52" s="666">
        <v>0</v>
      </c>
    </row>
    <row r="53" spans="1:4" ht="18" customHeight="1" x14ac:dyDescent="0.2">
      <c r="A53" s="659" t="s">
        <v>540</v>
      </c>
      <c r="B53" s="666">
        <v>82000</v>
      </c>
      <c r="C53" s="666">
        <v>149000</v>
      </c>
      <c r="D53" s="666">
        <v>215000</v>
      </c>
    </row>
    <row r="54" spans="1:4" ht="18" customHeight="1" x14ac:dyDescent="0.2">
      <c r="A54" s="659" t="s">
        <v>541</v>
      </c>
      <c r="B54" s="666">
        <v>99000</v>
      </c>
      <c r="C54" s="666">
        <v>166000</v>
      </c>
      <c r="D54" s="666">
        <v>232000</v>
      </c>
    </row>
    <row r="55" spans="1:4" ht="18" customHeight="1" x14ac:dyDescent="0.2">
      <c r="A55" s="659" t="s">
        <v>542</v>
      </c>
      <c r="B55" s="666">
        <v>102000</v>
      </c>
      <c r="C55" s="666">
        <v>169000</v>
      </c>
      <c r="D55" s="666">
        <v>235000</v>
      </c>
    </row>
    <row r="56" spans="1:4" ht="18" customHeight="1" x14ac:dyDescent="0.2">
      <c r="A56" s="659" t="s">
        <v>543</v>
      </c>
      <c r="B56" s="666">
        <v>15000</v>
      </c>
      <c r="C56" s="666">
        <v>48000</v>
      </c>
      <c r="D56" s="667" t="s">
        <v>505</v>
      </c>
    </row>
    <row r="57" spans="1:4" ht="18" customHeight="1" x14ac:dyDescent="0.2">
      <c r="A57" s="659" t="s">
        <v>544</v>
      </c>
      <c r="B57" s="666">
        <v>67000</v>
      </c>
      <c r="C57" s="666">
        <v>134000</v>
      </c>
      <c r="D57" s="666">
        <v>200000</v>
      </c>
    </row>
    <row r="58" spans="1:4" ht="18" customHeight="1" x14ac:dyDescent="0.2">
      <c r="A58" s="659" t="s">
        <v>545</v>
      </c>
      <c r="B58" s="666">
        <v>307000</v>
      </c>
      <c r="C58" s="666">
        <v>374000</v>
      </c>
      <c r="D58" s="666">
        <v>440000</v>
      </c>
    </row>
    <row r="59" spans="1:4" ht="18" customHeight="1" x14ac:dyDescent="0.2">
      <c r="A59" s="659" t="s">
        <v>546</v>
      </c>
      <c r="B59" s="666">
        <v>87000</v>
      </c>
      <c r="C59" s="666">
        <v>154000</v>
      </c>
      <c r="D59" s="666">
        <v>220000</v>
      </c>
    </row>
    <row r="60" spans="1:4" ht="18" customHeight="1" x14ac:dyDescent="0.2">
      <c r="A60" s="659" t="s">
        <v>547</v>
      </c>
      <c r="B60" s="666">
        <v>117000</v>
      </c>
      <c r="C60" s="666">
        <v>184000</v>
      </c>
      <c r="D60" s="666">
        <v>250000</v>
      </c>
    </row>
    <row r="61" spans="1:4" ht="18" customHeight="1" x14ac:dyDescent="0.2">
      <c r="A61" s="659" t="s">
        <v>548</v>
      </c>
      <c r="B61" s="666">
        <v>112000</v>
      </c>
      <c r="C61" s="666">
        <v>179000</v>
      </c>
      <c r="D61" s="666">
        <v>245000</v>
      </c>
    </row>
    <row r="62" spans="1:4" ht="18" customHeight="1" x14ac:dyDescent="0.2">
      <c r="A62" s="659" t="s">
        <v>549</v>
      </c>
      <c r="B62" s="666">
        <v>127000</v>
      </c>
      <c r="C62" s="666">
        <v>194000</v>
      </c>
      <c r="D62" s="666">
        <v>260000</v>
      </c>
    </row>
    <row r="63" spans="1:4" ht="18" customHeight="1" x14ac:dyDescent="0.2">
      <c r="A63" s="659" t="s">
        <v>550</v>
      </c>
      <c r="B63" s="666">
        <v>137000</v>
      </c>
      <c r="C63" s="666">
        <v>204000</v>
      </c>
      <c r="D63" s="666">
        <v>270000</v>
      </c>
    </row>
    <row r="64" spans="1:4" ht="18" customHeight="1" x14ac:dyDescent="0.2">
      <c r="A64" s="659" t="s">
        <v>551</v>
      </c>
      <c r="B64" s="666">
        <v>107000</v>
      </c>
      <c r="C64" s="666">
        <v>174000</v>
      </c>
      <c r="D64" s="666">
        <v>240000</v>
      </c>
    </row>
    <row r="65" spans="1:4" ht="18" customHeight="1" x14ac:dyDescent="0.2">
      <c r="A65" s="659" t="s">
        <v>552</v>
      </c>
      <c r="B65" s="666">
        <v>15000</v>
      </c>
      <c r="C65" s="666">
        <v>48000</v>
      </c>
      <c r="D65" s="666">
        <v>0</v>
      </c>
    </row>
    <row r="66" spans="1:4" ht="18" customHeight="1" x14ac:dyDescent="0.2">
      <c r="A66" s="659" t="s">
        <v>553</v>
      </c>
      <c r="B66" s="666">
        <v>92000</v>
      </c>
      <c r="C66" s="666">
        <v>159000</v>
      </c>
      <c r="D66" s="666">
        <v>225000</v>
      </c>
    </row>
    <row r="67" spans="1:4" ht="18" customHeight="1" x14ac:dyDescent="0.2">
      <c r="A67" s="659" t="s">
        <v>554</v>
      </c>
      <c r="B67" s="666">
        <v>102000</v>
      </c>
      <c r="C67" s="666">
        <v>169000</v>
      </c>
      <c r="D67" s="666">
        <v>235000</v>
      </c>
    </row>
    <row r="68" spans="1:4" ht="18" customHeight="1" x14ac:dyDescent="0.2">
      <c r="A68" s="659" t="s">
        <v>555</v>
      </c>
      <c r="B68" s="666">
        <v>67000</v>
      </c>
      <c r="C68" s="666">
        <v>134000</v>
      </c>
      <c r="D68" s="666">
        <v>200000</v>
      </c>
    </row>
    <row r="69" spans="1:4" ht="18" customHeight="1" x14ac:dyDescent="0.2">
      <c r="A69" s="659" t="s">
        <v>556</v>
      </c>
      <c r="B69" s="666">
        <v>102000</v>
      </c>
      <c r="C69" s="666">
        <v>169000</v>
      </c>
      <c r="D69" s="666">
        <v>235000</v>
      </c>
    </row>
    <row r="70" spans="1:4" ht="18" customHeight="1" x14ac:dyDescent="0.2">
      <c r="A70" s="659" t="s">
        <v>557</v>
      </c>
      <c r="B70" s="666">
        <v>57000</v>
      </c>
      <c r="C70" s="666">
        <v>124000</v>
      </c>
      <c r="D70" s="666">
        <v>190000</v>
      </c>
    </row>
    <row r="71" spans="1:4" ht="18" customHeight="1" x14ac:dyDescent="0.2">
      <c r="A71" s="659" t="s">
        <v>558</v>
      </c>
      <c r="B71" s="666">
        <v>67000</v>
      </c>
      <c r="C71" s="666">
        <v>134000</v>
      </c>
      <c r="D71" s="666">
        <v>200000</v>
      </c>
    </row>
    <row r="72" spans="1:4" ht="18" customHeight="1" x14ac:dyDescent="0.2">
      <c r="A72" s="659" t="s">
        <v>559</v>
      </c>
      <c r="B72" s="666">
        <v>72000</v>
      </c>
      <c r="C72" s="666">
        <v>139000</v>
      </c>
      <c r="D72" s="666">
        <v>205000</v>
      </c>
    </row>
    <row r="73" spans="1:4" ht="18" customHeight="1" x14ac:dyDescent="0.2">
      <c r="A73" s="659" t="s">
        <v>560</v>
      </c>
      <c r="B73" s="666">
        <v>72000</v>
      </c>
      <c r="C73" s="666">
        <v>139000</v>
      </c>
      <c r="D73" s="666">
        <v>205000</v>
      </c>
    </row>
    <row r="74" spans="1:4" ht="18" customHeight="1" x14ac:dyDescent="0.2">
      <c r="A74" s="659" t="s">
        <v>561</v>
      </c>
      <c r="B74" s="666">
        <v>147000</v>
      </c>
      <c r="C74" s="666">
        <v>214000</v>
      </c>
      <c r="D74" s="666">
        <v>280000</v>
      </c>
    </row>
    <row r="75" spans="1:4" ht="18" customHeight="1" x14ac:dyDescent="0.2">
      <c r="A75" s="659" t="s">
        <v>562</v>
      </c>
      <c r="B75" s="666">
        <v>77000</v>
      </c>
      <c r="C75" s="666">
        <v>144000</v>
      </c>
      <c r="D75" s="666">
        <v>210000</v>
      </c>
    </row>
    <row r="76" spans="1:4" ht="18" customHeight="1" x14ac:dyDescent="0.2">
      <c r="A76" s="659" t="s">
        <v>563</v>
      </c>
      <c r="B76" s="666">
        <v>92000</v>
      </c>
      <c r="C76" s="666">
        <v>159000</v>
      </c>
      <c r="D76" s="666">
        <v>225000</v>
      </c>
    </row>
    <row r="77" spans="1:4" ht="18" customHeight="1" x14ac:dyDescent="0.2">
      <c r="A77" s="659" t="s">
        <v>564</v>
      </c>
      <c r="B77" s="666">
        <v>220000</v>
      </c>
      <c r="C77" s="666">
        <v>287000</v>
      </c>
      <c r="D77" s="666">
        <v>353000</v>
      </c>
    </row>
    <row r="78" spans="1:4" ht="18" customHeight="1" x14ac:dyDescent="0.2">
      <c r="A78" s="659" t="s">
        <v>565</v>
      </c>
      <c r="B78" s="666">
        <v>112000</v>
      </c>
      <c r="C78" s="666">
        <v>179000</v>
      </c>
      <c r="D78" s="666">
        <v>245000</v>
      </c>
    </row>
    <row r="79" spans="1:4" ht="18" customHeight="1" x14ac:dyDescent="0.2">
      <c r="A79" s="659" t="s">
        <v>566</v>
      </c>
      <c r="B79" s="666">
        <v>72000</v>
      </c>
      <c r="C79" s="666">
        <v>139000</v>
      </c>
      <c r="D79" s="666">
        <v>205000</v>
      </c>
    </row>
    <row r="80" spans="1:4" ht="18" customHeight="1" x14ac:dyDescent="0.2">
      <c r="A80" s="659" t="s">
        <v>567</v>
      </c>
      <c r="B80" s="666">
        <v>122000</v>
      </c>
      <c r="C80" s="666">
        <v>189000</v>
      </c>
      <c r="D80" s="666">
        <v>255000</v>
      </c>
    </row>
    <row r="81" spans="1:4" ht="18" customHeight="1" x14ac:dyDescent="0.2">
      <c r="A81" s="659" t="s">
        <v>568</v>
      </c>
      <c r="B81" s="666">
        <v>207000</v>
      </c>
      <c r="C81" s="666">
        <v>274000</v>
      </c>
      <c r="D81" s="666">
        <v>340000</v>
      </c>
    </row>
    <row r="82" spans="1:4" ht="18" customHeight="1" x14ac:dyDescent="0.2">
      <c r="A82" s="659" t="s">
        <v>569</v>
      </c>
      <c r="B82" s="666">
        <v>107000</v>
      </c>
      <c r="C82" s="666">
        <v>174000</v>
      </c>
      <c r="D82" s="666">
        <v>240000</v>
      </c>
    </row>
    <row r="83" spans="1:4" ht="18" customHeight="1" x14ac:dyDescent="0.2">
      <c r="A83" s="659" t="s">
        <v>570</v>
      </c>
      <c r="B83" s="666">
        <v>117000</v>
      </c>
      <c r="C83" s="666">
        <v>184000</v>
      </c>
      <c r="D83" s="666">
        <v>250000</v>
      </c>
    </row>
    <row r="84" spans="1:4" ht="18" customHeight="1" x14ac:dyDescent="0.2">
      <c r="A84" s="659" t="s">
        <v>571</v>
      </c>
      <c r="B84" s="666">
        <v>72000</v>
      </c>
      <c r="C84" s="666">
        <v>139000</v>
      </c>
      <c r="D84" s="666">
        <v>205000</v>
      </c>
    </row>
    <row r="85" spans="1:4" ht="18" customHeight="1" x14ac:dyDescent="0.2">
      <c r="A85" s="659" t="s">
        <v>572</v>
      </c>
      <c r="B85" s="666">
        <v>107000</v>
      </c>
      <c r="C85" s="666">
        <v>174000</v>
      </c>
      <c r="D85" s="666">
        <v>240000</v>
      </c>
    </row>
    <row r="86" spans="1:4" ht="18" customHeight="1" x14ac:dyDescent="0.2">
      <c r="A86" s="659" t="s">
        <v>573</v>
      </c>
      <c r="B86" s="666">
        <v>92000</v>
      </c>
      <c r="C86" s="666">
        <v>159000</v>
      </c>
      <c r="D86" s="666">
        <v>225000</v>
      </c>
    </row>
    <row r="87" spans="1:4" ht="18" customHeight="1" x14ac:dyDescent="0.2">
      <c r="A87" s="659" t="s">
        <v>574</v>
      </c>
      <c r="B87" s="666">
        <v>87000</v>
      </c>
      <c r="C87" s="666">
        <v>154000</v>
      </c>
      <c r="D87" s="666">
        <v>220000</v>
      </c>
    </row>
    <row r="88" spans="1:4" ht="18" customHeight="1" x14ac:dyDescent="0.2">
      <c r="A88" s="659" t="s">
        <v>575</v>
      </c>
      <c r="B88" s="666">
        <v>306000</v>
      </c>
      <c r="C88" s="666">
        <v>373000</v>
      </c>
      <c r="D88" s="666">
        <v>439000</v>
      </c>
    </row>
    <row r="89" spans="1:4" ht="18" customHeight="1" x14ac:dyDescent="0.2">
      <c r="A89" s="659" t="s">
        <v>576</v>
      </c>
      <c r="B89" s="666">
        <v>307000</v>
      </c>
      <c r="C89" s="666">
        <v>374000</v>
      </c>
      <c r="D89" s="666">
        <v>440000</v>
      </c>
    </row>
    <row r="90" spans="1:4" ht="18" customHeight="1" x14ac:dyDescent="0.2">
      <c r="A90" s="1422" t="s">
        <v>577</v>
      </c>
      <c r="B90" s="1422"/>
      <c r="C90" s="1422"/>
      <c r="D90" s="1422"/>
    </row>
    <row r="91" spans="1:4" ht="42" customHeight="1" x14ac:dyDescent="0.2">
      <c r="A91" s="1423" t="s">
        <v>578</v>
      </c>
      <c r="B91" s="1423"/>
      <c r="C91" s="1423"/>
      <c r="D91" s="1423"/>
    </row>
    <row r="92" spans="1:4" ht="5.25" customHeight="1" x14ac:dyDescent="0.2">
      <c r="A92" s="660"/>
      <c r="B92" s="660"/>
      <c r="C92" s="661"/>
      <c r="D92" s="660"/>
    </row>
    <row r="93" spans="1:4" ht="20.100000000000001" customHeight="1" x14ac:dyDescent="0.2">
      <c r="A93" s="1418" t="s">
        <v>579</v>
      </c>
      <c r="B93" s="1418"/>
      <c r="C93" s="1418"/>
      <c r="D93" s="1418"/>
    </row>
    <row r="94" spans="1:4" ht="45" x14ac:dyDescent="0.2">
      <c r="A94" s="633" t="s">
        <v>580</v>
      </c>
      <c r="B94" s="633" t="s">
        <v>581</v>
      </c>
      <c r="C94" s="633" t="s">
        <v>494</v>
      </c>
      <c r="D94" s="633" t="s">
        <v>582</v>
      </c>
    </row>
    <row r="95" spans="1:4" ht="56.25" customHeight="1" x14ac:dyDescent="0.2">
      <c r="A95" s="662" t="s">
        <v>583</v>
      </c>
      <c r="B95" s="668">
        <v>16000</v>
      </c>
      <c r="C95" s="668">
        <v>49000</v>
      </c>
      <c r="D95" s="669">
        <v>0</v>
      </c>
    </row>
    <row r="96" spans="1:4" ht="18" customHeight="1" x14ac:dyDescent="0.2">
      <c r="A96" s="662" t="s">
        <v>584</v>
      </c>
      <c r="B96" s="668">
        <v>42000</v>
      </c>
      <c r="C96" s="668">
        <v>92000</v>
      </c>
      <c r="D96" s="669">
        <v>109000</v>
      </c>
    </row>
    <row r="97" spans="1:4" ht="18" customHeight="1" x14ac:dyDescent="0.2">
      <c r="A97" s="662" t="s">
        <v>585</v>
      </c>
      <c r="B97" s="668">
        <v>94000</v>
      </c>
      <c r="C97" s="668">
        <v>161000</v>
      </c>
      <c r="D97" s="669">
        <v>227000</v>
      </c>
    </row>
    <row r="98" spans="1:4" ht="18" customHeight="1" x14ac:dyDescent="0.2">
      <c r="A98" s="662" t="s">
        <v>586</v>
      </c>
      <c r="B98" s="668">
        <v>103000</v>
      </c>
      <c r="C98" s="668">
        <v>170000</v>
      </c>
      <c r="D98" s="669">
        <v>236000</v>
      </c>
    </row>
    <row r="99" spans="1:4" ht="18" customHeight="1" x14ac:dyDescent="0.2">
      <c r="A99" s="662" t="s">
        <v>587</v>
      </c>
      <c r="B99" s="668">
        <v>89000</v>
      </c>
      <c r="C99" s="668">
        <v>156000</v>
      </c>
      <c r="D99" s="669">
        <v>222000</v>
      </c>
    </row>
    <row r="100" spans="1:4" ht="18" customHeight="1" x14ac:dyDescent="0.2">
      <c r="A100" s="662" t="s">
        <v>588</v>
      </c>
      <c r="B100" s="668">
        <v>262000</v>
      </c>
      <c r="C100" s="668">
        <v>329000</v>
      </c>
      <c r="D100" s="669">
        <v>395000</v>
      </c>
    </row>
    <row r="101" spans="1:4" ht="18" customHeight="1" x14ac:dyDescent="0.2">
      <c r="A101" s="662" t="s">
        <v>589</v>
      </c>
      <c r="B101" s="668">
        <v>95000</v>
      </c>
      <c r="C101" s="668">
        <v>162000</v>
      </c>
      <c r="D101" s="669">
        <v>228000</v>
      </c>
    </row>
    <row r="102" spans="1:4" ht="18" customHeight="1" x14ac:dyDescent="0.2">
      <c r="A102" s="662" t="s">
        <v>590</v>
      </c>
      <c r="B102" s="668">
        <v>128000</v>
      </c>
      <c r="C102" s="668">
        <v>195000</v>
      </c>
      <c r="D102" s="669">
        <v>261000</v>
      </c>
    </row>
    <row r="103" spans="1:4" ht="18" customHeight="1" x14ac:dyDescent="0.2">
      <c r="A103" s="1422" t="s">
        <v>577</v>
      </c>
      <c r="B103" s="1422"/>
      <c r="C103" s="1422"/>
      <c r="D103" s="1422"/>
    </row>
    <row r="104" spans="1:4" ht="38.25" customHeight="1" x14ac:dyDescent="0.2">
      <c r="A104" s="1423" t="s">
        <v>591</v>
      </c>
      <c r="B104" s="1423"/>
      <c r="C104" s="1423"/>
      <c r="D104" s="1423"/>
    </row>
    <row r="105" spans="1:4" ht="27.75" customHeight="1" x14ac:dyDescent="0.2">
      <c r="A105" s="1423" t="s">
        <v>592</v>
      </c>
      <c r="B105" s="1423"/>
      <c r="C105" s="1423"/>
      <c r="D105" s="1423"/>
    </row>
    <row r="106" spans="1:4" ht="27" customHeight="1" x14ac:dyDescent="0.2">
      <c r="A106" s="1424" t="s">
        <v>593</v>
      </c>
      <c r="B106" s="1424"/>
      <c r="C106" s="1424"/>
      <c r="D106" s="1424"/>
    </row>
    <row r="107" spans="1:4" ht="3" customHeight="1" x14ac:dyDescent="0.2">
      <c r="A107" s="634"/>
      <c r="B107" s="634"/>
      <c r="C107" s="635"/>
      <c r="D107" s="635"/>
    </row>
    <row r="108" spans="1:4" s="202" customFormat="1" ht="18" customHeight="1" x14ac:dyDescent="0.2">
      <c r="A108" s="1418" t="s">
        <v>594</v>
      </c>
      <c r="B108" s="1418"/>
      <c r="C108" s="1418"/>
      <c r="D108" s="636"/>
    </row>
    <row r="109" spans="1:4" s="202" customFormat="1" ht="52.5" customHeight="1" x14ac:dyDescent="0.2">
      <c r="A109" s="633" t="s">
        <v>493</v>
      </c>
      <c r="B109" s="633" t="s">
        <v>494</v>
      </c>
      <c r="C109" s="633" t="s">
        <v>582</v>
      </c>
      <c r="D109" s="634"/>
    </row>
    <row r="110" spans="1:4" ht="18" customHeight="1" x14ac:dyDescent="0.2">
      <c r="A110" s="670">
        <v>98000</v>
      </c>
      <c r="B110" s="670">
        <v>158000</v>
      </c>
      <c r="C110" s="671">
        <v>21800</v>
      </c>
      <c r="D110" s="635"/>
    </row>
    <row r="111" spans="1:4" ht="21" customHeight="1" x14ac:dyDescent="0.2">
      <c r="A111" s="1419" t="s">
        <v>595</v>
      </c>
      <c r="B111" s="1419"/>
      <c r="C111" s="1419"/>
      <c r="D111" s="637"/>
    </row>
    <row r="112" spans="1:4" ht="54.75" customHeight="1" x14ac:dyDescent="0.2">
      <c r="A112" s="1420" t="s">
        <v>596</v>
      </c>
      <c r="B112" s="1420"/>
      <c r="C112" s="1420"/>
      <c r="D112" s="638"/>
    </row>
    <row r="113" spans="1:4" ht="29.25" customHeight="1" x14ac:dyDescent="0.2">
      <c r="A113" s="1420" t="s">
        <v>593</v>
      </c>
      <c r="B113" s="1420"/>
      <c r="C113" s="1420"/>
      <c r="D113" s="638"/>
    </row>
    <row r="114" spans="1:4" ht="28.5" customHeight="1" x14ac:dyDescent="0.2">
      <c r="A114" s="1420" t="s">
        <v>597</v>
      </c>
      <c r="B114" s="1420"/>
      <c r="C114" s="1420"/>
    </row>
  </sheetData>
  <sheetProtection algorithmName="SHA-512" hashValue="WA+/wpXKa9De/rc20ijncR3tEiKrGR+q6GiA2TXNHdL1ulXDyu3QKGVYiyytHpa61edZkXKfVRvI3UyNPvM3FQ==" saltValue="RH83nLNr+yFZfZxpiWI+yg==" spinCount="100000" sheet="1" formatCells="0" formatColumns="0" formatRows="0" insertRows="0" autoFilter="0" pivotTables="0"/>
  <mergeCells count="19">
    <mergeCell ref="B1:D1"/>
    <mergeCell ref="B2:D2"/>
    <mergeCell ref="B3:C3"/>
    <mergeCell ref="A1:A3"/>
    <mergeCell ref="B5:D5"/>
    <mergeCell ref="A108:C108"/>
    <mergeCell ref="A111:C111"/>
    <mergeCell ref="A112:C112"/>
    <mergeCell ref="A114:C114"/>
    <mergeCell ref="B6:D6"/>
    <mergeCell ref="A113:C113"/>
    <mergeCell ref="A8:D8"/>
    <mergeCell ref="A90:D90"/>
    <mergeCell ref="A91:D91"/>
    <mergeCell ref="A104:D104"/>
    <mergeCell ref="A105:D105"/>
    <mergeCell ref="A106:D106"/>
    <mergeCell ref="A93:D93"/>
    <mergeCell ref="A103:D103"/>
  </mergeCells>
  <hyperlinks>
    <hyperlink ref="E1" location="ins" display="Instructivo" xr:uid="{00000000-0004-0000-1600-000000000000}"/>
  </hyperlinks>
  <printOptions horizontalCentered="1"/>
  <pageMargins left="0" right="0" top="0" bottom="0" header="0" footer="0"/>
  <pageSetup fitToHeight="0" orientation="landscape" r:id="rId1"/>
  <drawing r:id="rId2"/>
  <legacyDrawing r:id="rId3"/>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Hoja18">
    <tabColor theme="7" tint="0.39997558519241921"/>
    <pageSetUpPr fitToPage="1"/>
  </sheetPr>
  <dimension ref="A1:AB19"/>
  <sheetViews>
    <sheetView showGridLines="0" zoomScaleNormal="100" workbookViewId="0">
      <selection activeCell="AA1" sqref="AA1:AC2"/>
    </sheetView>
  </sheetViews>
  <sheetFormatPr baseColWidth="10" defaultColWidth="12" defaultRowHeight="20.100000000000001" customHeight="1" x14ac:dyDescent="0.2"/>
  <cols>
    <col min="1" max="1" width="47" style="45" customWidth="1"/>
    <col min="2" max="3" width="33.83203125" style="45" customWidth="1"/>
    <col min="4" max="4" width="18.83203125" style="45" customWidth="1"/>
    <col min="5" max="5" width="15.6640625" style="45" bestFit="1" customWidth="1"/>
    <col min="6" max="6" width="12" style="45"/>
    <col min="7" max="7" width="15" style="45" bestFit="1" customWidth="1"/>
    <col min="8" max="8" width="22.33203125" style="45" bestFit="1" customWidth="1"/>
    <col min="9" max="246" width="12" style="45"/>
    <col min="247" max="247" width="36.33203125" style="45" customWidth="1"/>
    <col min="248" max="248" width="22.33203125" style="45" customWidth="1"/>
    <col min="249" max="249" width="12" style="45"/>
    <col min="250" max="250" width="14.33203125" style="45" customWidth="1"/>
    <col min="251" max="502" width="12" style="45"/>
    <col min="503" max="503" width="36.33203125" style="45" customWidth="1"/>
    <col min="504" max="504" width="22.33203125" style="45" customWidth="1"/>
    <col min="505" max="505" width="12" style="45"/>
    <col min="506" max="506" width="14.33203125" style="45" customWidth="1"/>
    <col min="507" max="758" width="12" style="45"/>
    <col min="759" max="759" width="36.33203125" style="45" customWidth="1"/>
    <col min="760" max="760" width="22.33203125" style="45" customWidth="1"/>
    <col min="761" max="761" width="12" style="45"/>
    <col min="762" max="762" width="14.33203125" style="45" customWidth="1"/>
    <col min="763" max="1014" width="12" style="45"/>
    <col min="1015" max="1015" width="36.33203125" style="45" customWidth="1"/>
    <col min="1016" max="1016" width="22.33203125" style="45" customWidth="1"/>
    <col min="1017" max="1017" width="12" style="45"/>
    <col min="1018" max="1018" width="14.33203125" style="45" customWidth="1"/>
    <col min="1019" max="1270" width="12" style="45"/>
    <col min="1271" max="1271" width="36.33203125" style="45" customWidth="1"/>
    <col min="1272" max="1272" width="22.33203125" style="45" customWidth="1"/>
    <col min="1273" max="1273" width="12" style="45"/>
    <col min="1274" max="1274" width="14.33203125" style="45" customWidth="1"/>
    <col min="1275" max="1526" width="12" style="45"/>
    <col min="1527" max="1527" width="36.33203125" style="45" customWidth="1"/>
    <col min="1528" max="1528" width="22.33203125" style="45" customWidth="1"/>
    <col min="1529" max="1529" width="12" style="45"/>
    <col min="1530" max="1530" width="14.33203125" style="45" customWidth="1"/>
    <col min="1531" max="1782" width="12" style="45"/>
    <col min="1783" max="1783" width="36.33203125" style="45" customWidth="1"/>
    <col min="1784" max="1784" width="22.33203125" style="45" customWidth="1"/>
    <col min="1785" max="1785" width="12" style="45"/>
    <col min="1786" max="1786" width="14.33203125" style="45" customWidth="1"/>
    <col min="1787" max="2038" width="12" style="45"/>
    <col min="2039" max="2039" width="36.33203125" style="45" customWidth="1"/>
    <col min="2040" max="2040" width="22.33203125" style="45" customWidth="1"/>
    <col min="2041" max="2041" width="12" style="45"/>
    <col min="2042" max="2042" width="14.33203125" style="45" customWidth="1"/>
    <col min="2043" max="2294" width="12" style="45"/>
    <col min="2295" max="2295" width="36.33203125" style="45" customWidth="1"/>
    <col min="2296" max="2296" width="22.33203125" style="45" customWidth="1"/>
    <col min="2297" max="2297" width="12" style="45"/>
    <col min="2298" max="2298" width="14.33203125" style="45" customWidth="1"/>
    <col min="2299" max="2550" width="12" style="45"/>
    <col min="2551" max="2551" width="36.33203125" style="45" customWidth="1"/>
    <col min="2552" max="2552" width="22.33203125" style="45" customWidth="1"/>
    <col min="2553" max="2553" width="12" style="45"/>
    <col min="2554" max="2554" width="14.33203125" style="45" customWidth="1"/>
    <col min="2555" max="2806" width="12" style="45"/>
    <col min="2807" max="2807" width="36.33203125" style="45" customWidth="1"/>
    <col min="2808" max="2808" width="22.33203125" style="45" customWidth="1"/>
    <col min="2809" max="2809" width="12" style="45"/>
    <col min="2810" max="2810" width="14.33203125" style="45" customWidth="1"/>
    <col min="2811" max="3062" width="12" style="45"/>
    <col min="3063" max="3063" width="36.33203125" style="45" customWidth="1"/>
    <col min="3064" max="3064" width="22.33203125" style="45" customWidth="1"/>
    <col min="3065" max="3065" width="12" style="45"/>
    <col min="3066" max="3066" width="14.33203125" style="45" customWidth="1"/>
    <col min="3067" max="3318" width="12" style="45"/>
    <col min="3319" max="3319" width="36.33203125" style="45" customWidth="1"/>
    <col min="3320" max="3320" width="22.33203125" style="45" customWidth="1"/>
    <col min="3321" max="3321" width="12" style="45"/>
    <col min="3322" max="3322" width="14.33203125" style="45" customWidth="1"/>
    <col min="3323" max="3574" width="12" style="45"/>
    <col min="3575" max="3575" width="36.33203125" style="45" customWidth="1"/>
    <col min="3576" max="3576" width="22.33203125" style="45" customWidth="1"/>
    <col min="3577" max="3577" width="12" style="45"/>
    <col min="3578" max="3578" width="14.33203125" style="45" customWidth="1"/>
    <col min="3579" max="3830" width="12" style="45"/>
    <col min="3831" max="3831" width="36.33203125" style="45" customWidth="1"/>
    <col min="3832" max="3832" width="22.33203125" style="45" customWidth="1"/>
    <col min="3833" max="3833" width="12" style="45"/>
    <col min="3834" max="3834" width="14.33203125" style="45" customWidth="1"/>
    <col min="3835" max="4086" width="12" style="45"/>
    <col min="4087" max="4087" width="36.33203125" style="45" customWidth="1"/>
    <col min="4088" max="4088" width="22.33203125" style="45" customWidth="1"/>
    <col min="4089" max="4089" width="12" style="45"/>
    <col min="4090" max="4090" width="14.33203125" style="45" customWidth="1"/>
    <col min="4091" max="4342" width="12" style="45"/>
    <col min="4343" max="4343" width="36.33203125" style="45" customWidth="1"/>
    <col min="4344" max="4344" width="22.33203125" style="45" customWidth="1"/>
    <col min="4345" max="4345" width="12" style="45"/>
    <col min="4346" max="4346" width="14.33203125" style="45" customWidth="1"/>
    <col min="4347" max="4598" width="12" style="45"/>
    <col min="4599" max="4599" width="36.33203125" style="45" customWidth="1"/>
    <col min="4600" max="4600" width="22.33203125" style="45" customWidth="1"/>
    <col min="4601" max="4601" width="12" style="45"/>
    <col min="4602" max="4602" width="14.33203125" style="45" customWidth="1"/>
    <col min="4603" max="4854" width="12" style="45"/>
    <col min="4855" max="4855" width="36.33203125" style="45" customWidth="1"/>
    <col min="4856" max="4856" width="22.33203125" style="45" customWidth="1"/>
    <col min="4857" max="4857" width="12" style="45"/>
    <col min="4858" max="4858" width="14.33203125" style="45" customWidth="1"/>
    <col min="4859" max="5110" width="12" style="45"/>
    <col min="5111" max="5111" width="36.33203125" style="45" customWidth="1"/>
    <col min="5112" max="5112" width="22.33203125" style="45" customWidth="1"/>
    <col min="5113" max="5113" width="12" style="45"/>
    <col min="5114" max="5114" width="14.33203125" style="45" customWidth="1"/>
    <col min="5115" max="5366" width="12" style="45"/>
    <col min="5367" max="5367" width="36.33203125" style="45" customWidth="1"/>
    <col min="5368" max="5368" width="22.33203125" style="45" customWidth="1"/>
    <col min="5369" max="5369" width="12" style="45"/>
    <col min="5370" max="5370" width="14.33203125" style="45" customWidth="1"/>
    <col min="5371" max="5622" width="12" style="45"/>
    <col min="5623" max="5623" width="36.33203125" style="45" customWidth="1"/>
    <col min="5624" max="5624" width="22.33203125" style="45" customWidth="1"/>
    <col min="5625" max="5625" width="12" style="45"/>
    <col min="5626" max="5626" width="14.33203125" style="45" customWidth="1"/>
    <col min="5627" max="5878" width="12" style="45"/>
    <col min="5879" max="5879" width="36.33203125" style="45" customWidth="1"/>
    <col min="5880" max="5880" width="22.33203125" style="45" customWidth="1"/>
    <col min="5881" max="5881" width="12" style="45"/>
    <col min="5882" max="5882" width="14.33203125" style="45" customWidth="1"/>
    <col min="5883" max="6134" width="12" style="45"/>
    <col min="6135" max="6135" width="36.33203125" style="45" customWidth="1"/>
    <col min="6136" max="6136" width="22.33203125" style="45" customWidth="1"/>
    <col min="6137" max="6137" width="12" style="45"/>
    <col min="6138" max="6138" width="14.33203125" style="45" customWidth="1"/>
    <col min="6139" max="6390" width="12" style="45"/>
    <col min="6391" max="6391" width="36.33203125" style="45" customWidth="1"/>
    <col min="6392" max="6392" width="22.33203125" style="45" customWidth="1"/>
    <col min="6393" max="6393" width="12" style="45"/>
    <col min="6394" max="6394" width="14.33203125" style="45" customWidth="1"/>
    <col min="6395" max="6646" width="12" style="45"/>
    <col min="6647" max="6647" width="36.33203125" style="45" customWidth="1"/>
    <col min="6648" max="6648" width="22.33203125" style="45" customWidth="1"/>
    <col min="6649" max="6649" width="12" style="45"/>
    <col min="6650" max="6650" width="14.33203125" style="45" customWidth="1"/>
    <col min="6651" max="6902" width="12" style="45"/>
    <col min="6903" max="6903" width="36.33203125" style="45" customWidth="1"/>
    <col min="6904" max="6904" width="22.33203125" style="45" customWidth="1"/>
    <col min="6905" max="6905" width="12" style="45"/>
    <col min="6906" max="6906" width="14.33203125" style="45" customWidth="1"/>
    <col min="6907" max="7158" width="12" style="45"/>
    <col min="7159" max="7159" width="36.33203125" style="45" customWidth="1"/>
    <col min="7160" max="7160" width="22.33203125" style="45" customWidth="1"/>
    <col min="7161" max="7161" width="12" style="45"/>
    <col min="7162" max="7162" width="14.33203125" style="45" customWidth="1"/>
    <col min="7163" max="7414" width="12" style="45"/>
    <col min="7415" max="7415" width="36.33203125" style="45" customWidth="1"/>
    <col min="7416" max="7416" width="22.33203125" style="45" customWidth="1"/>
    <col min="7417" max="7417" width="12" style="45"/>
    <col min="7418" max="7418" width="14.33203125" style="45" customWidth="1"/>
    <col min="7419" max="7670" width="12" style="45"/>
    <col min="7671" max="7671" width="36.33203125" style="45" customWidth="1"/>
    <col min="7672" max="7672" width="22.33203125" style="45" customWidth="1"/>
    <col min="7673" max="7673" width="12" style="45"/>
    <col min="7674" max="7674" width="14.33203125" style="45" customWidth="1"/>
    <col min="7675" max="7926" width="12" style="45"/>
    <col min="7927" max="7927" width="36.33203125" style="45" customWidth="1"/>
    <col min="7928" max="7928" width="22.33203125" style="45" customWidth="1"/>
    <col min="7929" max="7929" width="12" style="45"/>
    <col min="7930" max="7930" width="14.33203125" style="45" customWidth="1"/>
    <col min="7931" max="8182" width="12" style="45"/>
    <col min="8183" max="8183" width="36.33203125" style="45" customWidth="1"/>
    <col min="8184" max="8184" width="22.33203125" style="45" customWidth="1"/>
    <col min="8185" max="8185" width="12" style="45"/>
    <col min="8186" max="8186" width="14.33203125" style="45" customWidth="1"/>
    <col min="8187" max="8438" width="12" style="45"/>
    <col min="8439" max="8439" width="36.33203125" style="45" customWidth="1"/>
    <col min="8440" max="8440" width="22.33203125" style="45" customWidth="1"/>
    <col min="8441" max="8441" width="12" style="45"/>
    <col min="8442" max="8442" width="14.33203125" style="45" customWidth="1"/>
    <col min="8443" max="8694" width="12" style="45"/>
    <col min="8695" max="8695" width="36.33203125" style="45" customWidth="1"/>
    <col min="8696" max="8696" width="22.33203125" style="45" customWidth="1"/>
    <col min="8697" max="8697" width="12" style="45"/>
    <col min="8698" max="8698" width="14.33203125" style="45" customWidth="1"/>
    <col min="8699" max="8950" width="12" style="45"/>
    <col min="8951" max="8951" width="36.33203125" style="45" customWidth="1"/>
    <col min="8952" max="8952" width="22.33203125" style="45" customWidth="1"/>
    <col min="8953" max="8953" width="12" style="45"/>
    <col min="8954" max="8954" width="14.33203125" style="45" customWidth="1"/>
    <col min="8955" max="9206" width="12" style="45"/>
    <col min="9207" max="9207" width="36.33203125" style="45" customWidth="1"/>
    <col min="9208" max="9208" width="22.33203125" style="45" customWidth="1"/>
    <col min="9209" max="9209" width="12" style="45"/>
    <col min="9210" max="9210" width="14.33203125" style="45" customWidth="1"/>
    <col min="9211" max="9462" width="12" style="45"/>
    <col min="9463" max="9463" width="36.33203125" style="45" customWidth="1"/>
    <col min="9464" max="9464" width="22.33203125" style="45" customWidth="1"/>
    <col min="9465" max="9465" width="12" style="45"/>
    <col min="9466" max="9466" width="14.33203125" style="45" customWidth="1"/>
    <col min="9467" max="9718" width="12" style="45"/>
    <col min="9719" max="9719" width="36.33203125" style="45" customWidth="1"/>
    <col min="9720" max="9720" width="22.33203125" style="45" customWidth="1"/>
    <col min="9721" max="9721" width="12" style="45"/>
    <col min="9722" max="9722" width="14.33203125" style="45" customWidth="1"/>
    <col min="9723" max="9974" width="12" style="45"/>
    <col min="9975" max="9975" width="36.33203125" style="45" customWidth="1"/>
    <col min="9976" max="9976" width="22.33203125" style="45" customWidth="1"/>
    <col min="9977" max="9977" width="12" style="45"/>
    <col min="9978" max="9978" width="14.33203125" style="45" customWidth="1"/>
    <col min="9979" max="10230" width="12" style="45"/>
    <col min="10231" max="10231" width="36.33203125" style="45" customWidth="1"/>
    <col min="10232" max="10232" width="22.33203125" style="45" customWidth="1"/>
    <col min="10233" max="10233" width="12" style="45"/>
    <col min="10234" max="10234" width="14.33203125" style="45" customWidth="1"/>
    <col min="10235" max="10486" width="12" style="45"/>
    <col min="10487" max="10487" width="36.33203125" style="45" customWidth="1"/>
    <col min="10488" max="10488" width="22.33203125" style="45" customWidth="1"/>
    <col min="10489" max="10489" width="12" style="45"/>
    <col min="10490" max="10490" width="14.33203125" style="45" customWidth="1"/>
    <col min="10491" max="10742" width="12" style="45"/>
    <col min="10743" max="10743" width="36.33203125" style="45" customWidth="1"/>
    <col min="10744" max="10744" width="22.33203125" style="45" customWidth="1"/>
    <col min="10745" max="10745" width="12" style="45"/>
    <col min="10746" max="10746" width="14.33203125" style="45" customWidth="1"/>
    <col min="10747" max="10998" width="12" style="45"/>
    <col min="10999" max="10999" width="36.33203125" style="45" customWidth="1"/>
    <col min="11000" max="11000" width="22.33203125" style="45" customWidth="1"/>
    <col min="11001" max="11001" width="12" style="45"/>
    <col min="11002" max="11002" width="14.33203125" style="45" customWidth="1"/>
    <col min="11003" max="11254" width="12" style="45"/>
    <col min="11255" max="11255" width="36.33203125" style="45" customWidth="1"/>
    <col min="11256" max="11256" width="22.33203125" style="45" customWidth="1"/>
    <col min="11257" max="11257" width="12" style="45"/>
    <col min="11258" max="11258" width="14.33203125" style="45" customWidth="1"/>
    <col min="11259" max="11510" width="12" style="45"/>
    <col min="11511" max="11511" width="36.33203125" style="45" customWidth="1"/>
    <col min="11512" max="11512" width="22.33203125" style="45" customWidth="1"/>
    <col min="11513" max="11513" width="12" style="45"/>
    <col min="11514" max="11514" width="14.33203125" style="45" customWidth="1"/>
    <col min="11515" max="11766" width="12" style="45"/>
    <col min="11767" max="11767" width="36.33203125" style="45" customWidth="1"/>
    <col min="11768" max="11768" width="22.33203125" style="45" customWidth="1"/>
    <col min="11769" max="11769" width="12" style="45"/>
    <col min="11770" max="11770" width="14.33203125" style="45" customWidth="1"/>
    <col min="11771" max="12022" width="12" style="45"/>
    <col min="12023" max="12023" width="36.33203125" style="45" customWidth="1"/>
    <col min="12024" max="12024" width="22.33203125" style="45" customWidth="1"/>
    <col min="12025" max="12025" width="12" style="45"/>
    <col min="12026" max="12026" width="14.33203125" style="45" customWidth="1"/>
    <col min="12027" max="12278" width="12" style="45"/>
    <col min="12279" max="12279" width="36.33203125" style="45" customWidth="1"/>
    <col min="12280" max="12280" width="22.33203125" style="45" customWidth="1"/>
    <col min="12281" max="12281" width="12" style="45"/>
    <col min="12282" max="12282" width="14.33203125" style="45" customWidth="1"/>
    <col min="12283" max="12534" width="12" style="45"/>
    <col min="12535" max="12535" width="36.33203125" style="45" customWidth="1"/>
    <col min="12536" max="12536" width="22.33203125" style="45" customWidth="1"/>
    <col min="12537" max="12537" width="12" style="45"/>
    <col min="12538" max="12538" width="14.33203125" style="45" customWidth="1"/>
    <col min="12539" max="12790" width="12" style="45"/>
    <col min="12791" max="12791" width="36.33203125" style="45" customWidth="1"/>
    <col min="12792" max="12792" width="22.33203125" style="45" customWidth="1"/>
    <col min="12793" max="12793" width="12" style="45"/>
    <col min="12794" max="12794" width="14.33203125" style="45" customWidth="1"/>
    <col min="12795" max="13046" width="12" style="45"/>
    <col min="13047" max="13047" width="36.33203125" style="45" customWidth="1"/>
    <col min="13048" max="13048" width="22.33203125" style="45" customWidth="1"/>
    <col min="13049" max="13049" width="12" style="45"/>
    <col min="13050" max="13050" width="14.33203125" style="45" customWidth="1"/>
    <col min="13051" max="13302" width="12" style="45"/>
    <col min="13303" max="13303" width="36.33203125" style="45" customWidth="1"/>
    <col min="13304" max="13304" width="22.33203125" style="45" customWidth="1"/>
    <col min="13305" max="13305" width="12" style="45"/>
    <col min="13306" max="13306" width="14.33203125" style="45" customWidth="1"/>
    <col min="13307" max="13558" width="12" style="45"/>
    <col min="13559" max="13559" width="36.33203125" style="45" customWidth="1"/>
    <col min="13560" max="13560" width="22.33203125" style="45" customWidth="1"/>
    <col min="13561" max="13561" width="12" style="45"/>
    <col min="13562" max="13562" width="14.33203125" style="45" customWidth="1"/>
    <col min="13563" max="13814" width="12" style="45"/>
    <col min="13815" max="13815" width="36.33203125" style="45" customWidth="1"/>
    <col min="13816" max="13816" width="22.33203125" style="45" customWidth="1"/>
    <col min="13817" max="13817" width="12" style="45"/>
    <col min="13818" max="13818" width="14.33203125" style="45" customWidth="1"/>
    <col min="13819" max="14070" width="12" style="45"/>
    <col min="14071" max="14071" width="36.33203125" style="45" customWidth="1"/>
    <col min="14072" max="14072" width="22.33203125" style="45" customWidth="1"/>
    <col min="14073" max="14073" width="12" style="45"/>
    <col min="14074" max="14074" width="14.33203125" style="45" customWidth="1"/>
    <col min="14075" max="14326" width="12" style="45"/>
    <col min="14327" max="14327" width="36.33203125" style="45" customWidth="1"/>
    <col min="14328" max="14328" width="22.33203125" style="45" customWidth="1"/>
    <col min="14329" max="14329" width="12" style="45"/>
    <col min="14330" max="14330" width="14.33203125" style="45" customWidth="1"/>
    <col min="14331" max="14582" width="12" style="45"/>
    <col min="14583" max="14583" width="36.33203125" style="45" customWidth="1"/>
    <col min="14584" max="14584" width="22.33203125" style="45" customWidth="1"/>
    <col min="14585" max="14585" width="12" style="45"/>
    <col min="14586" max="14586" width="14.33203125" style="45" customWidth="1"/>
    <col min="14587" max="14838" width="12" style="45"/>
    <col min="14839" max="14839" width="36.33203125" style="45" customWidth="1"/>
    <col min="14840" max="14840" width="22.33203125" style="45" customWidth="1"/>
    <col min="14841" max="14841" width="12" style="45"/>
    <col min="14842" max="14842" width="14.33203125" style="45" customWidth="1"/>
    <col min="14843" max="15094" width="12" style="45"/>
    <col min="15095" max="15095" width="36.33203125" style="45" customWidth="1"/>
    <col min="15096" max="15096" width="22.33203125" style="45" customWidth="1"/>
    <col min="15097" max="15097" width="12" style="45"/>
    <col min="15098" max="15098" width="14.33203125" style="45" customWidth="1"/>
    <col min="15099" max="15350" width="12" style="45"/>
    <col min="15351" max="15351" width="36.33203125" style="45" customWidth="1"/>
    <col min="15352" max="15352" width="22.33203125" style="45" customWidth="1"/>
    <col min="15353" max="15353" width="12" style="45"/>
    <col min="15354" max="15354" width="14.33203125" style="45" customWidth="1"/>
    <col min="15355" max="15606" width="12" style="45"/>
    <col min="15607" max="15607" width="36.33203125" style="45" customWidth="1"/>
    <col min="15608" max="15608" width="22.33203125" style="45" customWidth="1"/>
    <col min="15609" max="15609" width="12" style="45"/>
    <col min="15610" max="15610" width="14.33203125" style="45" customWidth="1"/>
    <col min="15611" max="15862" width="12" style="45"/>
    <col min="15863" max="15863" width="36.33203125" style="45" customWidth="1"/>
    <col min="15864" max="15864" width="22.33203125" style="45" customWidth="1"/>
    <col min="15865" max="15865" width="12" style="45"/>
    <col min="15866" max="15866" width="14.33203125" style="45" customWidth="1"/>
    <col min="15867" max="16118" width="12" style="45"/>
    <col min="16119" max="16119" width="36.33203125" style="45" customWidth="1"/>
    <col min="16120" max="16120" width="22.33203125" style="45" customWidth="1"/>
    <col min="16121" max="16121" width="12" style="45"/>
    <col min="16122" max="16122" width="14.33203125" style="45" customWidth="1"/>
    <col min="16123" max="16384" width="12" style="45"/>
  </cols>
  <sheetData>
    <row r="1" spans="1:28" ht="20.100000000000001" customHeight="1" x14ac:dyDescent="0.2">
      <c r="A1" s="1317"/>
      <c r="B1" s="1443" t="s">
        <v>0</v>
      </c>
      <c r="C1" s="1443"/>
      <c r="D1" s="242" t="s">
        <v>104</v>
      </c>
      <c r="E1" s="38"/>
      <c r="AA1" s="753"/>
      <c r="AB1" s="753"/>
    </row>
    <row r="2" spans="1:28" ht="20.100000000000001" customHeight="1" x14ac:dyDescent="0.2">
      <c r="A2" s="1317"/>
      <c r="B2" s="1443" t="s">
        <v>598</v>
      </c>
      <c r="C2" s="1443"/>
    </row>
    <row r="3" spans="1:28" ht="20.100000000000001" customHeight="1" x14ac:dyDescent="0.2">
      <c r="A3" s="1317"/>
      <c r="B3" s="501" t="s">
        <v>2</v>
      </c>
      <c r="C3" s="477" t="str">
        <f>Instructivo!G3</f>
        <v>VERSIÓN: 04</v>
      </c>
    </row>
    <row r="4" spans="1:28" ht="24.75" customHeight="1" thickBot="1" x14ac:dyDescent="0.25">
      <c r="A4" s="1444"/>
      <c r="B4" s="1444"/>
      <c r="C4" s="1444"/>
    </row>
    <row r="5" spans="1:28" ht="20.100000000000001" customHeight="1" thickBot="1" x14ac:dyDescent="0.25">
      <c r="A5" s="674" t="s">
        <v>488</v>
      </c>
      <c r="B5" s="1432">
        <v>2025</v>
      </c>
      <c r="C5" s="1433"/>
    </row>
    <row r="6" spans="1:28" ht="20.100000000000001" customHeight="1" thickBot="1" x14ac:dyDescent="0.25">
      <c r="A6" s="674" t="s">
        <v>489</v>
      </c>
      <c r="B6" s="1432" t="s">
        <v>599</v>
      </c>
      <c r="C6" s="1433"/>
    </row>
    <row r="7" spans="1:28" ht="20.100000000000001" customHeight="1" thickBot="1" x14ac:dyDescent="0.25">
      <c r="A7" s="203"/>
      <c r="B7" s="204"/>
      <c r="C7" s="204"/>
    </row>
    <row r="8" spans="1:28" ht="33" customHeight="1" x14ac:dyDescent="0.2">
      <c r="A8" s="212" t="s">
        <v>600</v>
      </c>
      <c r="B8" s="1437" t="s">
        <v>601</v>
      </c>
      <c r="C8" s="1438"/>
    </row>
    <row r="9" spans="1:28" ht="12.75" x14ac:dyDescent="0.2">
      <c r="A9" s="672" t="s">
        <v>602</v>
      </c>
      <c r="B9" s="1439">
        <v>2448000</v>
      </c>
      <c r="C9" s="1440"/>
      <c r="D9" s="205"/>
      <c r="E9" s="206"/>
      <c r="G9" s="163"/>
      <c r="H9" s="163"/>
    </row>
    <row r="10" spans="1:28" ht="12.75" x14ac:dyDescent="0.2">
      <c r="A10" s="672" t="s">
        <v>603</v>
      </c>
      <c r="B10" s="1439">
        <v>3500000</v>
      </c>
      <c r="C10" s="1440"/>
      <c r="H10" s="207"/>
    </row>
    <row r="11" spans="1:28" ht="12.75" x14ac:dyDescent="0.2">
      <c r="A11" s="672" t="s">
        <v>604</v>
      </c>
      <c r="B11" s="1439"/>
      <c r="C11" s="1440"/>
      <c r="H11" s="208"/>
    </row>
    <row r="12" spans="1:28" ht="12.75" x14ac:dyDescent="0.2">
      <c r="A12" s="672" t="s">
        <v>605</v>
      </c>
      <c r="B12" s="1439">
        <v>4500000</v>
      </c>
      <c r="C12" s="1440"/>
    </row>
    <row r="13" spans="1:28" ht="12.75" x14ac:dyDescent="0.2">
      <c r="A13" s="672" t="s">
        <v>606</v>
      </c>
      <c r="B13" s="1439">
        <v>5095920</v>
      </c>
      <c r="C13" s="1440"/>
    </row>
    <row r="14" spans="1:28" ht="12.75" x14ac:dyDescent="0.2">
      <c r="A14" s="672" t="s">
        <v>383</v>
      </c>
      <c r="B14" s="1439">
        <v>7493940</v>
      </c>
      <c r="C14" s="1440"/>
    </row>
    <row r="15" spans="1:28" ht="30.75" customHeight="1" thickBot="1" x14ac:dyDescent="0.25">
      <c r="A15" s="673" t="s">
        <v>384</v>
      </c>
      <c r="B15" s="1441">
        <v>8990280</v>
      </c>
      <c r="C15" s="1442"/>
    </row>
    <row r="16" spans="1:28" ht="24" customHeight="1" x14ac:dyDescent="0.2">
      <c r="A16" s="663"/>
      <c r="B16" s="664"/>
      <c r="C16" s="664"/>
    </row>
    <row r="17" spans="1:3" ht="20.100000000000001" customHeight="1" thickBot="1" x14ac:dyDescent="0.25">
      <c r="A17" s="665" t="s">
        <v>607</v>
      </c>
      <c r="B17" s="209"/>
      <c r="C17" s="209"/>
    </row>
    <row r="18" spans="1:3" ht="57" customHeight="1" thickBot="1" x14ac:dyDescent="0.25">
      <c r="A18" s="1434" t="s">
        <v>608</v>
      </c>
      <c r="B18" s="1435"/>
      <c r="C18" s="1436"/>
    </row>
    <row r="19" spans="1:3" ht="20.100000000000001" customHeight="1" x14ac:dyDescent="0.2">
      <c r="A19" s="209"/>
      <c r="B19" s="209"/>
      <c r="C19" s="209"/>
    </row>
  </sheetData>
  <sheetProtection algorithmName="SHA-512" hashValue="SEnwANjF+K43qmbbJJlN8+tFPMjsUmC6iLu78CtzCyODbji5dN4KxMLgxxERPkcy/XMIc8UaL9QMppviMkKPfQ==" saltValue="uYegvYa7hPMa+PkKXRt7cA==" spinCount="100000" sheet="1" formatCells="0" formatColumns="0" formatRows="0" insertRows="0" autoFilter="0" pivotTables="0"/>
  <mergeCells count="15">
    <mergeCell ref="A1:A3"/>
    <mergeCell ref="B1:C1"/>
    <mergeCell ref="B2:C2"/>
    <mergeCell ref="A4:C4"/>
    <mergeCell ref="B5:C5"/>
    <mergeCell ref="B6:C6"/>
    <mergeCell ref="A18:C18"/>
    <mergeCell ref="B8:C8"/>
    <mergeCell ref="B9:C9"/>
    <mergeCell ref="B10:C10"/>
    <mergeCell ref="B11:C11"/>
    <mergeCell ref="B12:C12"/>
    <mergeCell ref="B13:C13"/>
    <mergeCell ref="B14:C14"/>
    <mergeCell ref="B15:C15"/>
  </mergeCells>
  <hyperlinks>
    <hyperlink ref="D1" location="ins" display="Instructivo" xr:uid="{00000000-0004-0000-1700-000000000000}"/>
  </hyperlinks>
  <printOptions horizontalCentered="1"/>
  <pageMargins left="0" right="0" top="0" bottom="0" header="0" footer="0"/>
  <pageSetup fitToHeight="0" orientation="landscape" verticalDpi="4294967292" r:id="rId1"/>
  <headerFooter>
    <oddFooter>&amp;R&amp;"Arial,Normal"&amp;K01+000Página &amp;P de &amp;N</oddFooter>
  </headerFooter>
  <drawing r:id="rId2"/>
  <legacyDrawing r:id="rId3"/>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Hoja19">
    <tabColor theme="7" tint="0.39997558519241921"/>
    <pageSetUpPr fitToPage="1"/>
  </sheetPr>
  <dimension ref="A1:BJ155"/>
  <sheetViews>
    <sheetView showGridLines="0" zoomScaleNormal="100" workbookViewId="0">
      <selection activeCell="C14" sqref="C14"/>
    </sheetView>
  </sheetViews>
  <sheetFormatPr baseColWidth="10" defaultColWidth="13.33203125" defaultRowHeight="20.100000000000001" customHeight="1" x14ac:dyDescent="0.2"/>
  <cols>
    <col min="1" max="1" width="27.33203125" style="210" customWidth="1"/>
    <col min="2" max="2" width="14.33203125" style="210" customWidth="1"/>
    <col min="3" max="3" width="15.83203125" style="216" customWidth="1"/>
    <col min="4" max="10" width="15.83203125" style="210" customWidth="1"/>
    <col min="11" max="62" width="13.33203125" style="211"/>
    <col min="63" max="16384" width="13.33203125" style="210"/>
  </cols>
  <sheetData>
    <row r="1" spans="1:11" ht="18.75" customHeight="1" x14ac:dyDescent="0.2">
      <c r="A1" s="1465"/>
      <c r="B1" s="1466"/>
      <c r="C1" s="1471" t="s">
        <v>0</v>
      </c>
      <c r="D1" s="1471"/>
      <c r="E1" s="1471"/>
      <c r="F1" s="1471"/>
      <c r="G1" s="1471"/>
      <c r="H1" s="1471"/>
      <c r="I1" s="1471"/>
      <c r="J1" s="1472"/>
      <c r="K1" s="242" t="s">
        <v>104</v>
      </c>
    </row>
    <row r="2" spans="1:11" ht="20.100000000000001" customHeight="1" x14ac:dyDescent="0.2">
      <c r="A2" s="1467"/>
      <c r="B2" s="1468"/>
      <c r="C2" s="1473" t="s">
        <v>609</v>
      </c>
      <c r="D2" s="1473"/>
      <c r="E2" s="1473"/>
      <c r="F2" s="1473"/>
      <c r="G2" s="1473"/>
      <c r="H2" s="1473"/>
      <c r="I2" s="1473"/>
      <c r="J2" s="1474"/>
    </row>
    <row r="3" spans="1:11" ht="20.100000000000001" customHeight="1" thickBot="1" x14ac:dyDescent="0.25">
      <c r="A3" s="1469"/>
      <c r="B3" s="1470"/>
      <c r="C3" s="1475" t="s">
        <v>2</v>
      </c>
      <c r="D3" s="1475"/>
      <c r="E3" s="1475"/>
      <c r="F3" s="1475"/>
      <c r="G3" s="1475" t="str">
        <f>Instructivo!G3</f>
        <v>VERSIÓN: 04</v>
      </c>
      <c r="H3" s="1475"/>
      <c r="I3" s="1475"/>
      <c r="J3" s="1476"/>
    </row>
    <row r="4" spans="1:11" ht="24" customHeight="1" x14ac:dyDescent="0.2">
      <c r="A4" s="675"/>
      <c r="B4" s="675"/>
      <c r="C4" s="675"/>
      <c r="D4" s="552"/>
      <c r="E4" s="676"/>
      <c r="F4" s="676"/>
      <c r="G4" s="676"/>
      <c r="H4" s="676"/>
      <c r="I4" s="676"/>
      <c r="J4" s="676"/>
    </row>
    <row r="5" spans="1:11" ht="20.100000000000001" customHeight="1" x14ac:dyDescent="0.2">
      <c r="A5" s="1449" t="s">
        <v>488</v>
      </c>
      <c r="B5" s="1449"/>
      <c r="C5" s="1449"/>
      <c r="D5" s="1451">
        <v>2025</v>
      </c>
      <c r="E5" s="1451"/>
      <c r="F5" s="1451"/>
      <c r="G5" s="1451"/>
      <c r="H5" s="1451"/>
      <c r="I5" s="1451"/>
      <c r="J5" s="1451"/>
    </row>
    <row r="6" spans="1:11" ht="20.100000000000001" customHeight="1" x14ac:dyDescent="0.2">
      <c r="A6" s="1449" t="s">
        <v>489</v>
      </c>
      <c r="B6" s="1449"/>
      <c r="C6" s="1449"/>
      <c r="D6" s="1451" t="s">
        <v>610</v>
      </c>
      <c r="E6" s="1451"/>
      <c r="F6" s="1451"/>
      <c r="G6" s="1451"/>
      <c r="H6" s="1451"/>
      <c r="I6" s="1451"/>
      <c r="J6" s="1451"/>
    </row>
    <row r="7" spans="1:11" ht="20.100000000000001" customHeight="1" x14ac:dyDescent="0.2">
      <c r="A7" s="1450" t="s">
        <v>611</v>
      </c>
      <c r="B7" s="1450"/>
      <c r="C7" s="1450"/>
      <c r="D7" s="1452">
        <v>1423500</v>
      </c>
      <c r="E7" s="1452"/>
      <c r="F7" s="1452"/>
      <c r="G7" s="1452"/>
      <c r="H7" s="1452"/>
      <c r="I7" s="1452"/>
      <c r="J7" s="1452"/>
    </row>
    <row r="8" spans="1:11" ht="20.100000000000001" customHeight="1" x14ac:dyDescent="0.2">
      <c r="A8" s="1450" t="s">
        <v>612</v>
      </c>
      <c r="B8" s="1450"/>
      <c r="C8" s="1450"/>
      <c r="D8" s="1452">
        <v>200000</v>
      </c>
      <c r="E8" s="1452"/>
      <c r="F8" s="1452"/>
      <c r="G8" s="1452"/>
      <c r="H8" s="1452"/>
      <c r="I8" s="1452"/>
      <c r="J8" s="1452"/>
    </row>
    <row r="9" spans="1:11" ht="20.100000000000001" customHeight="1" thickBot="1" x14ac:dyDescent="0.25">
      <c r="A9" s="677"/>
      <c r="B9" s="677"/>
      <c r="C9" s="677"/>
      <c r="D9" s="678"/>
      <c r="E9" s="678"/>
      <c r="F9" s="678"/>
      <c r="G9" s="678"/>
      <c r="H9" s="678"/>
      <c r="I9" s="678"/>
      <c r="J9" s="678"/>
    </row>
    <row r="10" spans="1:11" ht="20.100000000000001" customHeight="1" thickBot="1" x14ac:dyDescent="0.25">
      <c r="A10" s="1453" t="s">
        <v>613</v>
      </c>
      <c r="B10" s="1454"/>
      <c r="C10" s="1454"/>
      <c r="D10" s="1454"/>
      <c r="E10" s="1454"/>
      <c r="F10" s="1454"/>
      <c r="G10" s="1454"/>
      <c r="H10" s="1454"/>
      <c r="I10" s="1454"/>
      <c r="J10" s="1455"/>
    </row>
    <row r="11" spans="1:11" ht="16.5" customHeight="1" x14ac:dyDescent="0.2">
      <c r="A11" s="1445" t="s">
        <v>614</v>
      </c>
      <c r="B11" s="1446"/>
      <c r="C11" s="353">
        <v>1</v>
      </c>
      <c r="D11" s="353">
        <v>1.25</v>
      </c>
      <c r="E11" s="353">
        <v>1.5</v>
      </c>
      <c r="F11" s="353">
        <v>1.75</v>
      </c>
      <c r="G11" s="353">
        <v>2</v>
      </c>
      <c r="H11" s="354">
        <v>3</v>
      </c>
      <c r="I11" s="354">
        <v>4</v>
      </c>
      <c r="J11" s="355">
        <v>5</v>
      </c>
    </row>
    <row r="12" spans="1:11" ht="16.5" customHeight="1" x14ac:dyDescent="0.2">
      <c r="A12" s="1447" t="s">
        <v>615</v>
      </c>
      <c r="B12" s="1448"/>
      <c r="C12" s="688">
        <f>$D$7*C11</f>
        <v>1423500</v>
      </c>
      <c r="D12" s="688">
        <f>$D$7*D11</f>
        <v>1779375</v>
      </c>
      <c r="E12" s="688">
        <f t="shared" ref="E12:J12" si="0">$D$7*E11</f>
        <v>2135250</v>
      </c>
      <c r="F12" s="688">
        <f t="shared" si="0"/>
        <v>2491125</v>
      </c>
      <c r="G12" s="688">
        <f t="shared" si="0"/>
        <v>2847000</v>
      </c>
      <c r="H12" s="689">
        <f t="shared" si="0"/>
        <v>4270500</v>
      </c>
      <c r="I12" s="689">
        <f t="shared" si="0"/>
        <v>5694000</v>
      </c>
      <c r="J12" s="690">
        <f t="shared" si="0"/>
        <v>7117500</v>
      </c>
    </row>
    <row r="13" spans="1:11" ht="15.95" customHeight="1" x14ac:dyDescent="0.2">
      <c r="A13" s="1447" t="s">
        <v>616</v>
      </c>
      <c r="B13" s="1448"/>
      <c r="C13" s="691">
        <f>C29/30</f>
        <v>82954.631111111099</v>
      </c>
      <c r="D13" s="691">
        <f t="shared" ref="D13:I13" si="1">D29/30</f>
        <v>101732.17777777776</v>
      </c>
      <c r="E13" s="691">
        <f t="shared" si="1"/>
        <v>120509.72444444445</v>
      </c>
      <c r="F13" s="691">
        <f t="shared" si="1"/>
        <v>139287.2711111111</v>
      </c>
      <c r="G13" s="691">
        <f t="shared" si="1"/>
        <v>158064.81777777776</v>
      </c>
      <c r="H13" s="692">
        <f t="shared" si="1"/>
        <v>225330.56</v>
      </c>
      <c r="I13" s="692">
        <f t="shared" si="1"/>
        <v>300440.7466666667</v>
      </c>
      <c r="J13" s="693">
        <f>J29/30</f>
        <v>375550.93333333335</v>
      </c>
    </row>
    <row r="14" spans="1:11" ht="20.100000000000001" customHeight="1" x14ac:dyDescent="0.2">
      <c r="A14" s="679" t="s">
        <v>375</v>
      </c>
      <c r="B14" s="680" t="s">
        <v>617</v>
      </c>
      <c r="C14" s="356" t="s">
        <v>618</v>
      </c>
      <c r="D14" s="356" t="s">
        <v>618</v>
      </c>
      <c r="E14" s="356" t="s">
        <v>618</v>
      </c>
      <c r="F14" s="356" t="s">
        <v>618</v>
      </c>
      <c r="G14" s="356" t="s">
        <v>618</v>
      </c>
      <c r="H14" s="356" t="s">
        <v>618</v>
      </c>
      <c r="I14" s="356" t="s">
        <v>618</v>
      </c>
      <c r="J14" s="357" t="s">
        <v>618</v>
      </c>
    </row>
    <row r="15" spans="1:11" ht="20.100000000000001" customHeight="1" x14ac:dyDescent="0.2">
      <c r="A15" s="1456" t="s">
        <v>619</v>
      </c>
      <c r="B15" s="1457"/>
      <c r="C15" s="358"/>
      <c r="D15" s="358"/>
      <c r="E15" s="358"/>
      <c r="F15" s="358"/>
      <c r="G15" s="358"/>
      <c r="H15" s="358"/>
      <c r="I15" s="358"/>
      <c r="J15" s="359"/>
    </row>
    <row r="16" spans="1:11" ht="20.100000000000001" customHeight="1" x14ac:dyDescent="0.2">
      <c r="A16" s="362" t="s">
        <v>620</v>
      </c>
      <c r="B16" s="694">
        <v>8.5000000000000006E-2</v>
      </c>
      <c r="C16" s="695">
        <f>$C$12*B16</f>
        <v>120997.50000000001</v>
      </c>
      <c r="D16" s="695">
        <f>$D$12*B16</f>
        <v>151246.875</v>
      </c>
      <c r="E16" s="695">
        <f>$E$12*B16</f>
        <v>181496.25</v>
      </c>
      <c r="F16" s="695">
        <f>$F$12*B16</f>
        <v>211745.62500000003</v>
      </c>
      <c r="G16" s="695">
        <f>$G$12*B16</f>
        <v>241995.00000000003</v>
      </c>
      <c r="H16" s="695">
        <f>$H$12*B16</f>
        <v>362992.5</v>
      </c>
      <c r="I16" s="695">
        <f>$I$12*B16</f>
        <v>483990.00000000006</v>
      </c>
      <c r="J16" s="696">
        <f>$J$12*B16</f>
        <v>604987.5</v>
      </c>
    </row>
    <row r="17" spans="1:10" ht="20.100000000000001" customHeight="1" x14ac:dyDescent="0.2">
      <c r="A17" s="362" t="s">
        <v>621</v>
      </c>
      <c r="B17" s="694">
        <v>0.12</v>
      </c>
      <c r="C17" s="695">
        <f>$C$12*B17</f>
        <v>170820</v>
      </c>
      <c r="D17" s="695">
        <f>$D$12*B17</f>
        <v>213525</v>
      </c>
      <c r="E17" s="695">
        <f>$E$12*B17</f>
        <v>256230</v>
      </c>
      <c r="F17" s="695">
        <f>$F$12*B17</f>
        <v>298935</v>
      </c>
      <c r="G17" s="695">
        <f>$G$12*B17</f>
        <v>341640</v>
      </c>
      <c r="H17" s="695">
        <f>$H$12*B17</f>
        <v>512460</v>
      </c>
      <c r="I17" s="695">
        <f>$I$12*B17</f>
        <v>683280</v>
      </c>
      <c r="J17" s="696">
        <f>$J$12*B17</f>
        <v>854100</v>
      </c>
    </row>
    <row r="18" spans="1:10" ht="20.100000000000001" customHeight="1" x14ac:dyDescent="0.2">
      <c r="A18" s="362" t="s">
        <v>622</v>
      </c>
      <c r="B18" s="697">
        <v>6.9599999999999995E-2</v>
      </c>
      <c r="C18" s="695">
        <f>$C$12*B18</f>
        <v>99075.599999999991</v>
      </c>
      <c r="D18" s="695">
        <f>$D$12*B18</f>
        <v>123844.49999999999</v>
      </c>
      <c r="E18" s="695">
        <f>$E$12*B18</f>
        <v>148613.4</v>
      </c>
      <c r="F18" s="695">
        <f>$F$12*B18</f>
        <v>173382.3</v>
      </c>
      <c r="G18" s="695">
        <f>$G$12*B18</f>
        <v>198151.19999999998</v>
      </c>
      <c r="H18" s="695">
        <f>$H$12*B18</f>
        <v>297226.8</v>
      </c>
      <c r="I18" s="695">
        <f>$I$12*B18</f>
        <v>396302.39999999997</v>
      </c>
      <c r="J18" s="696">
        <f>$J$12*B18</f>
        <v>495377.99999999994</v>
      </c>
    </row>
    <row r="19" spans="1:10" ht="20.100000000000001" customHeight="1" x14ac:dyDescent="0.2">
      <c r="A19" s="1458" t="s">
        <v>623</v>
      </c>
      <c r="B19" s="1459"/>
      <c r="C19" s="360"/>
      <c r="D19" s="360"/>
      <c r="E19" s="360"/>
      <c r="F19" s="360"/>
      <c r="G19" s="360"/>
      <c r="H19" s="360"/>
      <c r="I19" s="360"/>
      <c r="J19" s="361"/>
    </row>
    <row r="20" spans="1:10" ht="20.100000000000001" customHeight="1" x14ac:dyDescent="0.2">
      <c r="A20" s="362" t="s">
        <v>624</v>
      </c>
      <c r="B20" s="694">
        <v>0.04</v>
      </c>
      <c r="C20" s="695">
        <f>$C$12*B20</f>
        <v>56940</v>
      </c>
      <c r="D20" s="695">
        <f>$D$12*B20</f>
        <v>71175</v>
      </c>
      <c r="E20" s="695">
        <f>$E$12*B20</f>
        <v>85410</v>
      </c>
      <c r="F20" s="695">
        <f>$F$12*B20</f>
        <v>99645</v>
      </c>
      <c r="G20" s="695">
        <f>$G$12*B20</f>
        <v>113880</v>
      </c>
      <c r="H20" s="695">
        <f>$H$12*B20</f>
        <v>170820</v>
      </c>
      <c r="I20" s="695">
        <f>$I$12*B20</f>
        <v>227760</v>
      </c>
      <c r="J20" s="696">
        <f>$J$12*B20</f>
        <v>284700</v>
      </c>
    </row>
    <row r="21" spans="1:10" ht="20.100000000000001" customHeight="1" x14ac:dyDescent="0.2">
      <c r="A21" s="362" t="s">
        <v>625</v>
      </c>
      <c r="B21" s="694">
        <v>0.03</v>
      </c>
      <c r="C21" s="695">
        <f>$C$12*B21</f>
        <v>42705</v>
      </c>
      <c r="D21" s="695">
        <f>$D$12*B21</f>
        <v>53381.25</v>
      </c>
      <c r="E21" s="695">
        <f>$E$12*B21</f>
        <v>64057.5</v>
      </c>
      <c r="F21" s="695">
        <f>$F$12*B21</f>
        <v>74733.75</v>
      </c>
      <c r="G21" s="695">
        <f>$G$12*B21</f>
        <v>85410</v>
      </c>
      <c r="H21" s="695">
        <f>$H$12*B21</f>
        <v>128115</v>
      </c>
      <c r="I21" s="695">
        <f>$I$12*B21</f>
        <v>170820</v>
      </c>
      <c r="J21" s="696">
        <f>$J$12*B21</f>
        <v>213525</v>
      </c>
    </row>
    <row r="22" spans="1:10" ht="20.100000000000001" customHeight="1" x14ac:dyDescent="0.2">
      <c r="A22" s="362" t="s">
        <v>626</v>
      </c>
      <c r="B22" s="694">
        <v>0.02</v>
      </c>
      <c r="C22" s="695">
        <f>$C$12*B22</f>
        <v>28470</v>
      </c>
      <c r="D22" s="695">
        <f>$D$12*B22</f>
        <v>35587.5</v>
      </c>
      <c r="E22" s="695">
        <f>$E$12*B22</f>
        <v>42705</v>
      </c>
      <c r="F22" s="695">
        <f>$F$12*B22</f>
        <v>49822.5</v>
      </c>
      <c r="G22" s="695">
        <f>$G$12*B22</f>
        <v>56940</v>
      </c>
      <c r="H22" s="695">
        <f>$H$12*B22</f>
        <v>85410</v>
      </c>
      <c r="I22" s="695">
        <f>$I$12*B22</f>
        <v>113880</v>
      </c>
      <c r="J22" s="696">
        <f>$J$12*B22</f>
        <v>142350</v>
      </c>
    </row>
    <row r="23" spans="1:10" ht="20.100000000000001" customHeight="1" x14ac:dyDescent="0.2">
      <c r="A23" s="1458" t="s">
        <v>627</v>
      </c>
      <c r="B23" s="1459"/>
      <c r="C23" s="360"/>
      <c r="D23" s="360"/>
      <c r="E23" s="358"/>
      <c r="F23" s="358"/>
      <c r="G23" s="358"/>
      <c r="H23" s="358"/>
      <c r="I23" s="358"/>
      <c r="J23" s="359"/>
    </row>
    <row r="24" spans="1:10" ht="20.100000000000001" customHeight="1" x14ac:dyDescent="0.2">
      <c r="A24" s="363" t="s">
        <v>628</v>
      </c>
      <c r="B24" s="698">
        <v>8.3333333333333301E-2</v>
      </c>
      <c r="C24" s="695">
        <f>($C$12+$D$8)*B24</f>
        <v>135291.66666666663</v>
      </c>
      <c r="D24" s="695">
        <f>($D$12+$D$8)*B24</f>
        <v>164947.9166666666</v>
      </c>
      <c r="E24" s="695">
        <f>(E12+$D$8)*$B$24</f>
        <v>194604.1666666666</v>
      </c>
      <c r="F24" s="695">
        <f>(F12+$D$8)*$B$24</f>
        <v>224260.41666666657</v>
      </c>
      <c r="G24" s="695">
        <f>(G12+$D$8)*$B$24</f>
        <v>253916.66666666657</v>
      </c>
      <c r="H24" s="695">
        <f>H12*$B$24</f>
        <v>355874.99999999988</v>
      </c>
      <c r="I24" s="695">
        <f>I12*$B$24</f>
        <v>474499.99999999983</v>
      </c>
      <c r="J24" s="696">
        <f>J12*$B$24</f>
        <v>593124.99999999977</v>
      </c>
    </row>
    <row r="25" spans="1:10" ht="20.100000000000001" customHeight="1" x14ac:dyDescent="0.2">
      <c r="A25" s="363" t="s">
        <v>629</v>
      </c>
      <c r="B25" s="698">
        <v>0.12</v>
      </c>
      <c r="C25" s="695">
        <f>C24*$B$25</f>
        <v>16234.999999999995</v>
      </c>
      <c r="D25" s="695">
        <f t="shared" ref="D25:J25" si="2">D24*$B$25</f>
        <v>19793.749999999993</v>
      </c>
      <c r="E25" s="695">
        <f t="shared" si="2"/>
        <v>23352.499999999993</v>
      </c>
      <c r="F25" s="695">
        <f t="shared" si="2"/>
        <v>26911.249999999989</v>
      </c>
      <c r="G25" s="695">
        <f t="shared" si="2"/>
        <v>30469.999999999985</v>
      </c>
      <c r="H25" s="695">
        <f t="shared" si="2"/>
        <v>42704.999999999985</v>
      </c>
      <c r="I25" s="695">
        <f t="shared" si="2"/>
        <v>56939.999999999978</v>
      </c>
      <c r="J25" s="696">
        <f t="shared" si="2"/>
        <v>71174.999999999971</v>
      </c>
    </row>
    <row r="26" spans="1:10" ht="20.100000000000001" customHeight="1" x14ac:dyDescent="0.2">
      <c r="A26" s="363" t="s">
        <v>630</v>
      </c>
      <c r="B26" s="698">
        <v>8.3333333333333329E-2</v>
      </c>
      <c r="C26" s="695">
        <f>(C12+$D$8)*$B$26</f>
        <v>135291.66666666666</v>
      </c>
      <c r="D26" s="695">
        <f>(D12+$D$8)*$B$26</f>
        <v>164947.91666666666</v>
      </c>
      <c r="E26" s="695">
        <f>(E12+$D$8)*$B$26</f>
        <v>194604.16666666666</v>
      </c>
      <c r="F26" s="695">
        <f>(F12+$D$8)*$B$26</f>
        <v>224260.41666666666</v>
      </c>
      <c r="G26" s="695">
        <f>(G12+$D$8)*$B$26</f>
        <v>253916.66666666666</v>
      </c>
      <c r="H26" s="695">
        <f>H12*$B$26</f>
        <v>355875</v>
      </c>
      <c r="I26" s="695">
        <f>I12*$B$26</f>
        <v>474500</v>
      </c>
      <c r="J26" s="696">
        <f>J12*$B$26</f>
        <v>593125</v>
      </c>
    </row>
    <row r="27" spans="1:10" ht="20.100000000000001" customHeight="1" x14ac:dyDescent="0.2">
      <c r="A27" s="362" t="s">
        <v>631</v>
      </c>
      <c r="B27" s="697">
        <f>B24/2</f>
        <v>4.166666666666665E-2</v>
      </c>
      <c r="C27" s="695">
        <f>C12*$B$27</f>
        <v>59312.499999999978</v>
      </c>
      <c r="D27" s="695">
        <f t="shared" ref="D27:J27" si="3">D12*$B$27</f>
        <v>74140.624999999971</v>
      </c>
      <c r="E27" s="695">
        <f t="shared" si="3"/>
        <v>88968.749999999971</v>
      </c>
      <c r="F27" s="695">
        <f t="shared" si="3"/>
        <v>103796.87499999996</v>
      </c>
      <c r="G27" s="695">
        <f t="shared" si="3"/>
        <v>118624.99999999996</v>
      </c>
      <c r="H27" s="695">
        <f t="shared" si="3"/>
        <v>177937.49999999994</v>
      </c>
      <c r="I27" s="695">
        <f t="shared" si="3"/>
        <v>237249.99999999991</v>
      </c>
      <c r="J27" s="696">
        <f t="shared" si="3"/>
        <v>296562.49999999988</v>
      </c>
    </row>
    <row r="28" spans="1:10" ht="20.100000000000001" customHeight="1" x14ac:dyDescent="0.2">
      <c r="A28" s="1456" t="s">
        <v>632</v>
      </c>
      <c r="B28" s="1457"/>
      <c r="C28" s="699">
        <f>SUM(C16:C27)</f>
        <v>865138.93333333323</v>
      </c>
      <c r="D28" s="699">
        <f t="shared" ref="D28:J28" si="4">SUM(D16:D27)</f>
        <v>1072590.3333333333</v>
      </c>
      <c r="E28" s="699">
        <f t="shared" si="4"/>
        <v>1280041.7333333334</v>
      </c>
      <c r="F28" s="699">
        <f t="shared" si="4"/>
        <v>1487493.1333333333</v>
      </c>
      <c r="G28" s="699">
        <f t="shared" si="4"/>
        <v>1694944.5333333332</v>
      </c>
      <c r="H28" s="699">
        <f t="shared" si="4"/>
        <v>2489416.7999999998</v>
      </c>
      <c r="I28" s="699">
        <f t="shared" si="4"/>
        <v>3319222.4</v>
      </c>
      <c r="J28" s="700">
        <f t="shared" si="4"/>
        <v>4149028</v>
      </c>
    </row>
    <row r="29" spans="1:10" ht="20.100000000000001" customHeight="1" thickBot="1" x14ac:dyDescent="0.25">
      <c r="A29" s="1463" t="s">
        <v>633</v>
      </c>
      <c r="B29" s="1464"/>
      <c r="C29" s="701">
        <f>C12+$D$8+C28</f>
        <v>2488638.9333333331</v>
      </c>
      <c r="D29" s="701">
        <f t="shared" ref="D29:G29" si="5">D12+$D$8+D28</f>
        <v>3051965.333333333</v>
      </c>
      <c r="E29" s="701">
        <f t="shared" si="5"/>
        <v>3615291.7333333334</v>
      </c>
      <c r="F29" s="701">
        <f t="shared" si="5"/>
        <v>4178618.1333333333</v>
      </c>
      <c r="G29" s="701">
        <f t="shared" si="5"/>
        <v>4741944.5333333332</v>
      </c>
      <c r="H29" s="701">
        <f>H12+H28</f>
        <v>6759916.7999999998</v>
      </c>
      <c r="I29" s="701">
        <f>I12+I28</f>
        <v>9013222.4000000004</v>
      </c>
      <c r="J29" s="702">
        <f>J12+J28</f>
        <v>11266528</v>
      </c>
    </row>
    <row r="30" spans="1:10" s="211" customFormat="1" ht="20.100000000000001" customHeight="1" thickBot="1" x14ac:dyDescent="0.25">
      <c r="A30" s="681"/>
      <c r="B30" s="681"/>
      <c r="C30" s="682"/>
      <c r="D30" s="683"/>
      <c r="E30" s="682"/>
      <c r="F30" s="682"/>
      <c r="G30" s="682"/>
      <c r="H30" s="682"/>
      <c r="I30" s="682"/>
      <c r="J30" s="682"/>
    </row>
    <row r="31" spans="1:10" s="211" customFormat="1" ht="20.100000000000001" customHeight="1" x14ac:dyDescent="0.2">
      <c r="A31" s="1460" t="s">
        <v>634</v>
      </c>
      <c r="B31" s="1461"/>
      <c r="C31" s="1461"/>
      <c r="D31" s="1461"/>
      <c r="E31" s="1461"/>
      <c r="F31" s="1461"/>
      <c r="G31" s="1461"/>
      <c r="H31" s="1461"/>
      <c r="I31" s="1461"/>
      <c r="J31" s="1462"/>
    </row>
    <row r="32" spans="1:10" ht="20.100000000000001" customHeight="1" x14ac:dyDescent="0.2">
      <c r="A32" s="1482" t="s">
        <v>635</v>
      </c>
      <c r="B32" s="1483"/>
      <c r="C32" s="703">
        <f>(C29-C12)/C12</f>
        <v>0.74825355344807387</v>
      </c>
      <c r="D32" s="703">
        <f>(D29-D12)/D12</f>
        <v>0.71518950942512571</v>
      </c>
      <c r="E32" s="703">
        <f>(E29-E12)/E12</f>
        <v>0.69314681340982709</v>
      </c>
      <c r="F32" s="703">
        <f>(F29-F12)/F12</f>
        <v>0.67740203054175652</v>
      </c>
      <c r="G32" s="703">
        <f t="shared" ref="G32" si="6">(G29-G12)/G12</f>
        <v>0.66559344339070359</v>
      </c>
      <c r="H32" s="703">
        <f>(H29-H12)/H12</f>
        <v>0.5829333333333333</v>
      </c>
      <c r="I32" s="703">
        <f>(I29-I12)/I12</f>
        <v>0.58293333333333341</v>
      </c>
      <c r="J32" s="704">
        <f>(J29-J12)/J12</f>
        <v>0.5829333333333333</v>
      </c>
    </row>
    <row r="33" spans="1:10" s="211" customFormat="1" ht="20.100000000000001" customHeight="1" x14ac:dyDescent="0.2">
      <c r="A33" s="1482" t="s">
        <v>636</v>
      </c>
      <c r="B33" s="1483"/>
      <c r="C33" s="705">
        <f>C34/(1+C32)</f>
        <v>47450</v>
      </c>
      <c r="D33" s="705">
        <f t="shared" ref="D33:J33" si="7">D34/(1+D32)</f>
        <v>59312.499999999993</v>
      </c>
      <c r="E33" s="705">
        <f t="shared" si="7"/>
        <v>71175</v>
      </c>
      <c r="F33" s="705">
        <f t="shared" si="7"/>
        <v>83037.5</v>
      </c>
      <c r="G33" s="705">
        <f t="shared" si="7"/>
        <v>94900</v>
      </c>
      <c r="H33" s="705">
        <f t="shared" si="7"/>
        <v>142350</v>
      </c>
      <c r="I33" s="705">
        <f t="shared" si="7"/>
        <v>189800</v>
      </c>
      <c r="J33" s="706">
        <f t="shared" si="7"/>
        <v>237250</v>
      </c>
    </row>
    <row r="34" spans="1:10" s="211" customFormat="1" ht="20.100000000000001" customHeight="1" thickBot="1" x14ac:dyDescent="0.25">
      <c r="A34" s="1484" t="s">
        <v>637</v>
      </c>
      <c r="B34" s="1485"/>
      <c r="C34" s="707">
        <f>C13</f>
        <v>82954.631111111099</v>
      </c>
      <c r="D34" s="707">
        <f t="shared" ref="D34:J34" si="8">D13</f>
        <v>101732.17777777776</v>
      </c>
      <c r="E34" s="707">
        <f t="shared" si="8"/>
        <v>120509.72444444445</v>
      </c>
      <c r="F34" s="707">
        <f t="shared" si="8"/>
        <v>139287.2711111111</v>
      </c>
      <c r="G34" s="707">
        <f t="shared" si="8"/>
        <v>158064.81777777776</v>
      </c>
      <c r="H34" s="707">
        <f t="shared" si="8"/>
        <v>225330.56</v>
      </c>
      <c r="I34" s="707">
        <f t="shared" si="8"/>
        <v>300440.7466666667</v>
      </c>
      <c r="J34" s="708">
        <f t="shared" si="8"/>
        <v>375550.93333333335</v>
      </c>
    </row>
    <row r="35" spans="1:10" s="211" customFormat="1" ht="20.100000000000001" customHeight="1" thickBot="1" x14ac:dyDescent="0.25">
      <c r="A35" s="684"/>
      <c r="B35" s="684"/>
      <c r="C35" s="684"/>
      <c r="D35" s="676"/>
      <c r="E35" s="676"/>
      <c r="F35" s="676"/>
      <c r="G35" s="676"/>
      <c r="H35" s="676"/>
      <c r="I35" s="676"/>
      <c r="J35" s="676"/>
    </row>
    <row r="36" spans="1:10" s="211" customFormat="1" ht="20.100000000000001" customHeight="1" x14ac:dyDescent="0.2">
      <c r="A36" s="1492" t="s">
        <v>638</v>
      </c>
      <c r="B36" s="1493"/>
      <c r="C36" s="1493"/>
      <c r="D36" s="1493"/>
      <c r="E36" s="1493"/>
      <c r="F36" s="1493"/>
      <c r="G36" s="1493"/>
      <c r="H36" s="1493"/>
      <c r="I36" s="1493"/>
      <c r="J36" s="1494"/>
    </row>
    <row r="37" spans="1:10" s="211" customFormat="1" ht="16.5" customHeight="1" x14ac:dyDescent="0.2">
      <c r="A37" s="1486" t="s">
        <v>639</v>
      </c>
      <c r="B37" s="1487"/>
      <c r="C37" s="1487"/>
      <c r="D37" s="1487"/>
      <c r="E37" s="1487"/>
      <c r="F37" s="1487"/>
      <c r="G37" s="1487"/>
      <c r="H37" s="1487"/>
      <c r="I37" s="1487"/>
      <c r="J37" s="1488"/>
    </row>
    <row r="38" spans="1:10" s="211" customFormat="1" ht="40.5" customHeight="1" thickBot="1" x14ac:dyDescent="0.25">
      <c r="A38" s="1489" t="s">
        <v>640</v>
      </c>
      <c r="B38" s="1490"/>
      <c r="C38" s="1490"/>
      <c r="D38" s="1490"/>
      <c r="E38" s="1490"/>
      <c r="F38" s="1490"/>
      <c r="G38" s="1490"/>
      <c r="H38" s="1490"/>
      <c r="I38" s="1490"/>
      <c r="J38" s="1491"/>
    </row>
    <row r="39" spans="1:10" s="211" customFormat="1" ht="20.100000000000001" customHeight="1" thickBot="1" x14ac:dyDescent="0.25">
      <c r="A39" s="676"/>
      <c r="B39" s="685"/>
      <c r="C39" s="686"/>
      <c r="D39" s="676"/>
      <c r="E39" s="676"/>
      <c r="F39" s="676"/>
      <c r="G39" s="676"/>
      <c r="H39" s="676"/>
      <c r="I39" s="676"/>
      <c r="J39" s="676"/>
    </row>
    <row r="40" spans="1:10" s="211" customFormat="1" ht="20.100000000000001" customHeight="1" thickBot="1" x14ac:dyDescent="0.25">
      <c r="A40" s="1477" t="s">
        <v>641</v>
      </c>
      <c r="B40" s="1478"/>
      <c r="C40" s="1478"/>
      <c r="D40" s="1478"/>
      <c r="E40" s="1478"/>
      <c r="F40" s="1478"/>
      <c r="G40" s="1478"/>
      <c r="H40" s="1478"/>
      <c r="I40" s="1478"/>
      <c r="J40" s="1479"/>
    </row>
    <row r="41" spans="1:10" s="211" customFormat="1" ht="20.100000000000001" customHeight="1" x14ac:dyDescent="0.2">
      <c r="A41" s="364" t="s">
        <v>642</v>
      </c>
      <c r="B41" s="711">
        <v>0.125</v>
      </c>
      <c r="C41" s="712">
        <f>C33*$B$41</f>
        <v>5931.25</v>
      </c>
      <c r="D41" s="712">
        <f t="shared" ref="D41:J41" si="9">D33*$B$41</f>
        <v>7414.0624999999991</v>
      </c>
      <c r="E41" s="712">
        <f t="shared" si="9"/>
        <v>8896.875</v>
      </c>
      <c r="F41" s="712">
        <f t="shared" si="9"/>
        <v>10379.6875</v>
      </c>
      <c r="G41" s="712">
        <f t="shared" si="9"/>
        <v>11862.5</v>
      </c>
      <c r="H41" s="712">
        <f t="shared" si="9"/>
        <v>17793.75</v>
      </c>
      <c r="I41" s="712">
        <f t="shared" si="9"/>
        <v>23725</v>
      </c>
      <c r="J41" s="713">
        <f t="shared" si="9"/>
        <v>29656.25</v>
      </c>
    </row>
    <row r="42" spans="1:10" s="211" customFormat="1" ht="20.100000000000001" customHeight="1" x14ac:dyDescent="0.2">
      <c r="A42" s="365" t="s">
        <v>643</v>
      </c>
      <c r="B42" s="714">
        <v>0.16</v>
      </c>
      <c r="C42" s="715">
        <f>C33*$B$42</f>
        <v>7592</v>
      </c>
      <c r="D42" s="715">
        <f t="shared" ref="D42:J42" si="10">D33*$B$42</f>
        <v>9489.9999999999982</v>
      </c>
      <c r="E42" s="715">
        <f t="shared" si="10"/>
        <v>11388</v>
      </c>
      <c r="F42" s="715">
        <f t="shared" si="10"/>
        <v>13286</v>
      </c>
      <c r="G42" s="715">
        <f t="shared" si="10"/>
        <v>15184</v>
      </c>
      <c r="H42" s="715">
        <f t="shared" si="10"/>
        <v>22776</v>
      </c>
      <c r="I42" s="715">
        <f t="shared" si="10"/>
        <v>30368</v>
      </c>
      <c r="J42" s="716">
        <f t="shared" si="10"/>
        <v>37960</v>
      </c>
    </row>
    <row r="43" spans="1:10" s="211" customFormat="1" ht="20.100000000000001" customHeight="1" x14ac:dyDescent="0.2">
      <c r="A43" s="365" t="s">
        <v>644</v>
      </c>
      <c r="B43" s="717">
        <f>B18</f>
        <v>6.9599999999999995E-2</v>
      </c>
      <c r="C43" s="715">
        <f>C33*$B$43</f>
        <v>3302.52</v>
      </c>
      <c r="D43" s="715">
        <f t="shared" ref="D43:J43" si="11">D33*$B$43</f>
        <v>4128.1499999999996</v>
      </c>
      <c r="E43" s="715">
        <f t="shared" si="11"/>
        <v>4953.78</v>
      </c>
      <c r="F43" s="715">
        <f t="shared" si="11"/>
        <v>5779.41</v>
      </c>
      <c r="G43" s="715">
        <f t="shared" si="11"/>
        <v>6605.04</v>
      </c>
      <c r="H43" s="715">
        <f t="shared" si="11"/>
        <v>9907.56</v>
      </c>
      <c r="I43" s="715">
        <f t="shared" si="11"/>
        <v>13210.08</v>
      </c>
      <c r="J43" s="716">
        <f t="shared" si="11"/>
        <v>16512.599999999999</v>
      </c>
    </row>
    <row r="44" spans="1:10" s="211" customFormat="1" ht="20.100000000000001" customHeight="1" thickBot="1" x14ac:dyDescent="0.25">
      <c r="A44" s="1480" t="s">
        <v>645</v>
      </c>
      <c r="B44" s="1481"/>
      <c r="C44" s="709">
        <f>SUM(C41:C43)</f>
        <v>16825.77</v>
      </c>
      <c r="D44" s="709">
        <f t="shared" ref="D44:J44" si="12">SUM(D41:D43)</f>
        <v>21032.212499999994</v>
      </c>
      <c r="E44" s="709">
        <f t="shared" si="12"/>
        <v>25238.654999999999</v>
      </c>
      <c r="F44" s="709">
        <f t="shared" si="12"/>
        <v>29445.0975</v>
      </c>
      <c r="G44" s="709">
        <f t="shared" si="12"/>
        <v>33651.54</v>
      </c>
      <c r="H44" s="709">
        <f t="shared" si="12"/>
        <v>50477.31</v>
      </c>
      <c r="I44" s="709">
        <f t="shared" si="12"/>
        <v>67303.08</v>
      </c>
      <c r="J44" s="710">
        <f t="shared" si="12"/>
        <v>84128.85</v>
      </c>
    </row>
    <row r="45" spans="1:10" s="211" customFormat="1" ht="28.5" customHeight="1" x14ac:dyDescent="0.2">
      <c r="A45" s="676"/>
      <c r="B45" s="687"/>
      <c r="C45" s="687"/>
      <c r="D45" s="676"/>
      <c r="E45" s="676"/>
      <c r="F45" s="676"/>
      <c r="G45" s="676"/>
      <c r="H45" s="676"/>
      <c r="I45" s="676"/>
      <c r="J45" s="676"/>
    </row>
    <row r="46" spans="1:10" s="211" customFormat="1" ht="65.25" customHeight="1" x14ac:dyDescent="0.2">
      <c r="A46" s="676"/>
      <c r="B46" s="687"/>
      <c r="C46" s="687"/>
      <c r="D46" s="676"/>
      <c r="E46" s="676"/>
      <c r="F46" s="676"/>
      <c r="G46" s="676"/>
      <c r="H46" s="676"/>
      <c r="I46" s="676"/>
      <c r="J46" s="676"/>
    </row>
    <row r="47" spans="1:10" s="211" customFormat="1" ht="20.100000000000001" customHeight="1" x14ac:dyDescent="0.2">
      <c r="A47" s="676"/>
      <c r="B47" s="676"/>
      <c r="C47" s="686"/>
      <c r="D47" s="676"/>
      <c r="E47" s="676"/>
      <c r="F47" s="676"/>
      <c r="G47" s="676"/>
      <c r="H47" s="676"/>
      <c r="I47" s="676"/>
      <c r="J47" s="676"/>
    </row>
    <row r="48" spans="1:10" s="211" customFormat="1" ht="20.100000000000001" customHeight="1" x14ac:dyDescent="0.2">
      <c r="A48" s="676"/>
      <c r="B48" s="676"/>
      <c r="C48" s="686"/>
      <c r="D48" s="676"/>
      <c r="E48" s="676"/>
      <c r="F48" s="676"/>
      <c r="G48" s="676"/>
      <c r="H48" s="676"/>
      <c r="I48" s="676"/>
      <c r="J48" s="676"/>
    </row>
    <row r="49" spans="3:3" s="211" customFormat="1" ht="20.100000000000001" customHeight="1" x14ac:dyDescent="0.2">
      <c r="C49" s="215"/>
    </row>
    <row r="50" spans="3:3" s="211" customFormat="1" ht="20.100000000000001" customHeight="1" x14ac:dyDescent="0.2">
      <c r="C50" s="215"/>
    </row>
    <row r="51" spans="3:3" s="211" customFormat="1" ht="20.100000000000001" customHeight="1" x14ac:dyDescent="0.2">
      <c r="C51" s="215"/>
    </row>
    <row r="52" spans="3:3" s="211" customFormat="1" ht="20.100000000000001" customHeight="1" x14ac:dyDescent="0.2">
      <c r="C52" s="215"/>
    </row>
    <row r="53" spans="3:3" s="211" customFormat="1" ht="20.100000000000001" customHeight="1" x14ac:dyDescent="0.2">
      <c r="C53" s="215"/>
    </row>
    <row r="54" spans="3:3" s="211" customFormat="1" ht="20.100000000000001" customHeight="1" x14ac:dyDescent="0.2">
      <c r="C54" s="215"/>
    </row>
    <row r="55" spans="3:3" s="211" customFormat="1" ht="20.100000000000001" customHeight="1" x14ac:dyDescent="0.2">
      <c r="C55" s="215"/>
    </row>
    <row r="56" spans="3:3" s="211" customFormat="1" ht="20.100000000000001" customHeight="1" x14ac:dyDescent="0.2">
      <c r="C56" s="215"/>
    </row>
    <row r="57" spans="3:3" s="211" customFormat="1" ht="20.100000000000001" customHeight="1" x14ac:dyDescent="0.2">
      <c r="C57" s="215"/>
    </row>
    <row r="58" spans="3:3" s="211" customFormat="1" ht="20.100000000000001" customHeight="1" x14ac:dyDescent="0.2">
      <c r="C58" s="215"/>
    </row>
    <row r="59" spans="3:3" s="211" customFormat="1" ht="20.100000000000001" customHeight="1" x14ac:dyDescent="0.2">
      <c r="C59" s="215"/>
    </row>
    <row r="60" spans="3:3" s="211" customFormat="1" ht="20.100000000000001" customHeight="1" x14ac:dyDescent="0.2">
      <c r="C60" s="215"/>
    </row>
    <row r="61" spans="3:3" s="211" customFormat="1" ht="20.100000000000001" customHeight="1" x14ac:dyDescent="0.2">
      <c r="C61" s="215"/>
    </row>
    <row r="62" spans="3:3" s="211" customFormat="1" ht="20.100000000000001" customHeight="1" x14ac:dyDescent="0.2">
      <c r="C62" s="215"/>
    </row>
    <row r="63" spans="3:3" s="211" customFormat="1" ht="20.100000000000001" customHeight="1" x14ac:dyDescent="0.2">
      <c r="C63" s="215"/>
    </row>
    <row r="64" spans="3:3" s="211" customFormat="1" ht="20.100000000000001" customHeight="1" x14ac:dyDescent="0.2">
      <c r="C64" s="215"/>
    </row>
    <row r="65" spans="3:3" s="211" customFormat="1" ht="20.100000000000001" customHeight="1" x14ac:dyDescent="0.2">
      <c r="C65" s="215"/>
    </row>
    <row r="66" spans="3:3" s="211" customFormat="1" ht="20.100000000000001" customHeight="1" x14ac:dyDescent="0.2">
      <c r="C66" s="215"/>
    </row>
    <row r="67" spans="3:3" s="211" customFormat="1" ht="20.100000000000001" customHeight="1" x14ac:dyDescent="0.2">
      <c r="C67" s="215"/>
    </row>
    <row r="68" spans="3:3" s="211" customFormat="1" ht="20.100000000000001" customHeight="1" x14ac:dyDescent="0.2">
      <c r="C68" s="215"/>
    </row>
    <row r="69" spans="3:3" s="211" customFormat="1" ht="20.100000000000001" customHeight="1" x14ac:dyDescent="0.2">
      <c r="C69" s="215"/>
    </row>
    <row r="70" spans="3:3" s="211" customFormat="1" ht="20.100000000000001" customHeight="1" x14ac:dyDescent="0.2">
      <c r="C70" s="215"/>
    </row>
    <row r="71" spans="3:3" s="211" customFormat="1" ht="20.100000000000001" customHeight="1" x14ac:dyDescent="0.2">
      <c r="C71" s="215"/>
    </row>
    <row r="72" spans="3:3" s="211" customFormat="1" ht="20.100000000000001" customHeight="1" x14ac:dyDescent="0.2">
      <c r="C72" s="215"/>
    </row>
    <row r="73" spans="3:3" s="211" customFormat="1" ht="20.100000000000001" customHeight="1" x14ac:dyDescent="0.2">
      <c r="C73" s="215"/>
    </row>
    <row r="74" spans="3:3" s="211" customFormat="1" ht="20.100000000000001" customHeight="1" x14ac:dyDescent="0.2">
      <c r="C74" s="215"/>
    </row>
    <row r="75" spans="3:3" s="211" customFormat="1" ht="20.100000000000001" customHeight="1" x14ac:dyDescent="0.2">
      <c r="C75" s="215"/>
    </row>
    <row r="76" spans="3:3" s="211" customFormat="1" ht="20.100000000000001" customHeight="1" x14ac:dyDescent="0.2">
      <c r="C76" s="215"/>
    </row>
    <row r="77" spans="3:3" s="211" customFormat="1" ht="20.100000000000001" customHeight="1" x14ac:dyDescent="0.2">
      <c r="C77" s="215"/>
    </row>
    <row r="78" spans="3:3" s="211" customFormat="1" ht="20.100000000000001" customHeight="1" x14ac:dyDescent="0.2">
      <c r="C78" s="215"/>
    </row>
    <row r="79" spans="3:3" s="211" customFormat="1" ht="20.100000000000001" customHeight="1" x14ac:dyDescent="0.2">
      <c r="C79" s="215"/>
    </row>
    <row r="80" spans="3:3" s="211" customFormat="1" ht="20.100000000000001" customHeight="1" x14ac:dyDescent="0.2">
      <c r="C80" s="215"/>
    </row>
    <row r="81" spans="3:3" s="211" customFormat="1" ht="20.100000000000001" customHeight="1" x14ac:dyDescent="0.2">
      <c r="C81" s="215"/>
    </row>
    <row r="82" spans="3:3" s="211" customFormat="1" ht="20.100000000000001" customHeight="1" x14ac:dyDescent="0.2">
      <c r="C82" s="215"/>
    </row>
    <row r="83" spans="3:3" s="211" customFormat="1" ht="20.100000000000001" customHeight="1" x14ac:dyDescent="0.2">
      <c r="C83" s="215"/>
    </row>
    <row r="84" spans="3:3" s="211" customFormat="1" ht="20.100000000000001" customHeight="1" x14ac:dyDescent="0.2">
      <c r="C84" s="215"/>
    </row>
    <row r="85" spans="3:3" s="211" customFormat="1" ht="20.100000000000001" customHeight="1" x14ac:dyDescent="0.2">
      <c r="C85" s="215"/>
    </row>
    <row r="86" spans="3:3" s="211" customFormat="1" ht="20.100000000000001" customHeight="1" x14ac:dyDescent="0.2">
      <c r="C86" s="215"/>
    </row>
    <row r="87" spans="3:3" s="211" customFormat="1" ht="20.100000000000001" customHeight="1" x14ac:dyDescent="0.2">
      <c r="C87" s="215"/>
    </row>
    <row r="88" spans="3:3" s="211" customFormat="1" ht="20.100000000000001" customHeight="1" x14ac:dyDescent="0.2">
      <c r="C88" s="215"/>
    </row>
    <row r="89" spans="3:3" s="211" customFormat="1" ht="20.100000000000001" customHeight="1" x14ac:dyDescent="0.2">
      <c r="C89" s="215"/>
    </row>
    <row r="90" spans="3:3" s="211" customFormat="1" ht="20.100000000000001" customHeight="1" x14ac:dyDescent="0.2">
      <c r="C90" s="215"/>
    </row>
    <row r="91" spans="3:3" s="211" customFormat="1" ht="20.100000000000001" customHeight="1" x14ac:dyDescent="0.2">
      <c r="C91" s="215"/>
    </row>
    <row r="92" spans="3:3" s="211" customFormat="1" ht="20.100000000000001" customHeight="1" x14ac:dyDescent="0.2">
      <c r="C92" s="215"/>
    </row>
    <row r="93" spans="3:3" s="211" customFormat="1" ht="20.100000000000001" customHeight="1" x14ac:dyDescent="0.2">
      <c r="C93" s="215"/>
    </row>
    <row r="94" spans="3:3" s="211" customFormat="1" ht="20.100000000000001" customHeight="1" x14ac:dyDescent="0.2">
      <c r="C94" s="215"/>
    </row>
    <row r="95" spans="3:3" s="211" customFormat="1" ht="20.100000000000001" customHeight="1" x14ac:dyDescent="0.2">
      <c r="C95" s="215"/>
    </row>
    <row r="96" spans="3:3" s="211" customFormat="1" ht="20.100000000000001" customHeight="1" x14ac:dyDescent="0.2">
      <c r="C96" s="215"/>
    </row>
    <row r="97" spans="3:3" s="211" customFormat="1" ht="20.100000000000001" customHeight="1" x14ac:dyDescent="0.2">
      <c r="C97" s="215"/>
    </row>
    <row r="98" spans="3:3" s="211" customFormat="1" ht="20.100000000000001" customHeight="1" x14ac:dyDescent="0.2">
      <c r="C98" s="215"/>
    </row>
    <row r="99" spans="3:3" s="211" customFormat="1" ht="20.100000000000001" customHeight="1" x14ac:dyDescent="0.2">
      <c r="C99" s="215"/>
    </row>
    <row r="100" spans="3:3" s="211" customFormat="1" ht="20.100000000000001" customHeight="1" x14ac:dyDescent="0.2">
      <c r="C100" s="215"/>
    </row>
    <row r="101" spans="3:3" s="211" customFormat="1" ht="20.100000000000001" customHeight="1" x14ac:dyDescent="0.2">
      <c r="C101" s="215"/>
    </row>
    <row r="102" spans="3:3" s="211" customFormat="1" ht="20.100000000000001" customHeight="1" x14ac:dyDescent="0.2">
      <c r="C102" s="215"/>
    </row>
    <row r="103" spans="3:3" s="211" customFormat="1" ht="20.100000000000001" customHeight="1" x14ac:dyDescent="0.2">
      <c r="C103" s="215"/>
    </row>
    <row r="104" spans="3:3" s="211" customFormat="1" ht="20.100000000000001" customHeight="1" x14ac:dyDescent="0.2">
      <c r="C104" s="215"/>
    </row>
    <row r="105" spans="3:3" s="211" customFormat="1" ht="20.100000000000001" customHeight="1" x14ac:dyDescent="0.2">
      <c r="C105" s="215"/>
    </row>
    <row r="106" spans="3:3" s="211" customFormat="1" ht="20.100000000000001" customHeight="1" x14ac:dyDescent="0.2">
      <c r="C106" s="215"/>
    </row>
    <row r="107" spans="3:3" s="211" customFormat="1" ht="20.100000000000001" customHeight="1" x14ac:dyDescent="0.2">
      <c r="C107" s="215"/>
    </row>
    <row r="108" spans="3:3" s="211" customFormat="1" ht="20.100000000000001" customHeight="1" x14ac:dyDescent="0.2">
      <c r="C108" s="215"/>
    </row>
    <row r="109" spans="3:3" s="211" customFormat="1" ht="20.100000000000001" customHeight="1" x14ac:dyDescent="0.2">
      <c r="C109" s="215"/>
    </row>
    <row r="110" spans="3:3" s="211" customFormat="1" ht="20.100000000000001" customHeight="1" x14ac:dyDescent="0.2">
      <c r="C110" s="215"/>
    </row>
    <row r="111" spans="3:3" s="211" customFormat="1" ht="20.100000000000001" customHeight="1" x14ac:dyDescent="0.2">
      <c r="C111" s="215"/>
    </row>
    <row r="112" spans="3:3" s="211" customFormat="1" ht="20.100000000000001" customHeight="1" x14ac:dyDescent="0.2">
      <c r="C112" s="215"/>
    </row>
    <row r="113" spans="3:3" s="211" customFormat="1" ht="20.100000000000001" customHeight="1" x14ac:dyDescent="0.2">
      <c r="C113" s="215"/>
    </row>
    <row r="114" spans="3:3" s="211" customFormat="1" ht="20.100000000000001" customHeight="1" x14ac:dyDescent="0.2">
      <c r="C114" s="215"/>
    </row>
    <row r="115" spans="3:3" s="211" customFormat="1" ht="20.100000000000001" customHeight="1" x14ac:dyDescent="0.2">
      <c r="C115" s="215"/>
    </row>
    <row r="116" spans="3:3" s="211" customFormat="1" ht="20.100000000000001" customHeight="1" x14ac:dyDescent="0.2">
      <c r="C116" s="215"/>
    </row>
    <row r="117" spans="3:3" s="211" customFormat="1" ht="20.100000000000001" customHeight="1" x14ac:dyDescent="0.2">
      <c r="C117" s="215"/>
    </row>
    <row r="118" spans="3:3" s="211" customFormat="1" ht="20.100000000000001" customHeight="1" x14ac:dyDescent="0.2">
      <c r="C118" s="215"/>
    </row>
    <row r="119" spans="3:3" s="211" customFormat="1" ht="20.100000000000001" customHeight="1" x14ac:dyDescent="0.2">
      <c r="C119" s="215"/>
    </row>
    <row r="120" spans="3:3" s="211" customFormat="1" ht="20.100000000000001" customHeight="1" x14ac:dyDescent="0.2">
      <c r="C120" s="215"/>
    </row>
    <row r="121" spans="3:3" s="211" customFormat="1" ht="20.100000000000001" customHeight="1" x14ac:dyDescent="0.2">
      <c r="C121" s="215"/>
    </row>
    <row r="122" spans="3:3" s="211" customFormat="1" ht="20.100000000000001" customHeight="1" x14ac:dyDescent="0.2">
      <c r="C122" s="215"/>
    </row>
    <row r="123" spans="3:3" s="211" customFormat="1" ht="20.100000000000001" customHeight="1" x14ac:dyDescent="0.2">
      <c r="C123" s="215"/>
    </row>
    <row r="124" spans="3:3" s="211" customFormat="1" ht="20.100000000000001" customHeight="1" x14ac:dyDescent="0.2">
      <c r="C124" s="215"/>
    </row>
    <row r="125" spans="3:3" s="211" customFormat="1" ht="20.100000000000001" customHeight="1" x14ac:dyDescent="0.2">
      <c r="C125" s="215"/>
    </row>
    <row r="126" spans="3:3" s="211" customFormat="1" ht="20.100000000000001" customHeight="1" x14ac:dyDescent="0.2">
      <c r="C126" s="215"/>
    </row>
    <row r="127" spans="3:3" s="211" customFormat="1" ht="20.100000000000001" customHeight="1" x14ac:dyDescent="0.2">
      <c r="C127" s="215"/>
    </row>
    <row r="128" spans="3:3" s="211" customFormat="1" ht="20.100000000000001" customHeight="1" x14ac:dyDescent="0.2">
      <c r="C128" s="215"/>
    </row>
    <row r="129" spans="3:3" s="211" customFormat="1" ht="20.100000000000001" customHeight="1" x14ac:dyDescent="0.2">
      <c r="C129" s="215"/>
    </row>
    <row r="130" spans="3:3" s="211" customFormat="1" ht="20.100000000000001" customHeight="1" x14ac:dyDescent="0.2">
      <c r="C130" s="215"/>
    </row>
    <row r="131" spans="3:3" s="211" customFormat="1" ht="20.100000000000001" customHeight="1" x14ac:dyDescent="0.2">
      <c r="C131" s="215"/>
    </row>
    <row r="132" spans="3:3" s="211" customFormat="1" ht="20.100000000000001" customHeight="1" x14ac:dyDescent="0.2">
      <c r="C132" s="215"/>
    </row>
    <row r="133" spans="3:3" s="211" customFormat="1" ht="20.100000000000001" customHeight="1" x14ac:dyDescent="0.2">
      <c r="C133" s="215"/>
    </row>
    <row r="134" spans="3:3" s="211" customFormat="1" ht="20.100000000000001" customHeight="1" x14ac:dyDescent="0.2">
      <c r="C134" s="215"/>
    </row>
    <row r="135" spans="3:3" s="211" customFormat="1" ht="20.100000000000001" customHeight="1" x14ac:dyDescent="0.2">
      <c r="C135" s="215"/>
    </row>
    <row r="136" spans="3:3" s="211" customFormat="1" ht="20.100000000000001" customHeight="1" x14ac:dyDescent="0.2">
      <c r="C136" s="215"/>
    </row>
    <row r="137" spans="3:3" s="211" customFormat="1" ht="20.100000000000001" customHeight="1" x14ac:dyDescent="0.2">
      <c r="C137" s="215"/>
    </row>
    <row r="138" spans="3:3" s="211" customFormat="1" ht="20.100000000000001" customHeight="1" x14ac:dyDescent="0.2">
      <c r="C138" s="215"/>
    </row>
    <row r="139" spans="3:3" s="211" customFormat="1" ht="20.100000000000001" customHeight="1" x14ac:dyDescent="0.2">
      <c r="C139" s="215"/>
    </row>
    <row r="140" spans="3:3" s="211" customFormat="1" ht="20.100000000000001" customHeight="1" x14ac:dyDescent="0.2">
      <c r="C140" s="215"/>
    </row>
    <row r="141" spans="3:3" s="211" customFormat="1" ht="20.100000000000001" customHeight="1" x14ac:dyDescent="0.2">
      <c r="C141" s="215"/>
    </row>
    <row r="142" spans="3:3" s="211" customFormat="1" ht="20.100000000000001" customHeight="1" x14ac:dyDescent="0.2">
      <c r="C142" s="215"/>
    </row>
    <row r="143" spans="3:3" s="211" customFormat="1" ht="20.100000000000001" customHeight="1" x14ac:dyDescent="0.2">
      <c r="C143" s="215"/>
    </row>
    <row r="144" spans="3:3" s="211" customFormat="1" ht="20.100000000000001" customHeight="1" x14ac:dyDescent="0.2">
      <c r="C144" s="215"/>
    </row>
    <row r="145" spans="3:3" s="211" customFormat="1" ht="20.100000000000001" customHeight="1" x14ac:dyDescent="0.2">
      <c r="C145" s="215"/>
    </row>
    <row r="146" spans="3:3" s="211" customFormat="1" ht="20.100000000000001" customHeight="1" x14ac:dyDescent="0.2">
      <c r="C146" s="215"/>
    </row>
    <row r="147" spans="3:3" s="211" customFormat="1" ht="20.100000000000001" customHeight="1" x14ac:dyDescent="0.2">
      <c r="C147" s="215"/>
    </row>
    <row r="148" spans="3:3" s="211" customFormat="1" ht="20.100000000000001" customHeight="1" x14ac:dyDescent="0.2">
      <c r="C148" s="215"/>
    </row>
    <row r="149" spans="3:3" s="211" customFormat="1" ht="20.100000000000001" customHeight="1" x14ac:dyDescent="0.2">
      <c r="C149" s="215"/>
    </row>
    <row r="150" spans="3:3" s="211" customFormat="1" ht="20.100000000000001" customHeight="1" x14ac:dyDescent="0.2">
      <c r="C150" s="215"/>
    </row>
    <row r="151" spans="3:3" s="211" customFormat="1" ht="20.100000000000001" customHeight="1" x14ac:dyDescent="0.2">
      <c r="C151" s="215"/>
    </row>
    <row r="152" spans="3:3" s="211" customFormat="1" ht="20.100000000000001" customHeight="1" x14ac:dyDescent="0.2">
      <c r="C152" s="215"/>
    </row>
    <row r="153" spans="3:3" s="211" customFormat="1" ht="20.100000000000001" customHeight="1" x14ac:dyDescent="0.2">
      <c r="C153" s="215"/>
    </row>
    <row r="154" spans="3:3" s="211" customFormat="1" ht="20.100000000000001" customHeight="1" x14ac:dyDescent="0.2">
      <c r="C154" s="215"/>
    </row>
    <row r="155" spans="3:3" s="211" customFormat="1" ht="20.100000000000001" customHeight="1" x14ac:dyDescent="0.2">
      <c r="C155" s="215"/>
    </row>
  </sheetData>
  <sheetProtection algorithmName="SHA-512" hashValue="1E73hqcpH2VNP2I1S47wXzj8ojVNsbfFif5KSkwJeAVBnTpW//gWVIXILOa1oGBFcL1TrkSpxAnCQDUKyAKMag==" saltValue="vssmDV4xiRuK1LjUG2T2yA==" spinCount="100000" sheet="1" formatCells="0" formatColumns="0" formatRows="0" insertRows="0" autoFilter="0" pivotTables="0"/>
  <mergeCells count="31">
    <mergeCell ref="A40:J40"/>
    <mergeCell ref="A44:B44"/>
    <mergeCell ref="A32:B32"/>
    <mergeCell ref="A33:B33"/>
    <mergeCell ref="A34:B34"/>
    <mergeCell ref="A37:J37"/>
    <mergeCell ref="A38:J38"/>
    <mergeCell ref="A36:J36"/>
    <mergeCell ref="A1:B3"/>
    <mergeCell ref="C1:J1"/>
    <mergeCell ref="C2:J2"/>
    <mergeCell ref="C3:F3"/>
    <mergeCell ref="G3:J3"/>
    <mergeCell ref="A15:B15"/>
    <mergeCell ref="A19:B19"/>
    <mergeCell ref="A23:B23"/>
    <mergeCell ref="A28:B28"/>
    <mergeCell ref="A31:J31"/>
    <mergeCell ref="A29:B29"/>
    <mergeCell ref="D5:J5"/>
    <mergeCell ref="D6:J6"/>
    <mergeCell ref="D7:J7"/>
    <mergeCell ref="D8:J8"/>
    <mergeCell ref="A10:J10"/>
    <mergeCell ref="A11:B11"/>
    <mergeCell ref="A12:B12"/>
    <mergeCell ref="A13:B13"/>
    <mergeCell ref="A5:C5"/>
    <mergeCell ref="A6:C6"/>
    <mergeCell ref="A7:C7"/>
    <mergeCell ref="A8:C8"/>
  </mergeCells>
  <hyperlinks>
    <hyperlink ref="K1" location="ins" display="Instructivo" xr:uid="{00000000-0004-0000-1800-000000000000}"/>
  </hyperlinks>
  <printOptions horizontalCentered="1"/>
  <pageMargins left="0" right="0" top="0" bottom="0" header="0" footer="0"/>
  <pageSetup scale="90" fitToHeight="0" orientation="landscape" r:id="rId1"/>
  <drawing r:id="rId2"/>
  <legacyDrawing r:id="rId3"/>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Hoja21">
    <tabColor theme="7" tint="0.39997558519241921"/>
    <pageSetUpPr fitToPage="1"/>
  </sheetPr>
  <dimension ref="A1:G120"/>
  <sheetViews>
    <sheetView showGridLines="0" topLeftCell="A3" zoomScaleNormal="100" workbookViewId="0">
      <selection activeCell="B5" sqref="B5:F5"/>
    </sheetView>
  </sheetViews>
  <sheetFormatPr baseColWidth="10" defaultColWidth="18.83203125" defaultRowHeight="18" customHeight="1" x14ac:dyDescent="0.2"/>
  <cols>
    <col min="1" max="1" width="18.33203125" style="217" customWidth="1"/>
    <col min="2" max="16384" width="18.83203125" style="217"/>
  </cols>
  <sheetData>
    <row r="1" spans="1:7" ht="18" customHeight="1" x14ac:dyDescent="0.2">
      <c r="A1" s="1408"/>
      <c r="B1" s="1497"/>
      <c r="C1" s="1412" t="s">
        <v>0</v>
      </c>
      <c r="D1" s="1413"/>
      <c r="E1" s="1413"/>
      <c r="F1" s="1414"/>
      <c r="G1" s="242" t="s">
        <v>104</v>
      </c>
    </row>
    <row r="2" spans="1:7" ht="18" customHeight="1" x14ac:dyDescent="0.2">
      <c r="A2" s="1409"/>
      <c r="B2" s="1498"/>
      <c r="C2" s="1495" t="s">
        <v>646</v>
      </c>
      <c r="D2" s="1365"/>
      <c r="E2" s="1365"/>
      <c r="F2" s="1496"/>
    </row>
    <row r="3" spans="1:7" ht="20.25" customHeight="1" thickBot="1" x14ac:dyDescent="0.25">
      <c r="A3" s="1410"/>
      <c r="B3" s="1499"/>
      <c r="C3" s="1165" t="s">
        <v>2</v>
      </c>
      <c r="D3" s="1193"/>
      <c r="E3" s="1164" t="str">
        <f>Instructivo!G3</f>
        <v>VERSIÓN: 04</v>
      </c>
      <c r="F3" s="1269"/>
    </row>
    <row r="4" spans="1:7" ht="18" customHeight="1" thickBot="1" x14ac:dyDescent="0.25">
      <c r="A4" s="198"/>
      <c r="B4" s="42"/>
      <c r="C4" s="42"/>
      <c r="D4" s="42"/>
      <c r="E4" s="42"/>
      <c r="F4" s="42"/>
    </row>
    <row r="5" spans="1:7" ht="18" customHeight="1" thickBot="1" x14ac:dyDescent="0.25">
      <c r="A5" s="201" t="s">
        <v>488</v>
      </c>
      <c r="B5" s="1432">
        <v>2024</v>
      </c>
      <c r="C5" s="1503"/>
      <c r="D5" s="1503"/>
      <c r="E5" s="1503"/>
      <c r="F5" s="1433"/>
    </row>
    <row r="6" spans="1:7" ht="28.5" customHeight="1" thickBot="1" x14ac:dyDescent="0.25">
      <c r="A6" s="236" t="s">
        <v>647</v>
      </c>
      <c r="B6" s="1432" t="s">
        <v>648</v>
      </c>
      <c r="C6" s="1503"/>
      <c r="D6" s="1503"/>
      <c r="E6" s="1503"/>
      <c r="F6" s="1433"/>
    </row>
    <row r="7" spans="1:7" ht="18" customHeight="1" thickBot="1" x14ac:dyDescent="0.25">
      <c r="A7" s="198"/>
      <c r="B7" s="42"/>
      <c r="C7" s="42"/>
      <c r="D7" s="42"/>
      <c r="E7" s="42"/>
      <c r="F7" s="42"/>
    </row>
    <row r="8" spans="1:7" ht="30" customHeight="1" thickBot="1" x14ac:dyDescent="0.25">
      <c r="A8" s="1504" t="s">
        <v>649</v>
      </c>
      <c r="B8" s="1505"/>
      <c r="C8" s="1505"/>
      <c r="D8" s="1505"/>
      <c r="E8" s="1505"/>
      <c r="F8" s="1506"/>
    </row>
    <row r="9" spans="1:7" ht="18" customHeight="1" thickBot="1" x14ac:dyDescent="0.25"/>
    <row r="10" spans="1:7" ht="18" customHeight="1" x14ac:dyDescent="0.2">
      <c r="A10" s="1500" t="s">
        <v>650</v>
      </c>
      <c r="B10" s="1501"/>
      <c r="C10" s="1501"/>
      <c r="D10" s="1501"/>
      <c r="E10" s="1501"/>
      <c r="F10" s="1502"/>
    </row>
    <row r="11" spans="1:7" ht="44.25" customHeight="1" x14ac:dyDescent="0.2">
      <c r="A11" s="218" t="s">
        <v>651</v>
      </c>
      <c r="B11" s="219" t="s">
        <v>652</v>
      </c>
      <c r="C11" s="219" t="s">
        <v>653</v>
      </c>
      <c r="D11" s="219" t="s">
        <v>654</v>
      </c>
      <c r="E11" s="219" t="s">
        <v>655</v>
      </c>
      <c r="F11" s="220" t="s">
        <v>656</v>
      </c>
    </row>
    <row r="12" spans="1:7" ht="18" customHeight="1" x14ac:dyDescent="0.2">
      <c r="A12" s="221" t="s">
        <v>657</v>
      </c>
      <c r="B12" s="366">
        <v>1160000</v>
      </c>
      <c r="C12" s="366">
        <f>B12*1.1088</f>
        <v>1286208</v>
      </c>
      <c r="D12" s="367">
        <f>C12*1.67</f>
        <v>2147967.36</v>
      </c>
      <c r="E12" s="367">
        <f>D12/21</f>
        <v>102284.15999999999</v>
      </c>
      <c r="F12" s="368">
        <f>E12/8.8</f>
        <v>11623.199999999997</v>
      </c>
    </row>
    <row r="13" spans="1:7" ht="18" customHeight="1" x14ac:dyDescent="0.2">
      <c r="A13" s="221" t="s">
        <v>658</v>
      </c>
      <c r="B13" s="366">
        <v>1176401</v>
      </c>
      <c r="C13" s="366">
        <f t="shared" ref="C13:C75" si="0">B13*1.1088</f>
        <v>1304393.4288000001</v>
      </c>
      <c r="D13" s="367">
        <f t="shared" ref="D13:D75" si="1">C13*1.67</f>
        <v>2178337.0260959999</v>
      </c>
      <c r="E13" s="367">
        <f>D13/21</f>
        <v>103730.33457599999</v>
      </c>
      <c r="F13" s="368">
        <f>E13/8.8</f>
        <v>11787.538019999998</v>
      </c>
    </row>
    <row r="14" spans="1:7" ht="18" customHeight="1" x14ac:dyDescent="0.2">
      <c r="A14" s="221" t="s">
        <v>659</v>
      </c>
      <c r="B14" s="366">
        <v>1287544</v>
      </c>
      <c r="C14" s="366">
        <f t="shared" si="0"/>
        <v>1427628.7871999999</v>
      </c>
      <c r="D14" s="367">
        <f t="shared" si="1"/>
        <v>2384140.0746239997</v>
      </c>
      <c r="E14" s="367">
        <f>D14/21</f>
        <v>113530.47974399998</v>
      </c>
      <c r="F14" s="368">
        <f>E14/8.8</f>
        <v>12901.190879999996</v>
      </c>
    </row>
    <row r="15" spans="1:7" ht="18" customHeight="1" x14ac:dyDescent="0.2">
      <c r="A15" s="221" t="s">
        <v>660</v>
      </c>
      <c r="B15" s="366">
        <v>1364250</v>
      </c>
      <c r="C15" s="366">
        <f t="shared" si="0"/>
        <v>1512680.4</v>
      </c>
      <c r="D15" s="367">
        <f t="shared" si="1"/>
        <v>2526176.2679999997</v>
      </c>
      <c r="E15" s="367">
        <f t="shared" ref="E15:E73" si="2">D15/21</f>
        <v>120294.10799999998</v>
      </c>
      <c r="F15" s="368">
        <f t="shared" ref="F15:F73" si="3">E15/8.8</f>
        <v>13669.784999999996</v>
      </c>
    </row>
    <row r="16" spans="1:7" ht="18" customHeight="1" x14ac:dyDescent="0.2">
      <c r="A16" s="221" t="s">
        <v>661</v>
      </c>
      <c r="B16" s="366">
        <v>1451279</v>
      </c>
      <c r="C16" s="366">
        <f t="shared" si="0"/>
        <v>1609178.1551999999</v>
      </c>
      <c r="D16" s="367">
        <f t="shared" si="1"/>
        <v>2687327.5191839999</v>
      </c>
      <c r="E16" s="367">
        <f t="shared" si="2"/>
        <v>127967.97710399999</v>
      </c>
      <c r="F16" s="368">
        <f t="shared" si="3"/>
        <v>14541.815579999999</v>
      </c>
    </row>
    <row r="17" spans="1:6" ht="18" customHeight="1" x14ac:dyDescent="0.2">
      <c r="A17" s="221" t="s">
        <v>662</v>
      </c>
      <c r="B17" s="366">
        <v>1595122</v>
      </c>
      <c r="C17" s="366">
        <f t="shared" si="0"/>
        <v>1768671.2736</v>
      </c>
      <c r="D17" s="367">
        <f t="shared" si="1"/>
        <v>2953681.026912</v>
      </c>
      <c r="E17" s="367">
        <f t="shared" si="2"/>
        <v>140651.477472</v>
      </c>
      <c r="F17" s="368">
        <f t="shared" si="3"/>
        <v>15983.122439999999</v>
      </c>
    </row>
    <row r="18" spans="1:6" ht="18" customHeight="1" x14ac:dyDescent="0.2">
      <c r="A18" s="221" t="s">
        <v>663</v>
      </c>
      <c r="B18" s="366">
        <v>1721749</v>
      </c>
      <c r="C18" s="366">
        <f t="shared" si="0"/>
        <v>1909075.2912000001</v>
      </c>
      <c r="D18" s="367">
        <f t="shared" si="1"/>
        <v>3188155.736304</v>
      </c>
      <c r="E18" s="367">
        <f t="shared" si="2"/>
        <v>151816.939824</v>
      </c>
      <c r="F18" s="368">
        <f t="shared" si="3"/>
        <v>17251.92498</v>
      </c>
    </row>
    <row r="19" spans="1:6" ht="18" customHeight="1" x14ac:dyDescent="0.2">
      <c r="A19" s="221" t="s">
        <v>664</v>
      </c>
      <c r="B19" s="366">
        <v>1848706</v>
      </c>
      <c r="C19" s="366">
        <f t="shared" si="0"/>
        <v>2049845.2128000001</v>
      </c>
      <c r="D19" s="367">
        <f t="shared" si="1"/>
        <v>3423241.505376</v>
      </c>
      <c r="E19" s="367">
        <f t="shared" si="2"/>
        <v>163011.500256</v>
      </c>
      <c r="F19" s="368">
        <f t="shared" si="3"/>
        <v>18524.034119999997</v>
      </c>
    </row>
    <row r="20" spans="1:6" ht="18" customHeight="1" x14ac:dyDescent="0.2">
      <c r="A20" s="221" t="s">
        <v>665</v>
      </c>
      <c r="B20" s="366">
        <v>1908467</v>
      </c>
      <c r="C20" s="366">
        <f t="shared" si="0"/>
        <v>2116108.2096000002</v>
      </c>
      <c r="D20" s="367">
        <f t="shared" si="1"/>
        <v>3533900.7100320002</v>
      </c>
      <c r="E20" s="367">
        <f t="shared" si="2"/>
        <v>168280.98619200001</v>
      </c>
      <c r="F20" s="368">
        <f t="shared" si="3"/>
        <v>19122.839339999999</v>
      </c>
    </row>
    <row r="21" spans="1:6" ht="18" customHeight="1" x14ac:dyDescent="0.2">
      <c r="A21" s="221" t="s">
        <v>666</v>
      </c>
      <c r="B21" s="366">
        <v>1950276</v>
      </c>
      <c r="C21" s="366">
        <f t="shared" si="0"/>
        <v>2162466.0288</v>
      </c>
      <c r="D21" s="367">
        <f t="shared" si="1"/>
        <v>3611318.268096</v>
      </c>
      <c r="E21" s="367">
        <f t="shared" si="2"/>
        <v>171967.53657599998</v>
      </c>
      <c r="F21" s="368">
        <f t="shared" si="3"/>
        <v>19541.765519999997</v>
      </c>
    </row>
    <row r="22" spans="1:6" ht="18" customHeight="1" x14ac:dyDescent="0.2">
      <c r="A22" s="221" t="s">
        <v>667</v>
      </c>
      <c r="B22" s="366">
        <v>2010894</v>
      </c>
      <c r="C22" s="366">
        <f t="shared" si="0"/>
        <v>2229679.2672000001</v>
      </c>
      <c r="D22" s="367">
        <f t="shared" si="1"/>
        <v>3723564.376224</v>
      </c>
      <c r="E22" s="367">
        <f t="shared" si="2"/>
        <v>177312.58934400001</v>
      </c>
      <c r="F22" s="368">
        <f t="shared" si="3"/>
        <v>20149.157879999999</v>
      </c>
    </row>
    <row r="23" spans="1:6" ht="18" customHeight="1" x14ac:dyDescent="0.2">
      <c r="A23" s="221" t="s">
        <v>668</v>
      </c>
      <c r="B23" s="366">
        <v>2100304</v>
      </c>
      <c r="C23" s="366">
        <f t="shared" si="0"/>
        <v>2328817.0751999998</v>
      </c>
      <c r="D23" s="367">
        <f t="shared" si="1"/>
        <v>3889124.5155839995</v>
      </c>
      <c r="E23" s="367">
        <f t="shared" si="2"/>
        <v>185196.40550399997</v>
      </c>
      <c r="F23" s="368">
        <f t="shared" si="3"/>
        <v>21045.046079999993</v>
      </c>
    </row>
    <row r="24" spans="1:6" ht="18" customHeight="1" x14ac:dyDescent="0.2">
      <c r="A24" s="221" t="s">
        <v>669</v>
      </c>
      <c r="B24" s="366">
        <v>2144659</v>
      </c>
      <c r="C24" s="366">
        <f t="shared" si="0"/>
        <v>2377997.8991999999</v>
      </c>
      <c r="D24" s="367">
        <f t="shared" si="1"/>
        <v>3971256.4916639994</v>
      </c>
      <c r="E24" s="367">
        <f t="shared" si="2"/>
        <v>189107.45198399998</v>
      </c>
      <c r="F24" s="368">
        <f t="shared" si="3"/>
        <v>21489.483179999996</v>
      </c>
    </row>
    <row r="25" spans="1:6" ht="18" customHeight="1" x14ac:dyDescent="0.2">
      <c r="A25" s="221" t="s">
        <v>670</v>
      </c>
      <c r="B25" s="366">
        <v>2197857</v>
      </c>
      <c r="C25" s="366">
        <f t="shared" si="0"/>
        <v>2436983.8415999999</v>
      </c>
      <c r="D25" s="367">
        <f t="shared" si="1"/>
        <v>4069763.0154719995</v>
      </c>
      <c r="E25" s="367">
        <f t="shared" si="2"/>
        <v>193798.23883199997</v>
      </c>
      <c r="F25" s="368">
        <f t="shared" si="3"/>
        <v>22022.527139999995</v>
      </c>
    </row>
    <row r="26" spans="1:6" ht="18" customHeight="1" x14ac:dyDescent="0.2">
      <c r="A26" s="221" t="s">
        <v>671</v>
      </c>
      <c r="B26" s="366">
        <v>2254552</v>
      </c>
      <c r="C26" s="366">
        <f t="shared" si="0"/>
        <v>2499847.2576000001</v>
      </c>
      <c r="D26" s="367">
        <f t="shared" si="1"/>
        <v>4174744.920192</v>
      </c>
      <c r="E26" s="367">
        <f t="shared" si="2"/>
        <v>198797.377152</v>
      </c>
      <c r="F26" s="368">
        <f t="shared" si="3"/>
        <v>22590.61104</v>
      </c>
    </row>
    <row r="27" spans="1:6" ht="18" customHeight="1" x14ac:dyDescent="0.2">
      <c r="A27" s="221" t="s">
        <v>672</v>
      </c>
      <c r="B27" s="366">
        <v>2324600</v>
      </c>
      <c r="C27" s="366">
        <f t="shared" si="0"/>
        <v>2577516.48</v>
      </c>
      <c r="D27" s="367">
        <f t="shared" si="1"/>
        <v>4304452.5215999996</v>
      </c>
      <c r="E27" s="367">
        <f t="shared" si="2"/>
        <v>204973.92959999997</v>
      </c>
      <c r="F27" s="368">
        <f t="shared" si="3"/>
        <v>23292.491999999995</v>
      </c>
    </row>
    <row r="28" spans="1:6" ht="18" customHeight="1" x14ac:dyDescent="0.2">
      <c r="A28" s="221" t="s">
        <v>673</v>
      </c>
      <c r="B28" s="366">
        <v>2422432</v>
      </c>
      <c r="C28" s="366">
        <f t="shared" si="0"/>
        <v>2685992.6016000002</v>
      </c>
      <c r="D28" s="367">
        <f t="shared" si="1"/>
        <v>4485607.6446719998</v>
      </c>
      <c r="E28" s="367">
        <f t="shared" si="2"/>
        <v>213600.36403199998</v>
      </c>
      <c r="F28" s="368">
        <f t="shared" si="3"/>
        <v>24272.768639999995</v>
      </c>
    </row>
    <row r="29" spans="1:6" ht="18" customHeight="1" x14ac:dyDescent="0.2">
      <c r="A29" s="221" t="s">
        <v>674</v>
      </c>
      <c r="B29" s="366">
        <v>2570649</v>
      </c>
      <c r="C29" s="366">
        <f t="shared" si="0"/>
        <v>2850335.6112000002</v>
      </c>
      <c r="D29" s="367">
        <f t="shared" si="1"/>
        <v>4760060.4707040004</v>
      </c>
      <c r="E29" s="367">
        <f t="shared" si="2"/>
        <v>226669.54622400002</v>
      </c>
      <c r="F29" s="368">
        <f t="shared" si="3"/>
        <v>25757.902979999999</v>
      </c>
    </row>
    <row r="30" spans="1:6" ht="18" customHeight="1" x14ac:dyDescent="0.2">
      <c r="A30" s="221" t="s">
        <v>675</v>
      </c>
      <c r="B30" s="366">
        <v>2838462</v>
      </c>
      <c r="C30" s="366">
        <f t="shared" si="0"/>
        <v>3147286.6655999999</v>
      </c>
      <c r="D30" s="367">
        <f t="shared" si="1"/>
        <v>5255968.7315519992</v>
      </c>
      <c r="E30" s="367">
        <f t="shared" si="2"/>
        <v>250284.22531199997</v>
      </c>
      <c r="F30" s="368">
        <f t="shared" si="3"/>
        <v>28441.389239999993</v>
      </c>
    </row>
    <row r="31" spans="1:6" ht="18" customHeight="1" x14ac:dyDescent="0.2">
      <c r="A31" s="221" t="s">
        <v>676</v>
      </c>
      <c r="B31" s="366">
        <v>3095942</v>
      </c>
      <c r="C31" s="366">
        <f t="shared" si="0"/>
        <v>3432780.4896</v>
      </c>
      <c r="D31" s="367">
        <f t="shared" si="1"/>
        <v>5732743.4176319996</v>
      </c>
      <c r="E31" s="367">
        <f t="shared" si="2"/>
        <v>272987.78179199999</v>
      </c>
      <c r="F31" s="368">
        <f t="shared" si="3"/>
        <v>31021.338839999997</v>
      </c>
    </row>
    <row r="32" spans="1:6" ht="18" customHeight="1" x14ac:dyDescent="0.2">
      <c r="A32" s="221" t="s">
        <v>677</v>
      </c>
      <c r="B32" s="366">
        <v>3433686</v>
      </c>
      <c r="C32" s="366">
        <f t="shared" si="0"/>
        <v>3807271.0367999999</v>
      </c>
      <c r="D32" s="367">
        <f t="shared" si="1"/>
        <v>6358142.6314559998</v>
      </c>
      <c r="E32" s="367">
        <f t="shared" si="2"/>
        <v>302768.69673600001</v>
      </c>
      <c r="F32" s="368">
        <f t="shared" si="3"/>
        <v>34405.533719999999</v>
      </c>
    </row>
    <row r="33" spans="1:6" ht="18" customHeight="1" x14ac:dyDescent="0.2">
      <c r="A33" s="221" t="s">
        <v>678</v>
      </c>
      <c r="B33" s="366">
        <v>3735415</v>
      </c>
      <c r="C33" s="366">
        <f t="shared" si="0"/>
        <v>4141828.1520000002</v>
      </c>
      <c r="D33" s="367">
        <f t="shared" si="1"/>
        <v>6916853.0138400001</v>
      </c>
      <c r="E33" s="367">
        <f t="shared" si="2"/>
        <v>329373.95303999999</v>
      </c>
      <c r="F33" s="368">
        <f t="shared" si="3"/>
        <v>37428.858299999993</v>
      </c>
    </row>
    <row r="34" spans="1:6" ht="18" customHeight="1" x14ac:dyDescent="0.2">
      <c r="A34" s="222" t="s">
        <v>679</v>
      </c>
      <c r="B34" s="369">
        <v>1160000</v>
      </c>
      <c r="C34" s="366">
        <f t="shared" si="0"/>
        <v>1286208</v>
      </c>
      <c r="D34" s="367">
        <f t="shared" si="1"/>
        <v>2147967.36</v>
      </c>
      <c r="E34" s="367">
        <f t="shared" si="2"/>
        <v>102284.15999999999</v>
      </c>
      <c r="F34" s="368">
        <f t="shared" si="3"/>
        <v>11623.199999999997</v>
      </c>
    </row>
    <row r="35" spans="1:6" ht="18" customHeight="1" x14ac:dyDescent="0.2">
      <c r="A35" s="222" t="s">
        <v>680</v>
      </c>
      <c r="B35" s="369">
        <v>1287544</v>
      </c>
      <c r="C35" s="366">
        <f t="shared" si="0"/>
        <v>1427628.7871999999</v>
      </c>
      <c r="D35" s="367">
        <f t="shared" si="1"/>
        <v>2384140.0746239997</v>
      </c>
      <c r="E35" s="367">
        <f t="shared" si="2"/>
        <v>113530.47974399998</v>
      </c>
      <c r="F35" s="368">
        <f t="shared" si="3"/>
        <v>12901.190879999996</v>
      </c>
    </row>
    <row r="36" spans="1:6" ht="18" customHeight="1" x14ac:dyDescent="0.2">
      <c r="A36" s="222" t="s">
        <v>681</v>
      </c>
      <c r="B36" s="369">
        <v>1364250</v>
      </c>
      <c r="C36" s="366">
        <f t="shared" si="0"/>
        <v>1512680.4</v>
      </c>
      <c r="D36" s="367">
        <f t="shared" si="1"/>
        <v>2526176.2679999997</v>
      </c>
      <c r="E36" s="367">
        <f t="shared" si="2"/>
        <v>120294.10799999998</v>
      </c>
      <c r="F36" s="368">
        <f t="shared" si="3"/>
        <v>13669.784999999996</v>
      </c>
    </row>
    <row r="37" spans="1:6" ht="18" customHeight="1" x14ac:dyDescent="0.2">
      <c r="A37" s="222" t="s">
        <v>682</v>
      </c>
      <c r="B37" s="369">
        <v>1451279</v>
      </c>
      <c r="C37" s="366">
        <f t="shared" si="0"/>
        <v>1609178.1551999999</v>
      </c>
      <c r="D37" s="367">
        <f t="shared" si="1"/>
        <v>2687327.5191839999</v>
      </c>
      <c r="E37" s="367">
        <f t="shared" si="2"/>
        <v>127967.97710399999</v>
      </c>
      <c r="F37" s="368">
        <f t="shared" si="3"/>
        <v>14541.815579999999</v>
      </c>
    </row>
    <row r="38" spans="1:6" ht="18" customHeight="1" x14ac:dyDescent="0.2">
      <c r="A38" s="222" t="s">
        <v>683</v>
      </c>
      <c r="B38" s="369">
        <v>1746720</v>
      </c>
      <c r="C38" s="366">
        <f t="shared" si="0"/>
        <v>1936763.1359999999</v>
      </c>
      <c r="D38" s="367">
        <f t="shared" si="1"/>
        <v>3234394.4371199999</v>
      </c>
      <c r="E38" s="367">
        <f t="shared" si="2"/>
        <v>154018.78271999999</v>
      </c>
      <c r="F38" s="368">
        <f t="shared" si="3"/>
        <v>17502.134399999999</v>
      </c>
    </row>
    <row r="39" spans="1:6" ht="18" customHeight="1" x14ac:dyDescent="0.2">
      <c r="A39" s="222" t="s">
        <v>684</v>
      </c>
      <c r="B39" s="369">
        <v>1861289</v>
      </c>
      <c r="C39" s="366">
        <f t="shared" si="0"/>
        <v>2063797.2431999999</v>
      </c>
      <c r="D39" s="367">
        <f t="shared" si="1"/>
        <v>3446541.3961439999</v>
      </c>
      <c r="E39" s="367">
        <f t="shared" si="2"/>
        <v>164121.01886399998</v>
      </c>
      <c r="F39" s="368">
        <f t="shared" si="3"/>
        <v>18650.115779999996</v>
      </c>
    </row>
    <row r="40" spans="1:6" ht="18" customHeight="1" x14ac:dyDescent="0.2">
      <c r="A40" s="222" t="s">
        <v>685</v>
      </c>
      <c r="B40" s="369">
        <v>1908467</v>
      </c>
      <c r="C40" s="366">
        <f t="shared" si="0"/>
        <v>2116108.2096000002</v>
      </c>
      <c r="D40" s="367">
        <f t="shared" si="1"/>
        <v>3533900.7100320002</v>
      </c>
      <c r="E40" s="367">
        <f t="shared" si="2"/>
        <v>168280.98619200001</v>
      </c>
      <c r="F40" s="368">
        <f t="shared" si="3"/>
        <v>19122.839339999999</v>
      </c>
    </row>
    <row r="41" spans="1:6" ht="18" customHeight="1" x14ac:dyDescent="0.2">
      <c r="A41" s="222" t="s">
        <v>686</v>
      </c>
      <c r="B41" s="369">
        <v>2100304</v>
      </c>
      <c r="C41" s="366">
        <f t="shared" si="0"/>
        <v>2328817.0751999998</v>
      </c>
      <c r="D41" s="367">
        <f t="shared" si="1"/>
        <v>3889124.5155839995</v>
      </c>
      <c r="E41" s="367">
        <f t="shared" si="2"/>
        <v>185196.40550399997</v>
      </c>
      <c r="F41" s="368">
        <f t="shared" si="3"/>
        <v>21045.046079999993</v>
      </c>
    </row>
    <row r="42" spans="1:6" ht="18" customHeight="1" x14ac:dyDescent="0.2">
      <c r="A42" s="222" t="s">
        <v>687</v>
      </c>
      <c r="B42" s="369">
        <v>2197857</v>
      </c>
      <c r="C42" s="366">
        <f t="shared" si="0"/>
        <v>2436983.8415999999</v>
      </c>
      <c r="D42" s="367">
        <f t="shared" si="1"/>
        <v>4069763.0154719995</v>
      </c>
      <c r="E42" s="367">
        <f t="shared" si="2"/>
        <v>193798.23883199997</v>
      </c>
      <c r="F42" s="368">
        <f t="shared" si="3"/>
        <v>22022.527139999995</v>
      </c>
    </row>
    <row r="43" spans="1:6" ht="18" customHeight="1" x14ac:dyDescent="0.2">
      <c r="A43" s="222" t="s">
        <v>688</v>
      </c>
      <c r="B43" s="369">
        <v>2317039</v>
      </c>
      <c r="C43" s="366">
        <f t="shared" si="0"/>
        <v>2569132.8432</v>
      </c>
      <c r="D43" s="367">
        <f t="shared" si="1"/>
        <v>4290451.8481439995</v>
      </c>
      <c r="E43" s="367">
        <f t="shared" si="2"/>
        <v>204307.23086399998</v>
      </c>
      <c r="F43" s="368">
        <f t="shared" si="3"/>
        <v>23216.730779999994</v>
      </c>
    </row>
    <row r="44" spans="1:6" ht="18" customHeight="1" x14ac:dyDescent="0.2">
      <c r="A44" s="222" t="s">
        <v>689</v>
      </c>
      <c r="B44" s="369">
        <v>2457013</v>
      </c>
      <c r="C44" s="366">
        <f t="shared" si="0"/>
        <v>2724336.0144000002</v>
      </c>
      <c r="D44" s="367">
        <f t="shared" si="1"/>
        <v>4549641.1440479998</v>
      </c>
      <c r="E44" s="367">
        <f t="shared" si="2"/>
        <v>216649.57828799999</v>
      </c>
      <c r="F44" s="368">
        <f t="shared" si="3"/>
        <v>24619.270259999998</v>
      </c>
    </row>
    <row r="45" spans="1:6" ht="18" customHeight="1" x14ac:dyDescent="0.2">
      <c r="A45" s="222" t="s">
        <v>690</v>
      </c>
      <c r="B45" s="369">
        <v>2620205</v>
      </c>
      <c r="C45" s="366">
        <f t="shared" si="0"/>
        <v>2905283.304</v>
      </c>
      <c r="D45" s="367">
        <f t="shared" si="1"/>
        <v>4851823.1176800001</v>
      </c>
      <c r="E45" s="367">
        <f t="shared" si="2"/>
        <v>231039.19607999999</v>
      </c>
      <c r="F45" s="368">
        <f t="shared" si="3"/>
        <v>26254.454099999999</v>
      </c>
    </row>
    <row r="46" spans="1:6" ht="18" customHeight="1" x14ac:dyDescent="0.2">
      <c r="A46" s="222" t="s">
        <v>691</v>
      </c>
      <c r="B46" s="369">
        <v>2715910</v>
      </c>
      <c r="C46" s="366">
        <f t="shared" si="0"/>
        <v>3011401.0079999999</v>
      </c>
      <c r="D46" s="367">
        <f t="shared" si="1"/>
        <v>5029039.6833599992</v>
      </c>
      <c r="E46" s="367">
        <f t="shared" si="2"/>
        <v>239478.08015999995</v>
      </c>
      <c r="F46" s="368">
        <f t="shared" si="3"/>
        <v>27213.418199999993</v>
      </c>
    </row>
    <row r="47" spans="1:6" ht="18" customHeight="1" x14ac:dyDescent="0.2">
      <c r="A47" s="222" t="s">
        <v>692</v>
      </c>
      <c r="B47" s="369">
        <v>2838462</v>
      </c>
      <c r="C47" s="366">
        <f t="shared" si="0"/>
        <v>3147286.6655999999</v>
      </c>
      <c r="D47" s="367">
        <f t="shared" si="1"/>
        <v>5255968.7315519992</v>
      </c>
      <c r="E47" s="367">
        <f t="shared" si="2"/>
        <v>250284.22531199997</v>
      </c>
      <c r="F47" s="368">
        <f t="shared" si="3"/>
        <v>28441.389239999993</v>
      </c>
    </row>
    <row r="48" spans="1:6" ht="18" customHeight="1" x14ac:dyDescent="0.2">
      <c r="A48" s="222" t="s">
        <v>693</v>
      </c>
      <c r="B48" s="369">
        <v>3207074</v>
      </c>
      <c r="C48" s="366">
        <f t="shared" si="0"/>
        <v>3556003.6512000002</v>
      </c>
      <c r="D48" s="367">
        <f t="shared" si="1"/>
        <v>5938526.0975040002</v>
      </c>
      <c r="E48" s="367">
        <f t="shared" si="2"/>
        <v>282786.957024</v>
      </c>
      <c r="F48" s="368">
        <f t="shared" si="3"/>
        <v>32134.881479999996</v>
      </c>
    </row>
    <row r="49" spans="1:6" ht="18" customHeight="1" x14ac:dyDescent="0.2">
      <c r="A49" s="222" t="s">
        <v>694</v>
      </c>
      <c r="B49" s="369">
        <v>3433248</v>
      </c>
      <c r="C49" s="366">
        <f t="shared" si="0"/>
        <v>3806785.3824</v>
      </c>
      <c r="D49" s="367">
        <f t="shared" si="1"/>
        <v>6357331.5886079995</v>
      </c>
      <c r="E49" s="367">
        <f t="shared" si="2"/>
        <v>302730.075648</v>
      </c>
      <c r="F49" s="368">
        <f t="shared" si="3"/>
        <v>34401.144959999998</v>
      </c>
    </row>
    <row r="50" spans="1:6" ht="18" customHeight="1" x14ac:dyDescent="0.2">
      <c r="A50" s="222" t="s">
        <v>695</v>
      </c>
      <c r="B50" s="369">
        <v>3772850</v>
      </c>
      <c r="C50" s="366">
        <f t="shared" si="0"/>
        <v>4183336.08</v>
      </c>
      <c r="D50" s="367">
        <f t="shared" si="1"/>
        <v>6986171.2535999995</v>
      </c>
      <c r="E50" s="367">
        <f t="shared" si="2"/>
        <v>332674.82159999997</v>
      </c>
      <c r="F50" s="368">
        <f t="shared" si="3"/>
        <v>37803.956999999995</v>
      </c>
    </row>
    <row r="51" spans="1:6" ht="18" customHeight="1" x14ac:dyDescent="0.2">
      <c r="A51" s="222" t="s">
        <v>696</v>
      </c>
      <c r="B51" s="369">
        <v>2457013</v>
      </c>
      <c r="C51" s="366">
        <f t="shared" si="0"/>
        <v>2724336.0144000002</v>
      </c>
      <c r="D51" s="367">
        <f t="shared" si="1"/>
        <v>4549641.1440479998</v>
      </c>
      <c r="E51" s="367">
        <f t="shared" si="2"/>
        <v>216649.57828799999</v>
      </c>
      <c r="F51" s="368">
        <f t="shared" si="3"/>
        <v>24619.270259999998</v>
      </c>
    </row>
    <row r="52" spans="1:6" ht="18" customHeight="1" x14ac:dyDescent="0.2">
      <c r="A52" s="222" t="s">
        <v>697</v>
      </c>
      <c r="B52" s="369">
        <v>2715910</v>
      </c>
      <c r="C52" s="366">
        <f t="shared" si="0"/>
        <v>3011401.0079999999</v>
      </c>
      <c r="D52" s="367">
        <f t="shared" si="1"/>
        <v>5029039.6833599992</v>
      </c>
      <c r="E52" s="367">
        <f t="shared" si="2"/>
        <v>239478.08015999995</v>
      </c>
      <c r="F52" s="368">
        <f t="shared" si="3"/>
        <v>27213.418199999993</v>
      </c>
    </row>
    <row r="53" spans="1:6" ht="18" customHeight="1" x14ac:dyDescent="0.2">
      <c r="A53" s="222" t="s">
        <v>698</v>
      </c>
      <c r="B53" s="369">
        <v>2838462</v>
      </c>
      <c r="C53" s="366">
        <f t="shared" si="0"/>
        <v>3147286.6655999999</v>
      </c>
      <c r="D53" s="367">
        <f t="shared" si="1"/>
        <v>5255968.7315519992</v>
      </c>
      <c r="E53" s="367">
        <f t="shared" si="2"/>
        <v>250284.22531199997</v>
      </c>
      <c r="F53" s="368">
        <f t="shared" si="3"/>
        <v>28441.389239999993</v>
      </c>
    </row>
    <row r="54" spans="1:6" ht="18" customHeight="1" x14ac:dyDescent="0.2">
      <c r="A54" s="222" t="s">
        <v>699</v>
      </c>
      <c r="B54" s="369">
        <v>2988842</v>
      </c>
      <c r="C54" s="366">
        <f t="shared" si="0"/>
        <v>3314028.0096</v>
      </c>
      <c r="D54" s="367">
        <f t="shared" si="1"/>
        <v>5534426.7760319998</v>
      </c>
      <c r="E54" s="367">
        <f t="shared" si="2"/>
        <v>263544.13219199999</v>
      </c>
      <c r="F54" s="368">
        <f t="shared" si="3"/>
        <v>29948.196839999997</v>
      </c>
    </row>
    <row r="55" spans="1:6" ht="18" customHeight="1" x14ac:dyDescent="0.2">
      <c r="A55" s="222" t="s">
        <v>700</v>
      </c>
      <c r="B55" s="369">
        <v>3161628</v>
      </c>
      <c r="C55" s="366">
        <f t="shared" si="0"/>
        <v>3505613.1264</v>
      </c>
      <c r="D55" s="367">
        <f t="shared" si="1"/>
        <v>5854373.9210879998</v>
      </c>
      <c r="E55" s="367">
        <f t="shared" si="2"/>
        <v>278779.71052799997</v>
      </c>
      <c r="F55" s="368">
        <f t="shared" si="3"/>
        <v>31679.512559999992</v>
      </c>
    </row>
    <row r="56" spans="1:6" ht="18" customHeight="1" x14ac:dyDescent="0.2">
      <c r="A56" s="222" t="s">
        <v>701</v>
      </c>
      <c r="B56" s="369">
        <v>3271720</v>
      </c>
      <c r="C56" s="366">
        <f t="shared" si="0"/>
        <v>3627683.1359999999</v>
      </c>
      <c r="D56" s="367">
        <f t="shared" si="1"/>
        <v>6058230.8371199993</v>
      </c>
      <c r="E56" s="367">
        <f t="shared" si="2"/>
        <v>288487.18271999998</v>
      </c>
      <c r="F56" s="368">
        <f t="shared" si="3"/>
        <v>32782.634399999995</v>
      </c>
    </row>
    <row r="57" spans="1:6" ht="18" customHeight="1" x14ac:dyDescent="0.2">
      <c r="A57" s="222" t="s">
        <v>702</v>
      </c>
      <c r="B57" s="369">
        <v>3433686</v>
      </c>
      <c r="C57" s="366">
        <f t="shared" si="0"/>
        <v>3807271.0367999999</v>
      </c>
      <c r="D57" s="367">
        <f t="shared" si="1"/>
        <v>6358142.6314559998</v>
      </c>
      <c r="E57" s="367">
        <f t="shared" si="2"/>
        <v>302768.69673600001</v>
      </c>
      <c r="F57" s="368">
        <f t="shared" si="3"/>
        <v>34405.533719999999</v>
      </c>
    </row>
    <row r="58" spans="1:6" ht="18" customHeight="1" x14ac:dyDescent="0.2">
      <c r="A58" s="222" t="s">
        <v>703</v>
      </c>
      <c r="B58" s="369">
        <v>3604410</v>
      </c>
      <c r="C58" s="366">
        <f t="shared" si="0"/>
        <v>3996569.8080000002</v>
      </c>
      <c r="D58" s="367">
        <f t="shared" si="1"/>
        <v>6674271.5793599999</v>
      </c>
      <c r="E58" s="367">
        <f t="shared" si="2"/>
        <v>317822.45616</v>
      </c>
      <c r="F58" s="368">
        <f t="shared" si="3"/>
        <v>36116.188199999997</v>
      </c>
    </row>
    <row r="59" spans="1:6" ht="18" customHeight="1" x14ac:dyDescent="0.2">
      <c r="A59" s="222" t="s">
        <v>704</v>
      </c>
      <c r="B59" s="369">
        <v>3759563</v>
      </c>
      <c r="C59" s="366">
        <f t="shared" si="0"/>
        <v>4168603.4544000002</v>
      </c>
      <c r="D59" s="367">
        <f t="shared" si="1"/>
        <v>6961567.7688480001</v>
      </c>
      <c r="E59" s="367">
        <f t="shared" si="2"/>
        <v>331503.22708799999</v>
      </c>
      <c r="F59" s="368">
        <f t="shared" si="3"/>
        <v>37670.821259999997</v>
      </c>
    </row>
    <row r="60" spans="1:6" ht="18" customHeight="1" x14ac:dyDescent="0.2">
      <c r="A60" s="222" t="s">
        <v>705</v>
      </c>
      <c r="B60" s="369">
        <v>3887848</v>
      </c>
      <c r="C60" s="366">
        <f t="shared" si="0"/>
        <v>4310845.8624</v>
      </c>
      <c r="D60" s="367">
        <f t="shared" si="1"/>
        <v>7199112.5902079996</v>
      </c>
      <c r="E60" s="367">
        <f t="shared" si="2"/>
        <v>342814.88524799998</v>
      </c>
      <c r="F60" s="368">
        <f t="shared" si="3"/>
        <v>38956.236959999995</v>
      </c>
    </row>
    <row r="61" spans="1:6" ht="18" customHeight="1" x14ac:dyDescent="0.2">
      <c r="A61" s="222" t="s">
        <v>706</v>
      </c>
      <c r="B61" s="369">
        <v>4051533</v>
      </c>
      <c r="C61" s="366">
        <f t="shared" si="0"/>
        <v>4492339.7904000003</v>
      </c>
      <c r="D61" s="367">
        <f t="shared" si="1"/>
        <v>7502207.4499679999</v>
      </c>
      <c r="E61" s="367">
        <f t="shared" si="2"/>
        <v>357247.97380799998</v>
      </c>
      <c r="F61" s="368">
        <f t="shared" si="3"/>
        <v>40596.360659999991</v>
      </c>
    </row>
    <row r="62" spans="1:6" ht="18" customHeight="1" x14ac:dyDescent="0.2">
      <c r="A62" s="222" t="s">
        <v>707</v>
      </c>
      <c r="B62" s="369">
        <v>4298461</v>
      </c>
      <c r="C62" s="366">
        <f t="shared" si="0"/>
        <v>4766133.5568000004</v>
      </c>
      <c r="D62" s="367">
        <f t="shared" si="1"/>
        <v>7959443.0398559999</v>
      </c>
      <c r="E62" s="367">
        <f t="shared" si="2"/>
        <v>379021.097136</v>
      </c>
      <c r="F62" s="368">
        <f t="shared" si="3"/>
        <v>43070.57922</v>
      </c>
    </row>
    <row r="63" spans="1:6" ht="18" customHeight="1" x14ac:dyDescent="0.2">
      <c r="A63" s="222" t="s">
        <v>708</v>
      </c>
      <c r="B63" s="369">
        <v>4657200</v>
      </c>
      <c r="C63" s="366">
        <f t="shared" si="0"/>
        <v>5163903.3600000003</v>
      </c>
      <c r="D63" s="367">
        <f t="shared" si="1"/>
        <v>8623718.6112000011</v>
      </c>
      <c r="E63" s="367">
        <f t="shared" si="2"/>
        <v>410653.26720000006</v>
      </c>
      <c r="F63" s="368">
        <f t="shared" si="3"/>
        <v>46665.144</v>
      </c>
    </row>
    <row r="64" spans="1:6" ht="18" customHeight="1" x14ac:dyDescent="0.2">
      <c r="A64" s="222" t="s">
        <v>709</v>
      </c>
      <c r="B64" s="369">
        <v>4983856</v>
      </c>
      <c r="C64" s="366">
        <f t="shared" si="0"/>
        <v>5526099.5328000002</v>
      </c>
      <c r="D64" s="367">
        <f t="shared" si="1"/>
        <v>9228586.219775999</v>
      </c>
      <c r="E64" s="367">
        <f t="shared" si="2"/>
        <v>439456.48665599996</v>
      </c>
      <c r="F64" s="368">
        <f t="shared" si="3"/>
        <v>49938.237119999991</v>
      </c>
    </row>
    <row r="65" spans="1:6" ht="18" customHeight="1" x14ac:dyDescent="0.2">
      <c r="A65" s="222" t="s">
        <v>710</v>
      </c>
      <c r="B65" s="369">
        <v>5510171</v>
      </c>
      <c r="C65" s="366">
        <f t="shared" si="0"/>
        <v>6109677.6047999999</v>
      </c>
      <c r="D65" s="367">
        <f t="shared" si="1"/>
        <v>10203161.600016</v>
      </c>
      <c r="E65" s="367">
        <f t="shared" si="2"/>
        <v>485864.83809599996</v>
      </c>
      <c r="F65" s="368">
        <f t="shared" si="3"/>
        <v>55211.91341999999</v>
      </c>
    </row>
    <row r="66" spans="1:6" ht="18" customHeight="1" x14ac:dyDescent="0.2">
      <c r="A66" s="222" t="s">
        <v>711</v>
      </c>
      <c r="B66" s="369">
        <v>5940744</v>
      </c>
      <c r="C66" s="366">
        <f t="shared" si="0"/>
        <v>6587096.9472000003</v>
      </c>
      <c r="D66" s="367">
        <f t="shared" si="1"/>
        <v>11000451.901823999</v>
      </c>
      <c r="E66" s="367">
        <f t="shared" si="2"/>
        <v>523831.04294399999</v>
      </c>
      <c r="F66" s="368">
        <f t="shared" si="3"/>
        <v>59526.254879999993</v>
      </c>
    </row>
    <row r="67" spans="1:6" ht="18" customHeight="1" x14ac:dyDescent="0.2">
      <c r="A67" s="222" t="s">
        <v>712</v>
      </c>
      <c r="B67" s="369">
        <v>6248604</v>
      </c>
      <c r="C67" s="366">
        <f t="shared" si="0"/>
        <v>6928452.1151999999</v>
      </c>
      <c r="D67" s="367">
        <f t="shared" si="1"/>
        <v>11570515.032383999</v>
      </c>
      <c r="E67" s="367">
        <f t="shared" si="2"/>
        <v>550976.90630399995</v>
      </c>
      <c r="F67" s="368">
        <f t="shared" si="3"/>
        <v>62611.012079999986</v>
      </c>
    </row>
    <row r="68" spans="1:6" ht="18" customHeight="1" x14ac:dyDescent="0.2">
      <c r="A68" s="222" t="s">
        <v>713</v>
      </c>
      <c r="B68" s="369">
        <v>6729432</v>
      </c>
      <c r="C68" s="366">
        <f t="shared" si="0"/>
        <v>7461594.2016000003</v>
      </c>
      <c r="D68" s="367">
        <f t="shared" si="1"/>
        <v>12460862.316671999</v>
      </c>
      <c r="E68" s="367">
        <f t="shared" si="2"/>
        <v>593374.39603199996</v>
      </c>
      <c r="F68" s="368">
        <f t="shared" si="3"/>
        <v>67428.908639999994</v>
      </c>
    </row>
    <row r="69" spans="1:6" ht="18" customHeight="1" x14ac:dyDescent="0.2">
      <c r="A69" s="222" t="s">
        <v>714</v>
      </c>
      <c r="B69" s="369">
        <v>7238538</v>
      </c>
      <c r="C69" s="366">
        <f t="shared" si="0"/>
        <v>8026090.9343999997</v>
      </c>
      <c r="D69" s="367">
        <f t="shared" si="1"/>
        <v>13403571.860447999</v>
      </c>
      <c r="E69" s="367">
        <f t="shared" si="2"/>
        <v>638265.326688</v>
      </c>
      <c r="F69" s="368">
        <f t="shared" si="3"/>
        <v>72530.15075999999</v>
      </c>
    </row>
    <row r="70" spans="1:6" ht="18" customHeight="1" x14ac:dyDescent="0.2">
      <c r="A70" s="222" t="s">
        <v>715</v>
      </c>
      <c r="B70" s="369">
        <v>7792115</v>
      </c>
      <c r="C70" s="366">
        <f t="shared" si="0"/>
        <v>8639897.1119999997</v>
      </c>
      <c r="D70" s="367">
        <f t="shared" si="1"/>
        <v>14428628.17704</v>
      </c>
      <c r="E70" s="367">
        <f t="shared" si="2"/>
        <v>687077.53223999997</v>
      </c>
      <c r="F70" s="368">
        <f t="shared" si="3"/>
        <v>78076.992299999984</v>
      </c>
    </row>
    <row r="71" spans="1:6" ht="18" customHeight="1" x14ac:dyDescent="0.2">
      <c r="A71" s="222" t="s">
        <v>716</v>
      </c>
      <c r="B71" s="369">
        <v>8305108</v>
      </c>
      <c r="C71" s="366">
        <f t="shared" si="0"/>
        <v>9208703.7503999993</v>
      </c>
      <c r="D71" s="367">
        <f t="shared" si="1"/>
        <v>15378535.263167998</v>
      </c>
      <c r="E71" s="367">
        <f t="shared" si="2"/>
        <v>732311.20300799992</v>
      </c>
      <c r="F71" s="368">
        <f t="shared" si="3"/>
        <v>83217.182159999982</v>
      </c>
    </row>
    <row r="72" spans="1:6" ht="18" customHeight="1" x14ac:dyDescent="0.2">
      <c r="A72" s="222" t="s">
        <v>717</v>
      </c>
      <c r="B72" s="369">
        <v>8932407</v>
      </c>
      <c r="C72" s="366">
        <f t="shared" si="0"/>
        <v>9904252.8816</v>
      </c>
      <c r="D72" s="367">
        <f t="shared" si="1"/>
        <v>16540102.312271999</v>
      </c>
      <c r="E72" s="367">
        <f t="shared" si="2"/>
        <v>787623.91963199992</v>
      </c>
      <c r="F72" s="368">
        <f t="shared" si="3"/>
        <v>89502.718139999983</v>
      </c>
    </row>
    <row r="73" spans="1:6" ht="18" customHeight="1" x14ac:dyDescent="0.2">
      <c r="A73" s="222" t="s">
        <v>718</v>
      </c>
      <c r="B73" s="369">
        <v>9438140</v>
      </c>
      <c r="C73" s="366">
        <f t="shared" si="0"/>
        <v>10465009.631999999</v>
      </c>
      <c r="D73" s="367">
        <f t="shared" si="1"/>
        <v>17476566.085439999</v>
      </c>
      <c r="E73" s="367">
        <f t="shared" si="2"/>
        <v>832217.4326399999</v>
      </c>
      <c r="F73" s="368">
        <f t="shared" si="3"/>
        <v>94570.162799999976</v>
      </c>
    </row>
    <row r="74" spans="1:6" ht="18" customHeight="1" x14ac:dyDescent="0.2">
      <c r="A74" s="222" t="s">
        <v>719</v>
      </c>
      <c r="B74" s="369">
        <v>10177460</v>
      </c>
      <c r="C74" s="366">
        <f t="shared" si="0"/>
        <v>11284767.648</v>
      </c>
      <c r="D74" s="367">
        <f t="shared" si="1"/>
        <v>18845561.97216</v>
      </c>
      <c r="E74" s="367">
        <f t="shared" ref="E74:E120" si="4">D74/21</f>
        <v>897407.71296000003</v>
      </c>
      <c r="F74" s="368">
        <f t="shared" ref="F74:F120" si="5">E74/8.8</f>
        <v>101978.1492</v>
      </c>
    </row>
    <row r="75" spans="1:6" ht="18" customHeight="1" x14ac:dyDescent="0.2">
      <c r="A75" s="222" t="s">
        <v>720</v>
      </c>
      <c r="B75" s="369">
        <v>4069597</v>
      </c>
      <c r="C75" s="366">
        <f t="shared" si="0"/>
        <v>4512369.1535999998</v>
      </c>
      <c r="D75" s="367">
        <f t="shared" si="1"/>
        <v>7535656.4865119997</v>
      </c>
      <c r="E75" s="367">
        <f t="shared" si="4"/>
        <v>358840.785072</v>
      </c>
      <c r="F75" s="368">
        <f t="shared" si="5"/>
        <v>40777.361939999995</v>
      </c>
    </row>
    <row r="76" spans="1:6" ht="18" customHeight="1" x14ac:dyDescent="0.2">
      <c r="A76" s="222" t="s">
        <v>721</v>
      </c>
      <c r="B76" s="369">
        <v>4400811</v>
      </c>
      <c r="C76" s="366">
        <f t="shared" ref="C76:C120" si="6">B76*1.1088</f>
        <v>4879619.2368000001</v>
      </c>
      <c r="D76" s="367">
        <f t="shared" ref="D76:D120" si="7">C76*1.67</f>
        <v>8148964.1254559997</v>
      </c>
      <c r="E76" s="367">
        <f t="shared" si="4"/>
        <v>388045.91073599999</v>
      </c>
      <c r="F76" s="368">
        <f t="shared" si="5"/>
        <v>44096.126219999998</v>
      </c>
    </row>
    <row r="77" spans="1:6" ht="18" customHeight="1" x14ac:dyDescent="0.2">
      <c r="A77" s="222" t="s">
        <v>722</v>
      </c>
      <c r="B77" s="369">
        <v>4802698</v>
      </c>
      <c r="C77" s="366">
        <f t="shared" si="6"/>
        <v>5325231.5423999997</v>
      </c>
      <c r="D77" s="367">
        <f t="shared" si="7"/>
        <v>8893136.6758079994</v>
      </c>
      <c r="E77" s="367">
        <f t="shared" si="4"/>
        <v>423482.69884799997</v>
      </c>
      <c r="F77" s="368">
        <f t="shared" si="5"/>
        <v>48123.033959999993</v>
      </c>
    </row>
    <row r="78" spans="1:6" ht="18" customHeight="1" x14ac:dyDescent="0.2">
      <c r="A78" s="222" t="s">
        <v>723</v>
      </c>
      <c r="B78" s="369">
        <v>5466037</v>
      </c>
      <c r="C78" s="366">
        <f t="shared" si="6"/>
        <v>6060741.8256000001</v>
      </c>
      <c r="D78" s="367">
        <f t="shared" si="7"/>
        <v>10121438.848751999</v>
      </c>
      <c r="E78" s="367">
        <f t="shared" si="4"/>
        <v>481973.27851199999</v>
      </c>
      <c r="F78" s="368">
        <f t="shared" si="5"/>
        <v>54769.690739999991</v>
      </c>
    </row>
    <row r="79" spans="1:6" ht="18" customHeight="1" x14ac:dyDescent="0.2">
      <c r="A79" s="222" t="s">
        <v>724</v>
      </c>
      <c r="B79" s="369">
        <v>5606360</v>
      </c>
      <c r="C79" s="366">
        <f t="shared" si="6"/>
        <v>6216331.9680000003</v>
      </c>
      <c r="D79" s="367">
        <f t="shared" si="7"/>
        <v>10381274.38656</v>
      </c>
      <c r="E79" s="367">
        <f t="shared" si="4"/>
        <v>494346.39936000004</v>
      </c>
      <c r="F79" s="368">
        <f t="shared" si="5"/>
        <v>56175.727200000001</v>
      </c>
    </row>
    <row r="80" spans="1:6" ht="18" customHeight="1" x14ac:dyDescent="0.2">
      <c r="A80" s="222" t="s">
        <v>725</v>
      </c>
      <c r="B80" s="369">
        <v>6348050</v>
      </c>
      <c r="C80" s="366">
        <f t="shared" si="6"/>
        <v>7038717.8399999999</v>
      </c>
      <c r="D80" s="367">
        <f t="shared" si="7"/>
        <v>11754658.7928</v>
      </c>
      <c r="E80" s="367">
        <f t="shared" si="4"/>
        <v>559745.6568</v>
      </c>
      <c r="F80" s="368">
        <f t="shared" si="5"/>
        <v>63607.460999999996</v>
      </c>
    </row>
    <row r="81" spans="1:6" ht="18" customHeight="1" x14ac:dyDescent="0.2">
      <c r="A81" s="222" t="s">
        <v>726</v>
      </c>
      <c r="B81" s="369">
        <v>7087276</v>
      </c>
      <c r="C81" s="366">
        <f t="shared" si="6"/>
        <v>7858371.6288000001</v>
      </c>
      <c r="D81" s="367">
        <f t="shared" si="7"/>
        <v>13123480.620096</v>
      </c>
      <c r="E81" s="367">
        <f t="shared" si="4"/>
        <v>624927.64857600001</v>
      </c>
      <c r="F81" s="368">
        <f t="shared" si="5"/>
        <v>71014.505519999992</v>
      </c>
    </row>
    <row r="82" spans="1:6" ht="18" customHeight="1" x14ac:dyDescent="0.2">
      <c r="A82" s="222" t="s">
        <v>727</v>
      </c>
      <c r="B82" s="369">
        <v>7756024</v>
      </c>
      <c r="C82" s="366">
        <f t="shared" si="6"/>
        <v>8599879.4112</v>
      </c>
      <c r="D82" s="367">
        <f t="shared" si="7"/>
        <v>14361798.616704</v>
      </c>
      <c r="E82" s="367">
        <f t="shared" si="4"/>
        <v>683895.17222399998</v>
      </c>
      <c r="F82" s="368">
        <f t="shared" si="5"/>
        <v>77715.360479999988</v>
      </c>
    </row>
    <row r="83" spans="1:6" ht="18" customHeight="1" x14ac:dyDescent="0.2">
      <c r="A83" s="222" t="s">
        <v>728</v>
      </c>
      <c r="B83" s="369">
        <v>8151046</v>
      </c>
      <c r="C83" s="366">
        <f t="shared" si="6"/>
        <v>9037879.8048</v>
      </c>
      <c r="D83" s="367">
        <f t="shared" si="7"/>
        <v>15093259.274016</v>
      </c>
      <c r="E83" s="367">
        <f t="shared" si="4"/>
        <v>718726.63209600002</v>
      </c>
      <c r="F83" s="368">
        <f t="shared" si="5"/>
        <v>81673.480920000002</v>
      </c>
    </row>
    <row r="84" spans="1:6" ht="18" customHeight="1" x14ac:dyDescent="0.2">
      <c r="A84" s="222" t="s">
        <v>729</v>
      </c>
      <c r="B84" s="369">
        <v>8476054</v>
      </c>
      <c r="C84" s="366">
        <f t="shared" si="6"/>
        <v>9398248.6752000004</v>
      </c>
      <c r="D84" s="367">
        <f t="shared" si="7"/>
        <v>15695075.287583999</v>
      </c>
      <c r="E84" s="367">
        <f t="shared" si="4"/>
        <v>747384.53750400001</v>
      </c>
      <c r="F84" s="368">
        <f t="shared" si="5"/>
        <v>84930.061079999999</v>
      </c>
    </row>
    <row r="85" spans="1:6" ht="18" customHeight="1" x14ac:dyDescent="0.2">
      <c r="A85" s="222" t="s">
        <v>730</v>
      </c>
      <c r="B85" s="369">
        <v>8912296</v>
      </c>
      <c r="C85" s="366">
        <f t="shared" si="6"/>
        <v>9881953.8048</v>
      </c>
      <c r="D85" s="367">
        <f t="shared" si="7"/>
        <v>16502862.854015999</v>
      </c>
      <c r="E85" s="367">
        <f t="shared" si="4"/>
        <v>785850.61209599988</v>
      </c>
      <c r="F85" s="368">
        <f t="shared" si="5"/>
        <v>89301.205919999979</v>
      </c>
    </row>
    <row r="86" spans="1:6" ht="18" customHeight="1" x14ac:dyDescent="0.2">
      <c r="A86" s="222" t="s">
        <v>731</v>
      </c>
      <c r="B86" s="369">
        <v>9360615</v>
      </c>
      <c r="C86" s="366">
        <f t="shared" si="6"/>
        <v>10379049.912</v>
      </c>
      <c r="D86" s="367">
        <f t="shared" si="7"/>
        <v>17333013.353039999</v>
      </c>
      <c r="E86" s="367">
        <f t="shared" si="4"/>
        <v>825381.58823999995</v>
      </c>
      <c r="F86" s="368">
        <f t="shared" si="5"/>
        <v>93793.362299999993</v>
      </c>
    </row>
    <row r="87" spans="1:6" ht="18" customHeight="1" x14ac:dyDescent="0.2">
      <c r="A87" s="222" t="s">
        <v>732</v>
      </c>
      <c r="B87" s="369">
        <v>10262957</v>
      </c>
      <c r="C87" s="366">
        <f t="shared" si="6"/>
        <v>11379566.7216</v>
      </c>
      <c r="D87" s="367">
        <f t="shared" si="7"/>
        <v>19003876.425071999</v>
      </c>
      <c r="E87" s="367">
        <f t="shared" si="4"/>
        <v>904946.49643199996</v>
      </c>
      <c r="F87" s="368">
        <f t="shared" si="5"/>
        <v>102834.82913999999</v>
      </c>
    </row>
    <row r="88" spans="1:6" ht="18" customHeight="1" x14ac:dyDescent="0.2">
      <c r="A88" s="222" t="s">
        <v>733</v>
      </c>
      <c r="B88" s="369">
        <v>10833107</v>
      </c>
      <c r="C88" s="366">
        <f t="shared" si="6"/>
        <v>12011749.0416</v>
      </c>
      <c r="D88" s="367">
        <f t="shared" si="7"/>
        <v>20059620.899471998</v>
      </c>
      <c r="E88" s="367">
        <f t="shared" si="4"/>
        <v>955220.04283199995</v>
      </c>
      <c r="F88" s="368">
        <f t="shared" si="5"/>
        <v>108547.73213999998</v>
      </c>
    </row>
    <row r="89" spans="1:6" ht="18" customHeight="1" x14ac:dyDescent="0.2">
      <c r="A89" s="222" t="s">
        <v>734</v>
      </c>
      <c r="B89" s="369">
        <v>11055980</v>
      </c>
      <c r="C89" s="366">
        <f t="shared" si="6"/>
        <v>12258870.624</v>
      </c>
      <c r="D89" s="367">
        <f t="shared" si="7"/>
        <v>20472313.942079999</v>
      </c>
      <c r="E89" s="367">
        <f t="shared" si="4"/>
        <v>974872.09247999988</v>
      </c>
      <c r="F89" s="368">
        <f t="shared" si="5"/>
        <v>110780.91959999998</v>
      </c>
    </row>
    <row r="90" spans="1:6" ht="18" customHeight="1" x14ac:dyDescent="0.2">
      <c r="A90" s="222" t="s">
        <v>735</v>
      </c>
      <c r="B90" s="369">
        <v>12148559</v>
      </c>
      <c r="C90" s="366">
        <f t="shared" si="6"/>
        <v>13470322.2192</v>
      </c>
      <c r="D90" s="367">
        <f t="shared" si="7"/>
        <v>22495438.106063999</v>
      </c>
      <c r="E90" s="367">
        <f t="shared" si="4"/>
        <v>1071211.3383839999</v>
      </c>
      <c r="F90" s="368">
        <f t="shared" si="5"/>
        <v>121728.56117999998</v>
      </c>
    </row>
    <row r="91" spans="1:6" ht="18" customHeight="1" x14ac:dyDescent="0.2">
      <c r="A91" s="222" t="s">
        <v>736</v>
      </c>
      <c r="B91" s="369">
        <v>13422053</v>
      </c>
      <c r="C91" s="366">
        <f t="shared" si="6"/>
        <v>14882372.3664</v>
      </c>
      <c r="D91" s="367">
        <f t="shared" si="7"/>
        <v>24853561.851887997</v>
      </c>
      <c r="E91" s="367">
        <f t="shared" si="4"/>
        <v>1183502.9453279998</v>
      </c>
      <c r="F91" s="368">
        <f t="shared" si="5"/>
        <v>134488.97105999995</v>
      </c>
    </row>
    <row r="92" spans="1:6" ht="18" customHeight="1" x14ac:dyDescent="0.2">
      <c r="A92" s="222" t="s">
        <v>737</v>
      </c>
      <c r="B92" s="369">
        <v>14568772</v>
      </c>
      <c r="C92" s="366">
        <f t="shared" si="6"/>
        <v>16153854.3936</v>
      </c>
      <c r="D92" s="367">
        <f t="shared" si="7"/>
        <v>26976936.837311998</v>
      </c>
      <c r="E92" s="367">
        <f t="shared" si="4"/>
        <v>1284616.039872</v>
      </c>
      <c r="F92" s="368">
        <f t="shared" si="5"/>
        <v>145979.09543999998</v>
      </c>
    </row>
    <row r="93" spans="1:6" ht="18" customHeight="1" x14ac:dyDescent="0.2">
      <c r="A93" s="222" t="s">
        <v>738</v>
      </c>
      <c r="B93" s="369">
        <v>4169929</v>
      </c>
      <c r="C93" s="366">
        <f t="shared" si="6"/>
        <v>4623617.2752</v>
      </c>
      <c r="D93" s="367">
        <f t="shared" si="7"/>
        <v>7721440.8495840002</v>
      </c>
      <c r="E93" s="367">
        <f t="shared" si="4"/>
        <v>367687.65950399998</v>
      </c>
      <c r="F93" s="368">
        <f t="shared" si="5"/>
        <v>41782.688579999995</v>
      </c>
    </row>
    <row r="94" spans="1:6" ht="18" customHeight="1" x14ac:dyDescent="0.2">
      <c r="A94" s="222" t="s">
        <v>739</v>
      </c>
      <c r="B94" s="369">
        <v>4663266</v>
      </c>
      <c r="C94" s="366">
        <f t="shared" si="6"/>
        <v>5170629.3408000004</v>
      </c>
      <c r="D94" s="367">
        <f t="shared" si="7"/>
        <v>8634950.9991360009</v>
      </c>
      <c r="E94" s="367">
        <f t="shared" si="4"/>
        <v>411188.14281600004</v>
      </c>
      <c r="F94" s="368">
        <f t="shared" si="5"/>
        <v>46725.925320000002</v>
      </c>
    </row>
    <row r="95" spans="1:6" ht="18" customHeight="1" x14ac:dyDescent="0.2">
      <c r="A95" s="222" t="s">
        <v>740</v>
      </c>
      <c r="B95" s="369">
        <v>4924013</v>
      </c>
      <c r="C95" s="366">
        <f t="shared" si="6"/>
        <v>5459745.6144000003</v>
      </c>
      <c r="D95" s="367">
        <f t="shared" si="7"/>
        <v>9117775.1760479994</v>
      </c>
      <c r="E95" s="367">
        <f t="shared" si="4"/>
        <v>434179.770288</v>
      </c>
      <c r="F95" s="368">
        <f t="shared" si="5"/>
        <v>49338.610259999994</v>
      </c>
    </row>
    <row r="96" spans="1:6" ht="18" customHeight="1" x14ac:dyDescent="0.2">
      <c r="A96" s="222" t="s">
        <v>741</v>
      </c>
      <c r="B96" s="369">
        <v>5233609</v>
      </c>
      <c r="C96" s="366">
        <f t="shared" si="6"/>
        <v>5803025.6591999996</v>
      </c>
      <c r="D96" s="367">
        <f t="shared" si="7"/>
        <v>9691052.8508639988</v>
      </c>
      <c r="E96" s="367">
        <f t="shared" si="4"/>
        <v>461478.70718399994</v>
      </c>
      <c r="F96" s="368">
        <f t="shared" si="5"/>
        <v>52440.762179999991</v>
      </c>
    </row>
    <row r="97" spans="1:6" ht="18" customHeight="1" x14ac:dyDescent="0.2">
      <c r="A97" s="222" t="s">
        <v>742</v>
      </c>
      <c r="B97" s="369">
        <v>5368289</v>
      </c>
      <c r="C97" s="366">
        <f t="shared" si="6"/>
        <v>5952358.8432</v>
      </c>
      <c r="D97" s="367">
        <f t="shared" si="7"/>
        <v>9940439.2681440003</v>
      </c>
      <c r="E97" s="367">
        <f t="shared" si="4"/>
        <v>473354.250864</v>
      </c>
      <c r="F97" s="368">
        <f t="shared" si="5"/>
        <v>53790.255779999992</v>
      </c>
    </row>
    <row r="98" spans="1:6" ht="18" customHeight="1" x14ac:dyDescent="0.2">
      <c r="A98" s="222" t="s">
        <v>743</v>
      </c>
      <c r="B98" s="369">
        <v>5606360</v>
      </c>
      <c r="C98" s="366">
        <f t="shared" si="6"/>
        <v>6216331.9680000003</v>
      </c>
      <c r="D98" s="367">
        <f t="shared" si="7"/>
        <v>10381274.38656</v>
      </c>
      <c r="E98" s="367">
        <f t="shared" si="4"/>
        <v>494346.39936000004</v>
      </c>
      <c r="F98" s="368">
        <f t="shared" si="5"/>
        <v>56175.727200000001</v>
      </c>
    </row>
    <row r="99" spans="1:6" ht="18" customHeight="1" x14ac:dyDescent="0.2">
      <c r="A99" s="222" t="s">
        <v>744</v>
      </c>
      <c r="B99" s="369">
        <v>5941592</v>
      </c>
      <c r="C99" s="366">
        <f t="shared" si="6"/>
        <v>6588037.2095999997</v>
      </c>
      <c r="D99" s="367">
        <f t="shared" si="7"/>
        <v>11002022.140031999</v>
      </c>
      <c r="E99" s="367">
        <f t="shared" si="4"/>
        <v>523905.81619199994</v>
      </c>
      <c r="F99" s="368">
        <f t="shared" si="5"/>
        <v>59534.75183999999</v>
      </c>
    </row>
    <row r="100" spans="1:6" ht="18" customHeight="1" x14ac:dyDescent="0.2">
      <c r="A100" s="222" t="s">
        <v>745</v>
      </c>
      <c r="B100" s="369">
        <v>6072629</v>
      </c>
      <c r="C100" s="366">
        <f t="shared" si="6"/>
        <v>6733331.0351999998</v>
      </c>
      <c r="D100" s="367">
        <f t="shared" si="7"/>
        <v>11244662.828784</v>
      </c>
      <c r="E100" s="367">
        <f t="shared" si="4"/>
        <v>535460.13470399997</v>
      </c>
      <c r="F100" s="368">
        <f t="shared" si="5"/>
        <v>60847.742579999991</v>
      </c>
    </row>
    <row r="101" spans="1:6" ht="18" customHeight="1" x14ac:dyDescent="0.2">
      <c r="A101" s="222" t="s">
        <v>746</v>
      </c>
      <c r="B101" s="369">
        <v>6297718</v>
      </c>
      <c r="C101" s="366">
        <f t="shared" si="6"/>
        <v>6982909.7183999997</v>
      </c>
      <c r="D101" s="367">
        <f t="shared" si="7"/>
        <v>11661459.229727998</v>
      </c>
      <c r="E101" s="367">
        <f t="shared" si="4"/>
        <v>555307.58236799994</v>
      </c>
      <c r="F101" s="368">
        <f t="shared" si="5"/>
        <v>63103.134359999989</v>
      </c>
    </row>
    <row r="102" spans="1:6" ht="18" customHeight="1" x14ac:dyDescent="0.2">
      <c r="A102" s="222" t="s">
        <v>747</v>
      </c>
      <c r="B102" s="369">
        <v>6765549</v>
      </c>
      <c r="C102" s="366">
        <f t="shared" si="6"/>
        <v>7501640.7312000003</v>
      </c>
      <c r="D102" s="367">
        <f t="shared" si="7"/>
        <v>12527740.021104001</v>
      </c>
      <c r="E102" s="367">
        <f t="shared" si="4"/>
        <v>596559.04862400005</v>
      </c>
      <c r="F102" s="368">
        <f t="shared" si="5"/>
        <v>67790.80098</v>
      </c>
    </row>
    <row r="103" spans="1:6" ht="18" customHeight="1" x14ac:dyDescent="0.2">
      <c r="A103" s="222" t="s">
        <v>748</v>
      </c>
      <c r="B103" s="369">
        <v>6870484</v>
      </c>
      <c r="C103" s="366">
        <f t="shared" si="6"/>
        <v>7617992.6591999996</v>
      </c>
      <c r="D103" s="367">
        <f t="shared" si="7"/>
        <v>12722047.740863999</v>
      </c>
      <c r="E103" s="367">
        <f t="shared" si="4"/>
        <v>605811.79718400002</v>
      </c>
      <c r="F103" s="368">
        <f t="shared" si="5"/>
        <v>68842.249679999994</v>
      </c>
    </row>
    <row r="104" spans="1:6" ht="18" customHeight="1" x14ac:dyDescent="0.2">
      <c r="A104" s="222" t="s">
        <v>749</v>
      </c>
      <c r="B104" s="369">
        <v>7087276</v>
      </c>
      <c r="C104" s="366">
        <f t="shared" si="6"/>
        <v>7858371.6288000001</v>
      </c>
      <c r="D104" s="367">
        <f t="shared" si="7"/>
        <v>13123480.620096</v>
      </c>
      <c r="E104" s="367">
        <f t="shared" si="4"/>
        <v>624927.64857600001</v>
      </c>
      <c r="F104" s="368">
        <f t="shared" si="5"/>
        <v>71014.505519999992</v>
      </c>
    </row>
    <row r="105" spans="1:6" ht="18" customHeight="1" x14ac:dyDescent="0.2">
      <c r="A105" s="222" t="s">
        <v>750</v>
      </c>
      <c r="B105" s="369">
        <v>7394087</v>
      </c>
      <c r="C105" s="366">
        <f t="shared" si="6"/>
        <v>8198563.6655999999</v>
      </c>
      <c r="D105" s="367">
        <f t="shared" si="7"/>
        <v>13691601.321551999</v>
      </c>
      <c r="E105" s="367">
        <f t="shared" si="4"/>
        <v>651981.01531199994</v>
      </c>
      <c r="F105" s="368">
        <f t="shared" si="5"/>
        <v>74088.751739999992</v>
      </c>
    </row>
    <row r="106" spans="1:6" ht="18" customHeight="1" x14ac:dyDescent="0.2">
      <c r="A106" s="222" t="s">
        <v>751</v>
      </c>
      <c r="B106" s="369">
        <v>7792411</v>
      </c>
      <c r="C106" s="366">
        <f t="shared" si="6"/>
        <v>8640225.3168000001</v>
      </c>
      <c r="D106" s="367">
        <f t="shared" si="7"/>
        <v>14429176.279056</v>
      </c>
      <c r="E106" s="367">
        <f t="shared" si="4"/>
        <v>687103.63233599998</v>
      </c>
      <c r="F106" s="368">
        <f t="shared" si="5"/>
        <v>78079.958219999986</v>
      </c>
    </row>
    <row r="107" spans="1:6" ht="18" customHeight="1" x14ac:dyDescent="0.2">
      <c r="A107" s="222" t="s">
        <v>752</v>
      </c>
      <c r="B107" s="369">
        <v>7954530</v>
      </c>
      <c r="C107" s="366">
        <f t="shared" si="6"/>
        <v>8819982.8640000001</v>
      </c>
      <c r="D107" s="367">
        <f t="shared" si="7"/>
        <v>14729371.38288</v>
      </c>
      <c r="E107" s="367">
        <f t="shared" si="4"/>
        <v>701398.63728000002</v>
      </c>
      <c r="F107" s="368">
        <f t="shared" si="5"/>
        <v>79704.390599999999</v>
      </c>
    </row>
    <row r="108" spans="1:6" ht="18" customHeight="1" x14ac:dyDescent="0.2">
      <c r="A108" s="222" t="s">
        <v>753</v>
      </c>
      <c r="B108" s="369">
        <v>8064519</v>
      </c>
      <c r="C108" s="366">
        <f t="shared" si="6"/>
        <v>8941938.667200001</v>
      </c>
      <c r="D108" s="367">
        <f t="shared" si="7"/>
        <v>14933037.574224001</v>
      </c>
      <c r="E108" s="367">
        <f t="shared" si="4"/>
        <v>711097.02734400006</v>
      </c>
      <c r="F108" s="368">
        <f t="shared" si="5"/>
        <v>80806.480379999994</v>
      </c>
    </row>
    <row r="109" spans="1:6" ht="18" customHeight="1" x14ac:dyDescent="0.2">
      <c r="A109" s="222" t="s">
        <v>754</v>
      </c>
      <c r="B109" s="369">
        <v>8505483</v>
      </c>
      <c r="C109" s="366">
        <f t="shared" si="6"/>
        <v>9430879.5504000001</v>
      </c>
      <c r="D109" s="367">
        <f t="shared" si="7"/>
        <v>15749568.849167999</v>
      </c>
      <c r="E109" s="367">
        <f t="shared" si="4"/>
        <v>749979.46900799999</v>
      </c>
      <c r="F109" s="368">
        <f t="shared" si="5"/>
        <v>85224.939659999989</v>
      </c>
    </row>
    <row r="110" spans="1:6" ht="18" customHeight="1" x14ac:dyDescent="0.2">
      <c r="A110" s="222" t="s">
        <v>755</v>
      </c>
      <c r="B110" s="369">
        <v>9211729</v>
      </c>
      <c r="C110" s="366">
        <f t="shared" si="6"/>
        <v>10213965.1152</v>
      </c>
      <c r="D110" s="367">
        <f t="shared" si="7"/>
        <v>17057321.742383998</v>
      </c>
      <c r="E110" s="367">
        <f t="shared" si="4"/>
        <v>812253.41630399995</v>
      </c>
      <c r="F110" s="368">
        <f t="shared" si="5"/>
        <v>92301.524579999983</v>
      </c>
    </row>
    <row r="111" spans="1:6" ht="18" customHeight="1" x14ac:dyDescent="0.2">
      <c r="A111" s="222" t="s">
        <v>756</v>
      </c>
      <c r="B111" s="369">
        <v>9919559</v>
      </c>
      <c r="C111" s="366">
        <f t="shared" si="6"/>
        <v>10998807.019200001</v>
      </c>
      <c r="D111" s="367">
        <f t="shared" si="7"/>
        <v>18368007.722064</v>
      </c>
      <c r="E111" s="367">
        <f t="shared" si="4"/>
        <v>874667.034384</v>
      </c>
      <c r="F111" s="368">
        <f t="shared" si="5"/>
        <v>99393.981179999988</v>
      </c>
    </row>
    <row r="112" spans="1:6" ht="18" customHeight="1" x14ac:dyDescent="0.2">
      <c r="A112" s="222" t="s">
        <v>757</v>
      </c>
      <c r="B112" s="369">
        <v>10908015</v>
      </c>
      <c r="C112" s="366">
        <f t="shared" si="6"/>
        <v>12094807.032</v>
      </c>
      <c r="D112" s="367">
        <f t="shared" si="7"/>
        <v>20198327.743439998</v>
      </c>
      <c r="E112" s="367">
        <f t="shared" si="4"/>
        <v>961825.13063999987</v>
      </c>
      <c r="F112" s="368">
        <f t="shared" si="5"/>
        <v>109298.31029999998</v>
      </c>
    </row>
    <row r="113" spans="1:6" ht="18" customHeight="1" x14ac:dyDescent="0.2">
      <c r="A113" s="222" t="s">
        <v>758</v>
      </c>
      <c r="B113" s="369">
        <v>11057416</v>
      </c>
      <c r="C113" s="366">
        <f t="shared" si="6"/>
        <v>12260462.8608</v>
      </c>
      <c r="D113" s="367">
        <f t="shared" si="7"/>
        <v>20474972.977536</v>
      </c>
      <c r="E113" s="367">
        <f t="shared" si="4"/>
        <v>974998.713216</v>
      </c>
      <c r="F113" s="368">
        <f t="shared" si="5"/>
        <v>110795.30832</v>
      </c>
    </row>
    <row r="114" spans="1:6" ht="18" customHeight="1" x14ac:dyDescent="0.2">
      <c r="A114" s="222" t="s">
        <v>759</v>
      </c>
      <c r="B114" s="369">
        <v>12235650</v>
      </c>
      <c r="C114" s="366">
        <f t="shared" si="6"/>
        <v>13566888.720000001</v>
      </c>
      <c r="D114" s="367">
        <f t="shared" si="7"/>
        <v>22656704.1624</v>
      </c>
      <c r="E114" s="367">
        <f t="shared" si="4"/>
        <v>1078890.6743999999</v>
      </c>
      <c r="F114" s="368">
        <f t="shared" si="5"/>
        <v>122601.21299999997</v>
      </c>
    </row>
    <row r="115" spans="1:6" ht="18" customHeight="1" x14ac:dyDescent="0.2">
      <c r="A115" s="222" t="s">
        <v>760</v>
      </c>
      <c r="B115" s="369">
        <v>13438918</v>
      </c>
      <c r="C115" s="366">
        <f t="shared" si="6"/>
        <v>14901072.2784</v>
      </c>
      <c r="D115" s="367">
        <f t="shared" si="7"/>
        <v>24884790.704928</v>
      </c>
      <c r="E115" s="367">
        <f t="shared" si="4"/>
        <v>1184990.033568</v>
      </c>
      <c r="F115" s="368">
        <f t="shared" si="5"/>
        <v>134657.95835999999</v>
      </c>
    </row>
    <row r="116" spans="1:6" ht="18" customHeight="1" x14ac:dyDescent="0.2">
      <c r="A116" s="222" t="s">
        <v>761</v>
      </c>
      <c r="B116" s="369">
        <v>14501393</v>
      </c>
      <c r="C116" s="366">
        <f t="shared" si="6"/>
        <v>16079144.5584</v>
      </c>
      <c r="D116" s="367">
        <f t="shared" si="7"/>
        <v>26852171.412527997</v>
      </c>
      <c r="E116" s="367">
        <f t="shared" si="4"/>
        <v>1278674.8291679998</v>
      </c>
      <c r="F116" s="368">
        <f t="shared" si="5"/>
        <v>145303.95785999997</v>
      </c>
    </row>
    <row r="117" spans="1:6" ht="18" customHeight="1" x14ac:dyDescent="0.2">
      <c r="A117" s="222" t="s">
        <v>762</v>
      </c>
      <c r="B117" s="369">
        <v>15635706</v>
      </c>
      <c r="C117" s="366">
        <f t="shared" si="6"/>
        <v>17336870.812800001</v>
      </c>
      <c r="D117" s="367">
        <f t="shared" si="7"/>
        <v>28952574.257376</v>
      </c>
      <c r="E117" s="367">
        <f t="shared" si="4"/>
        <v>1378694.012256</v>
      </c>
      <c r="F117" s="368">
        <f t="shared" si="5"/>
        <v>156669.77411999999</v>
      </c>
    </row>
    <row r="118" spans="1:6" ht="18" customHeight="1" x14ac:dyDescent="0.2">
      <c r="A118" s="222" t="s">
        <v>763</v>
      </c>
      <c r="B118" s="369">
        <v>16448760</v>
      </c>
      <c r="C118" s="366">
        <f t="shared" si="6"/>
        <v>18238385.088</v>
      </c>
      <c r="D118" s="367">
        <f t="shared" si="7"/>
        <v>30458103.096959997</v>
      </c>
      <c r="E118" s="367">
        <f t="shared" si="4"/>
        <v>1450385.8617599998</v>
      </c>
      <c r="F118" s="368">
        <f t="shared" si="5"/>
        <v>164816.57519999996</v>
      </c>
    </row>
    <row r="119" spans="1:6" ht="18" customHeight="1" x14ac:dyDescent="0.2">
      <c r="A119" s="222" t="s">
        <v>764</v>
      </c>
      <c r="B119" s="369">
        <v>17264275</v>
      </c>
      <c r="C119" s="366">
        <f t="shared" si="6"/>
        <v>19142628.120000001</v>
      </c>
      <c r="D119" s="367">
        <f t="shared" si="7"/>
        <v>31968188.9604</v>
      </c>
      <c r="E119" s="367">
        <f t="shared" si="4"/>
        <v>1522294.7124000001</v>
      </c>
      <c r="F119" s="368">
        <f t="shared" si="5"/>
        <v>172988.0355</v>
      </c>
    </row>
    <row r="120" spans="1:6" ht="18" customHeight="1" thickBot="1" x14ac:dyDescent="0.25">
      <c r="A120" s="223" t="s">
        <v>765</v>
      </c>
      <c r="B120" s="370">
        <v>18226195</v>
      </c>
      <c r="C120" s="366">
        <f t="shared" si="6"/>
        <v>20209205.015999999</v>
      </c>
      <c r="D120" s="371">
        <f t="shared" si="7"/>
        <v>33749372.376719996</v>
      </c>
      <c r="E120" s="371">
        <f t="shared" si="4"/>
        <v>1607112.9703199998</v>
      </c>
      <c r="F120" s="372">
        <f t="shared" si="5"/>
        <v>182626.47389999995</v>
      </c>
    </row>
  </sheetData>
  <sheetProtection algorithmName="SHA-512" hashValue="VuZRGY8Uu33Sqm7Rnm2Vw6hilYBlMZ+gPprzjpEAOejap4uMkqhEv3PASpRGkRM/O1ej40UZPNVabv9OOfk+HA==" saltValue="LZVUPeUFxDjtSJiv9FqPkQ==" spinCount="100000" sheet="1" formatCells="0" formatColumns="0" formatRows="0" insertRows="0" autoFilter="0" pivotTables="0"/>
  <mergeCells count="9">
    <mergeCell ref="C1:F1"/>
    <mergeCell ref="C2:F2"/>
    <mergeCell ref="C3:D3"/>
    <mergeCell ref="A1:B3"/>
    <mergeCell ref="A10:F10"/>
    <mergeCell ref="E3:F3"/>
    <mergeCell ref="B5:F5"/>
    <mergeCell ref="B6:F6"/>
    <mergeCell ref="A8:F8"/>
  </mergeCells>
  <hyperlinks>
    <hyperlink ref="G1" location="ins" display="Instructivo" xr:uid="{00000000-0004-0000-1900-000000000000}"/>
  </hyperlinks>
  <printOptions horizontalCentered="1"/>
  <pageMargins left="0" right="0" top="0" bottom="0" header="0" footer="0"/>
  <pageSetup fitToHeight="0" orientation="landscape" r:id="rId1"/>
  <drawing r:id="rId2"/>
  <legacyDrawing r:id="rId3"/>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Hoja23">
    <tabColor theme="7" tint="0.39997558519241921"/>
    <pageSetUpPr fitToPage="1"/>
  </sheetPr>
  <dimension ref="A1:L66"/>
  <sheetViews>
    <sheetView showGridLines="0" topLeftCell="A47" zoomScaleNormal="100" workbookViewId="0">
      <selection activeCell="K59" sqref="K59"/>
    </sheetView>
  </sheetViews>
  <sheetFormatPr baseColWidth="10" defaultColWidth="13.33203125" defaultRowHeight="20.100000000000001" customHeight="1" x14ac:dyDescent="0.2"/>
  <cols>
    <col min="1" max="1" width="34.1640625" style="224" customWidth="1"/>
    <col min="2" max="2" width="32.83203125" style="224" customWidth="1"/>
    <col min="3" max="3" width="21.33203125" style="224" customWidth="1"/>
    <col min="4" max="4" width="22.83203125" style="224" customWidth="1"/>
    <col min="5" max="5" width="18.33203125" style="224" customWidth="1"/>
    <col min="6" max="7" width="13.33203125" style="224"/>
    <col min="8" max="8" width="54" style="224" bestFit="1" customWidth="1"/>
    <col min="9" max="238" width="13.33203125" style="224"/>
    <col min="239" max="239" width="2.83203125" style="224" customWidth="1"/>
    <col min="240" max="240" width="85" style="224" customWidth="1"/>
    <col min="241" max="241" width="13.33203125" style="224" customWidth="1"/>
    <col min="242" max="242" width="21.6640625" style="224" customWidth="1"/>
    <col min="243" max="494" width="13.33203125" style="224"/>
    <col min="495" max="495" width="2.83203125" style="224" customWidth="1"/>
    <col min="496" max="496" width="85" style="224" customWidth="1"/>
    <col min="497" max="497" width="13.33203125" style="224" customWidth="1"/>
    <col min="498" max="498" width="21.6640625" style="224" customWidth="1"/>
    <col min="499" max="750" width="13.33203125" style="224"/>
    <col min="751" max="751" width="2.83203125" style="224" customWidth="1"/>
    <col min="752" max="752" width="85" style="224" customWidth="1"/>
    <col min="753" max="753" width="13.33203125" style="224" customWidth="1"/>
    <col min="754" max="754" width="21.6640625" style="224" customWidth="1"/>
    <col min="755" max="1006" width="13.33203125" style="224"/>
    <col min="1007" max="1007" width="2.83203125" style="224" customWidth="1"/>
    <col min="1008" max="1008" width="85" style="224" customWidth="1"/>
    <col min="1009" max="1009" width="13.33203125" style="224" customWidth="1"/>
    <col min="1010" max="1010" width="21.6640625" style="224" customWidth="1"/>
    <col min="1011" max="1262" width="13.33203125" style="224"/>
    <col min="1263" max="1263" width="2.83203125" style="224" customWidth="1"/>
    <col min="1264" max="1264" width="85" style="224" customWidth="1"/>
    <col min="1265" max="1265" width="13.33203125" style="224" customWidth="1"/>
    <col min="1266" max="1266" width="21.6640625" style="224" customWidth="1"/>
    <col min="1267" max="1518" width="13.33203125" style="224"/>
    <col min="1519" max="1519" width="2.83203125" style="224" customWidth="1"/>
    <col min="1520" max="1520" width="85" style="224" customWidth="1"/>
    <col min="1521" max="1521" width="13.33203125" style="224" customWidth="1"/>
    <col min="1522" max="1522" width="21.6640625" style="224" customWidth="1"/>
    <col min="1523" max="1774" width="13.33203125" style="224"/>
    <col min="1775" max="1775" width="2.83203125" style="224" customWidth="1"/>
    <col min="1776" max="1776" width="85" style="224" customWidth="1"/>
    <col min="1777" max="1777" width="13.33203125" style="224" customWidth="1"/>
    <col min="1778" max="1778" width="21.6640625" style="224" customWidth="1"/>
    <col min="1779" max="2030" width="13.33203125" style="224"/>
    <col min="2031" max="2031" width="2.83203125" style="224" customWidth="1"/>
    <col min="2032" max="2032" width="85" style="224" customWidth="1"/>
    <col min="2033" max="2033" width="13.33203125" style="224" customWidth="1"/>
    <col min="2034" max="2034" width="21.6640625" style="224" customWidth="1"/>
    <col min="2035" max="2286" width="13.33203125" style="224"/>
    <col min="2287" max="2287" width="2.83203125" style="224" customWidth="1"/>
    <col min="2288" max="2288" width="85" style="224" customWidth="1"/>
    <col min="2289" max="2289" width="13.33203125" style="224" customWidth="1"/>
    <col min="2290" max="2290" width="21.6640625" style="224" customWidth="1"/>
    <col min="2291" max="2542" width="13.33203125" style="224"/>
    <col min="2543" max="2543" width="2.83203125" style="224" customWidth="1"/>
    <col min="2544" max="2544" width="85" style="224" customWidth="1"/>
    <col min="2545" max="2545" width="13.33203125" style="224" customWidth="1"/>
    <col min="2546" max="2546" width="21.6640625" style="224" customWidth="1"/>
    <col min="2547" max="2798" width="13.33203125" style="224"/>
    <col min="2799" max="2799" width="2.83203125" style="224" customWidth="1"/>
    <col min="2800" max="2800" width="85" style="224" customWidth="1"/>
    <col min="2801" max="2801" width="13.33203125" style="224" customWidth="1"/>
    <col min="2802" max="2802" width="21.6640625" style="224" customWidth="1"/>
    <col min="2803" max="3054" width="13.33203125" style="224"/>
    <col min="3055" max="3055" width="2.83203125" style="224" customWidth="1"/>
    <col min="3056" max="3056" width="85" style="224" customWidth="1"/>
    <col min="3057" max="3057" width="13.33203125" style="224" customWidth="1"/>
    <col min="3058" max="3058" width="21.6640625" style="224" customWidth="1"/>
    <col min="3059" max="3310" width="13.33203125" style="224"/>
    <col min="3311" max="3311" width="2.83203125" style="224" customWidth="1"/>
    <col min="3312" max="3312" width="85" style="224" customWidth="1"/>
    <col min="3313" max="3313" width="13.33203125" style="224" customWidth="1"/>
    <col min="3314" max="3314" width="21.6640625" style="224" customWidth="1"/>
    <col min="3315" max="3566" width="13.33203125" style="224"/>
    <col min="3567" max="3567" width="2.83203125" style="224" customWidth="1"/>
    <col min="3568" max="3568" width="85" style="224" customWidth="1"/>
    <col min="3569" max="3569" width="13.33203125" style="224" customWidth="1"/>
    <col min="3570" max="3570" width="21.6640625" style="224" customWidth="1"/>
    <col min="3571" max="3822" width="13.33203125" style="224"/>
    <col min="3823" max="3823" width="2.83203125" style="224" customWidth="1"/>
    <col min="3824" max="3824" width="85" style="224" customWidth="1"/>
    <col min="3825" max="3825" width="13.33203125" style="224" customWidth="1"/>
    <col min="3826" max="3826" width="21.6640625" style="224" customWidth="1"/>
    <col min="3827" max="4078" width="13.33203125" style="224"/>
    <col min="4079" max="4079" width="2.83203125" style="224" customWidth="1"/>
    <col min="4080" max="4080" width="85" style="224" customWidth="1"/>
    <col min="4081" max="4081" width="13.33203125" style="224" customWidth="1"/>
    <col min="4082" max="4082" width="21.6640625" style="224" customWidth="1"/>
    <col min="4083" max="4334" width="13.33203125" style="224"/>
    <col min="4335" max="4335" width="2.83203125" style="224" customWidth="1"/>
    <col min="4336" max="4336" width="85" style="224" customWidth="1"/>
    <col min="4337" max="4337" width="13.33203125" style="224" customWidth="1"/>
    <col min="4338" max="4338" width="21.6640625" style="224" customWidth="1"/>
    <col min="4339" max="4590" width="13.33203125" style="224"/>
    <col min="4591" max="4591" width="2.83203125" style="224" customWidth="1"/>
    <col min="4592" max="4592" width="85" style="224" customWidth="1"/>
    <col min="4593" max="4593" width="13.33203125" style="224" customWidth="1"/>
    <col min="4594" max="4594" width="21.6640625" style="224" customWidth="1"/>
    <col min="4595" max="4846" width="13.33203125" style="224"/>
    <col min="4847" max="4847" width="2.83203125" style="224" customWidth="1"/>
    <col min="4848" max="4848" width="85" style="224" customWidth="1"/>
    <col min="4849" max="4849" width="13.33203125" style="224" customWidth="1"/>
    <col min="4850" max="4850" width="21.6640625" style="224" customWidth="1"/>
    <col min="4851" max="5102" width="13.33203125" style="224"/>
    <col min="5103" max="5103" width="2.83203125" style="224" customWidth="1"/>
    <col min="5104" max="5104" width="85" style="224" customWidth="1"/>
    <col min="5105" max="5105" width="13.33203125" style="224" customWidth="1"/>
    <col min="5106" max="5106" width="21.6640625" style="224" customWidth="1"/>
    <col min="5107" max="5358" width="13.33203125" style="224"/>
    <col min="5359" max="5359" width="2.83203125" style="224" customWidth="1"/>
    <col min="5360" max="5360" width="85" style="224" customWidth="1"/>
    <col min="5361" max="5361" width="13.33203125" style="224" customWidth="1"/>
    <col min="5362" max="5362" width="21.6640625" style="224" customWidth="1"/>
    <col min="5363" max="5614" width="13.33203125" style="224"/>
    <col min="5615" max="5615" width="2.83203125" style="224" customWidth="1"/>
    <col min="5616" max="5616" width="85" style="224" customWidth="1"/>
    <col min="5617" max="5617" width="13.33203125" style="224" customWidth="1"/>
    <col min="5618" max="5618" width="21.6640625" style="224" customWidth="1"/>
    <col min="5619" max="5870" width="13.33203125" style="224"/>
    <col min="5871" max="5871" width="2.83203125" style="224" customWidth="1"/>
    <col min="5872" max="5872" width="85" style="224" customWidth="1"/>
    <col min="5873" max="5873" width="13.33203125" style="224" customWidth="1"/>
    <col min="5874" max="5874" width="21.6640625" style="224" customWidth="1"/>
    <col min="5875" max="6126" width="13.33203125" style="224"/>
    <col min="6127" max="6127" width="2.83203125" style="224" customWidth="1"/>
    <col min="6128" max="6128" width="85" style="224" customWidth="1"/>
    <col min="6129" max="6129" width="13.33203125" style="224" customWidth="1"/>
    <col min="6130" max="6130" width="21.6640625" style="224" customWidth="1"/>
    <col min="6131" max="6382" width="13.33203125" style="224"/>
    <col min="6383" max="6383" width="2.83203125" style="224" customWidth="1"/>
    <col min="6384" max="6384" width="85" style="224" customWidth="1"/>
    <col min="6385" max="6385" width="13.33203125" style="224" customWidth="1"/>
    <col min="6386" max="6386" width="21.6640625" style="224" customWidth="1"/>
    <col min="6387" max="6638" width="13.33203125" style="224"/>
    <col min="6639" max="6639" width="2.83203125" style="224" customWidth="1"/>
    <col min="6640" max="6640" width="85" style="224" customWidth="1"/>
    <col min="6641" max="6641" width="13.33203125" style="224" customWidth="1"/>
    <col min="6642" max="6642" width="21.6640625" style="224" customWidth="1"/>
    <col min="6643" max="6894" width="13.33203125" style="224"/>
    <col min="6895" max="6895" width="2.83203125" style="224" customWidth="1"/>
    <col min="6896" max="6896" width="85" style="224" customWidth="1"/>
    <col min="6897" max="6897" width="13.33203125" style="224" customWidth="1"/>
    <col min="6898" max="6898" width="21.6640625" style="224" customWidth="1"/>
    <col min="6899" max="7150" width="13.33203125" style="224"/>
    <col min="7151" max="7151" width="2.83203125" style="224" customWidth="1"/>
    <col min="7152" max="7152" width="85" style="224" customWidth="1"/>
    <col min="7153" max="7153" width="13.33203125" style="224" customWidth="1"/>
    <col min="7154" max="7154" width="21.6640625" style="224" customWidth="1"/>
    <col min="7155" max="7406" width="13.33203125" style="224"/>
    <col min="7407" max="7407" width="2.83203125" style="224" customWidth="1"/>
    <col min="7408" max="7408" width="85" style="224" customWidth="1"/>
    <col min="7409" max="7409" width="13.33203125" style="224" customWidth="1"/>
    <col min="7410" max="7410" width="21.6640625" style="224" customWidth="1"/>
    <col min="7411" max="7662" width="13.33203125" style="224"/>
    <col min="7663" max="7663" width="2.83203125" style="224" customWidth="1"/>
    <col min="7664" max="7664" width="85" style="224" customWidth="1"/>
    <col min="7665" max="7665" width="13.33203125" style="224" customWidth="1"/>
    <col min="7666" max="7666" width="21.6640625" style="224" customWidth="1"/>
    <col min="7667" max="7918" width="13.33203125" style="224"/>
    <col min="7919" max="7919" width="2.83203125" style="224" customWidth="1"/>
    <col min="7920" max="7920" width="85" style="224" customWidth="1"/>
    <col min="7921" max="7921" width="13.33203125" style="224" customWidth="1"/>
    <col min="7922" max="7922" width="21.6640625" style="224" customWidth="1"/>
    <col min="7923" max="8174" width="13.33203125" style="224"/>
    <col min="8175" max="8175" width="2.83203125" style="224" customWidth="1"/>
    <col min="8176" max="8176" width="85" style="224" customWidth="1"/>
    <col min="8177" max="8177" width="13.33203125" style="224" customWidth="1"/>
    <col min="8178" max="8178" width="21.6640625" style="224" customWidth="1"/>
    <col min="8179" max="8430" width="13.33203125" style="224"/>
    <col min="8431" max="8431" width="2.83203125" style="224" customWidth="1"/>
    <col min="8432" max="8432" width="85" style="224" customWidth="1"/>
    <col min="8433" max="8433" width="13.33203125" style="224" customWidth="1"/>
    <col min="8434" max="8434" width="21.6640625" style="224" customWidth="1"/>
    <col min="8435" max="8686" width="13.33203125" style="224"/>
    <col min="8687" max="8687" width="2.83203125" style="224" customWidth="1"/>
    <col min="8688" max="8688" width="85" style="224" customWidth="1"/>
    <col min="8689" max="8689" width="13.33203125" style="224" customWidth="1"/>
    <col min="8690" max="8690" width="21.6640625" style="224" customWidth="1"/>
    <col min="8691" max="8942" width="13.33203125" style="224"/>
    <col min="8943" max="8943" width="2.83203125" style="224" customWidth="1"/>
    <col min="8944" max="8944" width="85" style="224" customWidth="1"/>
    <col min="8945" max="8945" width="13.33203125" style="224" customWidth="1"/>
    <col min="8946" max="8946" width="21.6640625" style="224" customWidth="1"/>
    <col min="8947" max="9198" width="13.33203125" style="224"/>
    <col min="9199" max="9199" width="2.83203125" style="224" customWidth="1"/>
    <col min="9200" max="9200" width="85" style="224" customWidth="1"/>
    <col min="9201" max="9201" width="13.33203125" style="224" customWidth="1"/>
    <col min="9202" max="9202" width="21.6640625" style="224" customWidth="1"/>
    <col min="9203" max="9454" width="13.33203125" style="224"/>
    <col min="9455" max="9455" width="2.83203125" style="224" customWidth="1"/>
    <col min="9456" max="9456" width="85" style="224" customWidth="1"/>
    <col min="9457" max="9457" width="13.33203125" style="224" customWidth="1"/>
    <col min="9458" max="9458" width="21.6640625" style="224" customWidth="1"/>
    <col min="9459" max="9710" width="13.33203125" style="224"/>
    <col min="9711" max="9711" width="2.83203125" style="224" customWidth="1"/>
    <col min="9712" max="9712" width="85" style="224" customWidth="1"/>
    <col min="9713" max="9713" width="13.33203125" style="224" customWidth="1"/>
    <col min="9714" max="9714" width="21.6640625" style="224" customWidth="1"/>
    <col min="9715" max="9966" width="13.33203125" style="224"/>
    <col min="9967" max="9967" width="2.83203125" style="224" customWidth="1"/>
    <col min="9968" max="9968" width="85" style="224" customWidth="1"/>
    <col min="9969" max="9969" width="13.33203125" style="224" customWidth="1"/>
    <col min="9970" max="9970" width="21.6640625" style="224" customWidth="1"/>
    <col min="9971" max="10222" width="13.33203125" style="224"/>
    <col min="10223" max="10223" width="2.83203125" style="224" customWidth="1"/>
    <col min="10224" max="10224" width="85" style="224" customWidth="1"/>
    <col min="10225" max="10225" width="13.33203125" style="224" customWidth="1"/>
    <col min="10226" max="10226" width="21.6640625" style="224" customWidth="1"/>
    <col min="10227" max="10478" width="13.33203125" style="224"/>
    <col min="10479" max="10479" width="2.83203125" style="224" customWidth="1"/>
    <col min="10480" max="10480" width="85" style="224" customWidth="1"/>
    <col min="10481" max="10481" width="13.33203125" style="224" customWidth="1"/>
    <col min="10482" max="10482" width="21.6640625" style="224" customWidth="1"/>
    <col min="10483" max="10734" width="13.33203125" style="224"/>
    <col min="10735" max="10735" width="2.83203125" style="224" customWidth="1"/>
    <col min="10736" max="10736" width="85" style="224" customWidth="1"/>
    <col min="10737" max="10737" width="13.33203125" style="224" customWidth="1"/>
    <col min="10738" max="10738" width="21.6640625" style="224" customWidth="1"/>
    <col min="10739" max="10990" width="13.33203125" style="224"/>
    <col min="10991" max="10991" width="2.83203125" style="224" customWidth="1"/>
    <col min="10992" max="10992" width="85" style="224" customWidth="1"/>
    <col min="10993" max="10993" width="13.33203125" style="224" customWidth="1"/>
    <col min="10994" max="10994" width="21.6640625" style="224" customWidth="1"/>
    <col min="10995" max="11246" width="13.33203125" style="224"/>
    <col min="11247" max="11247" width="2.83203125" style="224" customWidth="1"/>
    <col min="11248" max="11248" width="85" style="224" customWidth="1"/>
    <col min="11249" max="11249" width="13.33203125" style="224" customWidth="1"/>
    <col min="11250" max="11250" width="21.6640625" style="224" customWidth="1"/>
    <col min="11251" max="11502" width="13.33203125" style="224"/>
    <col min="11503" max="11503" width="2.83203125" style="224" customWidth="1"/>
    <col min="11504" max="11504" width="85" style="224" customWidth="1"/>
    <col min="11505" max="11505" width="13.33203125" style="224" customWidth="1"/>
    <col min="11506" max="11506" width="21.6640625" style="224" customWidth="1"/>
    <col min="11507" max="11758" width="13.33203125" style="224"/>
    <col min="11759" max="11759" width="2.83203125" style="224" customWidth="1"/>
    <col min="11760" max="11760" width="85" style="224" customWidth="1"/>
    <col min="11761" max="11761" width="13.33203125" style="224" customWidth="1"/>
    <col min="11762" max="11762" width="21.6640625" style="224" customWidth="1"/>
    <col min="11763" max="12014" width="13.33203125" style="224"/>
    <col min="12015" max="12015" width="2.83203125" style="224" customWidth="1"/>
    <col min="12016" max="12016" width="85" style="224" customWidth="1"/>
    <col min="12017" max="12017" width="13.33203125" style="224" customWidth="1"/>
    <col min="12018" max="12018" width="21.6640625" style="224" customWidth="1"/>
    <col min="12019" max="12270" width="13.33203125" style="224"/>
    <col min="12271" max="12271" width="2.83203125" style="224" customWidth="1"/>
    <col min="12272" max="12272" width="85" style="224" customWidth="1"/>
    <col min="12273" max="12273" width="13.33203125" style="224" customWidth="1"/>
    <col min="12274" max="12274" width="21.6640625" style="224" customWidth="1"/>
    <col min="12275" max="12526" width="13.33203125" style="224"/>
    <col min="12527" max="12527" width="2.83203125" style="224" customWidth="1"/>
    <col min="12528" max="12528" width="85" style="224" customWidth="1"/>
    <col min="12529" max="12529" width="13.33203125" style="224" customWidth="1"/>
    <col min="12530" max="12530" width="21.6640625" style="224" customWidth="1"/>
    <col min="12531" max="12782" width="13.33203125" style="224"/>
    <col min="12783" max="12783" width="2.83203125" style="224" customWidth="1"/>
    <col min="12784" max="12784" width="85" style="224" customWidth="1"/>
    <col min="12785" max="12785" width="13.33203125" style="224" customWidth="1"/>
    <col min="12786" max="12786" width="21.6640625" style="224" customWidth="1"/>
    <col min="12787" max="13038" width="13.33203125" style="224"/>
    <col min="13039" max="13039" width="2.83203125" style="224" customWidth="1"/>
    <col min="13040" max="13040" width="85" style="224" customWidth="1"/>
    <col min="13041" max="13041" width="13.33203125" style="224" customWidth="1"/>
    <col min="13042" max="13042" width="21.6640625" style="224" customWidth="1"/>
    <col min="13043" max="13294" width="13.33203125" style="224"/>
    <col min="13295" max="13295" width="2.83203125" style="224" customWidth="1"/>
    <col min="13296" max="13296" width="85" style="224" customWidth="1"/>
    <col min="13297" max="13297" width="13.33203125" style="224" customWidth="1"/>
    <col min="13298" max="13298" width="21.6640625" style="224" customWidth="1"/>
    <col min="13299" max="13550" width="13.33203125" style="224"/>
    <col min="13551" max="13551" width="2.83203125" style="224" customWidth="1"/>
    <col min="13552" max="13552" width="85" style="224" customWidth="1"/>
    <col min="13553" max="13553" width="13.33203125" style="224" customWidth="1"/>
    <col min="13554" max="13554" width="21.6640625" style="224" customWidth="1"/>
    <col min="13555" max="13806" width="13.33203125" style="224"/>
    <col min="13807" max="13807" width="2.83203125" style="224" customWidth="1"/>
    <col min="13808" max="13808" width="85" style="224" customWidth="1"/>
    <col min="13809" max="13809" width="13.33203125" style="224" customWidth="1"/>
    <col min="13810" max="13810" width="21.6640625" style="224" customWidth="1"/>
    <col min="13811" max="14062" width="13.33203125" style="224"/>
    <col min="14063" max="14063" width="2.83203125" style="224" customWidth="1"/>
    <col min="14064" max="14064" width="85" style="224" customWidth="1"/>
    <col min="14065" max="14065" width="13.33203125" style="224" customWidth="1"/>
    <col min="14066" max="14066" width="21.6640625" style="224" customWidth="1"/>
    <col min="14067" max="14318" width="13.33203125" style="224"/>
    <col min="14319" max="14319" width="2.83203125" style="224" customWidth="1"/>
    <col min="14320" max="14320" width="85" style="224" customWidth="1"/>
    <col min="14321" max="14321" width="13.33203125" style="224" customWidth="1"/>
    <col min="14322" max="14322" width="21.6640625" style="224" customWidth="1"/>
    <col min="14323" max="14574" width="13.33203125" style="224"/>
    <col min="14575" max="14575" width="2.83203125" style="224" customWidth="1"/>
    <col min="14576" max="14576" width="85" style="224" customWidth="1"/>
    <col min="14577" max="14577" width="13.33203125" style="224" customWidth="1"/>
    <col min="14578" max="14578" width="21.6640625" style="224" customWidth="1"/>
    <col min="14579" max="14830" width="13.33203125" style="224"/>
    <col min="14831" max="14831" width="2.83203125" style="224" customWidth="1"/>
    <col min="14832" max="14832" width="85" style="224" customWidth="1"/>
    <col min="14833" max="14833" width="13.33203125" style="224" customWidth="1"/>
    <col min="14834" max="14834" width="21.6640625" style="224" customWidth="1"/>
    <col min="14835" max="15086" width="13.33203125" style="224"/>
    <col min="15087" max="15087" width="2.83203125" style="224" customWidth="1"/>
    <col min="15088" max="15088" width="85" style="224" customWidth="1"/>
    <col min="15089" max="15089" width="13.33203125" style="224" customWidth="1"/>
    <col min="15090" max="15090" width="21.6640625" style="224" customWidth="1"/>
    <col min="15091" max="15342" width="13.33203125" style="224"/>
    <col min="15343" max="15343" width="2.83203125" style="224" customWidth="1"/>
    <col min="15344" max="15344" width="85" style="224" customWidth="1"/>
    <col min="15345" max="15345" width="13.33203125" style="224" customWidth="1"/>
    <col min="15346" max="15346" width="21.6640625" style="224" customWidth="1"/>
    <col min="15347" max="15598" width="13.33203125" style="224"/>
    <col min="15599" max="15599" width="2.83203125" style="224" customWidth="1"/>
    <col min="15600" max="15600" width="85" style="224" customWidth="1"/>
    <col min="15601" max="15601" width="13.33203125" style="224" customWidth="1"/>
    <col min="15602" max="15602" width="21.6640625" style="224" customWidth="1"/>
    <col min="15603" max="15854" width="13.33203125" style="224"/>
    <col min="15855" max="15855" width="2.83203125" style="224" customWidth="1"/>
    <col min="15856" max="15856" width="85" style="224" customWidth="1"/>
    <col min="15857" max="15857" width="13.33203125" style="224" customWidth="1"/>
    <col min="15858" max="15858" width="21.6640625" style="224" customWidth="1"/>
    <col min="15859" max="16110" width="13.33203125" style="224"/>
    <col min="16111" max="16111" width="2.83203125" style="224" customWidth="1"/>
    <col min="16112" max="16112" width="85" style="224" customWidth="1"/>
    <col min="16113" max="16113" width="13.33203125" style="224" customWidth="1"/>
    <col min="16114" max="16114" width="21.6640625" style="224" customWidth="1"/>
    <col min="16115" max="16384" width="13.33203125" style="224"/>
  </cols>
  <sheetData>
    <row r="1" spans="1:6" ht="20.100000000000001" customHeight="1" x14ac:dyDescent="0.2">
      <c r="A1" s="1541"/>
      <c r="B1" s="1425" t="s">
        <v>0</v>
      </c>
      <c r="C1" s="1425"/>
      <c r="D1" s="1425"/>
      <c r="E1" s="1426"/>
      <c r="F1" s="242" t="s">
        <v>104</v>
      </c>
    </row>
    <row r="2" spans="1:6" ht="20.100000000000001" customHeight="1" x14ac:dyDescent="0.2">
      <c r="A2" s="1542"/>
      <c r="B2" s="1162" t="s">
        <v>766</v>
      </c>
      <c r="C2" s="1162"/>
      <c r="D2" s="1162"/>
      <c r="E2" s="1163"/>
    </row>
    <row r="3" spans="1:6" ht="20.100000000000001" customHeight="1" thickBot="1" x14ac:dyDescent="0.25">
      <c r="A3" s="1543"/>
      <c r="B3" s="1164" t="s">
        <v>2</v>
      </c>
      <c r="C3" s="1164"/>
      <c r="D3" s="1164" t="str">
        <f>Instructivo!G3</f>
        <v>VERSIÓN: 04</v>
      </c>
      <c r="E3" s="1269"/>
    </row>
    <row r="4" spans="1:6" ht="22.5" customHeight="1" thickBot="1" x14ac:dyDescent="0.25">
      <c r="A4" s="1545"/>
      <c r="B4" s="1545"/>
      <c r="C4" s="1545"/>
      <c r="D4" s="1545"/>
    </row>
    <row r="5" spans="1:6" ht="24" customHeight="1" thickBot="1" x14ac:dyDescent="0.25">
      <c r="A5" s="201" t="s">
        <v>488</v>
      </c>
      <c r="B5" s="1432">
        <v>2020</v>
      </c>
      <c r="C5" s="1503"/>
      <c r="D5" s="1433"/>
    </row>
    <row r="6" spans="1:6" ht="24" customHeight="1" thickBot="1" x14ac:dyDescent="0.25">
      <c r="A6" s="201" t="s">
        <v>489</v>
      </c>
      <c r="B6" s="1432" t="s">
        <v>767</v>
      </c>
      <c r="C6" s="1503"/>
      <c r="D6" s="1433"/>
    </row>
    <row r="8" spans="1:6" ht="30.75" customHeight="1" x14ac:dyDescent="0.2">
      <c r="A8" s="1544" t="s">
        <v>768</v>
      </c>
      <c r="B8" s="1544"/>
      <c r="C8" s="1544"/>
      <c r="D8" s="1544"/>
    </row>
    <row r="9" spans="1:6" ht="20.100000000000001" customHeight="1" thickBot="1" x14ac:dyDescent="0.25">
      <c r="A9" s="225"/>
      <c r="B9" s="225"/>
      <c r="C9" s="225"/>
      <c r="D9" s="225"/>
    </row>
    <row r="10" spans="1:6" ht="39" customHeight="1" x14ac:dyDescent="0.2">
      <c r="A10" s="1546" t="s">
        <v>769</v>
      </c>
      <c r="B10" s="1547"/>
      <c r="C10" s="226" t="s">
        <v>770</v>
      </c>
      <c r="D10" s="227" t="s">
        <v>771</v>
      </c>
    </row>
    <row r="11" spans="1:6" ht="20.100000000000001" customHeight="1" x14ac:dyDescent="0.2">
      <c r="A11" s="1519" t="s">
        <v>772</v>
      </c>
      <c r="B11" s="1520"/>
      <c r="C11" s="1538" t="s">
        <v>773</v>
      </c>
      <c r="D11" s="1539" t="s">
        <v>774</v>
      </c>
    </row>
    <row r="12" spans="1:6" ht="20.100000000000001" customHeight="1" x14ac:dyDescent="0.2">
      <c r="A12" s="1519" t="s">
        <v>775</v>
      </c>
      <c r="B12" s="1520"/>
      <c r="C12" s="1538"/>
      <c r="D12" s="1539"/>
    </row>
    <row r="13" spans="1:6" ht="25.5" customHeight="1" x14ac:dyDescent="0.2">
      <c r="A13" s="1519" t="s">
        <v>776</v>
      </c>
      <c r="B13" s="1520"/>
      <c r="C13" s="1538"/>
      <c r="D13" s="1539"/>
    </row>
    <row r="14" spans="1:6" ht="27.75" customHeight="1" x14ac:dyDescent="0.2">
      <c r="A14" s="1519" t="s">
        <v>777</v>
      </c>
      <c r="B14" s="1520"/>
      <c r="C14" s="1538"/>
      <c r="D14" s="1539"/>
    </row>
    <row r="15" spans="1:6" ht="20.100000000000001" customHeight="1" x14ac:dyDescent="0.2">
      <c r="A15" s="1519" t="s">
        <v>778</v>
      </c>
      <c r="B15" s="1520"/>
      <c r="C15" s="1538"/>
      <c r="D15" s="1539"/>
    </row>
    <row r="16" spans="1:6" ht="20.100000000000001" customHeight="1" x14ac:dyDescent="0.2">
      <c r="A16" s="1519" t="s">
        <v>779</v>
      </c>
      <c r="B16" s="1520"/>
      <c r="C16" s="1538"/>
      <c r="D16" s="1539"/>
    </row>
    <row r="17" spans="1:4" ht="20.100000000000001" customHeight="1" x14ac:dyDescent="0.2">
      <c r="A17" s="1521" t="s">
        <v>780</v>
      </c>
      <c r="B17" s="1522"/>
      <c r="C17" s="228" t="s">
        <v>770</v>
      </c>
      <c r="D17" s="229" t="s">
        <v>771</v>
      </c>
    </row>
    <row r="18" spans="1:4" ht="20.100000000000001" customHeight="1" x14ac:dyDescent="0.2">
      <c r="A18" s="1519" t="s">
        <v>781</v>
      </c>
      <c r="B18" s="1520"/>
      <c r="C18" s="1538" t="s">
        <v>782</v>
      </c>
      <c r="D18" s="1539" t="s">
        <v>774</v>
      </c>
    </row>
    <row r="19" spans="1:4" ht="20.100000000000001" customHeight="1" x14ac:dyDescent="0.2">
      <c r="A19" s="1519" t="s">
        <v>783</v>
      </c>
      <c r="B19" s="1520"/>
      <c r="C19" s="1538"/>
      <c r="D19" s="1539"/>
    </row>
    <row r="20" spans="1:4" ht="20.100000000000001" customHeight="1" x14ac:dyDescent="0.2">
      <c r="A20" s="1519" t="s">
        <v>784</v>
      </c>
      <c r="B20" s="1520"/>
      <c r="C20" s="1538"/>
      <c r="D20" s="1539"/>
    </row>
    <row r="21" spans="1:4" ht="52.5" customHeight="1" x14ac:dyDescent="0.2">
      <c r="A21" s="1519" t="s">
        <v>785</v>
      </c>
      <c r="B21" s="1520"/>
      <c r="C21" s="1538"/>
      <c r="D21" s="1539"/>
    </row>
    <row r="22" spans="1:4" ht="20.100000000000001" customHeight="1" x14ac:dyDescent="0.2">
      <c r="A22" s="1519" t="s">
        <v>786</v>
      </c>
      <c r="B22" s="1520"/>
      <c r="C22" s="1538"/>
      <c r="D22" s="1539"/>
    </row>
    <row r="23" spans="1:4" ht="20.100000000000001" customHeight="1" x14ac:dyDescent="0.2">
      <c r="A23" s="1519" t="s">
        <v>787</v>
      </c>
      <c r="B23" s="1520"/>
      <c r="C23" s="1538"/>
      <c r="D23" s="1539"/>
    </row>
    <row r="24" spans="1:4" ht="20.100000000000001" customHeight="1" x14ac:dyDescent="0.2">
      <c r="A24" s="1519" t="s">
        <v>788</v>
      </c>
      <c r="B24" s="1520"/>
      <c r="C24" s="1538"/>
      <c r="D24" s="1539"/>
    </row>
    <row r="25" spans="1:4" ht="20.100000000000001" customHeight="1" x14ac:dyDescent="0.2">
      <c r="A25" s="1519" t="s">
        <v>789</v>
      </c>
      <c r="B25" s="1520"/>
      <c r="C25" s="1538"/>
      <c r="D25" s="1539"/>
    </row>
    <row r="26" spans="1:4" ht="30" customHeight="1" x14ac:dyDescent="0.2">
      <c r="A26" s="1521" t="s">
        <v>790</v>
      </c>
      <c r="B26" s="1522"/>
      <c r="C26" s="228" t="s">
        <v>770</v>
      </c>
      <c r="D26" s="229" t="s">
        <v>771</v>
      </c>
    </row>
    <row r="27" spans="1:4" ht="20.100000000000001" customHeight="1" x14ac:dyDescent="0.2">
      <c r="A27" s="1519" t="s">
        <v>791</v>
      </c>
      <c r="B27" s="1520"/>
      <c r="C27" s="1538" t="s">
        <v>782</v>
      </c>
      <c r="D27" s="1539" t="s">
        <v>774</v>
      </c>
    </row>
    <row r="28" spans="1:4" ht="20.100000000000001" customHeight="1" x14ac:dyDescent="0.2">
      <c r="A28" s="1519" t="s">
        <v>792</v>
      </c>
      <c r="B28" s="1520"/>
      <c r="C28" s="1538"/>
      <c r="D28" s="1539"/>
    </row>
    <row r="29" spans="1:4" ht="27" customHeight="1" x14ac:dyDescent="0.2">
      <c r="A29" s="1519" t="s">
        <v>793</v>
      </c>
      <c r="B29" s="1520"/>
      <c r="C29" s="1538"/>
      <c r="D29" s="1539"/>
    </row>
    <row r="30" spans="1:4" ht="24.75" customHeight="1" x14ac:dyDescent="0.2">
      <c r="A30" s="1519" t="s">
        <v>794</v>
      </c>
      <c r="B30" s="1520"/>
      <c r="C30" s="1538"/>
      <c r="D30" s="1539"/>
    </row>
    <row r="31" spans="1:4" ht="26.25" customHeight="1" x14ac:dyDescent="0.2">
      <c r="A31" s="1519" t="s">
        <v>795</v>
      </c>
      <c r="B31" s="1520"/>
      <c r="C31" s="1538"/>
      <c r="D31" s="1539"/>
    </row>
    <row r="32" spans="1:4" ht="20.100000000000001" customHeight="1" x14ac:dyDescent="0.2">
      <c r="A32" s="1519" t="s">
        <v>796</v>
      </c>
      <c r="B32" s="1520"/>
      <c r="C32" s="1538"/>
      <c r="D32" s="1539"/>
    </row>
    <row r="33" spans="1:4" ht="24" customHeight="1" x14ac:dyDescent="0.2">
      <c r="A33" s="1530" t="s">
        <v>797</v>
      </c>
      <c r="B33" s="1531"/>
      <c r="C33" s="228" t="s">
        <v>770</v>
      </c>
      <c r="D33" s="229" t="s">
        <v>771</v>
      </c>
    </row>
    <row r="34" spans="1:4" ht="26.25" customHeight="1" x14ac:dyDescent="0.2">
      <c r="A34" s="1536" t="s">
        <v>798</v>
      </c>
      <c r="B34" s="1537"/>
      <c r="C34" s="1538" t="s">
        <v>799</v>
      </c>
      <c r="D34" s="1539" t="s">
        <v>774</v>
      </c>
    </row>
    <row r="35" spans="1:4" ht="27" customHeight="1" x14ac:dyDescent="0.2">
      <c r="A35" s="1536" t="s">
        <v>800</v>
      </c>
      <c r="B35" s="1537"/>
      <c r="C35" s="1538"/>
      <c r="D35" s="1539"/>
    </row>
    <row r="36" spans="1:4" ht="20.100000000000001" customHeight="1" x14ac:dyDescent="0.2">
      <c r="A36" s="1536" t="s">
        <v>801</v>
      </c>
      <c r="B36" s="1537"/>
      <c r="C36" s="1538"/>
      <c r="D36" s="1539"/>
    </row>
    <row r="37" spans="1:4" ht="20.100000000000001" customHeight="1" x14ac:dyDescent="0.2">
      <c r="A37" s="1536" t="s">
        <v>802</v>
      </c>
      <c r="B37" s="1537"/>
      <c r="C37" s="1538"/>
      <c r="D37" s="1539"/>
    </row>
    <row r="38" spans="1:4" ht="29.25" customHeight="1" x14ac:dyDescent="0.2">
      <c r="A38" s="1530" t="s">
        <v>803</v>
      </c>
      <c r="B38" s="1531"/>
      <c r="C38" s="228" t="s">
        <v>770</v>
      </c>
      <c r="D38" s="1539"/>
    </row>
    <row r="39" spans="1:4" ht="20.100000000000001" customHeight="1" x14ac:dyDescent="0.2">
      <c r="A39" s="1536" t="s">
        <v>804</v>
      </c>
      <c r="B39" s="1537"/>
      <c r="C39" s="230">
        <v>2500</v>
      </c>
      <c r="D39" s="1539"/>
    </row>
    <row r="40" spans="1:4" ht="20.100000000000001" customHeight="1" x14ac:dyDescent="0.2">
      <c r="A40" s="1530" t="s">
        <v>805</v>
      </c>
      <c r="B40" s="1531"/>
      <c r="C40" s="228" t="s">
        <v>770</v>
      </c>
      <c r="D40" s="1539"/>
    </row>
    <row r="41" spans="1:4" ht="28.5" customHeight="1" x14ac:dyDescent="0.2">
      <c r="A41" s="1536" t="s">
        <v>806</v>
      </c>
      <c r="B41" s="1537"/>
      <c r="C41" s="231">
        <v>4500</v>
      </c>
      <c r="D41" s="1539"/>
    </row>
    <row r="42" spans="1:4" ht="26.25" customHeight="1" x14ac:dyDescent="0.2">
      <c r="A42" s="1530" t="s">
        <v>807</v>
      </c>
      <c r="B42" s="1531"/>
      <c r="C42" s="228" t="s">
        <v>770</v>
      </c>
      <c r="D42" s="1539"/>
    </row>
    <row r="43" spans="1:4" ht="26.25" customHeight="1" x14ac:dyDescent="0.2">
      <c r="A43" s="1536" t="s">
        <v>808</v>
      </c>
      <c r="B43" s="1537"/>
      <c r="C43" s="1540" t="s">
        <v>809</v>
      </c>
      <c r="D43" s="1539"/>
    </row>
    <row r="44" spans="1:4" ht="78.75" customHeight="1" x14ac:dyDescent="0.2">
      <c r="A44" s="1536" t="s">
        <v>810</v>
      </c>
      <c r="B44" s="1537"/>
      <c r="C44" s="1540"/>
      <c r="D44" s="1539"/>
    </row>
    <row r="45" spans="1:4" ht="20.100000000000001" customHeight="1" x14ac:dyDescent="0.2">
      <c r="A45" s="1527" t="s">
        <v>811</v>
      </c>
      <c r="B45" s="1528"/>
      <c r="C45" s="1528"/>
      <c r="D45" s="1529"/>
    </row>
    <row r="46" spans="1:4" ht="20.100000000000001" customHeight="1" x14ac:dyDescent="0.2">
      <c r="A46" s="1532" t="s">
        <v>812</v>
      </c>
      <c r="B46" s="1533"/>
      <c r="C46" s="228" t="s">
        <v>770</v>
      </c>
      <c r="D46" s="229" t="s">
        <v>771</v>
      </c>
    </row>
    <row r="47" spans="1:4" ht="178.5" customHeight="1" thickBot="1" x14ac:dyDescent="0.25">
      <c r="A47" s="1534" t="s">
        <v>813</v>
      </c>
      <c r="B47" s="1535"/>
      <c r="C47" s="232">
        <v>40000</v>
      </c>
      <c r="D47" s="233" t="s">
        <v>814</v>
      </c>
    </row>
    <row r="48" spans="1:4" ht="20.100000000000001" customHeight="1" x14ac:dyDescent="0.2">
      <c r="A48" s="234"/>
      <c r="B48" s="234"/>
    </row>
    <row r="49" spans="1:12" ht="20.100000000000001" customHeight="1" thickBot="1" x14ac:dyDescent="0.25">
      <c r="A49" s="1507" t="s">
        <v>815</v>
      </c>
      <c r="B49" s="1508"/>
      <c r="C49" s="1508"/>
      <c r="D49" s="1508"/>
      <c r="E49" s="1508"/>
      <c r="F49" s="1508"/>
      <c r="G49" s="1508"/>
    </row>
    <row r="50" spans="1:12" ht="20.100000000000001" customHeight="1" x14ac:dyDescent="0.2">
      <c r="A50" s="1523" t="s">
        <v>816</v>
      </c>
      <c r="B50" s="1524"/>
      <c r="C50" s="375" t="s">
        <v>404</v>
      </c>
      <c r="D50" s="376">
        <v>1.61E-2</v>
      </c>
      <c r="E50" s="639">
        <v>5.62E-2</v>
      </c>
      <c r="F50" s="649">
        <v>0.13120000000000001</v>
      </c>
      <c r="G50" s="644">
        <v>9.2799999999999994E-2</v>
      </c>
    </row>
    <row r="51" spans="1:12" ht="20.100000000000001" customHeight="1" x14ac:dyDescent="0.2">
      <c r="A51" s="1525" t="s">
        <v>817</v>
      </c>
      <c r="B51" s="1526"/>
      <c r="C51" s="375">
        <v>2020</v>
      </c>
      <c r="D51" s="375">
        <v>2021</v>
      </c>
      <c r="E51" s="640">
        <v>2022</v>
      </c>
      <c r="F51" s="650">
        <v>2023</v>
      </c>
      <c r="G51" s="645">
        <v>2024</v>
      </c>
    </row>
    <row r="52" spans="1:12" ht="20.100000000000001" customHeight="1" x14ac:dyDescent="0.2">
      <c r="A52" s="1517" t="s">
        <v>375</v>
      </c>
      <c r="B52" s="1518"/>
      <c r="C52" s="235" t="s">
        <v>818</v>
      </c>
      <c r="D52" s="235" t="s">
        <v>818</v>
      </c>
      <c r="E52" s="641" t="s">
        <v>818</v>
      </c>
      <c r="F52" s="651" t="s">
        <v>818</v>
      </c>
      <c r="G52" s="646" t="s">
        <v>818</v>
      </c>
    </row>
    <row r="53" spans="1:12" ht="20.100000000000001" customHeight="1" x14ac:dyDescent="0.2">
      <c r="A53" s="1515" t="s">
        <v>819</v>
      </c>
      <c r="B53" s="1516"/>
      <c r="C53" s="373">
        <v>10000</v>
      </c>
      <c r="D53" s="373">
        <f>ROUND((C53*$D$50)+C53,-2)</f>
        <v>10200</v>
      </c>
      <c r="E53" s="642">
        <f t="shared" ref="E53:E60" si="0">ROUND((D53*$E$50)+D53,-2)</f>
        <v>10800</v>
      </c>
      <c r="F53" s="652">
        <f>E53*$F$50+E53</f>
        <v>12216.96</v>
      </c>
      <c r="G53" s="647">
        <f>F53*$G$50+F53</f>
        <v>13350.693887999998</v>
      </c>
    </row>
    <row r="54" spans="1:12" ht="20.100000000000001" customHeight="1" x14ac:dyDescent="0.2">
      <c r="A54" s="1515" t="s">
        <v>820</v>
      </c>
      <c r="B54" s="1516"/>
      <c r="C54" s="373">
        <v>12000</v>
      </c>
      <c r="D54" s="373">
        <f t="shared" ref="D54:D64" si="1">ROUND((C54*$D$50)+C54,-2)</f>
        <v>12200</v>
      </c>
      <c r="E54" s="642">
        <f t="shared" si="0"/>
        <v>12900</v>
      </c>
      <c r="F54" s="652">
        <f t="shared" ref="F54:F64" si="2">E54*$F$50+E54</f>
        <v>14592.48</v>
      </c>
      <c r="G54" s="647">
        <f>F54*$G$50+F54</f>
        <v>15946.662144</v>
      </c>
    </row>
    <row r="55" spans="1:12" ht="32.25" customHeight="1" x14ac:dyDescent="0.2">
      <c r="A55" s="1511" t="s">
        <v>821</v>
      </c>
      <c r="B55" s="1512"/>
      <c r="C55" s="373">
        <v>15000</v>
      </c>
      <c r="D55" s="373">
        <f t="shared" si="1"/>
        <v>15200</v>
      </c>
      <c r="E55" s="642">
        <f t="shared" si="0"/>
        <v>16100</v>
      </c>
      <c r="F55" s="652">
        <f t="shared" si="2"/>
        <v>18212.32</v>
      </c>
      <c r="G55" s="647">
        <f t="shared" ref="G55:G64" si="3">F55*$G$50+F55</f>
        <v>19902.423296000001</v>
      </c>
    </row>
    <row r="56" spans="1:12" ht="32.25" customHeight="1" x14ac:dyDescent="0.2">
      <c r="A56" s="1511" t="s">
        <v>822</v>
      </c>
      <c r="B56" s="1512"/>
      <c r="C56" s="373">
        <v>18000</v>
      </c>
      <c r="D56" s="373">
        <f t="shared" si="1"/>
        <v>18300</v>
      </c>
      <c r="E56" s="642">
        <f t="shared" si="0"/>
        <v>19300</v>
      </c>
      <c r="F56" s="652">
        <f t="shared" si="2"/>
        <v>21832.16</v>
      </c>
      <c r="G56" s="647">
        <f t="shared" si="3"/>
        <v>23858.184448</v>
      </c>
    </row>
    <row r="57" spans="1:12" ht="30" customHeight="1" x14ac:dyDescent="0.2">
      <c r="A57" s="1515" t="s">
        <v>823</v>
      </c>
      <c r="B57" s="1516"/>
      <c r="C57" s="373">
        <v>15000</v>
      </c>
      <c r="D57" s="373">
        <f t="shared" si="1"/>
        <v>15200</v>
      </c>
      <c r="E57" s="642">
        <f t="shared" si="0"/>
        <v>16100</v>
      </c>
      <c r="F57" s="652">
        <f t="shared" si="2"/>
        <v>18212.32</v>
      </c>
      <c r="G57" s="647">
        <f t="shared" si="3"/>
        <v>19902.423296000001</v>
      </c>
      <c r="I57" s="798" t="s">
        <v>1272</v>
      </c>
      <c r="J57" s="799" t="s">
        <v>1275</v>
      </c>
      <c r="K57" s="799" t="s">
        <v>1286</v>
      </c>
      <c r="L57" s="800"/>
    </row>
    <row r="58" spans="1:12" ht="20.100000000000001" customHeight="1" x14ac:dyDescent="0.2">
      <c r="A58" s="1515" t="s">
        <v>824</v>
      </c>
      <c r="B58" s="1516"/>
      <c r="C58" s="373">
        <v>18000</v>
      </c>
      <c r="D58" s="373">
        <f t="shared" si="1"/>
        <v>18300</v>
      </c>
      <c r="E58" s="642">
        <f t="shared" si="0"/>
        <v>19300</v>
      </c>
      <c r="F58" s="652">
        <f t="shared" si="2"/>
        <v>21832.16</v>
      </c>
      <c r="G58" s="647">
        <f t="shared" si="3"/>
        <v>23858.184448</v>
      </c>
      <c r="I58" s="789"/>
      <c r="J58" s="792">
        <v>5.1999999999999998E-2</v>
      </c>
      <c r="K58" s="792">
        <v>0.03</v>
      </c>
      <c r="L58" s="801"/>
    </row>
    <row r="59" spans="1:12" ht="33.75" customHeight="1" x14ac:dyDescent="0.2">
      <c r="A59" s="1511" t="s">
        <v>797</v>
      </c>
      <c r="B59" s="1512"/>
      <c r="C59" s="373">
        <v>8000</v>
      </c>
      <c r="D59" s="373">
        <f t="shared" si="1"/>
        <v>8100</v>
      </c>
      <c r="E59" s="642">
        <f t="shared" si="0"/>
        <v>8600</v>
      </c>
      <c r="F59" s="652">
        <f t="shared" si="2"/>
        <v>9728.32</v>
      </c>
      <c r="G59" s="647">
        <f t="shared" si="3"/>
        <v>10631.108096</v>
      </c>
      <c r="H59" s="802" t="str">
        <f>A59</f>
        <v xml:space="preserve">REFRIGERIO CUANDO LA ACTIVIDAD DURA HASTA CUATRO HORAS  Y NO SE DA ALMUERZO </v>
      </c>
      <c r="I59" s="794">
        <f>G59</f>
        <v>10631.108096</v>
      </c>
      <c r="J59" s="790">
        <f>I59+(I59*J58)</f>
        <v>11183.925716992</v>
      </c>
      <c r="K59" s="790">
        <f>J59+(J59*K58)</f>
        <v>11519.44348850176</v>
      </c>
      <c r="L59" s="163"/>
    </row>
    <row r="60" spans="1:12" ht="32.25" customHeight="1" x14ac:dyDescent="0.2">
      <c r="A60" s="1511" t="s">
        <v>803</v>
      </c>
      <c r="B60" s="1512"/>
      <c r="C60" s="373">
        <v>2500</v>
      </c>
      <c r="D60" s="373">
        <f t="shared" si="1"/>
        <v>2500</v>
      </c>
      <c r="E60" s="642">
        <f t="shared" si="0"/>
        <v>2600</v>
      </c>
      <c r="F60" s="652">
        <f t="shared" si="2"/>
        <v>2941.12</v>
      </c>
      <c r="G60" s="647">
        <f t="shared" si="3"/>
        <v>3214.0559359999997</v>
      </c>
      <c r="I60" s="163"/>
      <c r="J60" s="163"/>
      <c r="K60" s="163"/>
      <c r="L60" s="163"/>
    </row>
    <row r="61" spans="1:12" ht="20.100000000000001" customHeight="1" x14ac:dyDescent="0.2">
      <c r="A61" s="1515" t="s">
        <v>805</v>
      </c>
      <c r="B61" s="1516"/>
      <c r="C61" s="373">
        <v>4500</v>
      </c>
      <c r="D61" s="373">
        <f t="shared" si="1"/>
        <v>4600</v>
      </c>
      <c r="E61" s="642">
        <f t="shared" ref="E61:E64" si="4">ROUND((D61*$E$50)+D61,-2)</f>
        <v>4900</v>
      </c>
      <c r="F61" s="652">
        <f t="shared" si="2"/>
        <v>5542.88</v>
      </c>
      <c r="G61" s="647">
        <f t="shared" si="3"/>
        <v>6057.2592640000003</v>
      </c>
      <c r="I61" s="45"/>
      <c r="J61" s="45"/>
      <c r="K61" s="45"/>
      <c r="L61" s="45"/>
    </row>
    <row r="62" spans="1:12" ht="33" customHeight="1" x14ac:dyDescent="0.2">
      <c r="A62" s="1511" t="s">
        <v>825</v>
      </c>
      <c r="B62" s="1512"/>
      <c r="C62" s="373">
        <v>5000</v>
      </c>
      <c r="D62" s="373">
        <f t="shared" si="1"/>
        <v>5100</v>
      </c>
      <c r="E62" s="642">
        <f t="shared" si="4"/>
        <v>5400</v>
      </c>
      <c r="F62" s="652">
        <f t="shared" si="2"/>
        <v>6108.48</v>
      </c>
      <c r="G62" s="647">
        <f t="shared" si="3"/>
        <v>6675.346943999999</v>
      </c>
    </row>
    <row r="63" spans="1:12" ht="44.25" customHeight="1" x14ac:dyDescent="0.2">
      <c r="A63" s="1511" t="s">
        <v>826</v>
      </c>
      <c r="B63" s="1512"/>
      <c r="C63" s="373">
        <v>8000</v>
      </c>
      <c r="D63" s="373">
        <f t="shared" si="1"/>
        <v>8100</v>
      </c>
      <c r="E63" s="642">
        <f t="shared" si="4"/>
        <v>8600</v>
      </c>
      <c r="F63" s="652">
        <f t="shared" si="2"/>
        <v>9728.32</v>
      </c>
      <c r="G63" s="647">
        <f t="shared" si="3"/>
        <v>10631.108096</v>
      </c>
    </row>
    <row r="64" spans="1:12" ht="20.100000000000001" customHeight="1" thickBot="1" x14ac:dyDescent="0.25">
      <c r="A64" s="1513" t="s">
        <v>827</v>
      </c>
      <c r="B64" s="1514"/>
      <c r="C64" s="374">
        <v>40000</v>
      </c>
      <c r="D64" s="374">
        <f t="shared" si="1"/>
        <v>40600</v>
      </c>
      <c r="E64" s="643">
        <f t="shared" si="4"/>
        <v>42900</v>
      </c>
      <c r="F64" s="653">
        <f t="shared" si="2"/>
        <v>48528.480000000003</v>
      </c>
      <c r="G64" s="648">
        <f t="shared" si="3"/>
        <v>53031.922944000005</v>
      </c>
    </row>
    <row r="65" spans="1:5" ht="20.100000000000001" customHeight="1" thickBot="1" x14ac:dyDescent="0.25"/>
    <row r="66" spans="1:5" ht="61.5" customHeight="1" thickBot="1" x14ac:dyDescent="0.25">
      <c r="A66" s="967" t="s">
        <v>828</v>
      </c>
      <c r="B66" s="1509"/>
      <c r="C66" s="1509"/>
      <c r="D66" s="1509"/>
      <c r="E66" s="1510"/>
    </row>
  </sheetData>
  <sheetProtection formatCells="0" formatColumns="0" formatRows="0" insertRows="0" autoFilter="0" pivotTables="0"/>
  <mergeCells count="73">
    <mergeCell ref="A43:B43"/>
    <mergeCell ref="A44:B44"/>
    <mergeCell ref="A1:A3"/>
    <mergeCell ref="A8:D8"/>
    <mergeCell ref="C11:C16"/>
    <mergeCell ref="D11:D16"/>
    <mergeCell ref="B5:D5"/>
    <mergeCell ref="B6:D6"/>
    <mergeCell ref="A14:B14"/>
    <mergeCell ref="A4:D4"/>
    <mergeCell ref="A17:B17"/>
    <mergeCell ref="A10:B10"/>
    <mergeCell ref="A11:B11"/>
    <mergeCell ref="A12:B12"/>
    <mergeCell ref="A13:B13"/>
    <mergeCell ref="C18:C25"/>
    <mergeCell ref="D18:D25"/>
    <mergeCell ref="A22:B22"/>
    <mergeCell ref="A18:B18"/>
    <mergeCell ref="A19:B19"/>
    <mergeCell ref="A20:B20"/>
    <mergeCell ref="A21:B21"/>
    <mergeCell ref="A23:B23"/>
    <mergeCell ref="A24:B24"/>
    <mergeCell ref="A25:B25"/>
    <mergeCell ref="C27:C32"/>
    <mergeCell ref="D27:D32"/>
    <mergeCell ref="C34:C37"/>
    <mergeCell ref="D34:D44"/>
    <mergeCell ref="A29:B29"/>
    <mergeCell ref="A30:B30"/>
    <mergeCell ref="A31:B31"/>
    <mergeCell ref="A32:B32"/>
    <mergeCell ref="A33:B33"/>
    <mergeCell ref="A34:B34"/>
    <mergeCell ref="A35:B35"/>
    <mergeCell ref="A36:B36"/>
    <mergeCell ref="A37:B37"/>
    <mergeCell ref="A38:B38"/>
    <mergeCell ref="A39:B39"/>
    <mergeCell ref="C43:C44"/>
    <mergeCell ref="A54:B54"/>
    <mergeCell ref="A55:B55"/>
    <mergeCell ref="A56:B56"/>
    <mergeCell ref="A15:B15"/>
    <mergeCell ref="A16:B16"/>
    <mergeCell ref="A26:B26"/>
    <mergeCell ref="A27:B27"/>
    <mergeCell ref="A28:B28"/>
    <mergeCell ref="A50:B50"/>
    <mergeCell ref="A51:B51"/>
    <mergeCell ref="A45:D45"/>
    <mergeCell ref="A40:B40"/>
    <mergeCell ref="A46:B46"/>
    <mergeCell ref="A47:B47"/>
    <mergeCell ref="A41:B41"/>
    <mergeCell ref="A42:B42"/>
    <mergeCell ref="A49:G49"/>
    <mergeCell ref="A66:E66"/>
    <mergeCell ref="B1:E1"/>
    <mergeCell ref="B2:E2"/>
    <mergeCell ref="D3:E3"/>
    <mergeCell ref="B3:C3"/>
    <mergeCell ref="A62:B62"/>
    <mergeCell ref="A63:B63"/>
    <mergeCell ref="A64:B64"/>
    <mergeCell ref="A57:B57"/>
    <mergeCell ref="A58:B58"/>
    <mergeCell ref="A59:B59"/>
    <mergeCell ref="A60:B60"/>
    <mergeCell ref="A61:B61"/>
    <mergeCell ref="A52:B52"/>
    <mergeCell ref="A53:B53"/>
  </mergeCells>
  <hyperlinks>
    <hyperlink ref="F1" location="ins" display="Instructivo" xr:uid="{00000000-0004-0000-1A00-000000000000}"/>
  </hyperlinks>
  <printOptions horizontalCentered="1"/>
  <pageMargins left="0" right="0" top="0" bottom="0" header="0" footer="0"/>
  <pageSetup fitToHeight="0" orientation="landscape" r:id="rId1"/>
  <drawing r:id="rId2"/>
  <legacyDrawing r:id="rId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Hoja24">
    <tabColor theme="7" tint="0.39997558519241921"/>
    <pageSetUpPr fitToPage="1"/>
  </sheetPr>
  <dimension ref="A1:S16"/>
  <sheetViews>
    <sheetView showGridLines="0" topLeftCell="A4" zoomScale="130" zoomScaleNormal="130" workbookViewId="0">
      <selection activeCell="D19" sqref="D19"/>
    </sheetView>
  </sheetViews>
  <sheetFormatPr baseColWidth="10" defaultColWidth="12" defaultRowHeight="20.100000000000001" customHeight="1" x14ac:dyDescent="0.2"/>
  <cols>
    <col min="1" max="1" width="37.33203125" style="45" customWidth="1"/>
    <col min="2" max="2" width="35.33203125" style="45" customWidth="1"/>
    <col min="3" max="3" width="21" style="45" customWidth="1"/>
    <col min="4" max="4" width="12" style="45"/>
    <col min="5" max="5" width="17.83203125" style="45" customWidth="1"/>
    <col min="6" max="6" width="13.83203125" style="45" bestFit="1" customWidth="1"/>
    <col min="7" max="8" width="12" style="45"/>
    <col min="9" max="9" width="15" style="45" bestFit="1" customWidth="1"/>
    <col min="10" max="10" width="13.83203125" style="45" bestFit="1" customWidth="1"/>
    <col min="11" max="246" width="12" style="45"/>
    <col min="247" max="247" width="36.33203125" style="45" customWidth="1"/>
    <col min="248" max="248" width="22.33203125" style="45" customWidth="1"/>
    <col min="249" max="249" width="12" style="45"/>
    <col min="250" max="250" width="14.33203125" style="45" customWidth="1"/>
    <col min="251" max="502" width="12" style="45"/>
    <col min="503" max="503" width="36.33203125" style="45" customWidth="1"/>
    <col min="504" max="504" width="22.33203125" style="45" customWidth="1"/>
    <col min="505" max="505" width="12" style="45"/>
    <col min="506" max="506" width="14.33203125" style="45" customWidth="1"/>
    <col min="507" max="758" width="12" style="45"/>
    <col min="759" max="759" width="36.33203125" style="45" customWidth="1"/>
    <col min="760" max="760" width="22.33203125" style="45" customWidth="1"/>
    <col min="761" max="761" width="12" style="45"/>
    <col min="762" max="762" width="14.33203125" style="45" customWidth="1"/>
    <col min="763" max="1014" width="12" style="45"/>
    <col min="1015" max="1015" width="36.33203125" style="45" customWidth="1"/>
    <col min="1016" max="1016" width="22.33203125" style="45" customWidth="1"/>
    <col min="1017" max="1017" width="12" style="45"/>
    <col min="1018" max="1018" width="14.33203125" style="45" customWidth="1"/>
    <col min="1019" max="1270" width="12" style="45"/>
    <col min="1271" max="1271" width="36.33203125" style="45" customWidth="1"/>
    <col min="1272" max="1272" width="22.33203125" style="45" customWidth="1"/>
    <col min="1273" max="1273" width="12" style="45"/>
    <col min="1274" max="1274" width="14.33203125" style="45" customWidth="1"/>
    <col min="1275" max="1526" width="12" style="45"/>
    <col min="1527" max="1527" width="36.33203125" style="45" customWidth="1"/>
    <col min="1528" max="1528" width="22.33203125" style="45" customWidth="1"/>
    <col min="1529" max="1529" width="12" style="45"/>
    <col min="1530" max="1530" width="14.33203125" style="45" customWidth="1"/>
    <col min="1531" max="1782" width="12" style="45"/>
    <col min="1783" max="1783" width="36.33203125" style="45" customWidth="1"/>
    <col min="1784" max="1784" width="22.33203125" style="45" customWidth="1"/>
    <col min="1785" max="1785" width="12" style="45"/>
    <col min="1786" max="1786" width="14.33203125" style="45" customWidth="1"/>
    <col min="1787" max="2038" width="12" style="45"/>
    <col min="2039" max="2039" width="36.33203125" style="45" customWidth="1"/>
    <col min="2040" max="2040" width="22.33203125" style="45" customWidth="1"/>
    <col min="2041" max="2041" width="12" style="45"/>
    <col min="2042" max="2042" width="14.33203125" style="45" customWidth="1"/>
    <col min="2043" max="2294" width="12" style="45"/>
    <col min="2295" max="2295" width="36.33203125" style="45" customWidth="1"/>
    <col min="2296" max="2296" width="22.33203125" style="45" customWidth="1"/>
    <col min="2297" max="2297" width="12" style="45"/>
    <col min="2298" max="2298" width="14.33203125" style="45" customWidth="1"/>
    <col min="2299" max="2550" width="12" style="45"/>
    <col min="2551" max="2551" width="36.33203125" style="45" customWidth="1"/>
    <col min="2552" max="2552" width="22.33203125" style="45" customWidth="1"/>
    <col min="2553" max="2553" width="12" style="45"/>
    <col min="2554" max="2554" width="14.33203125" style="45" customWidth="1"/>
    <col min="2555" max="2806" width="12" style="45"/>
    <col min="2807" max="2807" width="36.33203125" style="45" customWidth="1"/>
    <col min="2808" max="2808" width="22.33203125" style="45" customWidth="1"/>
    <col min="2809" max="2809" width="12" style="45"/>
    <col min="2810" max="2810" width="14.33203125" style="45" customWidth="1"/>
    <col min="2811" max="3062" width="12" style="45"/>
    <col min="3063" max="3063" width="36.33203125" style="45" customWidth="1"/>
    <col min="3064" max="3064" width="22.33203125" style="45" customWidth="1"/>
    <col min="3065" max="3065" width="12" style="45"/>
    <col min="3066" max="3066" width="14.33203125" style="45" customWidth="1"/>
    <col min="3067" max="3318" width="12" style="45"/>
    <col min="3319" max="3319" width="36.33203125" style="45" customWidth="1"/>
    <col min="3320" max="3320" width="22.33203125" style="45" customWidth="1"/>
    <col min="3321" max="3321" width="12" style="45"/>
    <col min="3322" max="3322" width="14.33203125" style="45" customWidth="1"/>
    <col min="3323" max="3574" width="12" style="45"/>
    <col min="3575" max="3575" width="36.33203125" style="45" customWidth="1"/>
    <col min="3576" max="3576" width="22.33203125" style="45" customWidth="1"/>
    <col min="3577" max="3577" width="12" style="45"/>
    <col min="3578" max="3578" width="14.33203125" style="45" customWidth="1"/>
    <col min="3579" max="3830" width="12" style="45"/>
    <col min="3831" max="3831" width="36.33203125" style="45" customWidth="1"/>
    <col min="3832" max="3832" width="22.33203125" style="45" customWidth="1"/>
    <col min="3833" max="3833" width="12" style="45"/>
    <col min="3834" max="3834" width="14.33203125" style="45" customWidth="1"/>
    <col min="3835" max="4086" width="12" style="45"/>
    <col min="4087" max="4087" width="36.33203125" style="45" customWidth="1"/>
    <col min="4088" max="4088" width="22.33203125" style="45" customWidth="1"/>
    <col min="4089" max="4089" width="12" style="45"/>
    <col min="4090" max="4090" width="14.33203125" style="45" customWidth="1"/>
    <col min="4091" max="4342" width="12" style="45"/>
    <col min="4343" max="4343" width="36.33203125" style="45" customWidth="1"/>
    <col min="4344" max="4344" width="22.33203125" style="45" customWidth="1"/>
    <col min="4345" max="4345" width="12" style="45"/>
    <col min="4346" max="4346" width="14.33203125" style="45" customWidth="1"/>
    <col min="4347" max="4598" width="12" style="45"/>
    <col min="4599" max="4599" width="36.33203125" style="45" customWidth="1"/>
    <col min="4600" max="4600" width="22.33203125" style="45" customWidth="1"/>
    <col min="4601" max="4601" width="12" style="45"/>
    <col min="4602" max="4602" width="14.33203125" style="45" customWidth="1"/>
    <col min="4603" max="4854" width="12" style="45"/>
    <col min="4855" max="4855" width="36.33203125" style="45" customWidth="1"/>
    <col min="4856" max="4856" width="22.33203125" style="45" customWidth="1"/>
    <col min="4857" max="4857" width="12" style="45"/>
    <col min="4858" max="4858" width="14.33203125" style="45" customWidth="1"/>
    <col min="4859" max="5110" width="12" style="45"/>
    <col min="5111" max="5111" width="36.33203125" style="45" customWidth="1"/>
    <col min="5112" max="5112" width="22.33203125" style="45" customWidth="1"/>
    <col min="5113" max="5113" width="12" style="45"/>
    <col min="5114" max="5114" width="14.33203125" style="45" customWidth="1"/>
    <col min="5115" max="5366" width="12" style="45"/>
    <col min="5367" max="5367" width="36.33203125" style="45" customWidth="1"/>
    <col min="5368" max="5368" width="22.33203125" style="45" customWidth="1"/>
    <col min="5369" max="5369" width="12" style="45"/>
    <col min="5370" max="5370" width="14.33203125" style="45" customWidth="1"/>
    <col min="5371" max="5622" width="12" style="45"/>
    <col min="5623" max="5623" width="36.33203125" style="45" customWidth="1"/>
    <col min="5624" max="5624" width="22.33203125" style="45" customWidth="1"/>
    <col min="5625" max="5625" width="12" style="45"/>
    <col min="5626" max="5626" width="14.33203125" style="45" customWidth="1"/>
    <col min="5627" max="5878" width="12" style="45"/>
    <col min="5879" max="5879" width="36.33203125" style="45" customWidth="1"/>
    <col min="5880" max="5880" width="22.33203125" style="45" customWidth="1"/>
    <col min="5881" max="5881" width="12" style="45"/>
    <col min="5882" max="5882" width="14.33203125" style="45" customWidth="1"/>
    <col min="5883" max="6134" width="12" style="45"/>
    <col min="6135" max="6135" width="36.33203125" style="45" customWidth="1"/>
    <col min="6136" max="6136" width="22.33203125" style="45" customWidth="1"/>
    <col min="6137" max="6137" width="12" style="45"/>
    <col min="6138" max="6138" width="14.33203125" style="45" customWidth="1"/>
    <col min="6139" max="6390" width="12" style="45"/>
    <col min="6391" max="6391" width="36.33203125" style="45" customWidth="1"/>
    <col min="6392" max="6392" width="22.33203125" style="45" customWidth="1"/>
    <col min="6393" max="6393" width="12" style="45"/>
    <col min="6394" max="6394" width="14.33203125" style="45" customWidth="1"/>
    <col min="6395" max="6646" width="12" style="45"/>
    <col min="6647" max="6647" width="36.33203125" style="45" customWidth="1"/>
    <col min="6648" max="6648" width="22.33203125" style="45" customWidth="1"/>
    <col min="6649" max="6649" width="12" style="45"/>
    <col min="6650" max="6650" width="14.33203125" style="45" customWidth="1"/>
    <col min="6651" max="6902" width="12" style="45"/>
    <col min="6903" max="6903" width="36.33203125" style="45" customWidth="1"/>
    <col min="6904" max="6904" width="22.33203125" style="45" customWidth="1"/>
    <col min="6905" max="6905" width="12" style="45"/>
    <col min="6906" max="6906" width="14.33203125" style="45" customWidth="1"/>
    <col min="6907" max="7158" width="12" style="45"/>
    <col min="7159" max="7159" width="36.33203125" style="45" customWidth="1"/>
    <col min="7160" max="7160" width="22.33203125" style="45" customWidth="1"/>
    <col min="7161" max="7161" width="12" style="45"/>
    <col min="7162" max="7162" width="14.33203125" style="45" customWidth="1"/>
    <col min="7163" max="7414" width="12" style="45"/>
    <col min="7415" max="7415" width="36.33203125" style="45" customWidth="1"/>
    <col min="7416" max="7416" width="22.33203125" style="45" customWidth="1"/>
    <col min="7417" max="7417" width="12" style="45"/>
    <col min="7418" max="7418" width="14.33203125" style="45" customWidth="1"/>
    <col min="7419" max="7670" width="12" style="45"/>
    <col min="7671" max="7671" width="36.33203125" style="45" customWidth="1"/>
    <col min="7672" max="7672" width="22.33203125" style="45" customWidth="1"/>
    <col min="7673" max="7673" width="12" style="45"/>
    <col min="7674" max="7674" width="14.33203125" style="45" customWidth="1"/>
    <col min="7675" max="7926" width="12" style="45"/>
    <col min="7927" max="7927" width="36.33203125" style="45" customWidth="1"/>
    <col min="7928" max="7928" width="22.33203125" style="45" customWidth="1"/>
    <col min="7929" max="7929" width="12" style="45"/>
    <col min="7930" max="7930" width="14.33203125" style="45" customWidth="1"/>
    <col min="7931" max="8182" width="12" style="45"/>
    <col min="8183" max="8183" width="36.33203125" style="45" customWidth="1"/>
    <col min="8184" max="8184" width="22.33203125" style="45" customWidth="1"/>
    <col min="8185" max="8185" width="12" style="45"/>
    <col min="8186" max="8186" width="14.33203125" style="45" customWidth="1"/>
    <col min="8187" max="8438" width="12" style="45"/>
    <col min="8439" max="8439" width="36.33203125" style="45" customWidth="1"/>
    <col min="8440" max="8440" width="22.33203125" style="45" customWidth="1"/>
    <col min="8441" max="8441" width="12" style="45"/>
    <col min="8442" max="8442" width="14.33203125" style="45" customWidth="1"/>
    <col min="8443" max="8694" width="12" style="45"/>
    <col min="8695" max="8695" width="36.33203125" style="45" customWidth="1"/>
    <col min="8696" max="8696" width="22.33203125" style="45" customWidth="1"/>
    <col min="8697" max="8697" width="12" style="45"/>
    <col min="8698" max="8698" width="14.33203125" style="45" customWidth="1"/>
    <col min="8699" max="8950" width="12" style="45"/>
    <col min="8951" max="8951" width="36.33203125" style="45" customWidth="1"/>
    <col min="8952" max="8952" width="22.33203125" style="45" customWidth="1"/>
    <col min="8953" max="8953" width="12" style="45"/>
    <col min="8954" max="8954" width="14.33203125" style="45" customWidth="1"/>
    <col min="8955" max="9206" width="12" style="45"/>
    <col min="9207" max="9207" width="36.33203125" style="45" customWidth="1"/>
    <col min="9208" max="9208" width="22.33203125" style="45" customWidth="1"/>
    <col min="9209" max="9209" width="12" style="45"/>
    <col min="9210" max="9210" width="14.33203125" style="45" customWidth="1"/>
    <col min="9211" max="9462" width="12" style="45"/>
    <col min="9463" max="9463" width="36.33203125" style="45" customWidth="1"/>
    <col min="9464" max="9464" width="22.33203125" style="45" customWidth="1"/>
    <col min="9465" max="9465" width="12" style="45"/>
    <col min="9466" max="9466" width="14.33203125" style="45" customWidth="1"/>
    <col min="9467" max="9718" width="12" style="45"/>
    <col min="9719" max="9719" width="36.33203125" style="45" customWidth="1"/>
    <col min="9720" max="9720" width="22.33203125" style="45" customWidth="1"/>
    <col min="9721" max="9721" width="12" style="45"/>
    <col min="9722" max="9722" width="14.33203125" style="45" customWidth="1"/>
    <col min="9723" max="9974" width="12" style="45"/>
    <col min="9975" max="9975" width="36.33203125" style="45" customWidth="1"/>
    <col min="9976" max="9976" width="22.33203125" style="45" customWidth="1"/>
    <col min="9977" max="9977" width="12" style="45"/>
    <col min="9978" max="9978" width="14.33203125" style="45" customWidth="1"/>
    <col min="9979" max="10230" width="12" style="45"/>
    <col min="10231" max="10231" width="36.33203125" style="45" customWidth="1"/>
    <col min="10232" max="10232" width="22.33203125" style="45" customWidth="1"/>
    <col min="10233" max="10233" width="12" style="45"/>
    <col min="10234" max="10234" width="14.33203125" style="45" customWidth="1"/>
    <col min="10235" max="10486" width="12" style="45"/>
    <col min="10487" max="10487" width="36.33203125" style="45" customWidth="1"/>
    <col min="10488" max="10488" width="22.33203125" style="45" customWidth="1"/>
    <col min="10489" max="10489" width="12" style="45"/>
    <col min="10490" max="10490" width="14.33203125" style="45" customWidth="1"/>
    <col min="10491" max="10742" width="12" style="45"/>
    <col min="10743" max="10743" width="36.33203125" style="45" customWidth="1"/>
    <col min="10744" max="10744" width="22.33203125" style="45" customWidth="1"/>
    <col min="10745" max="10745" width="12" style="45"/>
    <col min="10746" max="10746" width="14.33203125" style="45" customWidth="1"/>
    <col min="10747" max="10998" width="12" style="45"/>
    <col min="10999" max="10999" width="36.33203125" style="45" customWidth="1"/>
    <col min="11000" max="11000" width="22.33203125" style="45" customWidth="1"/>
    <col min="11001" max="11001" width="12" style="45"/>
    <col min="11002" max="11002" width="14.33203125" style="45" customWidth="1"/>
    <col min="11003" max="11254" width="12" style="45"/>
    <col min="11255" max="11255" width="36.33203125" style="45" customWidth="1"/>
    <col min="11256" max="11256" width="22.33203125" style="45" customWidth="1"/>
    <col min="11257" max="11257" width="12" style="45"/>
    <col min="11258" max="11258" width="14.33203125" style="45" customWidth="1"/>
    <col min="11259" max="11510" width="12" style="45"/>
    <col min="11511" max="11511" width="36.33203125" style="45" customWidth="1"/>
    <col min="11512" max="11512" width="22.33203125" style="45" customWidth="1"/>
    <col min="11513" max="11513" width="12" style="45"/>
    <col min="11514" max="11514" width="14.33203125" style="45" customWidth="1"/>
    <col min="11515" max="11766" width="12" style="45"/>
    <col min="11767" max="11767" width="36.33203125" style="45" customWidth="1"/>
    <col min="11768" max="11768" width="22.33203125" style="45" customWidth="1"/>
    <col min="11769" max="11769" width="12" style="45"/>
    <col min="11770" max="11770" width="14.33203125" style="45" customWidth="1"/>
    <col min="11771" max="12022" width="12" style="45"/>
    <col min="12023" max="12023" width="36.33203125" style="45" customWidth="1"/>
    <col min="12024" max="12024" width="22.33203125" style="45" customWidth="1"/>
    <col min="12025" max="12025" width="12" style="45"/>
    <col min="12026" max="12026" width="14.33203125" style="45" customWidth="1"/>
    <col min="12027" max="12278" width="12" style="45"/>
    <col min="12279" max="12279" width="36.33203125" style="45" customWidth="1"/>
    <col min="12280" max="12280" width="22.33203125" style="45" customWidth="1"/>
    <col min="12281" max="12281" width="12" style="45"/>
    <col min="12282" max="12282" width="14.33203125" style="45" customWidth="1"/>
    <col min="12283" max="12534" width="12" style="45"/>
    <col min="12535" max="12535" width="36.33203125" style="45" customWidth="1"/>
    <col min="12536" max="12536" width="22.33203125" style="45" customWidth="1"/>
    <col min="12537" max="12537" width="12" style="45"/>
    <col min="12538" max="12538" width="14.33203125" style="45" customWidth="1"/>
    <col min="12539" max="12790" width="12" style="45"/>
    <col min="12791" max="12791" width="36.33203125" style="45" customWidth="1"/>
    <col min="12792" max="12792" width="22.33203125" style="45" customWidth="1"/>
    <col min="12793" max="12793" width="12" style="45"/>
    <col min="12794" max="12794" width="14.33203125" style="45" customWidth="1"/>
    <col min="12795" max="13046" width="12" style="45"/>
    <col min="13047" max="13047" width="36.33203125" style="45" customWidth="1"/>
    <col min="13048" max="13048" width="22.33203125" style="45" customWidth="1"/>
    <col min="13049" max="13049" width="12" style="45"/>
    <col min="13050" max="13050" width="14.33203125" style="45" customWidth="1"/>
    <col min="13051" max="13302" width="12" style="45"/>
    <col min="13303" max="13303" width="36.33203125" style="45" customWidth="1"/>
    <col min="13304" max="13304" width="22.33203125" style="45" customWidth="1"/>
    <col min="13305" max="13305" width="12" style="45"/>
    <col min="13306" max="13306" width="14.33203125" style="45" customWidth="1"/>
    <col min="13307" max="13558" width="12" style="45"/>
    <col min="13559" max="13559" width="36.33203125" style="45" customWidth="1"/>
    <col min="13560" max="13560" width="22.33203125" style="45" customWidth="1"/>
    <col min="13561" max="13561" width="12" style="45"/>
    <col min="13562" max="13562" width="14.33203125" style="45" customWidth="1"/>
    <col min="13563" max="13814" width="12" style="45"/>
    <col min="13815" max="13815" width="36.33203125" style="45" customWidth="1"/>
    <col min="13816" max="13816" width="22.33203125" style="45" customWidth="1"/>
    <col min="13817" max="13817" width="12" style="45"/>
    <col min="13818" max="13818" width="14.33203125" style="45" customWidth="1"/>
    <col min="13819" max="14070" width="12" style="45"/>
    <col min="14071" max="14071" width="36.33203125" style="45" customWidth="1"/>
    <col min="14072" max="14072" width="22.33203125" style="45" customWidth="1"/>
    <col min="14073" max="14073" width="12" style="45"/>
    <col min="14074" max="14074" width="14.33203125" style="45" customWidth="1"/>
    <col min="14075" max="14326" width="12" style="45"/>
    <col min="14327" max="14327" width="36.33203125" style="45" customWidth="1"/>
    <col min="14328" max="14328" width="22.33203125" style="45" customWidth="1"/>
    <col min="14329" max="14329" width="12" style="45"/>
    <col min="14330" max="14330" width="14.33203125" style="45" customWidth="1"/>
    <col min="14331" max="14582" width="12" style="45"/>
    <col min="14583" max="14583" width="36.33203125" style="45" customWidth="1"/>
    <col min="14584" max="14584" width="22.33203125" style="45" customWidth="1"/>
    <col min="14585" max="14585" width="12" style="45"/>
    <col min="14586" max="14586" width="14.33203125" style="45" customWidth="1"/>
    <col min="14587" max="14838" width="12" style="45"/>
    <col min="14839" max="14839" width="36.33203125" style="45" customWidth="1"/>
    <col min="14840" max="14840" width="22.33203125" style="45" customWidth="1"/>
    <col min="14841" max="14841" width="12" style="45"/>
    <col min="14842" max="14842" width="14.33203125" style="45" customWidth="1"/>
    <col min="14843" max="15094" width="12" style="45"/>
    <col min="15095" max="15095" width="36.33203125" style="45" customWidth="1"/>
    <col min="15096" max="15096" width="22.33203125" style="45" customWidth="1"/>
    <col min="15097" max="15097" width="12" style="45"/>
    <col min="15098" max="15098" width="14.33203125" style="45" customWidth="1"/>
    <col min="15099" max="15350" width="12" style="45"/>
    <col min="15351" max="15351" width="36.33203125" style="45" customWidth="1"/>
    <col min="15352" max="15352" width="22.33203125" style="45" customWidth="1"/>
    <col min="15353" max="15353" width="12" style="45"/>
    <col min="15354" max="15354" width="14.33203125" style="45" customWidth="1"/>
    <col min="15355" max="15606" width="12" style="45"/>
    <col min="15607" max="15607" width="36.33203125" style="45" customWidth="1"/>
    <col min="15608" max="15608" width="22.33203125" style="45" customWidth="1"/>
    <col min="15609" max="15609" width="12" style="45"/>
    <col min="15610" max="15610" width="14.33203125" style="45" customWidth="1"/>
    <col min="15611" max="15862" width="12" style="45"/>
    <col min="15863" max="15863" width="36.33203125" style="45" customWidth="1"/>
    <col min="15864" max="15864" width="22.33203125" style="45" customWidth="1"/>
    <col min="15865" max="15865" width="12" style="45"/>
    <col min="15866" max="15866" width="14.33203125" style="45" customWidth="1"/>
    <col min="15867" max="16118" width="12" style="45"/>
    <col min="16119" max="16119" width="36.33203125" style="45" customWidth="1"/>
    <col min="16120" max="16120" width="22.33203125" style="45" customWidth="1"/>
    <col min="16121" max="16121" width="12" style="45"/>
    <col min="16122" max="16122" width="14.33203125" style="45" customWidth="1"/>
    <col min="16123" max="16384" width="12" style="45"/>
  </cols>
  <sheetData>
    <row r="1" spans="1:19" ht="20.100000000000001" customHeight="1" x14ac:dyDescent="0.2">
      <c r="A1" s="1314"/>
      <c r="B1" s="1425" t="s">
        <v>0</v>
      </c>
      <c r="C1" s="1426"/>
      <c r="D1" s="242" t="s">
        <v>104</v>
      </c>
      <c r="E1" s="38"/>
    </row>
    <row r="2" spans="1:19" ht="20.100000000000001" customHeight="1" x14ac:dyDescent="0.2">
      <c r="A2" s="1316"/>
      <c r="B2" s="1162" t="s">
        <v>829</v>
      </c>
      <c r="C2" s="1163"/>
    </row>
    <row r="3" spans="1:19" ht="20.100000000000001" customHeight="1" thickBot="1" x14ac:dyDescent="0.25">
      <c r="A3" s="1318"/>
      <c r="B3" s="481" t="s">
        <v>2</v>
      </c>
      <c r="C3" s="480" t="str">
        <f>Instructivo!G3</f>
        <v>VERSIÓN: 04</v>
      </c>
    </row>
    <row r="4" spans="1:19" ht="20.100000000000001" customHeight="1" thickBot="1" x14ac:dyDescent="0.25">
      <c r="A4" s="200"/>
      <c r="B4" s="200"/>
      <c r="C4" s="200"/>
    </row>
    <row r="5" spans="1:19" ht="20.100000000000001" customHeight="1" thickBot="1" x14ac:dyDescent="0.25">
      <c r="A5" s="201" t="s">
        <v>488</v>
      </c>
      <c r="B5" s="1432">
        <v>2022</v>
      </c>
      <c r="C5" s="1433"/>
    </row>
    <row r="6" spans="1:19" ht="26.1" customHeight="1" thickBot="1" x14ac:dyDescent="0.25">
      <c r="A6" s="236" t="s">
        <v>830</v>
      </c>
      <c r="B6" s="1432" t="s">
        <v>831</v>
      </c>
      <c r="C6" s="1433"/>
      <c r="E6" s="237"/>
      <c r="F6" s="237"/>
      <c r="G6" s="237"/>
      <c r="H6" s="237"/>
    </row>
    <row r="7" spans="1:19" ht="26.1" customHeight="1" thickBot="1" x14ac:dyDescent="0.25">
      <c r="A7" s="238"/>
      <c r="B7" s="239"/>
      <c r="C7" s="239"/>
      <c r="E7" s="45" t="s">
        <v>1270</v>
      </c>
      <c r="F7" s="237"/>
      <c r="G7" s="45" t="s">
        <v>1270</v>
      </c>
      <c r="H7" s="237"/>
      <c r="J7" s="785"/>
      <c r="K7" s="785"/>
      <c r="L7" s="785"/>
      <c r="M7" s="785"/>
      <c r="N7" s="785"/>
      <c r="O7" s="785"/>
      <c r="P7" s="785"/>
      <c r="Q7" s="785"/>
      <c r="R7" s="785"/>
      <c r="S7" s="785"/>
    </row>
    <row r="8" spans="1:19" ht="29.25" customHeight="1" x14ac:dyDescent="0.2">
      <c r="A8" s="1552" t="s">
        <v>832</v>
      </c>
      <c r="B8" s="1553"/>
      <c r="C8" s="213" t="s">
        <v>833</v>
      </c>
    </row>
    <row r="9" spans="1:19" ht="33.75" customHeight="1" x14ac:dyDescent="0.2">
      <c r="A9" s="1554" t="s">
        <v>834</v>
      </c>
      <c r="B9" s="1555"/>
      <c r="C9" s="544">
        <v>61880</v>
      </c>
      <c r="E9" s="789" t="s">
        <v>1272</v>
      </c>
      <c r="F9" s="175" t="s">
        <v>1273</v>
      </c>
      <c r="G9" s="175" t="s">
        <v>1274</v>
      </c>
      <c r="H9" s="175" t="s">
        <v>1275</v>
      </c>
    </row>
    <row r="10" spans="1:19" ht="20.100000000000001" customHeight="1" x14ac:dyDescent="0.2">
      <c r="A10" s="1554" t="s">
        <v>835</v>
      </c>
      <c r="B10" s="1555"/>
      <c r="C10" s="544">
        <v>36780</v>
      </c>
      <c r="E10" s="789"/>
      <c r="F10" s="792">
        <v>0.13120000000000001</v>
      </c>
      <c r="G10" s="792">
        <v>9.2799999999999994E-2</v>
      </c>
      <c r="H10" s="792">
        <v>5.1999999999999998E-2</v>
      </c>
      <c r="J10" s="205"/>
      <c r="K10" s="205"/>
      <c r="L10" s="205"/>
      <c r="M10" s="205"/>
    </row>
    <row r="11" spans="1:19" ht="20.100000000000001" customHeight="1" x14ac:dyDescent="0.2">
      <c r="A11" s="1554" t="s">
        <v>836</v>
      </c>
      <c r="B11" s="1555"/>
      <c r="C11" s="544">
        <v>55880</v>
      </c>
      <c r="E11" s="794">
        <f>C14</f>
        <v>87880</v>
      </c>
      <c r="F11" s="790">
        <f>E11+(E11*F10)</f>
        <v>99409.856</v>
      </c>
      <c r="G11" s="790">
        <f>F11+(F11*G10)</f>
        <v>108635.0906368</v>
      </c>
      <c r="H11" s="790">
        <f>G11+(G11*H10)</f>
        <v>114284.1153499136</v>
      </c>
      <c r="I11" s="816" t="str">
        <f>A14</f>
        <v>Chaleco color beige con 4 bolsillos y cinta reflectiva</v>
      </c>
      <c r="J11" s="163"/>
    </row>
    <row r="12" spans="1:19" ht="18.75" customHeight="1" x14ac:dyDescent="0.2">
      <c r="A12" s="1554" t="s">
        <v>837</v>
      </c>
      <c r="B12" s="1555"/>
      <c r="C12" s="544">
        <v>49600</v>
      </c>
      <c r="E12" s="790">
        <f>C10</f>
        <v>36780</v>
      </c>
      <c r="F12" s="790">
        <f>+E12+(E12*F10)</f>
        <v>41605.536</v>
      </c>
      <c r="G12" s="790">
        <f>+F12+(F12*G10)</f>
        <v>45466.529740799997</v>
      </c>
      <c r="H12" s="790">
        <f>+G12+(G12*H10)</f>
        <v>47830.789287321597</v>
      </c>
      <c r="I12" s="785" t="str">
        <f>A10</f>
        <v>Gorra color beige con dos logos</v>
      </c>
      <c r="J12" s="163"/>
      <c r="K12" s="163"/>
      <c r="L12" s="163"/>
    </row>
    <row r="13" spans="1:19" ht="20.100000000000001" customHeight="1" x14ac:dyDescent="0.2">
      <c r="A13" s="1554" t="s">
        <v>838</v>
      </c>
      <c r="B13" s="1555"/>
      <c r="C13" s="544">
        <v>89880</v>
      </c>
      <c r="E13" s="790">
        <f>C11</f>
        <v>55880</v>
      </c>
      <c r="F13" s="790">
        <f>+E13+(E13*F10)</f>
        <v>63211.455999999998</v>
      </c>
      <c r="G13" s="790">
        <f>+F13+(F13*G10)</f>
        <v>69077.479116799994</v>
      </c>
      <c r="H13" s="790">
        <f>+G13+(G13*H10)</f>
        <v>72669.508030873592</v>
      </c>
      <c r="I13" s="785" t="str">
        <f>A11</f>
        <v>Pava con protector de cuello y ojales plásticos color beige, con dos logos</v>
      </c>
    </row>
    <row r="14" spans="1:19" ht="20.100000000000001" customHeight="1" thickBot="1" x14ac:dyDescent="0.25">
      <c r="A14" s="1550" t="s">
        <v>839</v>
      </c>
      <c r="B14" s="1551"/>
      <c r="C14" s="545">
        <v>87880</v>
      </c>
      <c r="E14" s="163"/>
      <c r="F14" s="163"/>
      <c r="G14" s="163"/>
      <c r="H14" s="163"/>
    </row>
    <row r="15" spans="1:19" ht="20.100000000000001" customHeight="1" thickBot="1" x14ac:dyDescent="0.25">
      <c r="A15" s="209"/>
      <c r="B15" s="209"/>
      <c r="C15" s="209"/>
      <c r="E15" s="163"/>
      <c r="F15" s="793"/>
      <c r="G15" s="793"/>
      <c r="H15" s="793"/>
      <c r="I15" s="791"/>
    </row>
    <row r="16" spans="1:19" ht="54" customHeight="1" thickBot="1" x14ac:dyDescent="0.25">
      <c r="A16" s="1434" t="s">
        <v>840</v>
      </c>
      <c r="B16" s="1548"/>
      <c r="C16" s="1549"/>
    </row>
  </sheetData>
  <sheetProtection formatCells="0" formatColumns="0" formatRows="0" insertRows="0" autoFilter="0" pivotTables="0"/>
  <mergeCells count="13">
    <mergeCell ref="A16:C16"/>
    <mergeCell ref="A14:B14"/>
    <mergeCell ref="A1:A3"/>
    <mergeCell ref="B1:C1"/>
    <mergeCell ref="B2:C2"/>
    <mergeCell ref="B5:C5"/>
    <mergeCell ref="B6:C6"/>
    <mergeCell ref="A8:B8"/>
    <mergeCell ref="A9:B9"/>
    <mergeCell ref="A10:B10"/>
    <mergeCell ref="A12:B12"/>
    <mergeCell ref="A13:B13"/>
    <mergeCell ref="A11:B11"/>
  </mergeCells>
  <hyperlinks>
    <hyperlink ref="D1" location="ins" display="Instructivo" xr:uid="{00000000-0004-0000-1B00-000000000000}"/>
  </hyperlinks>
  <printOptions horizontalCentered="1"/>
  <pageMargins left="0" right="0" top="0" bottom="0" header="0" footer="0"/>
  <pageSetup fitToHeight="0" orientation="landscape" horizontalDpi="4294967292" verticalDpi="4294967292" r:id="rId1"/>
  <headerFooter>
    <oddFooter>&amp;R&amp;"Arial,Normal"&amp;K01+000Página &amp;P de &amp;N</oddFooter>
  </headerFooter>
  <drawing r:id="rId2"/>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Hoja30">
    <tabColor theme="0" tint="-0.249977111117893"/>
    <pageSetUpPr fitToPage="1"/>
  </sheetPr>
  <dimension ref="A1:D17"/>
  <sheetViews>
    <sheetView showGridLines="0" zoomScale="90" zoomScaleNormal="90" workbookViewId="0">
      <selection activeCell="C21" sqref="C21"/>
    </sheetView>
  </sheetViews>
  <sheetFormatPr baseColWidth="10" defaultColWidth="11.33203125" defaultRowHeight="18" customHeight="1" x14ac:dyDescent="0.2"/>
  <cols>
    <col min="1" max="3" width="28.83203125" style="180" customWidth="1"/>
    <col min="4" max="4" width="15.83203125" style="180" customWidth="1"/>
    <col min="5" max="16384" width="11.33203125" style="180"/>
  </cols>
  <sheetData>
    <row r="1" spans="1:4" ht="18" customHeight="1" x14ac:dyDescent="0.2">
      <c r="A1" s="1314"/>
      <c r="B1" s="1160" t="s">
        <v>0</v>
      </c>
      <c r="C1" s="1161"/>
      <c r="D1" s="303" t="s">
        <v>104</v>
      </c>
    </row>
    <row r="2" spans="1:4" ht="18" customHeight="1" x14ac:dyDescent="0.2">
      <c r="A2" s="1316"/>
      <c r="B2" s="1557" t="s">
        <v>841</v>
      </c>
      <c r="C2" s="1558"/>
    </row>
    <row r="3" spans="1:4" ht="21" customHeight="1" thickBot="1" x14ac:dyDescent="0.25">
      <c r="A3" s="1318"/>
      <c r="B3" s="481" t="s">
        <v>2</v>
      </c>
      <c r="C3" s="480" t="str">
        <f>Instructivo!G3</f>
        <v>VERSIÓN: 04</v>
      </c>
    </row>
    <row r="4" spans="1:4" ht="18" customHeight="1" thickBot="1" x14ac:dyDescent="0.25"/>
    <row r="5" spans="1:4" ht="18" customHeight="1" thickBot="1" x14ac:dyDescent="0.25">
      <c r="A5" s="397" t="s">
        <v>488</v>
      </c>
      <c r="B5" s="1432">
        <f>Honorarios!B5</f>
        <v>2025</v>
      </c>
      <c r="C5" s="1433"/>
    </row>
    <row r="6" spans="1:4" ht="18" customHeight="1" thickBot="1" x14ac:dyDescent="0.25">
      <c r="A6" s="396" t="s">
        <v>842</v>
      </c>
      <c r="B6" s="1561" t="s">
        <v>843</v>
      </c>
      <c r="C6" s="1562"/>
    </row>
    <row r="7" spans="1:4" ht="13.5" thickBot="1" x14ac:dyDescent="0.25"/>
    <row r="8" spans="1:4" ht="18" customHeight="1" thickBot="1" x14ac:dyDescent="0.25">
      <c r="A8" s="397" t="s">
        <v>844</v>
      </c>
      <c r="B8" s="1559">
        <f>Jornal!D7</f>
        <v>1423500</v>
      </c>
      <c r="C8" s="1560"/>
    </row>
    <row r="9" spans="1:4" ht="18" customHeight="1" thickBot="1" x14ac:dyDescent="0.25">
      <c r="A9" s="396" t="s">
        <v>845</v>
      </c>
      <c r="B9" s="1559">
        <v>164498279934</v>
      </c>
      <c r="C9" s="1560"/>
    </row>
    <row r="10" spans="1:4" ht="18" customHeight="1" thickBot="1" x14ac:dyDescent="0.25"/>
    <row r="11" spans="1:4" ht="57.75" customHeight="1" thickBot="1" x14ac:dyDescent="0.25">
      <c r="A11" s="1563" t="s">
        <v>846</v>
      </c>
      <c r="B11" s="1564"/>
      <c r="C11" s="1565"/>
    </row>
    <row r="12" spans="1:4" ht="18" customHeight="1" thickBot="1" x14ac:dyDescent="0.25"/>
    <row r="13" spans="1:4" ht="18" customHeight="1" thickBot="1" x14ac:dyDescent="0.25">
      <c r="A13" s="1231" t="s">
        <v>841</v>
      </c>
      <c r="B13" s="1232"/>
      <c r="C13" s="1556"/>
    </row>
    <row r="14" spans="1:4" ht="18" customHeight="1" x14ac:dyDescent="0.2">
      <c r="A14" s="310" t="s">
        <v>847</v>
      </c>
      <c r="B14" s="311" t="s">
        <v>848</v>
      </c>
      <c r="C14" s="311" t="s">
        <v>848</v>
      </c>
    </row>
    <row r="15" spans="1:4" ht="18" customHeight="1" x14ac:dyDescent="0.2">
      <c r="A15" s="301" t="s">
        <v>849</v>
      </c>
      <c r="B15" s="536">
        <v>1</v>
      </c>
      <c r="C15" s="536">
        <v>58500000</v>
      </c>
    </row>
    <row r="16" spans="1:4" ht="18" customHeight="1" x14ac:dyDescent="0.2">
      <c r="A16" s="301" t="s">
        <v>850</v>
      </c>
      <c r="B16" s="536">
        <v>58500001</v>
      </c>
      <c r="C16" s="536">
        <v>585000000</v>
      </c>
    </row>
    <row r="17" spans="1:3" ht="18" customHeight="1" x14ac:dyDescent="0.2">
      <c r="A17" s="392" t="s">
        <v>851</v>
      </c>
      <c r="B17" s="537">
        <v>585000001</v>
      </c>
      <c r="C17" s="537" t="s">
        <v>852</v>
      </c>
    </row>
  </sheetData>
  <sheetProtection algorithmName="SHA-512" hashValue="t/cFjIZVxctFwqKerRJG1glh51AA1TD6r4i45mE4NqbHn+CmL6VHkDF8NIpXeBcQLVacYuuMXmzp5FgG0/CrWw==" saltValue="5X7JtrsYHWBTRdb8Q6lHoA==" spinCount="100000" sheet="1" formatCells="0" formatColumns="0" formatRows="0" insertRows="0" autoFilter="0" pivotTables="0"/>
  <mergeCells count="9">
    <mergeCell ref="A13:C13"/>
    <mergeCell ref="A1:A3"/>
    <mergeCell ref="B1:C1"/>
    <mergeCell ref="B2:C2"/>
    <mergeCell ref="B9:C9"/>
    <mergeCell ref="B5:C5"/>
    <mergeCell ref="B6:C6"/>
    <mergeCell ref="B8:C8"/>
    <mergeCell ref="A11:C11"/>
  </mergeCells>
  <hyperlinks>
    <hyperlink ref="D1" location="ins" display="Instructivo" xr:uid="{00000000-0004-0000-1C00-000000000000}"/>
  </hyperlinks>
  <printOptions horizontalCentered="1"/>
  <pageMargins left="0" right="0" top="0" bottom="0" header="0" footer="0"/>
  <pageSetup fitToHeight="0" orientation="landscape" r:id="rId1"/>
  <drawing r:id="rId2"/>
  <legacyDrawing r:id="rId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Hoja31">
    <tabColor theme="0" tint="-0.249977111117893"/>
    <pageSetUpPr fitToPage="1"/>
  </sheetPr>
  <dimension ref="A1:D49"/>
  <sheetViews>
    <sheetView showGridLines="0" topLeftCell="A20" zoomScale="90" zoomScaleNormal="90" workbookViewId="0">
      <selection activeCell="A30" sqref="A30:B30"/>
    </sheetView>
  </sheetViews>
  <sheetFormatPr baseColWidth="10" defaultColWidth="11.33203125" defaultRowHeight="18" customHeight="1" x14ac:dyDescent="0.2"/>
  <cols>
    <col min="1" max="1" width="28" style="180" customWidth="1"/>
    <col min="2" max="2" width="22.1640625" style="180" bestFit="1" customWidth="1"/>
    <col min="3" max="3" width="154.33203125" style="180" customWidth="1"/>
    <col min="4" max="4" width="15.83203125" style="180" customWidth="1"/>
    <col min="5" max="16384" width="11.33203125" style="180"/>
  </cols>
  <sheetData>
    <row r="1" spans="1:4" ht="18" customHeight="1" x14ac:dyDescent="0.2">
      <c r="A1" s="1314"/>
      <c r="B1" s="1160" t="s">
        <v>0</v>
      </c>
      <c r="C1" s="1160"/>
      <c r="D1" s="303" t="s">
        <v>104</v>
      </c>
    </row>
    <row r="2" spans="1:4" ht="18" customHeight="1" x14ac:dyDescent="0.2">
      <c r="A2" s="1316"/>
      <c r="B2" s="1573" t="s">
        <v>853</v>
      </c>
      <c r="C2" s="1573"/>
    </row>
    <row r="3" spans="1:4" ht="18" customHeight="1" thickBot="1" x14ac:dyDescent="0.25">
      <c r="A3" s="1318"/>
      <c r="B3" s="477" t="s">
        <v>854</v>
      </c>
      <c r="C3" s="477" t="str">
        <f>Instructivo!G3</f>
        <v>VERSIÓN: 04</v>
      </c>
    </row>
    <row r="4" spans="1:4" ht="18" customHeight="1" thickBot="1" x14ac:dyDescent="0.25"/>
    <row r="5" spans="1:4" ht="18" customHeight="1" thickBot="1" x14ac:dyDescent="0.25">
      <c r="A5" s="1211" t="s">
        <v>855</v>
      </c>
      <c r="B5" s="1212"/>
      <c r="C5" s="1213"/>
    </row>
    <row r="6" spans="1:4" ht="18" customHeight="1" x14ac:dyDescent="0.2">
      <c r="A6" s="310" t="s">
        <v>856</v>
      </c>
      <c r="B6" s="311" t="s">
        <v>857</v>
      </c>
      <c r="C6" s="312" t="s">
        <v>858</v>
      </c>
    </row>
    <row r="7" spans="1:4" ht="12.75" x14ac:dyDescent="0.2">
      <c r="A7" s="305" t="s">
        <v>859</v>
      </c>
      <c r="B7" s="322">
        <v>34270</v>
      </c>
      <c r="C7" s="306" t="s">
        <v>860</v>
      </c>
    </row>
    <row r="8" spans="1:4" ht="12.75" x14ac:dyDescent="0.2">
      <c r="A8" s="305" t="s">
        <v>861</v>
      </c>
      <c r="B8" s="322">
        <v>37809</v>
      </c>
      <c r="C8" s="306" t="s">
        <v>862</v>
      </c>
    </row>
    <row r="9" spans="1:4" ht="25.5" x14ac:dyDescent="0.2">
      <c r="A9" s="305" t="s">
        <v>863</v>
      </c>
      <c r="B9" s="322">
        <v>38201</v>
      </c>
      <c r="C9" s="306" t="s">
        <v>864</v>
      </c>
    </row>
    <row r="10" spans="1:4" ht="25.5" x14ac:dyDescent="0.2">
      <c r="A10" s="305" t="s">
        <v>865</v>
      </c>
      <c r="B10" s="322">
        <v>39053</v>
      </c>
      <c r="C10" s="306" t="s">
        <v>866</v>
      </c>
    </row>
    <row r="11" spans="1:4" ht="25.5" x14ac:dyDescent="0.2">
      <c r="A11" s="305" t="s">
        <v>867</v>
      </c>
      <c r="B11" s="322">
        <v>39279</v>
      </c>
      <c r="C11" s="306" t="s">
        <v>868</v>
      </c>
    </row>
    <row r="12" spans="1:4" ht="12.75" x14ac:dyDescent="0.2">
      <c r="A12" s="305" t="s">
        <v>869</v>
      </c>
      <c r="B12" s="322">
        <v>41628</v>
      </c>
      <c r="C12" s="306" t="s">
        <v>870</v>
      </c>
    </row>
    <row r="13" spans="1:4" ht="12.75" x14ac:dyDescent="0.2">
      <c r="A13" s="305" t="s">
        <v>871</v>
      </c>
      <c r="B13" s="322">
        <v>44034</v>
      </c>
      <c r="C13" s="307" t="s">
        <v>872</v>
      </c>
    </row>
    <row r="14" spans="1:4" ht="12.75" x14ac:dyDescent="0.2">
      <c r="A14" s="305" t="s">
        <v>873</v>
      </c>
      <c r="B14" s="322">
        <v>40850</v>
      </c>
      <c r="C14" s="307" t="s">
        <v>874</v>
      </c>
    </row>
    <row r="15" spans="1:4" ht="12.75" x14ac:dyDescent="0.2">
      <c r="A15" s="305" t="s">
        <v>875</v>
      </c>
      <c r="B15" s="322">
        <v>41472</v>
      </c>
      <c r="C15" s="307" t="s">
        <v>876</v>
      </c>
    </row>
    <row r="16" spans="1:4" ht="12.75" x14ac:dyDescent="0.2">
      <c r="A16" s="305" t="s">
        <v>877</v>
      </c>
      <c r="B16" s="322">
        <v>42181</v>
      </c>
      <c r="C16" s="307" t="s">
        <v>878</v>
      </c>
    </row>
    <row r="17" spans="1:3" ht="38.25" x14ac:dyDescent="0.2">
      <c r="A17" s="305" t="s">
        <v>879</v>
      </c>
      <c r="B17" s="322">
        <v>44280</v>
      </c>
      <c r="C17" s="307" t="s">
        <v>880</v>
      </c>
    </row>
    <row r="18" spans="1:3" ht="25.5" x14ac:dyDescent="0.2">
      <c r="A18" s="305" t="s">
        <v>881</v>
      </c>
      <c r="B18" s="322">
        <v>44299</v>
      </c>
      <c r="C18" s="307" t="s">
        <v>882</v>
      </c>
    </row>
    <row r="19" spans="1:3" ht="38.25" x14ac:dyDescent="0.2">
      <c r="A19" s="305" t="s">
        <v>883</v>
      </c>
      <c r="B19" s="322">
        <v>44347</v>
      </c>
      <c r="C19" s="307" t="s">
        <v>884</v>
      </c>
    </row>
    <row r="20" spans="1:3" ht="39" customHeight="1" x14ac:dyDescent="0.2">
      <c r="A20" s="305" t="s">
        <v>885</v>
      </c>
      <c r="B20" s="322">
        <v>44369</v>
      </c>
      <c r="C20" s="307" t="s">
        <v>886</v>
      </c>
    </row>
    <row r="21" spans="1:3" ht="25.5" x14ac:dyDescent="0.2">
      <c r="A21" s="305" t="s">
        <v>887</v>
      </c>
      <c r="B21" s="322">
        <v>44482</v>
      </c>
      <c r="C21" s="307" t="s">
        <v>888</v>
      </c>
    </row>
    <row r="22" spans="1:3" ht="25.5" x14ac:dyDescent="0.2">
      <c r="A22" s="305" t="s">
        <v>889</v>
      </c>
      <c r="B22" s="322">
        <v>44554</v>
      </c>
      <c r="C22" s="307" t="s">
        <v>890</v>
      </c>
    </row>
    <row r="23" spans="1:3" ht="26.25" thickBot="1" x14ac:dyDescent="0.25">
      <c r="A23" s="308" t="s">
        <v>891</v>
      </c>
      <c r="B23" s="323">
        <v>44648</v>
      </c>
      <c r="C23" s="309" t="s">
        <v>892</v>
      </c>
    </row>
    <row r="24" spans="1:3" ht="18" customHeight="1" thickBot="1" x14ac:dyDescent="0.25"/>
    <row r="25" spans="1:3" ht="18" customHeight="1" thickBot="1" x14ac:dyDescent="0.25">
      <c r="A25" s="1211" t="s">
        <v>893</v>
      </c>
      <c r="B25" s="1212"/>
      <c r="C25" s="1213"/>
    </row>
    <row r="26" spans="1:3" ht="18" customHeight="1" x14ac:dyDescent="0.2">
      <c r="A26" s="1574" t="s">
        <v>858</v>
      </c>
      <c r="B26" s="1575"/>
      <c r="C26" s="312" t="s">
        <v>894</v>
      </c>
    </row>
    <row r="27" spans="1:3" ht="39" customHeight="1" x14ac:dyDescent="0.2">
      <c r="A27" s="1569" t="s">
        <v>895</v>
      </c>
      <c r="B27" s="1570"/>
      <c r="C27" s="313" t="s">
        <v>896</v>
      </c>
    </row>
    <row r="28" spans="1:3" ht="30" customHeight="1" x14ac:dyDescent="0.2">
      <c r="A28" s="1569" t="s">
        <v>897</v>
      </c>
      <c r="B28" s="1570"/>
      <c r="C28" s="313" t="s">
        <v>898</v>
      </c>
    </row>
    <row r="29" spans="1:3" ht="39" customHeight="1" x14ac:dyDescent="0.2">
      <c r="A29" s="1571" t="s">
        <v>899</v>
      </c>
      <c r="B29" s="1572"/>
      <c r="C29" s="313" t="s">
        <v>900</v>
      </c>
    </row>
    <row r="30" spans="1:3" ht="18" customHeight="1" x14ac:dyDescent="0.2">
      <c r="A30" s="1569" t="s">
        <v>901</v>
      </c>
      <c r="B30" s="1570"/>
      <c r="C30" s="313" t="s">
        <v>902</v>
      </c>
    </row>
    <row r="31" spans="1:3" ht="30" customHeight="1" thickBot="1" x14ac:dyDescent="0.25">
      <c r="A31" s="1576" t="s">
        <v>903</v>
      </c>
      <c r="B31" s="1577"/>
      <c r="C31" s="314" t="s">
        <v>904</v>
      </c>
    </row>
    <row r="32" spans="1:3" ht="25.5" customHeight="1" thickBot="1" x14ac:dyDescent="0.25">
      <c r="A32" s="1566" t="s">
        <v>905</v>
      </c>
      <c r="B32" s="1567"/>
      <c r="C32" s="1568"/>
    </row>
    <row r="33" spans="1:3" ht="18" customHeight="1" thickBot="1" x14ac:dyDescent="0.25"/>
    <row r="34" spans="1:3" ht="18" customHeight="1" thickBot="1" x14ac:dyDescent="0.25">
      <c r="A34" s="1231" t="s">
        <v>906</v>
      </c>
      <c r="B34" s="1232"/>
      <c r="C34" s="1232"/>
    </row>
    <row r="35" spans="1:3" ht="18" customHeight="1" x14ac:dyDescent="0.2">
      <c r="A35" s="310" t="s">
        <v>907</v>
      </c>
      <c r="B35" s="311" t="s">
        <v>857</v>
      </c>
      <c r="C35" s="311" t="s">
        <v>908</v>
      </c>
    </row>
    <row r="36" spans="1:3" ht="34.5" customHeight="1" x14ac:dyDescent="0.2">
      <c r="A36" s="321" t="s">
        <v>909</v>
      </c>
      <c r="B36" s="304">
        <v>43935</v>
      </c>
      <c r="C36" s="301" t="s">
        <v>910</v>
      </c>
    </row>
    <row r="37" spans="1:3" ht="54.75" customHeight="1" x14ac:dyDescent="0.2">
      <c r="A37" s="321" t="s">
        <v>911</v>
      </c>
      <c r="B37" s="304">
        <v>43348</v>
      </c>
      <c r="C37" s="301" t="s">
        <v>912</v>
      </c>
    </row>
    <row r="38" spans="1:3" ht="54" customHeight="1" x14ac:dyDescent="0.2">
      <c r="A38" s="321" t="s">
        <v>913</v>
      </c>
      <c r="B38" s="304">
        <v>43634</v>
      </c>
      <c r="C38" s="301" t="s">
        <v>914</v>
      </c>
    </row>
    <row r="39" spans="1:3" ht="28.5" customHeight="1" thickBot="1" x14ac:dyDescent="0.25">
      <c r="A39" s="316" t="s">
        <v>915</v>
      </c>
      <c r="B39" s="317">
        <v>44237</v>
      </c>
      <c r="C39" s="318" t="s">
        <v>916</v>
      </c>
    </row>
    <row r="40" spans="1:3" ht="18" customHeight="1" thickBot="1" x14ac:dyDescent="0.25"/>
    <row r="41" spans="1:3" ht="18" customHeight="1" thickBot="1" x14ac:dyDescent="0.25">
      <c r="A41" s="1211" t="s">
        <v>917</v>
      </c>
      <c r="B41" s="1212"/>
      <c r="C41" s="1213"/>
    </row>
    <row r="42" spans="1:3" ht="18" customHeight="1" x14ac:dyDescent="0.2">
      <c r="A42" s="310" t="s">
        <v>918</v>
      </c>
      <c r="B42" s="311" t="s">
        <v>857</v>
      </c>
      <c r="C42" s="312" t="s">
        <v>908</v>
      </c>
    </row>
    <row r="43" spans="1:3" ht="18" customHeight="1" x14ac:dyDescent="0.2">
      <c r="A43" s="315" t="s">
        <v>919</v>
      </c>
      <c r="B43" s="304">
        <v>40940</v>
      </c>
      <c r="C43" s="302" t="s">
        <v>920</v>
      </c>
    </row>
    <row r="44" spans="1:3" ht="18" customHeight="1" x14ac:dyDescent="0.2">
      <c r="A44" s="315" t="s">
        <v>921</v>
      </c>
      <c r="B44" s="319" t="s">
        <v>922</v>
      </c>
      <c r="C44" s="302" t="s">
        <v>923</v>
      </c>
    </row>
    <row r="45" spans="1:3" ht="18" customHeight="1" x14ac:dyDescent="0.2">
      <c r="A45" s="315" t="s">
        <v>924</v>
      </c>
      <c r="B45" s="304">
        <v>43514</v>
      </c>
      <c r="C45" s="302" t="s">
        <v>925</v>
      </c>
    </row>
    <row r="46" spans="1:3" ht="18" customHeight="1" x14ac:dyDescent="0.2">
      <c r="A46" s="315" t="s">
        <v>926</v>
      </c>
      <c r="B46" s="304">
        <v>43613</v>
      </c>
      <c r="C46" s="302" t="s">
        <v>927</v>
      </c>
    </row>
    <row r="47" spans="1:3" ht="18" customHeight="1" x14ac:dyDescent="0.2">
      <c r="A47" s="315" t="s">
        <v>928</v>
      </c>
      <c r="B47" s="304">
        <v>44237</v>
      </c>
      <c r="C47" s="302" t="s">
        <v>929</v>
      </c>
    </row>
    <row r="48" spans="1:3" ht="18" customHeight="1" x14ac:dyDescent="0.2">
      <c r="A48" s="315" t="s">
        <v>930</v>
      </c>
      <c r="B48" s="304">
        <v>44312</v>
      </c>
      <c r="C48" s="302" t="s">
        <v>931</v>
      </c>
    </row>
    <row r="49" spans="1:3" ht="18" customHeight="1" thickBot="1" x14ac:dyDescent="0.25">
      <c r="A49" s="316" t="s">
        <v>932</v>
      </c>
      <c r="B49" s="317">
        <v>44483</v>
      </c>
      <c r="C49" s="320" t="s">
        <v>933</v>
      </c>
    </row>
  </sheetData>
  <sheetProtection algorithmName="SHA-512" hashValue="NfSW1PtBOVfgADEgOpqVcadpI7b/rc2BTOsCvzR4sEMotSjZBYOH7P/tIpybN3mP0EMy0kaJFe7rvdpH3gVfBQ==" saltValue="2i25L57BqdPUH47A+JN6Sw==" spinCount="100000" sheet="1" formatCells="0" formatColumns="0" formatRows="0" insertRows="0" autoFilter="0" pivotTables="0"/>
  <mergeCells count="14">
    <mergeCell ref="A41:C41"/>
    <mergeCell ref="A25:C25"/>
    <mergeCell ref="A1:A3"/>
    <mergeCell ref="A32:C32"/>
    <mergeCell ref="A30:B30"/>
    <mergeCell ref="A29:B29"/>
    <mergeCell ref="A27:B27"/>
    <mergeCell ref="A34:C34"/>
    <mergeCell ref="B1:C1"/>
    <mergeCell ref="B2:C2"/>
    <mergeCell ref="A5:C5"/>
    <mergeCell ref="A26:B26"/>
    <mergeCell ref="A31:B31"/>
    <mergeCell ref="A28:B28"/>
  </mergeCells>
  <hyperlinks>
    <hyperlink ref="D1" location="ins" display="Instructivo" xr:uid="{00000000-0004-0000-1D00-000000000000}"/>
    <hyperlink ref="C31" r:id="rId1" xr:uid="{00000000-0004-0000-1D00-000001000000}"/>
    <hyperlink ref="C28" r:id="rId2" xr:uid="{00000000-0004-0000-1D00-000002000000}"/>
    <hyperlink ref="C30" r:id="rId3" display="https://colombiacompra.gov.co/sites/cce_public/files/cce_documents/cce_guia_elaboracion_estudios.pdf" xr:uid="{00000000-0004-0000-1D00-000003000000}"/>
    <hyperlink ref="C29" r:id="rId4" xr:uid="{00000000-0004-0000-1D00-000004000000}"/>
    <hyperlink ref="C27" r:id="rId5" xr:uid="{00000000-0004-0000-1D00-000005000000}"/>
  </hyperlinks>
  <printOptions horizontalCentered="1"/>
  <pageMargins left="0" right="0" top="0" bottom="0" header="0" footer="0"/>
  <pageSetup scale="76" fitToHeight="0" orientation="landscape" r:id="rId6"/>
  <drawing r:id="rId7"/>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Hoja32">
    <tabColor theme="0" tint="-0.249977111117893"/>
    <pageSetUpPr fitToPage="1"/>
  </sheetPr>
  <dimension ref="A1:E37"/>
  <sheetViews>
    <sheetView showGridLines="0" zoomScale="90" zoomScaleNormal="90" workbookViewId="0">
      <selection activeCell="H24" sqref="H24"/>
    </sheetView>
  </sheetViews>
  <sheetFormatPr baseColWidth="10" defaultColWidth="11.33203125" defaultRowHeight="18" customHeight="1" x14ac:dyDescent="0.2"/>
  <cols>
    <col min="1" max="1" width="26.6640625" style="180" customWidth="1"/>
    <col min="2" max="2" width="48.6640625" style="180" customWidth="1"/>
    <col min="3" max="3" width="46" style="180" customWidth="1"/>
    <col min="4" max="4" width="16.83203125" style="180" customWidth="1"/>
    <col min="5" max="16384" width="11.33203125" style="180"/>
  </cols>
  <sheetData>
    <row r="1" spans="1:5" ht="18" customHeight="1" x14ac:dyDescent="0.2">
      <c r="A1" s="1314"/>
      <c r="B1" s="1187" t="s">
        <v>0</v>
      </c>
      <c r="C1" s="1189"/>
      <c r="D1" s="280" t="s">
        <v>104</v>
      </c>
      <c r="E1" s="38"/>
    </row>
    <row r="2" spans="1:5" ht="18" customHeight="1" x14ac:dyDescent="0.2">
      <c r="A2" s="1316"/>
      <c r="B2" s="1557" t="s">
        <v>934</v>
      </c>
      <c r="C2" s="1558"/>
      <c r="D2" s="280"/>
    </row>
    <row r="3" spans="1:5" ht="18" customHeight="1" thickBot="1" x14ac:dyDescent="0.25">
      <c r="A3" s="1318"/>
      <c r="B3" s="481" t="s">
        <v>2</v>
      </c>
      <c r="C3" s="480" t="str">
        <f>Instructivo!G3</f>
        <v>VERSIÓN: 04</v>
      </c>
    </row>
    <row r="4" spans="1:5" ht="18" customHeight="1" thickBot="1" x14ac:dyDescent="0.25"/>
    <row r="5" spans="1:5" ht="18" customHeight="1" x14ac:dyDescent="0.2">
      <c r="A5" s="1584" t="s">
        <v>935</v>
      </c>
      <c r="B5" s="1585"/>
      <c r="C5" s="1586"/>
    </row>
    <row r="6" spans="1:5" ht="169.5" customHeight="1" x14ac:dyDescent="0.2">
      <c r="A6" s="1581" t="s">
        <v>936</v>
      </c>
      <c r="B6" s="1582"/>
      <c r="C6" s="1583"/>
    </row>
    <row r="7" spans="1:5" ht="18" customHeight="1" thickBot="1" x14ac:dyDescent="0.25">
      <c r="A7" s="1578" t="s">
        <v>937</v>
      </c>
      <c r="B7" s="1579"/>
      <c r="C7" s="1580"/>
    </row>
    <row r="8" spans="1:5" ht="18" customHeight="1" thickBot="1" x14ac:dyDescent="0.25">
      <c r="A8" s="297"/>
      <c r="B8" s="300"/>
      <c r="C8" s="300"/>
    </row>
    <row r="9" spans="1:5" ht="18" customHeight="1" x14ac:dyDescent="0.2">
      <c r="A9" s="1584" t="s">
        <v>938</v>
      </c>
      <c r="B9" s="1585"/>
      <c r="C9" s="1586"/>
    </row>
    <row r="10" spans="1:5" ht="18" customHeight="1" x14ac:dyDescent="0.2">
      <c r="A10" s="1587" t="s">
        <v>939</v>
      </c>
      <c r="B10" s="1588"/>
      <c r="C10" s="1589"/>
    </row>
    <row r="11" spans="1:5" ht="42" customHeight="1" x14ac:dyDescent="0.2">
      <c r="A11" s="1587" t="s">
        <v>940</v>
      </c>
      <c r="B11" s="1588"/>
      <c r="C11" s="1589"/>
    </row>
    <row r="12" spans="1:5" ht="31.5" customHeight="1" x14ac:dyDescent="0.2">
      <c r="A12" s="1587" t="s">
        <v>941</v>
      </c>
      <c r="B12" s="1588"/>
      <c r="C12" s="1589"/>
    </row>
    <row r="13" spans="1:5" ht="114" customHeight="1" thickBot="1" x14ac:dyDescent="0.25">
      <c r="A13" s="1590" t="s">
        <v>942</v>
      </c>
      <c r="B13" s="1591"/>
      <c r="C13" s="1592"/>
    </row>
    <row r="14" spans="1:5" ht="18" customHeight="1" thickBot="1" x14ac:dyDescent="0.25">
      <c r="A14" s="1582"/>
      <c r="B14" s="1582"/>
      <c r="C14" s="1582"/>
    </row>
    <row r="15" spans="1:5" ht="18" customHeight="1" x14ac:dyDescent="0.2">
      <c r="A15" s="1584" t="s">
        <v>943</v>
      </c>
      <c r="B15" s="1585"/>
      <c r="C15" s="1586"/>
    </row>
    <row r="16" spans="1:5" ht="62.25" customHeight="1" x14ac:dyDescent="0.2">
      <c r="A16" s="1581" t="s">
        <v>944</v>
      </c>
      <c r="B16" s="1582"/>
      <c r="C16" s="1583"/>
    </row>
    <row r="17" spans="1:3" ht="18" customHeight="1" thickBot="1" x14ac:dyDescent="0.25">
      <c r="A17" s="1593" t="s">
        <v>945</v>
      </c>
      <c r="B17" s="1594"/>
      <c r="C17" s="1595"/>
    </row>
    <row r="18" spans="1:3" ht="18" customHeight="1" thickBot="1" x14ac:dyDescent="0.25">
      <c r="A18" s="1582"/>
      <c r="B18" s="1582"/>
      <c r="C18" s="1582"/>
    </row>
    <row r="19" spans="1:3" ht="18" customHeight="1" x14ac:dyDescent="0.2">
      <c r="A19" s="1584" t="s">
        <v>946</v>
      </c>
      <c r="B19" s="1585"/>
      <c r="C19" s="1586"/>
    </row>
    <row r="20" spans="1:3" ht="28.5" customHeight="1" x14ac:dyDescent="0.2">
      <c r="A20" s="1581" t="s">
        <v>947</v>
      </c>
      <c r="B20" s="1582"/>
      <c r="C20" s="1583"/>
    </row>
    <row r="21" spans="1:3" ht="28.5" customHeight="1" thickBot="1" x14ac:dyDescent="0.25">
      <c r="A21" s="1578" t="s">
        <v>948</v>
      </c>
      <c r="B21" s="1579"/>
      <c r="C21" s="1580"/>
    </row>
    <row r="22" spans="1:3" ht="18" customHeight="1" thickBot="1" x14ac:dyDescent="0.25">
      <c r="A22" s="1596"/>
      <c r="B22" s="1582"/>
      <c r="C22" s="1582"/>
    </row>
    <row r="23" spans="1:3" ht="27.75" customHeight="1" x14ac:dyDescent="0.2">
      <c r="A23" s="1584" t="s">
        <v>949</v>
      </c>
      <c r="B23" s="1585"/>
      <c r="C23" s="1586"/>
    </row>
    <row r="24" spans="1:3" ht="69" customHeight="1" thickBot="1" x14ac:dyDescent="0.25">
      <c r="A24" s="1578" t="s">
        <v>950</v>
      </c>
      <c r="B24" s="1579"/>
      <c r="C24" s="1580"/>
    </row>
    <row r="25" spans="1:3" ht="18" customHeight="1" thickBot="1" x14ac:dyDescent="0.25">
      <c r="A25" s="1582"/>
      <c r="B25" s="1582"/>
      <c r="C25" s="1582"/>
    </row>
    <row r="26" spans="1:3" ht="26.25" customHeight="1" x14ac:dyDescent="0.2">
      <c r="A26" s="1584" t="s">
        <v>951</v>
      </c>
      <c r="B26" s="1585"/>
      <c r="C26" s="1586"/>
    </row>
    <row r="27" spans="1:3" ht="96.75" customHeight="1" x14ac:dyDescent="0.2">
      <c r="A27" s="1581" t="s">
        <v>952</v>
      </c>
      <c r="B27" s="1582"/>
      <c r="C27" s="1583"/>
    </row>
    <row r="28" spans="1:3" ht="36" customHeight="1" x14ac:dyDescent="0.2">
      <c r="A28" s="1581" t="s">
        <v>953</v>
      </c>
      <c r="B28" s="1582"/>
      <c r="C28" s="1583"/>
    </row>
    <row r="29" spans="1:3" ht="159.75" customHeight="1" thickBot="1" x14ac:dyDescent="0.25">
      <c r="A29" s="1578" t="s">
        <v>954</v>
      </c>
      <c r="B29" s="1579"/>
      <c r="C29" s="1580"/>
    </row>
    <row r="30" spans="1:3" ht="18" customHeight="1" thickBot="1" x14ac:dyDescent="0.25">
      <c r="A30" s="1582"/>
      <c r="B30" s="1582"/>
      <c r="C30" s="1582"/>
    </row>
    <row r="31" spans="1:3" ht="18" customHeight="1" x14ac:dyDescent="0.2">
      <c r="A31" s="1584" t="s">
        <v>955</v>
      </c>
      <c r="B31" s="1585"/>
      <c r="C31" s="1586"/>
    </row>
    <row r="32" spans="1:3" ht="72" customHeight="1" x14ac:dyDescent="0.2">
      <c r="A32" s="1581" t="s">
        <v>956</v>
      </c>
      <c r="B32" s="1582"/>
      <c r="C32" s="1583"/>
    </row>
    <row r="33" spans="1:3" ht="30.75" customHeight="1" thickBot="1" x14ac:dyDescent="0.25">
      <c r="A33" s="1578" t="s">
        <v>957</v>
      </c>
      <c r="B33" s="1579"/>
      <c r="C33" s="1580"/>
    </row>
    <row r="34" spans="1:3" ht="18" customHeight="1" thickBot="1" x14ac:dyDescent="0.25">
      <c r="A34" s="1582"/>
      <c r="B34" s="1582"/>
      <c r="C34" s="1582"/>
    </row>
    <row r="35" spans="1:3" ht="18" customHeight="1" x14ac:dyDescent="0.2">
      <c r="A35" s="1584" t="s">
        <v>958</v>
      </c>
      <c r="B35" s="1585"/>
      <c r="C35" s="1586"/>
    </row>
    <row r="36" spans="1:3" ht="180.75" customHeight="1" x14ac:dyDescent="0.2">
      <c r="A36" s="1581" t="s">
        <v>959</v>
      </c>
      <c r="B36" s="1582"/>
      <c r="C36" s="1583"/>
    </row>
    <row r="37" spans="1:3" ht="120" customHeight="1" thickBot="1" x14ac:dyDescent="0.25">
      <c r="A37" s="1578" t="s">
        <v>960</v>
      </c>
      <c r="B37" s="1579"/>
      <c r="C37" s="1580"/>
    </row>
  </sheetData>
  <sheetProtection algorithmName="SHA-512" hashValue="i+bciZzRRPzZsbpfJOV7tMajUMqz5UAKp1hp7G8CsgRB1Uh4MSdZ6nv/WA9mjPCWMl24ACWFDqOTtOlkoDNWeQ==" saltValue="4lcdBVYS2LIDttBLrUCh4g==" spinCount="100000" sheet="1" formatCells="0" formatColumns="0" formatRows="0" insertRows="0" autoFilter="0" pivotTables="0"/>
  <mergeCells count="35">
    <mergeCell ref="B1:C1"/>
    <mergeCell ref="B2:C2"/>
    <mergeCell ref="A5:C5"/>
    <mergeCell ref="A6:C6"/>
    <mergeCell ref="A7:C7"/>
    <mergeCell ref="A31:C31"/>
    <mergeCell ref="A32:C32"/>
    <mergeCell ref="A14:C14"/>
    <mergeCell ref="A15:C15"/>
    <mergeCell ref="A16:C16"/>
    <mergeCell ref="A17:C17"/>
    <mergeCell ref="A20:C20"/>
    <mergeCell ref="A22:C22"/>
    <mergeCell ref="A26:C26"/>
    <mergeCell ref="A27:C27"/>
    <mergeCell ref="A30:C30"/>
    <mergeCell ref="A18:C18"/>
    <mergeCell ref="A19:C19"/>
    <mergeCell ref="A23:C23"/>
    <mergeCell ref="A37:C37"/>
    <mergeCell ref="A1:A3"/>
    <mergeCell ref="A21:C21"/>
    <mergeCell ref="A29:C29"/>
    <mergeCell ref="A28:C28"/>
    <mergeCell ref="A9:C9"/>
    <mergeCell ref="A10:C10"/>
    <mergeCell ref="A11:C11"/>
    <mergeCell ref="A12:C12"/>
    <mergeCell ref="A13:C13"/>
    <mergeCell ref="A33:C33"/>
    <mergeCell ref="A34:C34"/>
    <mergeCell ref="A35:C35"/>
    <mergeCell ref="A36:C36"/>
    <mergeCell ref="A24:C24"/>
    <mergeCell ref="A25:C25"/>
  </mergeCells>
  <hyperlinks>
    <hyperlink ref="D1" location="ins" display="Instructivo" xr:uid="{00000000-0004-0000-1E00-000000000000}"/>
  </hyperlinks>
  <printOptions horizontalCentered="1"/>
  <pageMargins left="0" right="0" top="0" bottom="0" header="0" footer="0"/>
  <pageSetup fitToHeight="0" orientation="landscape" r:id="rId1"/>
  <drawing r:id="rId2"/>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Hoja33">
    <tabColor theme="0" tint="-0.249977111117893"/>
    <pageSetUpPr fitToPage="1"/>
  </sheetPr>
  <dimension ref="A1:AX292"/>
  <sheetViews>
    <sheetView showGridLines="0" topLeftCell="A30" zoomScaleNormal="100" workbookViewId="0">
      <selection activeCell="I11" sqref="I11"/>
    </sheetView>
  </sheetViews>
  <sheetFormatPr baseColWidth="10" defaultColWidth="11.33203125" defaultRowHeight="18" customHeight="1" x14ac:dyDescent="0.2"/>
  <cols>
    <col min="1" max="1" width="33.1640625" style="181" customWidth="1"/>
    <col min="2" max="2" width="47.1640625" style="181" customWidth="1"/>
    <col min="3" max="3" width="17.33203125" style="181" customWidth="1"/>
    <col min="4" max="4" width="18.6640625" style="181" customWidth="1"/>
    <col min="5" max="5" width="24.83203125" style="188" customWidth="1"/>
    <col min="6" max="6" width="16.83203125" style="180" customWidth="1"/>
    <col min="7" max="50" width="11.33203125" style="180"/>
    <col min="51" max="16384" width="11.33203125" style="181"/>
  </cols>
  <sheetData>
    <row r="1" spans="1:7" ht="18" customHeight="1" x14ac:dyDescent="0.2">
      <c r="A1" s="1541"/>
      <c r="B1" s="1160" t="s">
        <v>0</v>
      </c>
      <c r="C1" s="1160"/>
      <c r="D1" s="1160"/>
      <c r="E1" s="1161"/>
      <c r="F1" s="242" t="s">
        <v>104</v>
      </c>
      <c r="G1" s="38"/>
    </row>
    <row r="2" spans="1:7" ht="18" customHeight="1" x14ac:dyDescent="0.2">
      <c r="A2" s="1542"/>
      <c r="B2" s="1573" t="s">
        <v>961</v>
      </c>
      <c r="C2" s="1573"/>
      <c r="D2" s="1573"/>
      <c r="E2" s="1618"/>
    </row>
    <row r="3" spans="1:7" ht="18" customHeight="1" thickBot="1" x14ac:dyDescent="0.25">
      <c r="A3" s="1543"/>
      <c r="B3" s="1164" t="s">
        <v>2</v>
      </c>
      <c r="C3" s="1164"/>
      <c r="D3" s="1164" t="str">
        <f>Instructivo!G3</f>
        <v>VERSIÓN: 04</v>
      </c>
      <c r="E3" s="1269"/>
    </row>
    <row r="4" spans="1:7" ht="18" customHeight="1" thickBot="1" x14ac:dyDescent="0.25">
      <c r="A4" s="180"/>
      <c r="B4" s="180"/>
      <c r="C4" s="180"/>
      <c r="D4" s="180"/>
      <c r="E4" s="182"/>
    </row>
    <row r="5" spans="1:7" s="180" customFormat="1" ht="18" customHeight="1" thickBot="1" x14ac:dyDescent="0.25">
      <c r="A5" s="1211" t="s">
        <v>962</v>
      </c>
      <c r="B5" s="1212"/>
      <c r="C5" s="1212"/>
      <c r="D5" s="1212"/>
      <c r="E5" s="1213"/>
    </row>
    <row r="6" spans="1:7" s="180" customFormat="1" ht="30.75" customHeight="1" thickBot="1" x14ac:dyDescent="0.25">
      <c r="A6" s="1616" t="s">
        <v>963</v>
      </c>
      <c r="B6" s="946"/>
      <c r="C6" s="946"/>
      <c r="D6" s="946"/>
      <c r="E6" s="1617"/>
    </row>
    <row r="7" spans="1:7" s="180" customFormat="1" ht="21.95" customHeight="1" thickBot="1" x14ac:dyDescent="0.25">
      <c r="A7" s="1599" t="s">
        <v>964</v>
      </c>
      <c r="B7" s="1600"/>
      <c r="C7" s="1600"/>
      <c r="D7" s="1615"/>
      <c r="E7" s="189">
        <v>0</v>
      </c>
    </row>
    <row r="8" spans="1:7" s="180" customFormat="1" ht="18" customHeight="1" x14ac:dyDescent="0.2">
      <c r="A8" s="185" t="s">
        <v>375</v>
      </c>
      <c r="B8" s="83" t="s">
        <v>18</v>
      </c>
      <c r="C8" s="83" t="s">
        <v>617</v>
      </c>
      <c r="D8" s="83" t="s">
        <v>965</v>
      </c>
      <c r="E8" s="190" t="s">
        <v>618</v>
      </c>
    </row>
    <row r="9" spans="1:7" s="180" customFormat="1" ht="18" customHeight="1" x14ac:dyDescent="0.2">
      <c r="A9" s="1601" t="s">
        <v>966</v>
      </c>
      <c r="B9" s="1602"/>
      <c r="C9" s="1602"/>
      <c r="D9" s="1602"/>
      <c r="E9" s="1603"/>
    </row>
    <row r="10" spans="1:7" s="180" customFormat="1" ht="30.75" customHeight="1" x14ac:dyDescent="0.2">
      <c r="A10" s="191" t="s">
        <v>967</v>
      </c>
      <c r="B10" s="192" t="s">
        <v>968</v>
      </c>
      <c r="C10" s="193">
        <v>3.2000000000000001E-2</v>
      </c>
      <c r="D10" s="475"/>
      <c r="E10" s="476">
        <f>IF(D10="SI",C10*$E$7,0)</f>
        <v>0</v>
      </c>
    </row>
    <row r="11" spans="1:7" s="180" customFormat="1" ht="54.75" customHeight="1" x14ac:dyDescent="0.2">
      <c r="A11" s="191" t="s">
        <v>969</v>
      </c>
      <c r="B11" s="192" t="s">
        <v>970</v>
      </c>
      <c r="C11" s="193">
        <v>1.15E-2</v>
      </c>
      <c r="D11" s="475"/>
      <c r="E11" s="476">
        <f>IF(D11="SI",C11*$E$7,0)</f>
        <v>0</v>
      </c>
    </row>
    <row r="12" spans="1:7" s="180" customFormat="1" ht="42.75" customHeight="1" x14ac:dyDescent="0.2">
      <c r="A12" s="191" t="s">
        <v>971</v>
      </c>
      <c r="B12" s="192" t="s">
        <v>972</v>
      </c>
      <c r="C12" s="193">
        <v>4.0000000000000001E-3</v>
      </c>
      <c r="D12" s="475"/>
      <c r="E12" s="476">
        <f>IF(D12="SI",C12*$E$7,0)</f>
        <v>0</v>
      </c>
    </row>
    <row r="13" spans="1:7" s="180" customFormat="1" ht="54" customHeight="1" x14ac:dyDescent="0.2">
      <c r="A13" s="191" t="s">
        <v>973</v>
      </c>
      <c r="B13" s="192" t="s">
        <v>974</v>
      </c>
      <c r="C13" s="193">
        <v>0.05</v>
      </c>
      <c r="D13" s="475"/>
      <c r="E13" s="476">
        <f>IF(D13="SI",C13*$E$7,0)</f>
        <v>0</v>
      </c>
    </row>
    <row r="14" spans="1:7" s="180" customFormat="1" ht="65.25" customHeight="1" x14ac:dyDescent="0.2">
      <c r="A14" s="191" t="s">
        <v>975</v>
      </c>
      <c r="B14" s="192" t="s">
        <v>976</v>
      </c>
      <c r="C14" s="194">
        <v>0</v>
      </c>
      <c r="D14" s="475"/>
      <c r="E14" s="476">
        <f>IF(D14="SI",C14*$E$7,0)</f>
        <v>0</v>
      </c>
    </row>
    <row r="15" spans="1:7" s="180" customFormat="1" ht="18" customHeight="1" x14ac:dyDescent="0.2">
      <c r="A15" s="1599" t="s">
        <v>966</v>
      </c>
      <c r="B15" s="1600"/>
      <c r="C15" s="1600"/>
      <c r="D15" s="1600"/>
      <c r="E15" s="377">
        <f>SUM(E10:E14)</f>
        <v>0</v>
      </c>
    </row>
    <row r="16" spans="1:7" s="180" customFormat="1" ht="18" customHeight="1" x14ac:dyDescent="0.2">
      <c r="A16" s="1601" t="s">
        <v>977</v>
      </c>
      <c r="B16" s="1602"/>
      <c r="C16" s="1602"/>
      <c r="D16" s="1602"/>
      <c r="E16" s="1603"/>
    </row>
    <row r="17" spans="1:5" s="180" customFormat="1" ht="32.25" customHeight="1" x14ac:dyDescent="0.2">
      <c r="A17" s="195" t="s">
        <v>967</v>
      </c>
      <c r="B17" s="192" t="s">
        <v>968</v>
      </c>
      <c r="C17" s="193">
        <v>1.6E-2</v>
      </c>
      <c r="D17" s="475"/>
      <c r="E17" s="476">
        <f t="shared" ref="E17:E22" si="0">IF(D17="SI",C17*$E$7,0)</f>
        <v>0</v>
      </c>
    </row>
    <row r="18" spans="1:5" s="180" customFormat="1" ht="54" customHeight="1" x14ac:dyDescent="0.2">
      <c r="A18" s="195" t="s">
        <v>969</v>
      </c>
      <c r="B18" s="192" t="s">
        <v>970</v>
      </c>
      <c r="C18" s="193">
        <v>1.15E-2</v>
      </c>
      <c r="D18" s="475"/>
      <c r="E18" s="476">
        <f t="shared" si="0"/>
        <v>0</v>
      </c>
    </row>
    <row r="19" spans="1:5" s="180" customFormat="1" ht="54" customHeight="1" x14ac:dyDescent="0.2">
      <c r="A19" s="195" t="s">
        <v>978</v>
      </c>
      <c r="B19" s="192" t="s">
        <v>979</v>
      </c>
      <c r="C19" s="193">
        <v>4.0000000000000001E-3</v>
      </c>
      <c r="D19" s="475"/>
      <c r="E19" s="476">
        <f t="shared" si="0"/>
        <v>0</v>
      </c>
    </row>
    <row r="20" spans="1:5" s="180" customFormat="1" ht="54" customHeight="1" x14ac:dyDescent="0.2">
      <c r="A20" s="191" t="s">
        <v>973</v>
      </c>
      <c r="B20" s="192" t="s">
        <v>974</v>
      </c>
      <c r="C20" s="193">
        <v>0.05</v>
      </c>
      <c r="D20" s="475"/>
      <c r="E20" s="476">
        <f t="shared" si="0"/>
        <v>0</v>
      </c>
    </row>
    <row r="21" spans="1:5" s="180" customFormat="1" ht="69" customHeight="1" x14ac:dyDescent="0.2">
      <c r="A21" s="195" t="s">
        <v>975</v>
      </c>
      <c r="B21" s="192" t="s">
        <v>976</v>
      </c>
      <c r="C21" s="194">
        <v>0</v>
      </c>
      <c r="D21" s="475"/>
      <c r="E21" s="476">
        <f t="shared" si="0"/>
        <v>0</v>
      </c>
    </row>
    <row r="22" spans="1:5" s="180" customFormat="1" ht="54" customHeight="1" x14ac:dyDescent="0.2">
      <c r="A22" s="195" t="s">
        <v>980</v>
      </c>
      <c r="B22" s="192" t="s">
        <v>981</v>
      </c>
      <c r="C22" s="193">
        <v>4.0000000000000001E-3</v>
      </c>
      <c r="D22" s="475"/>
      <c r="E22" s="476">
        <f t="shared" si="0"/>
        <v>0</v>
      </c>
    </row>
    <row r="23" spans="1:5" s="180" customFormat="1" ht="18" customHeight="1" x14ac:dyDescent="0.2">
      <c r="A23" s="1599" t="s">
        <v>977</v>
      </c>
      <c r="B23" s="1600"/>
      <c r="C23" s="1600"/>
      <c r="D23" s="1600"/>
      <c r="E23" s="377">
        <f>SUM(E17:E22)</f>
        <v>0</v>
      </c>
    </row>
    <row r="24" spans="1:5" s="180" customFormat="1" ht="18" customHeight="1" x14ac:dyDescent="0.2">
      <c r="A24" s="1601" t="s">
        <v>982</v>
      </c>
      <c r="B24" s="1602"/>
      <c r="C24" s="1602"/>
      <c r="D24" s="1602"/>
      <c r="E24" s="1603"/>
    </row>
    <row r="25" spans="1:5" s="180" customFormat="1" ht="34.5" customHeight="1" x14ac:dyDescent="0.2">
      <c r="A25" s="195" t="s">
        <v>967</v>
      </c>
      <c r="B25" s="192" t="s">
        <v>968</v>
      </c>
      <c r="C25" s="193">
        <v>1.6E-2</v>
      </c>
      <c r="D25" s="475"/>
      <c r="E25" s="476">
        <f t="shared" ref="E25:E34" si="1">IF(D25="SI",C25*$E$7,0)</f>
        <v>0</v>
      </c>
    </row>
    <row r="26" spans="1:5" s="180" customFormat="1" ht="56.25" customHeight="1" x14ac:dyDescent="0.2">
      <c r="A26" s="191" t="s">
        <v>969</v>
      </c>
      <c r="B26" s="192" t="s">
        <v>970</v>
      </c>
      <c r="C26" s="193">
        <v>1.15E-2</v>
      </c>
      <c r="D26" s="475"/>
      <c r="E26" s="476">
        <f t="shared" si="1"/>
        <v>0</v>
      </c>
    </row>
    <row r="27" spans="1:5" s="180" customFormat="1" ht="53.25" customHeight="1" x14ac:dyDescent="0.2">
      <c r="A27" s="195" t="s">
        <v>978</v>
      </c>
      <c r="B27" s="192" t="s">
        <v>979</v>
      </c>
      <c r="C27" s="193">
        <v>4.0000000000000001E-3</v>
      </c>
      <c r="D27" s="475"/>
      <c r="E27" s="476">
        <f t="shared" si="1"/>
        <v>0</v>
      </c>
    </row>
    <row r="28" spans="1:5" s="180" customFormat="1" ht="52.5" customHeight="1" x14ac:dyDescent="0.2">
      <c r="A28" s="191" t="s">
        <v>973</v>
      </c>
      <c r="B28" s="192" t="s">
        <v>974</v>
      </c>
      <c r="C28" s="193">
        <v>0.05</v>
      </c>
      <c r="D28" s="475"/>
      <c r="E28" s="476">
        <f t="shared" si="1"/>
        <v>0</v>
      </c>
    </row>
    <row r="29" spans="1:5" s="180" customFormat="1" ht="57.75" customHeight="1" x14ac:dyDescent="0.2">
      <c r="A29" s="191" t="s">
        <v>983</v>
      </c>
      <c r="B29" s="192" t="s">
        <v>984</v>
      </c>
      <c r="C29" s="193">
        <v>0.02</v>
      </c>
      <c r="D29" s="475"/>
      <c r="E29" s="476">
        <f t="shared" si="1"/>
        <v>0</v>
      </c>
    </row>
    <row r="30" spans="1:5" s="180" customFormat="1" ht="50.25" customHeight="1" x14ac:dyDescent="0.2">
      <c r="A30" s="195" t="s">
        <v>980</v>
      </c>
      <c r="B30" s="192" t="s">
        <v>981</v>
      </c>
      <c r="C30" s="193">
        <v>4.0000000000000001E-3</v>
      </c>
      <c r="D30" s="475"/>
      <c r="E30" s="476">
        <f t="shared" si="1"/>
        <v>0</v>
      </c>
    </row>
    <row r="31" spans="1:5" s="180" customFormat="1" ht="52.5" customHeight="1" x14ac:dyDescent="0.2">
      <c r="A31" s="195" t="s">
        <v>985</v>
      </c>
      <c r="B31" s="192" t="s">
        <v>984</v>
      </c>
      <c r="C31" s="193">
        <v>6.0000000000000001E-3</v>
      </c>
      <c r="D31" s="475"/>
      <c r="E31" s="476">
        <f t="shared" si="1"/>
        <v>0</v>
      </c>
    </row>
    <row r="32" spans="1:5" s="180" customFormat="1" ht="59.25" customHeight="1" x14ac:dyDescent="0.2">
      <c r="A32" s="195" t="s">
        <v>986</v>
      </c>
      <c r="B32" s="192" t="s">
        <v>984</v>
      </c>
      <c r="C32" s="193">
        <v>0.01</v>
      </c>
      <c r="D32" s="475"/>
      <c r="E32" s="476">
        <f t="shared" si="1"/>
        <v>0</v>
      </c>
    </row>
    <row r="33" spans="1:5" s="180" customFormat="1" ht="60" customHeight="1" x14ac:dyDescent="0.2">
      <c r="A33" s="195" t="s">
        <v>987</v>
      </c>
      <c r="B33" s="192" t="s">
        <v>984</v>
      </c>
      <c r="C33" s="193">
        <v>4.0000000000000001E-3</v>
      </c>
      <c r="D33" s="475"/>
      <c r="E33" s="476">
        <f t="shared" si="1"/>
        <v>0</v>
      </c>
    </row>
    <row r="34" spans="1:5" s="180" customFormat="1" ht="58.5" customHeight="1" x14ac:dyDescent="0.2">
      <c r="A34" s="195" t="s">
        <v>988</v>
      </c>
      <c r="B34" s="192" t="s">
        <v>984</v>
      </c>
      <c r="C34" s="194">
        <v>0</v>
      </c>
      <c r="D34" s="475"/>
      <c r="E34" s="476">
        <f t="shared" si="1"/>
        <v>0</v>
      </c>
    </row>
    <row r="35" spans="1:5" s="180" customFormat="1" ht="18" customHeight="1" x14ac:dyDescent="0.2">
      <c r="A35" s="1599" t="s">
        <v>982</v>
      </c>
      <c r="B35" s="1600"/>
      <c r="C35" s="1600"/>
      <c r="D35" s="1600"/>
      <c r="E35" s="377">
        <f>SUM(E25:E34)</f>
        <v>0</v>
      </c>
    </row>
    <row r="36" spans="1:5" s="180" customFormat="1" ht="18" customHeight="1" x14ac:dyDescent="0.2">
      <c r="A36" s="1601" t="s">
        <v>989</v>
      </c>
      <c r="B36" s="1602"/>
      <c r="C36" s="1602"/>
      <c r="D36" s="1602"/>
      <c r="E36" s="1603"/>
    </row>
    <row r="37" spans="1:5" s="180" customFormat="1" ht="30" customHeight="1" x14ac:dyDescent="0.2">
      <c r="A37" s="195" t="s">
        <v>967</v>
      </c>
      <c r="B37" s="192" t="s">
        <v>968</v>
      </c>
      <c r="C37" s="193">
        <v>1.6E-2</v>
      </c>
      <c r="D37" s="475"/>
      <c r="E37" s="476">
        <f t="shared" ref="E37:E45" si="2">IF(D37="SI",C37*$E$7,0)</f>
        <v>0</v>
      </c>
    </row>
    <row r="38" spans="1:5" s="180" customFormat="1" ht="54" customHeight="1" x14ac:dyDescent="0.2">
      <c r="A38" s="191" t="s">
        <v>969</v>
      </c>
      <c r="B38" s="192" t="s">
        <v>970</v>
      </c>
      <c r="C38" s="193">
        <v>1.15E-2</v>
      </c>
      <c r="D38" s="475"/>
      <c r="E38" s="476">
        <f t="shared" si="2"/>
        <v>0</v>
      </c>
    </row>
    <row r="39" spans="1:5" s="180" customFormat="1" ht="57.75" customHeight="1" x14ac:dyDescent="0.2">
      <c r="A39" s="195" t="s">
        <v>978</v>
      </c>
      <c r="B39" s="192" t="s">
        <v>979</v>
      </c>
      <c r="C39" s="193">
        <v>4.0000000000000001E-3</v>
      </c>
      <c r="D39" s="475"/>
      <c r="E39" s="476">
        <f t="shared" si="2"/>
        <v>0</v>
      </c>
    </row>
    <row r="40" spans="1:5" s="180" customFormat="1" ht="57" customHeight="1" x14ac:dyDescent="0.2">
      <c r="A40" s="191" t="s">
        <v>973</v>
      </c>
      <c r="B40" s="192" t="s">
        <v>974</v>
      </c>
      <c r="C40" s="193">
        <v>0.05</v>
      </c>
      <c r="D40" s="475"/>
      <c r="E40" s="476">
        <f t="shared" si="2"/>
        <v>0</v>
      </c>
    </row>
    <row r="41" spans="1:5" s="180" customFormat="1" ht="61.5" customHeight="1" x14ac:dyDescent="0.2">
      <c r="A41" s="195" t="s">
        <v>990</v>
      </c>
      <c r="B41" s="192" t="s">
        <v>984</v>
      </c>
      <c r="C41" s="194">
        <v>0</v>
      </c>
      <c r="D41" s="475"/>
      <c r="E41" s="476">
        <f t="shared" si="2"/>
        <v>0</v>
      </c>
    </row>
    <row r="42" spans="1:5" s="180" customFormat="1" ht="55.5" customHeight="1" x14ac:dyDescent="0.2">
      <c r="A42" s="191" t="s">
        <v>983</v>
      </c>
      <c r="B42" s="192" t="s">
        <v>984</v>
      </c>
      <c r="C42" s="194">
        <v>0</v>
      </c>
      <c r="D42" s="475"/>
      <c r="E42" s="476">
        <f t="shared" si="2"/>
        <v>0</v>
      </c>
    </row>
    <row r="43" spans="1:5" s="180" customFormat="1" ht="58.5" customHeight="1" x14ac:dyDescent="0.2">
      <c r="A43" s="191" t="s">
        <v>991</v>
      </c>
      <c r="B43" s="192" t="s">
        <v>984</v>
      </c>
      <c r="C43" s="194">
        <v>0</v>
      </c>
      <c r="D43" s="475"/>
      <c r="E43" s="476">
        <f t="shared" si="2"/>
        <v>0</v>
      </c>
    </row>
    <row r="44" spans="1:5" s="180" customFormat="1" ht="60.75" customHeight="1" x14ac:dyDescent="0.2">
      <c r="A44" s="195" t="s">
        <v>992</v>
      </c>
      <c r="B44" s="192" t="s">
        <v>984</v>
      </c>
      <c r="C44" s="194">
        <v>0</v>
      </c>
      <c r="D44" s="475"/>
      <c r="E44" s="476">
        <f t="shared" si="2"/>
        <v>0</v>
      </c>
    </row>
    <row r="45" spans="1:5" s="180" customFormat="1" ht="57.75" customHeight="1" x14ac:dyDescent="0.2">
      <c r="A45" s="195" t="s">
        <v>988</v>
      </c>
      <c r="B45" s="192" t="s">
        <v>984</v>
      </c>
      <c r="C45" s="194">
        <v>0</v>
      </c>
      <c r="D45" s="475"/>
      <c r="E45" s="476">
        <f t="shared" si="2"/>
        <v>0</v>
      </c>
    </row>
    <row r="46" spans="1:5" s="180" customFormat="1" ht="18" customHeight="1" thickBot="1" x14ac:dyDescent="0.25">
      <c r="A46" s="1610" t="s">
        <v>989</v>
      </c>
      <c r="B46" s="1611"/>
      <c r="C46" s="1611"/>
      <c r="D46" s="1611"/>
      <c r="E46" s="378">
        <f>SUM(E37:E45)</f>
        <v>0</v>
      </c>
    </row>
    <row r="47" spans="1:5" s="180" customFormat="1" ht="18" customHeight="1" x14ac:dyDescent="0.2">
      <c r="A47" s="1619"/>
      <c r="B47" s="1620"/>
      <c r="C47" s="1620"/>
      <c r="D47" s="1620"/>
      <c r="E47" s="1620"/>
    </row>
    <row r="48" spans="1:5" s="180" customFormat="1" ht="18" customHeight="1" thickBot="1" x14ac:dyDescent="0.25">
      <c r="E48" s="182"/>
    </row>
    <row r="49" spans="1:5" s="180" customFormat="1" ht="18" customHeight="1" thickBot="1" x14ac:dyDescent="0.25">
      <c r="A49" s="1211" t="s">
        <v>993</v>
      </c>
      <c r="B49" s="1212"/>
      <c r="C49" s="1212"/>
      <c r="D49" s="1212"/>
      <c r="E49" s="1213"/>
    </row>
    <row r="50" spans="1:5" s="180" customFormat="1" ht="29.25" customHeight="1" x14ac:dyDescent="0.2">
      <c r="A50" s="1612" t="s">
        <v>994</v>
      </c>
      <c r="B50" s="1613"/>
      <c r="C50" s="1613"/>
      <c r="D50" s="1613"/>
      <c r="E50" s="1614"/>
    </row>
    <row r="51" spans="1:5" s="180" customFormat="1" ht="18" customHeight="1" x14ac:dyDescent="0.2">
      <c r="A51" s="1330" t="s">
        <v>375</v>
      </c>
      <c r="B51" s="1321"/>
      <c r="C51" s="1321" t="s">
        <v>18</v>
      </c>
      <c r="D51" s="1321"/>
      <c r="E51" s="1621"/>
    </row>
    <row r="52" spans="1:5" s="180" customFormat="1" ht="28.5" customHeight="1" x14ac:dyDescent="0.2">
      <c r="A52" s="1622" t="s">
        <v>995</v>
      </c>
      <c r="B52" s="1623"/>
      <c r="C52" s="1604" t="s">
        <v>996</v>
      </c>
      <c r="D52" s="1604"/>
      <c r="E52" s="1605"/>
    </row>
    <row r="53" spans="1:5" s="180" customFormat="1" ht="27" customHeight="1" x14ac:dyDescent="0.2">
      <c r="A53" s="1608" t="s">
        <v>997</v>
      </c>
      <c r="B53" s="1609"/>
      <c r="C53" s="1604" t="s">
        <v>998</v>
      </c>
      <c r="D53" s="1604"/>
      <c r="E53" s="1605"/>
    </row>
    <row r="54" spans="1:5" s="180" customFormat="1" ht="39" customHeight="1" x14ac:dyDescent="0.2">
      <c r="A54" s="1608" t="s">
        <v>999</v>
      </c>
      <c r="B54" s="1609"/>
      <c r="C54" s="1604" t="s">
        <v>1000</v>
      </c>
      <c r="D54" s="1604"/>
      <c r="E54" s="1605"/>
    </row>
    <row r="55" spans="1:5" s="180" customFormat="1" ht="54.75" customHeight="1" x14ac:dyDescent="0.2">
      <c r="A55" s="1608" t="s">
        <v>1001</v>
      </c>
      <c r="B55" s="1609"/>
      <c r="C55" s="1604" t="s">
        <v>1002</v>
      </c>
      <c r="D55" s="1604"/>
      <c r="E55" s="1605"/>
    </row>
    <row r="56" spans="1:5" s="180" customFormat="1" ht="25.5" customHeight="1" x14ac:dyDescent="0.2">
      <c r="A56" s="1608" t="s">
        <v>1003</v>
      </c>
      <c r="B56" s="1609"/>
      <c r="C56" s="1604" t="s">
        <v>1004</v>
      </c>
      <c r="D56" s="1604"/>
      <c r="E56" s="1605"/>
    </row>
    <row r="57" spans="1:5" s="180" customFormat="1" ht="42.75" customHeight="1" x14ac:dyDescent="0.2">
      <c r="A57" s="1608" t="s">
        <v>1005</v>
      </c>
      <c r="B57" s="1609"/>
      <c r="C57" s="1604" t="s">
        <v>1006</v>
      </c>
      <c r="D57" s="1604"/>
      <c r="E57" s="1605"/>
    </row>
    <row r="58" spans="1:5" s="180" customFormat="1" ht="44.25" customHeight="1" x14ac:dyDescent="0.2">
      <c r="A58" s="1608" t="s">
        <v>1007</v>
      </c>
      <c r="B58" s="1609"/>
      <c r="C58" s="1604" t="s">
        <v>1008</v>
      </c>
      <c r="D58" s="1604"/>
      <c r="E58" s="1605"/>
    </row>
    <row r="59" spans="1:5" s="180" customFormat="1" ht="33" customHeight="1" x14ac:dyDescent="0.2">
      <c r="A59" s="1608" t="s">
        <v>1009</v>
      </c>
      <c r="B59" s="1609"/>
      <c r="C59" s="1604" t="s">
        <v>1010</v>
      </c>
      <c r="D59" s="1604"/>
      <c r="E59" s="1605"/>
    </row>
    <row r="60" spans="1:5" s="180" customFormat="1" ht="54.75" customHeight="1" x14ac:dyDescent="0.2">
      <c r="A60" s="1608" t="s">
        <v>1011</v>
      </c>
      <c r="B60" s="1609"/>
      <c r="C60" s="1604" t="s">
        <v>1012</v>
      </c>
      <c r="D60" s="1604"/>
      <c r="E60" s="1605"/>
    </row>
    <row r="61" spans="1:5" s="180" customFormat="1" ht="32.25" customHeight="1" thickBot="1" x14ac:dyDescent="0.25">
      <c r="A61" s="1606" t="s">
        <v>1013</v>
      </c>
      <c r="B61" s="1607"/>
      <c r="C61" s="1597" t="s">
        <v>1014</v>
      </c>
      <c r="D61" s="1597"/>
      <c r="E61" s="1598"/>
    </row>
    <row r="62" spans="1:5" s="180" customFormat="1" ht="18" customHeight="1" x14ac:dyDescent="0.2">
      <c r="E62" s="182"/>
    </row>
    <row r="63" spans="1:5" s="180" customFormat="1" ht="18" customHeight="1" x14ac:dyDescent="0.2">
      <c r="E63" s="182"/>
    </row>
    <row r="64" spans="1:5" s="180" customFormat="1" ht="18" customHeight="1" x14ac:dyDescent="0.2">
      <c r="E64" s="182"/>
    </row>
    <row r="65" spans="5:5" s="180" customFormat="1" ht="18" customHeight="1" x14ac:dyDescent="0.2">
      <c r="E65" s="182"/>
    </row>
    <row r="66" spans="5:5" s="180" customFormat="1" ht="18" customHeight="1" x14ac:dyDescent="0.2">
      <c r="E66" s="182"/>
    </row>
    <row r="67" spans="5:5" s="180" customFormat="1" ht="18" customHeight="1" x14ac:dyDescent="0.2">
      <c r="E67" s="182"/>
    </row>
    <row r="68" spans="5:5" s="180" customFormat="1" ht="18" customHeight="1" x14ac:dyDescent="0.2">
      <c r="E68" s="182"/>
    </row>
    <row r="69" spans="5:5" s="180" customFormat="1" ht="18" customHeight="1" x14ac:dyDescent="0.2">
      <c r="E69" s="182"/>
    </row>
    <row r="70" spans="5:5" s="180" customFormat="1" ht="18" customHeight="1" x14ac:dyDescent="0.2">
      <c r="E70" s="182"/>
    </row>
    <row r="71" spans="5:5" s="180" customFormat="1" ht="18" customHeight="1" x14ac:dyDescent="0.2">
      <c r="E71" s="182"/>
    </row>
    <row r="72" spans="5:5" s="180" customFormat="1" ht="18" customHeight="1" x14ac:dyDescent="0.2">
      <c r="E72" s="182"/>
    </row>
    <row r="73" spans="5:5" s="180" customFormat="1" ht="18" customHeight="1" x14ac:dyDescent="0.2">
      <c r="E73" s="182"/>
    </row>
    <row r="74" spans="5:5" s="180" customFormat="1" ht="18" customHeight="1" x14ac:dyDescent="0.2">
      <c r="E74" s="182"/>
    </row>
    <row r="75" spans="5:5" s="180" customFormat="1" ht="18" customHeight="1" x14ac:dyDescent="0.2">
      <c r="E75" s="182"/>
    </row>
    <row r="76" spans="5:5" s="180" customFormat="1" ht="18" customHeight="1" x14ac:dyDescent="0.2">
      <c r="E76" s="182"/>
    </row>
    <row r="77" spans="5:5" s="180" customFormat="1" ht="18" customHeight="1" x14ac:dyDescent="0.2">
      <c r="E77" s="182"/>
    </row>
    <row r="78" spans="5:5" s="180" customFormat="1" ht="18" customHeight="1" x14ac:dyDescent="0.2">
      <c r="E78" s="182"/>
    </row>
    <row r="79" spans="5:5" s="180" customFormat="1" ht="18" customHeight="1" x14ac:dyDescent="0.2">
      <c r="E79" s="182"/>
    </row>
    <row r="80" spans="5:5" s="180" customFormat="1" ht="18" customHeight="1" x14ac:dyDescent="0.2">
      <c r="E80" s="182"/>
    </row>
    <row r="81" spans="5:5" s="180" customFormat="1" ht="18" customHeight="1" x14ac:dyDescent="0.2">
      <c r="E81" s="182"/>
    </row>
    <row r="82" spans="5:5" s="180" customFormat="1" ht="18" customHeight="1" x14ac:dyDescent="0.2">
      <c r="E82" s="182"/>
    </row>
    <row r="83" spans="5:5" s="180" customFormat="1" ht="18" customHeight="1" x14ac:dyDescent="0.2">
      <c r="E83" s="182"/>
    </row>
    <row r="84" spans="5:5" s="180" customFormat="1" ht="18" customHeight="1" x14ac:dyDescent="0.2">
      <c r="E84" s="182"/>
    </row>
    <row r="85" spans="5:5" s="180" customFormat="1" ht="18" customHeight="1" x14ac:dyDescent="0.2">
      <c r="E85" s="182"/>
    </row>
    <row r="86" spans="5:5" s="180" customFormat="1" ht="18" customHeight="1" x14ac:dyDescent="0.2">
      <c r="E86" s="182"/>
    </row>
    <row r="87" spans="5:5" s="180" customFormat="1" ht="18" customHeight="1" x14ac:dyDescent="0.2">
      <c r="E87" s="182"/>
    </row>
    <row r="88" spans="5:5" s="180" customFormat="1" ht="18" customHeight="1" x14ac:dyDescent="0.2">
      <c r="E88" s="182"/>
    </row>
    <row r="89" spans="5:5" s="180" customFormat="1" ht="18" customHeight="1" x14ac:dyDescent="0.2">
      <c r="E89" s="182"/>
    </row>
    <row r="90" spans="5:5" s="180" customFormat="1" ht="18" customHeight="1" x14ac:dyDescent="0.2">
      <c r="E90" s="182"/>
    </row>
    <row r="91" spans="5:5" s="180" customFormat="1" ht="18" customHeight="1" x14ac:dyDescent="0.2">
      <c r="E91" s="182"/>
    </row>
    <row r="92" spans="5:5" s="180" customFormat="1" ht="18" customHeight="1" x14ac:dyDescent="0.2">
      <c r="E92" s="182"/>
    </row>
    <row r="93" spans="5:5" s="180" customFormat="1" ht="18" customHeight="1" x14ac:dyDescent="0.2">
      <c r="E93" s="182"/>
    </row>
    <row r="94" spans="5:5" s="180" customFormat="1" ht="18" customHeight="1" x14ac:dyDescent="0.2">
      <c r="E94" s="182"/>
    </row>
    <row r="95" spans="5:5" s="180" customFormat="1" ht="18" customHeight="1" x14ac:dyDescent="0.2">
      <c r="E95" s="182"/>
    </row>
    <row r="96" spans="5:5" s="180" customFormat="1" ht="18" customHeight="1" x14ac:dyDescent="0.2">
      <c r="E96" s="182"/>
    </row>
    <row r="97" spans="5:5" s="180" customFormat="1" ht="18" customHeight="1" x14ac:dyDescent="0.2">
      <c r="E97" s="182"/>
    </row>
    <row r="98" spans="5:5" s="180" customFormat="1" ht="18" customHeight="1" x14ac:dyDescent="0.2">
      <c r="E98" s="182"/>
    </row>
    <row r="99" spans="5:5" s="180" customFormat="1" ht="18" customHeight="1" x14ac:dyDescent="0.2">
      <c r="E99" s="182"/>
    </row>
    <row r="100" spans="5:5" s="180" customFormat="1" ht="18" customHeight="1" x14ac:dyDescent="0.2">
      <c r="E100" s="182"/>
    </row>
    <row r="101" spans="5:5" s="180" customFormat="1" ht="18" customHeight="1" x14ac:dyDescent="0.2">
      <c r="E101" s="182"/>
    </row>
    <row r="102" spans="5:5" s="180" customFormat="1" ht="18" customHeight="1" x14ac:dyDescent="0.2">
      <c r="E102" s="182"/>
    </row>
    <row r="103" spans="5:5" s="180" customFormat="1" ht="18" customHeight="1" x14ac:dyDescent="0.2">
      <c r="E103" s="182"/>
    </row>
    <row r="104" spans="5:5" s="180" customFormat="1" ht="18" customHeight="1" x14ac:dyDescent="0.2">
      <c r="E104" s="182"/>
    </row>
    <row r="105" spans="5:5" s="180" customFormat="1" ht="18" customHeight="1" x14ac:dyDescent="0.2">
      <c r="E105" s="182"/>
    </row>
    <row r="106" spans="5:5" s="180" customFormat="1" ht="18" customHeight="1" x14ac:dyDescent="0.2">
      <c r="E106" s="182"/>
    </row>
    <row r="107" spans="5:5" s="180" customFormat="1" ht="18" customHeight="1" x14ac:dyDescent="0.2">
      <c r="E107" s="182"/>
    </row>
    <row r="108" spans="5:5" s="180" customFormat="1" ht="18" customHeight="1" x14ac:dyDescent="0.2">
      <c r="E108" s="182"/>
    </row>
    <row r="109" spans="5:5" s="180" customFormat="1" ht="18" customHeight="1" x14ac:dyDescent="0.2">
      <c r="E109" s="182"/>
    </row>
    <row r="110" spans="5:5" s="180" customFormat="1" ht="18" customHeight="1" x14ac:dyDescent="0.2">
      <c r="E110" s="182"/>
    </row>
    <row r="111" spans="5:5" s="180" customFormat="1" ht="18" customHeight="1" x14ac:dyDescent="0.2">
      <c r="E111" s="182"/>
    </row>
    <row r="112" spans="5:5" s="180" customFormat="1" ht="18" customHeight="1" x14ac:dyDescent="0.2">
      <c r="E112" s="182"/>
    </row>
    <row r="113" spans="5:5" s="180" customFormat="1" ht="18" customHeight="1" x14ac:dyDescent="0.2">
      <c r="E113" s="182"/>
    </row>
    <row r="114" spans="5:5" s="180" customFormat="1" ht="18" customHeight="1" x14ac:dyDescent="0.2">
      <c r="E114" s="182"/>
    </row>
    <row r="115" spans="5:5" s="180" customFormat="1" ht="18" customHeight="1" x14ac:dyDescent="0.2">
      <c r="E115" s="182"/>
    </row>
    <row r="116" spans="5:5" s="180" customFormat="1" ht="18" customHeight="1" x14ac:dyDescent="0.2">
      <c r="E116" s="182"/>
    </row>
    <row r="117" spans="5:5" s="180" customFormat="1" ht="18" customHeight="1" x14ac:dyDescent="0.2">
      <c r="E117" s="182"/>
    </row>
    <row r="118" spans="5:5" s="180" customFormat="1" ht="18" customHeight="1" x14ac:dyDescent="0.2">
      <c r="E118" s="182"/>
    </row>
    <row r="119" spans="5:5" s="180" customFormat="1" ht="18" customHeight="1" x14ac:dyDescent="0.2">
      <c r="E119" s="182"/>
    </row>
    <row r="120" spans="5:5" s="180" customFormat="1" ht="18" customHeight="1" x14ac:dyDescent="0.2">
      <c r="E120" s="182"/>
    </row>
    <row r="121" spans="5:5" s="180" customFormat="1" ht="18" customHeight="1" x14ac:dyDescent="0.2">
      <c r="E121" s="182"/>
    </row>
    <row r="122" spans="5:5" s="180" customFormat="1" ht="18" customHeight="1" x14ac:dyDescent="0.2">
      <c r="E122" s="182"/>
    </row>
    <row r="123" spans="5:5" s="180" customFormat="1" ht="18" customHeight="1" x14ac:dyDescent="0.2">
      <c r="E123" s="182"/>
    </row>
    <row r="124" spans="5:5" s="180" customFormat="1" ht="18" customHeight="1" x14ac:dyDescent="0.2">
      <c r="E124" s="182"/>
    </row>
    <row r="125" spans="5:5" s="180" customFormat="1" ht="18" customHeight="1" x14ac:dyDescent="0.2">
      <c r="E125" s="182"/>
    </row>
    <row r="126" spans="5:5" s="180" customFormat="1" ht="18" customHeight="1" x14ac:dyDescent="0.2">
      <c r="E126" s="182"/>
    </row>
    <row r="127" spans="5:5" s="180" customFormat="1" ht="18" customHeight="1" x14ac:dyDescent="0.2">
      <c r="E127" s="182"/>
    </row>
    <row r="128" spans="5:5" s="180" customFormat="1" ht="18" customHeight="1" x14ac:dyDescent="0.2">
      <c r="E128" s="182"/>
    </row>
    <row r="129" spans="5:5" s="180" customFormat="1" ht="18" customHeight="1" x14ac:dyDescent="0.2">
      <c r="E129" s="182"/>
    </row>
    <row r="130" spans="5:5" s="180" customFormat="1" ht="18" customHeight="1" x14ac:dyDescent="0.2">
      <c r="E130" s="182"/>
    </row>
    <row r="131" spans="5:5" s="180" customFormat="1" ht="18" customHeight="1" x14ac:dyDescent="0.2">
      <c r="E131" s="182"/>
    </row>
    <row r="132" spans="5:5" s="180" customFormat="1" ht="18" customHeight="1" x14ac:dyDescent="0.2">
      <c r="E132" s="182"/>
    </row>
    <row r="133" spans="5:5" s="180" customFormat="1" ht="18" customHeight="1" x14ac:dyDescent="0.2">
      <c r="E133" s="182"/>
    </row>
    <row r="134" spans="5:5" s="180" customFormat="1" ht="18" customHeight="1" x14ac:dyDescent="0.2">
      <c r="E134" s="182"/>
    </row>
    <row r="135" spans="5:5" s="180" customFormat="1" ht="18" customHeight="1" x14ac:dyDescent="0.2">
      <c r="E135" s="182"/>
    </row>
    <row r="136" spans="5:5" s="180" customFormat="1" ht="18" customHeight="1" x14ac:dyDescent="0.2">
      <c r="E136" s="182"/>
    </row>
    <row r="137" spans="5:5" s="180" customFormat="1" ht="18" customHeight="1" x14ac:dyDescent="0.2">
      <c r="E137" s="182"/>
    </row>
    <row r="138" spans="5:5" s="180" customFormat="1" ht="18" customHeight="1" x14ac:dyDescent="0.2">
      <c r="E138" s="182"/>
    </row>
    <row r="139" spans="5:5" s="180" customFormat="1" ht="18" customHeight="1" x14ac:dyDescent="0.2">
      <c r="E139" s="182"/>
    </row>
    <row r="140" spans="5:5" s="180" customFormat="1" ht="18" customHeight="1" x14ac:dyDescent="0.2">
      <c r="E140" s="182"/>
    </row>
    <row r="141" spans="5:5" s="180" customFormat="1" ht="18" customHeight="1" x14ac:dyDescent="0.2">
      <c r="E141" s="182"/>
    </row>
    <row r="142" spans="5:5" s="180" customFormat="1" ht="18" customHeight="1" x14ac:dyDescent="0.2">
      <c r="E142" s="182"/>
    </row>
    <row r="143" spans="5:5" s="180" customFormat="1" ht="18" customHeight="1" x14ac:dyDescent="0.2">
      <c r="E143" s="182"/>
    </row>
    <row r="144" spans="5:5" s="180" customFormat="1" ht="18" customHeight="1" x14ac:dyDescent="0.2">
      <c r="E144" s="182"/>
    </row>
    <row r="145" spans="5:5" s="180" customFormat="1" ht="18" customHeight="1" x14ac:dyDescent="0.2">
      <c r="E145" s="182"/>
    </row>
    <row r="146" spans="5:5" s="180" customFormat="1" ht="18" customHeight="1" x14ac:dyDescent="0.2">
      <c r="E146" s="182"/>
    </row>
    <row r="147" spans="5:5" s="180" customFormat="1" ht="18" customHeight="1" x14ac:dyDescent="0.2">
      <c r="E147" s="182"/>
    </row>
    <row r="148" spans="5:5" s="180" customFormat="1" ht="18" customHeight="1" x14ac:dyDescent="0.2">
      <c r="E148" s="182"/>
    </row>
    <row r="149" spans="5:5" s="180" customFormat="1" ht="18" customHeight="1" x14ac:dyDescent="0.2">
      <c r="E149" s="182"/>
    </row>
    <row r="150" spans="5:5" s="180" customFormat="1" ht="18" customHeight="1" x14ac:dyDescent="0.2">
      <c r="E150" s="182"/>
    </row>
    <row r="151" spans="5:5" s="180" customFormat="1" ht="18" customHeight="1" x14ac:dyDescent="0.2">
      <c r="E151" s="182"/>
    </row>
    <row r="152" spans="5:5" s="180" customFormat="1" ht="18" customHeight="1" x14ac:dyDescent="0.2">
      <c r="E152" s="182"/>
    </row>
    <row r="153" spans="5:5" s="180" customFormat="1" ht="18" customHeight="1" x14ac:dyDescent="0.2">
      <c r="E153" s="182"/>
    </row>
    <row r="154" spans="5:5" s="180" customFormat="1" ht="18" customHeight="1" x14ac:dyDescent="0.2">
      <c r="E154" s="182"/>
    </row>
    <row r="155" spans="5:5" s="180" customFormat="1" ht="18" customHeight="1" x14ac:dyDescent="0.2">
      <c r="E155" s="182"/>
    </row>
    <row r="156" spans="5:5" s="180" customFormat="1" ht="18" customHeight="1" x14ac:dyDescent="0.2">
      <c r="E156" s="182"/>
    </row>
    <row r="157" spans="5:5" s="180" customFormat="1" ht="18" customHeight="1" x14ac:dyDescent="0.2">
      <c r="E157" s="182"/>
    </row>
    <row r="158" spans="5:5" s="180" customFormat="1" ht="18" customHeight="1" x14ac:dyDescent="0.2">
      <c r="E158" s="182"/>
    </row>
    <row r="159" spans="5:5" s="180" customFormat="1" ht="18" customHeight="1" x14ac:dyDescent="0.2">
      <c r="E159" s="182"/>
    </row>
    <row r="160" spans="5:5" s="180" customFormat="1" ht="18" customHeight="1" x14ac:dyDescent="0.2">
      <c r="E160" s="182"/>
    </row>
    <row r="161" spans="5:5" s="180" customFormat="1" ht="18" customHeight="1" x14ac:dyDescent="0.2">
      <c r="E161" s="182"/>
    </row>
    <row r="162" spans="5:5" s="180" customFormat="1" ht="18" customHeight="1" x14ac:dyDescent="0.2">
      <c r="E162" s="182"/>
    </row>
    <row r="163" spans="5:5" s="180" customFormat="1" ht="18" customHeight="1" x14ac:dyDescent="0.2">
      <c r="E163" s="182"/>
    </row>
    <row r="164" spans="5:5" s="180" customFormat="1" ht="18" customHeight="1" x14ac:dyDescent="0.2">
      <c r="E164" s="182"/>
    </row>
    <row r="165" spans="5:5" s="180" customFormat="1" ht="18" customHeight="1" x14ac:dyDescent="0.2">
      <c r="E165" s="182"/>
    </row>
    <row r="166" spans="5:5" s="180" customFormat="1" ht="18" customHeight="1" x14ac:dyDescent="0.2">
      <c r="E166" s="182"/>
    </row>
    <row r="167" spans="5:5" s="180" customFormat="1" ht="18" customHeight="1" x14ac:dyDescent="0.2">
      <c r="E167" s="182"/>
    </row>
    <row r="168" spans="5:5" s="180" customFormat="1" ht="18" customHeight="1" x14ac:dyDescent="0.2">
      <c r="E168" s="182"/>
    </row>
    <row r="169" spans="5:5" s="180" customFormat="1" ht="18" customHeight="1" x14ac:dyDescent="0.2">
      <c r="E169" s="182"/>
    </row>
    <row r="170" spans="5:5" s="180" customFormat="1" ht="18" customHeight="1" x14ac:dyDescent="0.2">
      <c r="E170" s="182"/>
    </row>
    <row r="171" spans="5:5" s="180" customFormat="1" ht="18" customHeight="1" x14ac:dyDescent="0.2">
      <c r="E171" s="182"/>
    </row>
    <row r="172" spans="5:5" s="180" customFormat="1" ht="18" customHeight="1" x14ac:dyDescent="0.2">
      <c r="E172" s="182"/>
    </row>
    <row r="173" spans="5:5" s="180" customFormat="1" ht="18" customHeight="1" x14ac:dyDescent="0.2">
      <c r="E173" s="182"/>
    </row>
    <row r="174" spans="5:5" s="180" customFormat="1" ht="18" customHeight="1" x14ac:dyDescent="0.2">
      <c r="E174" s="182"/>
    </row>
    <row r="175" spans="5:5" s="180" customFormat="1" ht="18" customHeight="1" x14ac:dyDescent="0.2">
      <c r="E175" s="182"/>
    </row>
    <row r="176" spans="5:5" s="180" customFormat="1" ht="18" customHeight="1" x14ac:dyDescent="0.2">
      <c r="E176" s="182"/>
    </row>
    <row r="177" spans="5:5" s="180" customFormat="1" ht="18" customHeight="1" x14ac:dyDescent="0.2">
      <c r="E177" s="182"/>
    </row>
    <row r="178" spans="5:5" s="180" customFormat="1" ht="18" customHeight="1" x14ac:dyDescent="0.2">
      <c r="E178" s="182"/>
    </row>
    <row r="179" spans="5:5" s="180" customFormat="1" ht="18" customHeight="1" x14ac:dyDescent="0.2">
      <c r="E179" s="182"/>
    </row>
    <row r="180" spans="5:5" s="180" customFormat="1" ht="18" customHeight="1" x14ac:dyDescent="0.2">
      <c r="E180" s="182"/>
    </row>
    <row r="181" spans="5:5" s="180" customFormat="1" ht="18" customHeight="1" x14ac:dyDescent="0.2">
      <c r="E181" s="182"/>
    </row>
    <row r="182" spans="5:5" s="180" customFormat="1" ht="18" customHeight="1" x14ac:dyDescent="0.2">
      <c r="E182" s="182"/>
    </row>
    <row r="183" spans="5:5" s="180" customFormat="1" ht="18" customHeight="1" x14ac:dyDescent="0.2">
      <c r="E183" s="182"/>
    </row>
    <row r="184" spans="5:5" s="180" customFormat="1" ht="18" customHeight="1" x14ac:dyDescent="0.2">
      <c r="E184" s="182"/>
    </row>
    <row r="185" spans="5:5" s="180" customFormat="1" ht="18" customHeight="1" x14ac:dyDescent="0.2">
      <c r="E185" s="182"/>
    </row>
    <row r="186" spans="5:5" s="180" customFormat="1" ht="18" customHeight="1" x14ac:dyDescent="0.2">
      <c r="E186" s="182"/>
    </row>
    <row r="187" spans="5:5" s="180" customFormat="1" ht="18" customHeight="1" x14ac:dyDescent="0.2">
      <c r="E187" s="182"/>
    </row>
    <row r="188" spans="5:5" s="180" customFormat="1" ht="18" customHeight="1" x14ac:dyDescent="0.2">
      <c r="E188" s="182"/>
    </row>
    <row r="189" spans="5:5" s="180" customFormat="1" ht="18" customHeight="1" x14ac:dyDescent="0.2">
      <c r="E189" s="182"/>
    </row>
    <row r="190" spans="5:5" s="180" customFormat="1" ht="18" customHeight="1" x14ac:dyDescent="0.2">
      <c r="E190" s="182"/>
    </row>
    <row r="191" spans="5:5" s="180" customFormat="1" ht="18" customHeight="1" x14ac:dyDescent="0.2">
      <c r="E191" s="182"/>
    </row>
    <row r="192" spans="5:5" s="180" customFormat="1" ht="18" customHeight="1" x14ac:dyDescent="0.2">
      <c r="E192" s="182"/>
    </row>
    <row r="193" spans="5:5" s="180" customFormat="1" ht="18" customHeight="1" x14ac:dyDescent="0.2">
      <c r="E193" s="182"/>
    </row>
    <row r="194" spans="5:5" s="180" customFormat="1" ht="18" customHeight="1" x14ac:dyDescent="0.2">
      <c r="E194" s="182"/>
    </row>
    <row r="195" spans="5:5" s="180" customFormat="1" ht="18" customHeight="1" x14ac:dyDescent="0.2">
      <c r="E195" s="182"/>
    </row>
    <row r="196" spans="5:5" s="180" customFormat="1" ht="18" customHeight="1" x14ac:dyDescent="0.2">
      <c r="E196" s="182"/>
    </row>
    <row r="197" spans="5:5" s="180" customFormat="1" ht="18" customHeight="1" x14ac:dyDescent="0.2">
      <c r="E197" s="182"/>
    </row>
    <row r="198" spans="5:5" s="180" customFormat="1" ht="18" customHeight="1" x14ac:dyDescent="0.2">
      <c r="E198" s="182"/>
    </row>
    <row r="199" spans="5:5" s="180" customFormat="1" ht="18" customHeight="1" x14ac:dyDescent="0.2">
      <c r="E199" s="182"/>
    </row>
    <row r="200" spans="5:5" s="180" customFormat="1" ht="18" customHeight="1" x14ac:dyDescent="0.2">
      <c r="E200" s="182"/>
    </row>
    <row r="201" spans="5:5" s="180" customFormat="1" ht="18" customHeight="1" x14ac:dyDescent="0.2">
      <c r="E201" s="182"/>
    </row>
    <row r="202" spans="5:5" s="180" customFormat="1" ht="18" customHeight="1" x14ac:dyDescent="0.2">
      <c r="E202" s="182"/>
    </row>
    <row r="203" spans="5:5" s="180" customFormat="1" ht="18" customHeight="1" x14ac:dyDescent="0.2">
      <c r="E203" s="182"/>
    </row>
    <row r="204" spans="5:5" s="180" customFormat="1" ht="18" customHeight="1" x14ac:dyDescent="0.2">
      <c r="E204" s="182"/>
    </row>
    <row r="205" spans="5:5" s="180" customFormat="1" ht="18" customHeight="1" x14ac:dyDescent="0.2">
      <c r="E205" s="182"/>
    </row>
    <row r="206" spans="5:5" s="180" customFormat="1" ht="18" customHeight="1" x14ac:dyDescent="0.2">
      <c r="E206" s="182"/>
    </row>
    <row r="207" spans="5:5" s="180" customFormat="1" ht="18" customHeight="1" x14ac:dyDescent="0.2">
      <c r="E207" s="182"/>
    </row>
    <row r="208" spans="5:5" s="180" customFormat="1" ht="18" customHeight="1" x14ac:dyDescent="0.2">
      <c r="E208" s="182"/>
    </row>
    <row r="209" spans="5:5" s="180" customFormat="1" ht="18" customHeight="1" x14ac:dyDescent="0.2">
      <c r="E209" s="182"/>
    </row>
    <row r="210" spans="5:5" s="180" customFormat="1" ht="18" customHeight="1" x14ac:dyDescent="0.2">
      <c r="E210" s="182"/>
    </row>
    <row r="211" spans="5:5" s="180" customFormat="1" ht="18" customHeight="1" x14ac:dyDescent="0.2">
      <c r="E211" s="182"/>
    </row>
    <row r="212" spans="5:5" s="180" customFormat="1" ht="18" customHeight="1" x14ac:dyDescent="0.2">
      <c r="E212" s="182"/>
    </row>
    <row r="213" spans="5:5" s="180" customFormat="1" ht="18" customHeight="1" x14ac:dyDescent="0.2">
      <c r="E213" s="182"/>
    </row>
    <row r="214" spans="5:5" s="180" customFormat="1" ht="18" customHeight="1" x14ac:dyDescent="0.2">
      <c r="E214" s="182"/>
    </row>
    <row r="215" spans="5:5" s="180" customFormat="1" ht="18" customHeight="1" x14ac:dyDescent="0.2">
      <c r="E215" s="182"/>
    </row>
    <row r="216" spans="5:5" s="180" customFormat="1" ht="18" customHeight="1" x14ac:dyDescent="0.2">
      <c r="E216" s="182"/>
    </row>
    <row r="217" spans="5:5" s="180" customFormat="1" ht="18" customHeight="1" x14ac:dyDescent="0.2">
      <c r="E217" s="182"/>
    </row>
    <row r="218" spans="5:5" s="180" customFormat="1" ht="18" customHeight="1" x14ac:dyDescent="0.2">
      <c r="E218" s="182"/>
    </row>
    <row r="219" spans="5:5" s="180" customFormat="1" ht="18" customHeight="1" x14ac:dyDescent="0.2">
      <c r="E219" s="182"/>
    </row>
    <row r="220" spans="5:5" s="180" customFormat="1" ht="18" customHeight="1" x14ac:dyDescent="0.2">
      <c r="E220" s="182"/>
    </row>
    <row r="221" spans="5:5" s="180" customFormat="1" ht="18" customHeight="1" x14ac:dyDescent="0.2">
      <c r="E221" s="182"/>
    </row>
    <row r="222" spans="5:5" s="180" customFormat="1" ht="18" customHeight="1" x14ac:dyDescent="0.2">
      <c r="E222" s="182"/>
    </row>
    <row r="223" spans="5:5" s="180" customFormat="1" ht="18" customHeight="1" x14ac:dyDescent="0.2">
      <c r="E223" s="182"/>
    </row>
    <row r="224" spans="5:5" s="180" customFormat="1" ht="18" customHeight="1" x14ac:dyDescent="0.2">
      <c r="E224" s="182"/>
    </row>
    <row r="225" spans="5:5" s="180" customFormat="1" ht="18" customHeight="1" x14ac:dyDescent="0.2">
      <c r="E225" s="182"/>
    </row>
    <row r="226" spans="5:5" s="180" customFormat="1" ht="18" customHeight="1" x14ac:dyDescent="0.2">
      <c r="E226" s="182"/>
    </row>
    <row r="227" spans="5:5" s="180" customFormat="1" ht="18" customHeight="1" x14ac:dyDescent="0.2">
      <c r="E227" s="182"/>
    </row>
    <row r="228" spans="5:5" s="180" customFormat="1" ht="18" customHeight="1" x14ac:dyDescent="0.2">
      <c r="E228" s="182"/>
    </row>
    <row r="229" spans="5:5" s="180" customFormat="1" ht="18" customHeight="1" x14ac:dyDescent="0.2">
      <c r="E229" s="182"/>
    </row>
    <row r="230" spans="5:5" s="180" customFormat="1" ht="18" customHeight="1" x14ac:dyDescent="0.2">
      <c r="E230" s="182"/>
    </row>
    <row r="231" spans="5:5" s="180" customFormat="1" ht="18" customHeight="1" x14ac:dyDescent="0.2">
      <c r="E231" s="182"/>
    </row>
    <row r="232" spans="5:5" s="180" customFormat="1" ht="18" customHeight="1" x14ac:dyDescent="0.2">
      <c r="E232" s="182"/>
    </row>
    <row r="233" spans="5:5" s="180" customFormat="1" ht="18" customHeight="1" x14ac:dyDescent="0.2">
      <c r="E233" s="182"/>
    </row>
    <row r="234" spans="5:5" s="180" customFormat="1" ht="18" customHeight="1" x14ac:dyDescent="0.2">
      <c r="E234" s="182"/>
    </row>
    <row r="235" spans="5:5" s="180" customFormat="1" ht="18" customHeight="1" x14ac:dyDescent="0.2">
      <c r="E235" s="182"/>
    </row>
    <row r="236" spans="5:5" s="180" customFormat="1" ht="18" customHeight="1" x14ac:dyDescent="0.2">
      <c r="E236" s="182"/>
    </row>
    <row r="237" spans="5:5" s="180" customFormat="1" ht="18" customHeight="1" x14ac:dyDescent="0.2">
      <c r="E237" s="182"/>
    </row>
    <row r="238" spans="5:5" s="180" customFormat="1" ht="18" customHeight="1" x14ac:dyDescent="0.2">
      <c r="E238" s="182"/>
    </row>
    <row r="239" spans="5:5" s="180" customFormat="1" ht="18" customHeight="1" x14ac:dyDescent="0.2">
      <c r="E239" s="182"/>
    </row>
    <row r="240" spans="5:5" s="180" customFormat="1" ht="18" customHeight="1" x14ac:dyDescent="0.2">
      <c r="E240" s="182"/>
    </row>
    <row r="241" spans="5:5" s="180" customFormat="1" ht="18" customHeight="1" x14ac:dyDescent="0.2">
      <c r="E241" s="182"/>
    </row>
    <row r="242" spans="5:5" s="180" customFormat="1" ht="18" customHeight="1" x14ac:dyDescent="0.2">
      <c r="E242" s="182"/>
    </row>
    <row r="243" spans="5:5" s="180" customFormat="1" ht="18" customHeight="1" x14ac:dyDescent="0.2">
      <c r="E243" s="182"/>
    </row>
    <row r="244" spans="5:5" s="180" customFormat="1" ht="18" customHeight="1" x14ac:dyDescent="0.2">
      <c r="E244" s="182"/>
    </row>
    <row r="245" spans="5:5" s="180" customFormat="1" ht="18" customHeight="1" x14ac:dyDescent="0.2">
      <c r="E245" s="182"/>
    </row>
    <row r="246" spans="5:5" s="180" customFormat="1" ht="18" customHeight="1" x14ac:dyDescent="0.2">
      <c r="E246" s="182"/>
    </row>
    <row r="247" spans="5:5" s="180" customFormat="1" ht="18" customHeight="1" x14ac:dyDescent="0.2">
      <c r="E247" s="182"/>
    </row>
    <row r="248" spans="5:5" s="180" customFormat="1" ht="18" customHeight="1" x14ac:dyDescent="0.2">
      <c r="E248" s="182"/>
    </row>
    <row r="249" spans="5:5" s="180" customFormat="1" ht="18" customHeight="1" x14ac:dyDescent="0.2">
      <c r="E249" s="182"/>
    </row>
    <row r="250" spans="5:5" s="180" customFormat="1" ht="18" customHeight="1" x14ac:dyDescent="0.2">
      <c r="E250" s="182"/>
    </row>
    <row r="251" spans="5:5" s="180" customFormat="1" ht="18" customHeight="1" x14ac:dyDescent="0.2">
      <c r="E251" s="182"/>
    </row>
    <row r="252" spans="5:5" s="180" customFormat="1" ht="18" customHeight="1" x14ac:dyDescent="0.2">
      <c r="E252" s="182"/>
    </row>
    <row r="253" spans="5:5" s="180" customFormat="1" ht="18" customHeight="1" x14ac:dyDescent="0.2">
      <c r="E253" s="182"/>
    </row>
    <row r="254" spans="5:5" s="180" customFormat="1" ht="18" customHeight="1" x14ac:dyDescent="0.2">
      <c r="E254" s="182"/>
    </row>
    <row r="255" spans="5:5" s="180" customFormat="1" ht="18" customHeight="1" x14ac:dyDescent="0.2">
      <c r="E255" s="182"/>
    </row>
    <row r="256" spans="5:5" s="180" customFormat="1" ht="18" customHeight="1" x14ac:dyDescent="0.2">
      <c r="E256" s="182"/>
    </row>
    <row r="257" spans="5:5" s="180" customFormat="1" ht="18" customHeight="1" x14ac:dyDescent="0.2">
      <c r="E257" s="182"/>
    </row>
    <row r="258" spans="5:5" s="180" customFormat="1" ht="18" customHeight="1" x14ac:dyDescent="0.2">
      <c r="E258" s="182"/>
    </row>
    <row r="259" spans="5:5" s="180" customFormat="1" ht="18" customHeight="1" x14ac:dyDescent="0.2">
      <c r="E259" s="182"/>
    </row>
    <row r="260" spans="5:5" s="180" customFormat="1" ht="18" customHeight="1" x14ac:dyDescent="0.2">
      <c r="E260" s="182"/>
    </row>
    <row r="261" spans="5:5" s="180" customFormat="1" ht="18" customHeight="1" x14ac:dyDescent="0.2">
      <c r="E261" s="182"/>
    </row>
    <row r="262" spans="5:5" s="180" customFormat="1" ht="18" customHeight="1" x14ac:dyDescent="0.2">
      <c r="E262" s="182"/>
    </row>
    <row r="263" spans="5:5" s="180" customFormat="1" ht="18" customHeight="1" x14ac:dyDescent="0.2">
      <c r="E263" s="182"/>
    </row>
    <row r="264" spans="5:5" s="180" customFormat="1" ht="18" customHeight="1" x14ac:dyDescent="0.2">
      <c r="E264" s="182"/>
    </row>
    <row r="265" spans="5:5" s="180" customFormat="1" ht="18" customHeight="1" x14ac:dyDescent="0.2">
      <c r="E265" s="182"/>
    </row>
    <row r="266" spans="5:5" s="180" customFormat="1" ht="18" customHeight="1" x14ac:dyDescent="0.2">
      <c r="E266" s="182"/>
    </row>
    <row r="267" spans="5:5" s="180" customFormat="1" ht="18" customHeight="1" x14ac:dyDescent="0.2">
      <c r="E267" s="182"/>
    </row>
    <row r="268" spans="5:5" s="180" customFormat="1" ht="18" customHeight="1" x14ac:dyDescent="0.2">
      <c r="E268" s="182"/>
    </row>
    <row r="269" spans="5:5" s="180" customFormat="1" ht="18" customHeight="1" x14ac:dyDescent="0.2">
      <c r="E269" s="182"/>
    </row>
    <row r="270" spans="5:5" s="180" customFormat="1" ht="18" customHeight="1" x14ac:dyDescent="0.2">
      <c r="E270" s="182"/>
    </row>
    <row r="271" spans="5:5" s="180" customFormat="1" ht="18" customHeight="1" x14ac:dyDescent="0.2">
      <c r="E271" s="182"/>
    </row>
    <row r="272" spans="5:5" s="180" customFormat="1" ht="18" customHeight="1" x14ac:dyDescent="0.2">
      <c r="E272" s="182"/>
    </row>
    <row r="273" spans="5:5" s="180" customFormat="1" ht="18" customHeight="1" x14ac:dyDescent="0.2">
      <c r="E273" s="182"/>
    </row>
    <row r="274" spans="5:5" s="180" customFormat="1" ht="18" customHeight="1" x14ac:dyDescent="0.2">
      <c r="E274" s="182"/>
    </row>
    <row r="275" spans="5:5" s="180" customFormat="1" ht="18" customHeight="1" x14ac:dyDescent="0.2">
      <c r="E275" s="182"/>
    </row>
    <row r="276" spans="5:5" s="180" customFormat="1" ht="18" customHeight="1" x14ac:dyDescent="0.2">
      <c r="E276" s="182"/>
    </row>
    <row r="277" spans="5:5" s="180" customFormat="1" ht="18" customHeight="1" x14ac:dyDescent="0.2">
      <c r="E277" s="182"/>
    </row>
    <row r="278" spans="5:5" s="180" customFormat="1" ht="18" customHeight="1" x14ac:dyDescent="0.2">
      <c r="E278" s="182"/>
    </row>
    <row r="279" spans="5:5" s="180" customFormat="1" ht="18" customHeight="1" x14ac:dyDescent="0.2">
      <c r="E279" s="182"/>
    </row>
    <row r="280" spans="5:5" s="180" customFormat="1" ht="18" customHeight="1" x14ac:dyDescent="0.2">
      <c r="E280" s="182"/>
    </row>
    <row r="281" spans="5:5" s="180" customFormat="1" ht="18" customHeight="1" x14ac:dyDescent="0.2">
      <c r="E281" s="182"/>
    </row>
    <row r="282" spans="5:5" s="180" customFormat="1" ht="18" customHeight="1" x14ac:dyDescent="0.2">
      <c r="E282" s="182"/>
    </row>
    <row r="283" spans="5:5" s="180" customFormat="1" ht="18" customHeight="1" x14ac:dyDescent="0.2">
      <c r="E283" s="182"/>
    </row>
    <row r="284" spans="5:5" s="180" customFormat="1" ht="18" customHeight="1" x14ac:dyDescent="0.2">
      <c r="E284" s="182"/>
    </row>
    <row r="285" spans="5:5" s="180" customFormat="1" ht="18" customHeight="1" x14ac:dyDescent="0.2">
      <c r="E285" s="182"/>
    </row>
    <row r="286" spans="5:5" s="180" customFormat="1" ht="18" customHeight="1" x14ac:dyDescent="0.2">
      <c r="E286" s="182"/>
    </row>
    <row r="287" spans="5:5" s="180" customFormat="1" ht="18" customHeight="1" x14ac:dyDescent="0.2">
      <c r="E287" s="182"/>
    </row>
    <row r="288" spans="5:5" s="180" customFormat="1" ht="18" customHeight="1" x14ac:dyDescent="0.2">
      <c r="E288" s="182"/>
    </row>
    <row r="289" spans="5:5" s="180" customFormat="1" ht="18" customHeight="1" x14ac:dyDescent="0.2">
      <c r="E289" s="182"/>
    </row>
    <row r="290" spans="5:5" s="180" customFormat="1" ht="18" customHeight="1" x14ac:dyDescent="0.2">
      <c r="E290" s="182"/>
    </row>
    <row r="291" spans="5:5" s="180" customFormat="1" ht="18" customHeight="1" x14ac:dyDescent="0.2">
      <c r="E291" s="182"/>
    </row>
    <row r="292" spans="5:5" s="180" customFormat="1" ht="18" customHeight="1" x14ac:dyDescent="0.2">
      <c r="E292" s="182"/>
    </row>
  </sheetData>
  <sheetProtection algorithmName="SHA-512" hashValue="dKbdr35iJC1EN3KErAUBmmcupTWoAhZaQU/zTAT3cquIV43oJfNj6RTiE99hC6zA10PNta2NryhACvxmjoZk7Q==" saltValue="qGaZHUN31ajpVxC8bw1qmA==" spinCount="100000" sheet="1" formatCells="0" formatColumns="0" formatRows="0" insertRows="0" autoFilter="0" pivotTables="0"/>
  <mergeCells count="41">
    <mergeCell ref="C59:E59"/>
    <mergeCell ref="C60:E60"/>
    <mergeCell ref="A47:E47"/>
    <mergeCell ref="C53:E53"/>
    <mergeCell ref="C54:E54"/>
    <mergeCell ref="C55:E55"/>
    <mergeCell ref="C56:E56"/>
    <mergeCell ref="A49:E49"/>
    <mergeCell ref="C51:E51"/>
    <mergeCell ref="A51:B51"/>
    <mergeCell ref="A52:B52"/>
    <mergeCell ref="A53:B53"/>
    <mergeCell ref="C57:E57"/>
    <mergeCell ref="C58:E58"/>
    <mergeCell ref="B1:E1"/>
    <mergeCell ref="B2:E2"/>
    <mergeCell ref="B3:C3"/>
    <mergeCell ref="D3:E3"/>
    <mergeCell ref="A1:A3"/>
    <mergeCell ref="A7:D7"/>
    <mergeCell ref="A5:E5"/>
    <mergeCell ref="A9:E9"/>
    <mergeCell ref="A15:D15"/>
    <mergeCell ref="A16:E16"/>
    <mergeCell ref="A6:E6"/>
    <mergeCell ref="C61:E61"/>
    <mergeCell ref="A23:D23"/>
    <mergeCell ref="A24:E24"/>
    <mergeCell ref="A35:D35"/>
    <mergeCell ref="A36:E36"/>
    <mergeCell ref="C52:E52"/>
    <mergeCell ref="A61:B61"/>
    <mergeCell ref="A57:B57"/>
    <mergeCell ref="A58:B58"/>
    <mergeCell ref="A59:B59"/>
    <mergeCell ref="A54:B54"/>
    <mergeCell ref="A55:B55"/>
    <mergeCell ref="A56:B56"/>
    <mergeCell ref="A46:D46"/>
    <mergeCell ref="A50:E50"/>
    <mergeCell ref="A60:B60"/>
  </mergeCells>
  <dataValidations count="1">
    <dataValidation type="list" allowBlank="1" showInputMessage="1" showErrorMessage="1" sqref="D10:D14 D37:D45 D25:D34 D17:D22" xr:uid="{00000000-0002-0000-1F00-000000000000}">
      <formula1>"Si, No"</formula1>
    </dataValidation>
  </dataValidations>
  <hyperlinks>
    <hyperlink ref="F1" location="ins" display="Instructivo" xr:uid="{00000000-0004-0000-1F00-000000000000}"/>
  </hyperlinks>
  <printOptions horizontalCentered="1"/>
  <pageMargins left="0" right="0" top="0" bottom="0" header="0" footer="0"/>
  <pageSetup fitToHeight="0" orientation="landscape" r:id="rId1"/>
  <drawing r:id="rId2"/>
  <legacyDrawing r:id="rId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Hoja34">
    <tabColor theme="0" tint="-0.249977111117893"/>
    <pageSetUpPr fitToPage="1"/>
  </sheetPr>
  <dimension ref="A1:AX82"/>
  <sheetViews>
    <sheetView showGridLines="0" zoomScaleNormal="100" workbookViewId="0">
      <selection activeCell="R9" sqref="R7:S9"/>
    </sheetView>
  </sheetViews>
  <sheetFormatPr baseColWidth="10" defaultColWidth="11.33203125" defaultRowHeight="18" customHeight="1" x14ac:dyDescent="0.2"/>
  <cols>
    <col min="1" max="1" width="33.1640625" style="181" customWidth="1"/>
    <col min="2" max="2" width="47.1640625" style="181" customWidth="1"/>
    <col min="3" max="3" width="17.33203125" style="181" customWidth="1"/>
    <col min="4" max="4" width="18.6640625" style="181" customWidth="1"/>
    <col min="5" max="5" width="19.1640625" style="188" customWidth="1"/>
    <col min="6" max="6" width="16.83203125" style="180" customWidth="1"/>
    <col min="7" max="50" width="11.33203125" style="180"/>
    <col min="51" max="16384" width="11.33203125" style="181"/>
  </cols>
  <sheetData>
    <row r="1" spans="1:7" ht="18" customHeight="1" x14ac:dyDescent="0.2">
      <c r="A1" s="1541"/>
      <c r="B1" s="1425" t="s">
        <v>0</v>
      </c>
      <c r="C1" s="1425"/>
      <c r="D1" s="1425"/>
      <c r="E1" s="1426"/>
      <c r="F1" s="242" t="s">
        <v>104</v>
      </c>
      <c r="G1" s="38"/>
    </row>
    <row r="2" spans="1:7" ht="18" customHeight="1" x14ac:dyDescent="0.2">
      <c r="A2" s="1542"/>
      <c r="B2" s="1573" t="s">
        <v>1015</v>
      </c>
      <c r="C2" s="1573"/>
      <c r="D2" s="1573"/>
      <c r="E2" s="1618"/>
      <c r="F2" s="280" t="s">
        <v>42</v>
      </c>
    </row>
    <row r="3" spans="1:7" ht="18" customHeight="1" thickBot="1" x14ac:dyDescent="0.25">
      <c r="A3" s="1543"/>
      <c r="B3" s="1164" t="s">
        <v>2</v>
      </c>
      <c r="C3" s="1164"/>
      <c r="D3" s="1164" t="str">
        <f>Instructivo!G3</f>
        <v>VERSIÓN: 04</v>
      </c>
      <c r="E3" s="1269"/>
    </row>
    <row r="4" spans="1:7" s="180" customFormat="1" ht="18" customHeight="1" thickBot="1" x14ac:dyDescent="0.25">
      <c r="E4" s="182"/>
    </row>
    <row r="5" spans="1:7" s="180" customFormat="1" ht="30.75" customHeight="1" thickBot="1" x14ac:dyDescent="0.25">
      <c r="A5" s="1563" t="s">
        <v>1016</v>
      </c>
      <c r="B5" s="1626"/>
      <c r="C5" s="1626"/>
      <c r="D5" s="1626"/>
      <c r="E5" s="1627"/>
    </row>
    <row r="6" spans="1:7" s="180" customFormat="1" ht="18" customHeight="1" thickBot="1" x14ac:dyDescent="0.25">
      <c r="A6" s="1582"/>
      <c r="B6" s="1582"/>
      <c r="C6" s="1582"/>
      <c r="D6" s="1582"/>
      <c r="E6" s="1582"/>
    </row>
    <row r="7" spans="1:7" s="180" customFormat="1" ht="18" customHeight="1" x14ac:dyDescent="0.2">
      <c r="A7" s="1584" t="s">
        <v>1017</v>
      </c>
      <c r="B7" s="1585"/>
      <c r="C7" s="1585"/>
      <c r="D7" s="1585"/>
      <c r="E7" s="1586"/>
    </row>
    <row r="8" spans="1:7" s="180" customFormat="1" ht="55.5" customHeight="1" x14ac:dyDescent="0.2">
      <c r="A8" s="1581" t="s">
        <v>1018</v>
      </c>
      <c r="B8" s="1596"/>
      <c r="C8" s="1596"/>
      <c r="D8" s="1596"/>
      <c r="E8" s="1625"/>
    </row>
    <row r="9" spans="1:7" s="180" customFormat="1" ht="18" customHeight="1" thickBot="1" x14ac:dyDescent="0.25">
      <c r="A9" s="1624" t="s">
        <v>1019</v>
      </c>
      <c r="B9" s="1579"/>
      <c r="C9" s="1579"/>
      <c r="D9" s="1579"/>
      <c r="E9" s="1580"/>
    </row>
    <row r="10" spans="1:7" s="180" customFormat="1" ht="18" customHeight="1" thickBot="1" x14ac:dyDescent="0.25">
      <c r="A10" s="1582"/>
      <c r="B10" s="1582"/>
      <c r="C10" s="1582"/>
      <c r="D10" s="1582"/>
      <c r="E10" s="1582"/>
    </row>
    <row r="11" spans="1:7" s="180" customFormat="1" ht="18" customHeight="1" x14ac:dyDescent="0.2">
      <c r="A11" s="1584" t="s">
        <v>1020</v>
      </c>
      <c r="B11" s="1585"/>
      <c r="C11" s="1585"/>
      <c r="D11" s="1585"/>
      <c r="E11" s="1586"/>
    </row>
    <row r="12" spans="1:7" s="180" customFormat="1" ht="111" customHeight="1" x14ac:dyDescent="0.2">
      <c r="A12" s="1581" t="s">
        <v>1021</v>
      </c>
      <c r="B12" s="1582"/>
      <c r="C12" s="1582"/>
      <c r="D12" s="1582"/>
      <c r="E12" s="1583"/>
    </row>
    <row r="13" spans="1:7" s="180" customFormat="1" ht="18" customHeight="1" thickBot="1" x14ac:dyDescent="0.25">
      <c r="A13" s="1624" t="s">
        <v>1022</v>
      </c>
      <c r="B13" s="1579"/>
      <c r="C13" s="1579"/>
      <c r="D13" s="1579"/>
      <c r="E13" s="1580"/>
    </row>
    <row r="14" spans="1:7" s="180" customFormat="1" ht="18" customHeight="1" thickBot="1" x14ac:dyDescent="0.25">
      <c r="A14" s="1582"/>
      <c r="B14" s="1582"/>
      <c r="C14" s="1582"/>
      <c r="D14" s="1582"/>
      <c r="E14" s="1582"/>
    </row>
    <row r="15" spans="1:7" s="180" customFormat="1" ht="18" customHeight="1" x14ac:dyDescent="0.2">
      <c r="A15" s="1584" t="s">
        <v>1023</v>
      </c>
      <c r="B15" s="1585"/>
      <c r="C15" s="1585"/>
      <c r="D15" s="1585"/>
      <c r="E15" s="1586"/>
    </row>
    <row r="16" spans="1:7" s="180" customFormat="1" ht="66" customHeight="1" x14ac:dyDescent="0.2">
      <c r="A16" s="1581" t="s">
        <v>1024</v>
      </c>
      <c r="B16" s="1582"/>
      <c r="C16" s="1582"/>
      <c r="D16" s="1582"/>
      <c r="E16" s="1583"/>
    </row>
    <row r="17" spans="1:5" s="180" customFormat="1" ht="18" customHeight="1" thickBot="1" x14ac:dyDescent="0.25">
      <c r="A17" s="1624" t="s">
        <v>1025</v>
      </c>
      <c r="B17" s="1579"/>
      <c r="C17" s="1579"/>
      <c r="D17" s="1579"/>
      <c r="E17" s="1580"/>
    </row>
    <row r="18" spans="1:5" s="180" customFormat="1" ht="18" customHeight="1" thickBot="1" x14ac:dyDescent="0.25">
      <c r="A18" s="1582"/>
      <c r="B18" s="1582"/>
      <c r="C18" s="1582"/>
      <c r="D18" s="1582"/>
      <c r="E18" s="1582"/>
    </row>
    <row r="19" spans="1:5" s="180" customFormat="1" ht="18" customHeight="1" x14ac:dyDescent="0.2">
      <c r="A19" s="1584" t="s">
        <v>1026</v>
      </c>
      <c r="B19" s="1585"/>
      <c r="C19" s="1585"/>
      <c r="D19" s="1585"/>
      <c r="E19" s="1586"/>
    </row>
    <row r="20" spans="1:5" s="180" customFormat="1" ht="102" customHeight="1" x14ac:dyDescent="0.2">
      <c r="A20" s="1581" t="s">
        <v>1027</v>
      </c>
      <c r="B20" s="1582"/>
      <c r="C20" s="1582"/>
      <c r="D20" s="1582"/>
      <c r="E20" s="1583"/>
    </row>
    <row r="21" spans="1:5" s="180" customFormat="1" ht="18" customHeight="1" thickBot="1" x14ac:dyDescent="0.25">
      <c r="A21" s="1624" t="s">
        <v>1028</v>
      </c>
      <c r="B21" s="1579"/>
      <c r="C21" s="1579"/>
      <c r="D21" s="1579"/>
      <c r="E21" s="1580"/>
    </row>
    <row r="22" spans="1:5" s="180" customFormat="1" ht="18" customHeight="1" thickBot="1" x14ac:dyDescent="0.25">
      <c r="A22" s="1582"/>
      <c r="B22" s="1582"/>
      <c r="C22" s="1582"/>
      <c r="D22" s="1582"/>
      <c r="E22" s="1582"/>
    </row>
    <row r="23" spans="1:5" s="180" customFormat="1" ht="18" customHeight="1" x14ac:dyDescent="0.2">
      <c r="A23" s="1584" t="s">
        <v>1029</v>
      </c>
      <c r="B23" s="1585"/>
      <c r="C23" s="1585"/>
      <c r="D23" s="1585"/>
      <c r="E23" s="1586"/>
    </row>
    <row r="24" spans="1:5" s="180" customFormat="1" ht="108.75" customHeight="1" x14ac:dyDescent="0.2">
      <c r="A24" s="1581" t="s">
        <v>1030</v>
      </c>
      <c r="B24" s="1596"/>
      <c r="C24" s="1596"/>
      <c r="D24" s="1596"/>
      <c r="E24" s="1625"/>
    </row>
    <row r="25" spans="1:5" s="180" customFormat="1" ht="18" customHeight="1" thickBot="1" x14ac:dyDescent="0.25">
      <c r="A25" s="1624" t="s">
        <v>1019</v>
      </c>
      <c r="B25" s="1579"/>
      <c r="C25" s="1579"/>
      <c r="D25" s="1579"/>
      <c r="E25" s="1580"/>
    </row>
    <row r="26" spans="1:5" s="180" customFormat="1" ht="18" customHeight="1" x14ac:dyDescent="0.2"/>
    <row r="27" spans="1:5" s="180" customFormat="1" ht="18" customHeight="1" x14ac:dyDescent="0.2"/>
    <row r="28" spans="1:5" s="180" customFormat="1" ht="18" customHeight="1" x14ac:dyDescent="0.2"/>
    <row r="29" spans="1:5" s="180" customFormat="1" ht="18" customHeight="1" x14ac:dyDescent="0.2">
      <c r="E29" s="182"/>
    </row>
    <row r="30" spans="1:5" s="180" customFormat="1" ht="18" customHeight="1" x14ac:dyDescent="0.2">
      <c r="E30" s="182"/>
    </row>
    <row r="31" spans="1:5" s="180" customFormat="1" ht="18" customHeight="1" x14ac:dyDescent="0.2">
      <c r="E31" s="182"/>
    </row>
    <row r="32" spans="1:5" s="180" customFormat="1" ht="18" customHeight="1" x14ac:dyDescent="0.2">
      <c r="E32" s="182"/>
    </row>
    <row r="33" spans="5:5" s="180" customFormat="1" ht="18" customHeight="1" x14ac:dyDescent="0.2">
      <c r="E33" s="182"/>
    </row>
    <row r="34" spans="5:5" s="180" customFormat="1" ht="18" customHeight="1" x14ac:dyDescent="0.2">
      <c r="E34" s="182"/>
    </row>
    <row r="35" spans="5:5" s="180" customFormat="1" ht="18" customHeight="1" x14ac:dyDescent="0.2">
      <c r="E35" s="182"/>
    </row>
    <row r="36" spans="5:5" s="180" customFormat="1" ht="18" customHeight="1" x14ac:dyDescent="0.2">
      <c r="E36" s="182"/>
    </row>
    <row r="37" spans="5:5" s="180" customFormat="1" ht="18" customHeight="1" x14ac:dyDescent="0.2">
      <c r="E37" s="182"/>
    </row>
    <row r="38" spans="5:5" s="180" customFormat="1" ht="18" customHeight="1" x14ac:dyDescent="0.2">
      <c r="E38" s="182"/>
    </row>
    <row r="39" spans="5:5" s="180" customFormat="1" ht="18" customHeight="1" x14ac:dyDescent="0.2">
      <c r="E39" s="182"/>
    </row>
    <row r="40" spans="5:5" s="180" customFormat="1" ht="18" customHeight="1" x14ac:dyDescent="0.2">
      <c r="E40" s="182"/>
    </row>
    <row r="41" spans="5:5" s="180" customFormat="1" ht="18" customHeight="1" x14ac:dyDescent="0.2">
      <c r="E41" s="182"/>
    </row>
    <row r="42" spans="5:5" s="180" customFormat="1" ht="18" customHeight="1" x14ac:dyDescent="0.2">
      <c r="E42" s="182"/>
    </row>
    <row r="43" spans="5:5" s="180" customFormat="1" ht="18" customHeight="1" x14ac:dyDescent="0.2">
      <c r="E43" s="182"/>
    </row>
    <row r="44" spans="5:5" s="180" customFormat="1" ht="18" customHeight="1" x14ac:dyDescent="0.2">
      <c r="E44" s="182"/>
    </row>
    <row r="45" spans="5:5" s="180" customFormat="1" ht="18" customHeight="1" x14ac:dyDescent="0.2">
      <c r="E45" s="182"/>
    </row>
    <row r="46" spans="5:5" s="180" customFormat="1" ht="18" customHeight="1" x14ac:dyDescent="0.2">
      <c r="E46" s="182"/>
    </row>
    <row r="47" spans="5:5" s="180" customFormat="1" ht="18" customHeight="1" x14ac:dyDescent="0.2">
      <c r="E47" s="182"/>
    </row>
    <row r="48" spans="5:5" s="180" customFormat="1" ht="18" customHeight="1" x14ac:dyDescent="0.2">
      <c r="E48" s="182"/>
    </row>
    <row r="49" spans="5:5" s="180" customFormat="1" ht="18" customHeight="1" x14ac:dyDescent="0.2">
      <c r="E49" s="182"/>
    </row>
    <row r="50" spans="5:5" s="180" customFormat="1" ht="18" customHeight="1" x14ac:dyDescent="0.2">
      <c r="E50" s="182"/>
    </row>
    <row r="51" spans="5:5" s="180" customFormat="1" ht="18" customHeight="1" x14ac:dyDescent="0.2">
      <c r="E51" s="182"/>
    </row>
    <row r="52" spans="5:5" s="180" customFormat="1" ht="18" customHeight="1" x14ac:dyDescent="0.2">
      <c r="E52" s="182"/>
    </row>
    <row r="53" spans="5:5" s="180" customFormat="1" ht="18" customHeight="1" x14ac:dyDescent="0.2">
      <c r="E53" s="182"/>
    </row>
    <row r="54" spans="5:5" s="180" customFormat="1" ht="18" customHeight="1" x14ac:dyDescent="0.2">
      <c r="E54" s="182"/>
    </row>
    <row r="55" spans="5:5" s="180" customFormat="1" ht="18" customHeight="1" x14ac:dyDescent="0.2">
      <c r="E55" s="182"/>
    </row>
    <row r="56" spans="5:5" s="180" customFormat="1" ht="18" customHeight="1" x14ac:dyDescent="0.2">
      <c r="E56" s="182"/>
    </row>
    <row r="57" spans="5:5" s="180" customFormat="1" ht="18" customHeight="1" x14ac:dyDescent="0.2">
      <c r="E57" s="182"/>
    </row>
    <row r="58" spans="5:5" s="180" customFormat="1" ht="18" customHeight="1" x14ac:dyDescent="0.2">
      <c r="E58" s="182"/>
    </row>
    <row r="59" spans="5:5" s="180" customFormat="1" ht="18" customHeight="1" x14ac:dyDescent="0.2">
      <c r="E59" s="182"/>
    </row>
    <row r="60" spans="5:5" s="180" customFormat="1" ht="18" customHeight="1" x14ac:dyDescent="0.2">
      <c r="E60" s="182"/>
    </row>
    <row r="61" spans="5:5" s="180" customFormat="1" ht="18" customHeight="1" x14ac:dyDescent="0.2">
      <c r="E61" s="182"/>
    </row>
    <row r="62" spans="5:5" s="180" customFormat="1" ht="18" customHeight="1" x14ac:dyDescent="0.2">
      <c r="E62" s="182"/>
    </row>
    <row r="63" spans="5:5" s="180" customFormat="1" ht="18" customHeight="1" x14ac:dyDescent="0.2">
      <c r="E63" s="182"/>
    </row>
    <row r="64" spans="5:5" s="180" customFormat="1" ht="18" customHeight="1" x14ac:dyDescent="0.2">
      <c r="E64" s="182"/>
    </row>
    <row r="65" spans="5:5" s="180" customFormat="1" ht="18" customHeight="1" x14ac:dyDescent="0.2">
      <c r="E65" s="182"/>
    </row>
    <row r="66" spans="5:5" s="180" customFormat="1" ht="18" customHeight="1" x14ac:dyDescent="0.2">
      <c r="E66" s="182"/>
    </row>
    <row r="67" spans="5:5" s="180" customFormat="1" ht="18" customHeight="1" x14ac:dyDescent="0.2">
      <c r="E67" s="182"/>
    </row>
    <row r="68" spans="5:5" s="180" customFormat="1" ht="18" customHeight="1" x14ac:dyDescent="0.2">
      <c r="E68" s="182"/>
    </row>
    <row r="69" spans="5:5" s="180" customFormat="1" ht="18" customHeight="1" x14ac:dyDescent="0.2">
      <c r="E69" s="182"/>
    </row>
    <row r="70" spans="5:5" s="180" customFormat="1" ht="18" customHeight="1" x14ac:dyDescent="0.2">
      <c r="E70" s="182"/>
    </row>
    <row r="71" spans="5:5" s="180" customFormat="1" ht="18" customHeight="1" x14ac:dyDescent="0.2">
      <c r="E71" s="182"/>
    </row>
    <row r="72" spans="5:5" s="180" customFormat="1" ht="18" customHeight="1" x14ac:dyDescent="0.2">
      <c r="E72" s="182"/>
    </row>
    <row r="73" spans="5:5" s="180" customFormat="1" ht="18" customHeight="1" x14ac:dyDescent="0.2">
      <c r="E73" s="182"/>
    </row>
    <row r="74" spans="5:5" s="180" customFormat="1" ht="18" customHeight="1" x14ac:dyDescent="0.2">
      <c r="E74" s="182"/>
    </row>
    <row r="75" spans="5:5" s="180" customFormat="1" ht="18" customHeight="1" x14ac:dyDescent="0.2">
      <c r="E75" s="182"/>
    </row>
    <row r="76" spans="5:5" s="180" customFormat="1" ht="18" customHeight="1" x14ac:dyDescent="0.2">
      <c r="E76" s="182"/>
    </row>
    <row r="77" spans="5:5" s="180" customFormat="1" ht="18" customHeight="1" x14ac:dyDescent="0.2">
      <c r="E77" s="182"/>
    </row>
    <row r="78" spans="5:5" s="180" customFormat="1" ht="18" customHeight="1" x14ac:dyDescent="0.2">
      <c r="E78" s="182"/>
    </row>
    <row r="79" spans="5:5" s="180" customFormat="1" ht="18" customHeight="1" x14ac:dyDescent="0.2">
      <c r="E79" s="182"/>
    </row>
    <row r="80" spans="5:5" s="180" customFormat="1" ht="18" customHeight="1" x14ac:dyDescent="0.2">
      <c r="E80" s="182"/>
    </row>
    <row r="81" spans="5:5" s="180" customFormat="1" ht="18" customHeight="1" x14ac:dyDescent="0.2">
      <c r="E81" s="182"/>
    </row>
    <row r="82" spans="5:5" s="180" customFormat="1" ht="18" customHeight="1" x14ac:dyDescent="0.2">
      <c r="E82" s="182"/>
    </row>
  </sheetData>
  <sheetProtection algorithmName="SHA-512" hashValue="GNWEYuDSVqpJD1io16j4v4QLakawZpRglri6YPea7Zd8tNBvWI9PEsCW6Oox3HgHj0EfBtLumWnkTT1fRSj/ag==" saltValue="KBlwq3wNOE9s+AJKzKAoRg==" spinCount="100000" sheet="1" formatCells="0" formatColumns="0" formatRows="0" insertRows="0" autoFilter="0" pivotTables="0"/>
  <mergeCells count="26">
    <mergeCell ref="A5:E5"/>
    <mergeCell ref="A10:E10"/>
    <mergeCell ref="A14:E14"/>
    <mergeCell ref="A7:E7"/>
    <mergeCell ref="A18:E18"/>
    <mergeCell ref="A8:E8"/>
    <mergeCell ref="A6:E6"/>
    <mergeCell ref="A25:E25"/>
    <mergeCell ref="A15:E15"/>
    <mergeCell ref="A16:E16"/>
    <mergeCell ref="A17:E17"/>
    <mergeCell ref="A9:E9"/>
    <mergeCell ref="A22:E22"/>
    <mergeCell ref="A11:E11"/>
    <mergeCell ref="A12:E12"/>
    <mergeCell ref="A13:E13"/>
    <mergeCell ref="A23:E23"/>
    <mergeCell ref="A19:E19"/>
    <mergeCell ref="A20:E20"/>
    <mergeCell ref="A21:E21"/>
    <mergeCell ref="A24:E24"/>
    <mergeCell ref="A1:A3"/>
    <mergeCell ref="B1:E1"/>
    <mergeCell ref="B2:E2"/>
    <mergeCell ref="B3:C3"/>
    <mergeCell ref="D3:E3"/>
  </mergeCells>
  <hyperlinks>
    <hyperlink ref="F1" location="ins" display="Instructivo" xr:uid="{00000000-0004-0000-2000-000000000000}"/>
    <hyperlink ref="F2" location="PEFI" display="Plan de ejecución física y de inversiones" xr:uid="{00000000-0004-0000-2000-000001000000}"/>
  </hyperlinks>
  <printOptions horizontalCentered="1"/>
  <pageMargins left="0" right="0" top="0" bottom="0" header="0" footer="0"/>
  <pageSetup scale="85" fitToHeight="0" orientation="portrait"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Hoja35">
    <tabColor theme="0" tint="-0.249977111117893"/>
    <pageSetUpPr fitToPage="1"/>
  </sheetPr>
  <dimension ref="A1:H100"/>
  <sheetViews>
    <sheetView showGridLines="0" topLeftCell="A12" zoomScaleNormal="100" workbookViewId="0">
      <selection activeCell="B2" sqref="B2:E2"/>
    </sheetView>
  </sheetViews>
  <sheetFormatPr baseColWidth="10" defaultColWidth="11.33203125" defaultRowHeight="18" customHeight="1" x14ac:dyDescent="0.2"/>
  <cols>
    <col min="1" max="1" width="33.1640625" style="180" customWidth="1"/>
    <col min="2" max="2" width="47.1640625" style="180" customWidth="1"/>
    <col min="3" max="3" width="17.33203125" style="180" customWidth="1"/>
    <col min="4" max="4" width="18.6640625" style="180" customWidth="1"/>
    <col min="5" max="5" width="19.1640625" style="182" customWidth="1"/>
    <col min="6" max="6" width="23.33203125" style="180" customWidth="1"/>
    <col min="7" max="7" width="24.33203125" style="180" customWidth="1"/>
    <col min="8" max="8" width="22.83203125" style="180" customWidth="1"/>
    <col min="9" max="16384" width="11.33203125" style="180"/>
  </cols>
  <sheetData>
    <row r="1" spans="1:8" ht="18" customHeight="1" x14ac:dyDescent="0.2">
      <c r="A1" s="1314"/>
      <c r="B1" s="1160" t="s">
        <v>0</v>
      </c>
      <c r="C1" s="1160"/>
      <c r="D1" s="1160"/>
      <c r="E1" s="1161"/>
      <c r="F1" s="280" t="s">
        <v>104</v>
      </c>
      <c r="G1" s="280" t="s">
        <v>1031</v>
      </c>
      <c r="H1" s="280" t="s">
        <v>1032</v>
      </c>
    </row>
    <row r="2" spans="1:8" ht="18" customHeight="1" x14ac:dyDescent="0.2">
      <c r="A2" s="1316"/>
      <c r="B2" s="1557" t="s">
        <v>1033</v>
      </c>
      <c r="C2" s="1635"/>
      <c r="D2" s="1635"/>
      <c r="E2" s="1558"/>
      <c r="F2" s="280" t="s">
        <v>1034</v>
      </c>
      <c r="G2" s="280" t="s">
        <v>1035</v>
      </c>
    </row>
    <row r="3" spans="1:8" ht="18" customHeight="1" thickBot="1" x14ac:dyDescent="0.25">
      <c r="A3" s="1318"/>
      <c r="B3" s="1164" t="s">
        <v>2</v>
      </c>
      <c r="C3" s="1164"/>
      <c r="D3" s="1164" t="str">
        <f>Instructivo!G3</f>
        <v>VERSIÓN: 04</v>
      </c>
      <c r="E3" s="1269"/>
      <c r="F3" s="280" t="s">
        <v>1036</v>
      </c>
      <c r="G3" s="280" t="s">
        <v>1037</v>
      </c>
    </row>
    <row r="4" spans="1:8" ht="18" customHeight="1" thickBot="1" x14ac:dyDescent="0.25"/>
    <row r="5" spans="1:8" ht="18" customHeight="1" x14ac:dyDescent="0.2">
      <c r="A5" s="1632" t="s">
        <v>1038</v>
      </c>
      <c r="B5" s="1633"/>
      <c r="C5" s="1633"/>
      <c r="D5" s="1633"/>
      <c r="E5" s="1634"/>
    </row>
    <row r="6" spans="1:8" ht="97.5" customHeight="1" x14ac:dyDescent="0.2">
      <c r="A6" s="1581" t="s">
        <v>1039</v>
      </c>
      <c r="B6" s="1582"/>
      <c r="C6" s="1582"/>
      <c r="D6" s="1582"/>
      <c r="E6" s="1583"/>
    </row>
    <row r="7" spans="1:8" ht="18" customHeight="1" thickBot="1" x14ac:dyDescent="0.25">
      <c r="A7" s="1628" t="s">
        <v>1040</v>
      </c>
      <c r="B7" s="1629"/>
      <c r="C7" s="1629"/>
      <c r="D7" s="1629"/>
      <c r="E7" s="1630"/>
    </row>
    <row r="8" spans="1:8" ht="18" customHeight="1" thickBot="1" x14ac:dyDescent="0.25">
      <c r="A8" s="1631"/>
      <c r="B8" s="1631"/>
      <c r="C8" s="1631"/>
      <c r="D8" s="1631"/>
      <c r="E8" s="1631"/>
    </row>
    <row r="9" spans="1:8" ht="18" customHeight="1" x14ac:dyDescent="0.2">
      <c r="A9" s="1632" t="s">
        <v>1041</v>
      </c>
      <c r="B9" s="1633"/>
      <c r="C9" s="1633"/>
      <c r="D9" s="1633"/>
      <c r="E9" s="1634"/>
    </row>
    <row r="10" spans="1:8" ht="63.75" customHeight="1" x14ac:dyDescent="0.2">
      <c r="A10" s="1587" t="s">
        <v>1042</v>
      </c>
      <c r="B10" s="1636"/>
      <c r="C10" s="1636"/>
      <c r="D10" s="1636"/>
      <c r="E10" s="1637"/>
    </row>
    <row r="11" spans="1:8" ht="188.25" customHeight="1" x14ac:dyDescent="0.2">
      <c r="A11" s="1587" t="s">
        <v>1043</v>
      </c>
      <c r="B11" s="1636"/>
      <c r="C11" s="1636"/>
      <c r="D11" s="1636"/>
      <c r="E11" s="1637"/>
    </row>
    <row r="12" spans="1:8" ht="180" customHeight="1" x14ac:dyDescent="0.2">
      <c r="A12" s="1587" t="s">
        <v>1044</v>
      </c>
      <c r="B12" s="1636"/>
      <c r="C12" s="1636"/>
      <c r="D12" s="1636"/>
      <c r="E12" s="1637"/>
    </row>
    <row r="13" spans="1:8" ht="41.25" customHeight="1" x14ac:dyDescent="0.2">
      <c r="A13" s="1587" t="s">
        <v>1045</v>
      </c>
      <c r="B13" s="1636"/>
      <c r="C13" s="1636"/>
      <c r="D13" s="1636"/>
      <c r="E13" s="1637"/>
    </row>
    <row r="14" spans="1:8" ht="193.5" customHeight="1" x14ac:dyDescent="0.2">
      <c r="A14" s="1587" t="s">
        <v>1046</v>
      </c>
      <c r="B14" s="1636"/>
      <c r="C14" s="1636"/>
      <c r="D14" s="1636"/>
      <c r="E14" s="1637"/>
    </row>
    <row r="15" spans="1:8" ht="240" customHeight="1" x14ac:dyDescent="0.2">
      <c r="A15" s="1587" t="s">
        <v>1047</v>
      </c>
      <c r="B15" s="1636"/>
      <c r="C15" s="1636"/>
      <c r="D15" s="1636"/>
      <c r="E15" s="1637"/>
    </row>
    <row r="16" spans="1:8" ht="284.25" customHeight="1" x14ac:dyDescent="0.2">
      <c r="A16" s="1587" t="s">
        <v>1048</v>
      </c>
      <c r="B16" s="1636"/>
      <c r="C16" s="1636"/>
      <c r="D16" s="1636"/>
      <c r="E16" s="1637"/>
    </row>
    <row r="17" spans="1:5" ht="129.75" customHeight="1" thickBot="1" x14ac:dyDescent="0.25">
      <c r="A17" s="1590" t="s">
        <v>1049</v>
      </c>
      <c r="B17" s="1645"/>
      <c r="C17" s="1645"/>
      <c r="D17" s="1645"/>
      <c r="E17" s="1646"/>
    </row>
    <row r="18" spans="1:5" ht="18" customHeight="1" thickBot="1" x14ac:dyDescent="0.25">
      <c r="A18" s="1631"/>
      <c r="B18" s="1631"/>
      <c r="C18" s="1631"/>
      <c r="D18" s="1631"/>
      <c r="E18" s="1631"/>
    </row>
    <row r="19" spans="1:5" ht="18" customHeight="1" x14ac:dyDescent="0.2">
      <c r="A19" s="1632" t="s">
        <v>1050</v>
      </c>
      <c r="B19" s="1633"/>
      <c r="C19" s="1633"/>
      <c r="D19" s="1633"/>
      <c r="E19" s="1634"/>
    </row>
    <row r="20" spans="1:5" ht="117" customHeight="1" x14ac:dyDescent="0.2">
      <c r="A20" s="1587" t="s">
        <v>1051</v>
      </c>
      <c r="B20" s="1636"/>
      <c r="C20" s="1636"/>
      <c r="D20" s="1636"/>
      <c r="E20" s="1637"/>
    </row>
    <row r="21" spans="1:5" ht="18" customHeight="1" x14ac:dyDescent="0.2">
      <c r="A21" s="1647" t="s">
        <v>1052</v>
      </c>
      <c r="B21" s="1638"/>
      <c r="C21" s="1638"/>
      <c r="D21" s="1638"/>
      <c r="E21" s="1648"/>
    </row>
    <row r="22" spans="1:5" ht="340.5" customHeight="1" thickBot="1" x14ac:dyDescent="0.25">
      <c r="A22" s="1639" t="s">
        <v>1053</v>
      </c>
      <c r="B22" s="1640"/>
      <c r="C22" s="1640"/>
      <c r="D22" s="1640"/>
      <c r="E22" s="1641"/>
    </row>
    <row r="23" spans="1:5" ht="18" customHeight="1" thickBot="1" x14ac:dyDescent="0.25">
      <c r="A23" s="1638"/>
      <c r="B23" s="1638"/>
      <c r="C23" s="1638"/>
      <c r="D23" s="1638"/>
      <c r="E23" s="1638"/>
    </row>
    <row r="24" spans="1:5" ht="18" customHeight="1" x14ac:dyDescent="0.2">
      <c r="A24" s="1632" t="s">
        <v>1054</v>
      </c>
      <c r="B24" s="1633"/>
      <c r="C24" s="1633"/>
      <c r="D24" s="1633"/>
      <c r="E24" s="1634"/>
    </row>
    <row r="25" spans="1:5" ht="114" customHeight="1" x14ac:dyDescent="0.2">
      <c r="A25" s="1581" t="s">
        <v>1055</v>
      </c>
      <c r="B25" s="1582"/>
      <c r="C25" s="1582"/>
      <c r="D25" s="1582"/>
      <c r="E25" s="1583"/>
    </row>
    <row r="26" spans="1:5" ht="63" customHeight="1" x14ac:dyDescent="0.2">
      <c r="A26" s="1587" t="s">
        <v>1056</v>
      </c>
      <c r="B26" s="1636"/>
      <c r="C26" s="1636"/>
      <c r="D26" s="1636"/>
      <c r="E26" s="1637"/>
    </row>
    <row r="27" spans="1:5" ht="63.75" customHeight="1" x14ac:dyDescent="0.2">
      <c r="A27" s="1587" t="s">
        <v>1057</v>
      </c>
      <c r="B27" s="1636"/>
      <c r="C27" s="1636"/>
      <c r="D27" s="1636"/>
      <c r="E27" s="1637"/>
    </row>
    <row r="28" spans="1:5" ht="41.25" customHeight="1" x14ac:dyDescent="0.2">
      <c r="A28" s="1587" t="s">
        <v>1058</v>
      </c>
      <c r="B28" s="1636"/>
      <c r="C28" s="1636"/>
      <c r="D28" s="1636"/>
      <c r="E28" s="1637"/>
    </row>
    <row r="29" spans="1:5" ht="52.5" customHeight="1" x14ac:dyDescent="0.2">
      <c r="A29" s="1587" t="s">
        <v>1059</v>
      </c>
      <c r="B29" s="1636"/>
      <c r="C29" s="1636"/>
      <c r="D29" s="1636"/>
      <c r="E29" s="1637"/>
    </row>
    <row r="30" spans="1:5" ht="17.25" customHeight="1" thickBot="1" x14ac:dyDescent="0.25">
      <c r="A30" s="1628" t="s">
        <v>1040</v>
      </c>
      <c r="B30" s="1629"/>
      <c r="C30" s="1629"/>
      <c r="D30" s="1629"/>
      <c r="E30" s="1630"/>
    </row>
    <row r="31" spans="1:5" ht="18" customHeight="1" thickBot="1" x14ac:dyDescent="0.25">
      <c r="A31" s="1631"/>
      <c r="B31" s="1631"/>
      <c r="C31" s="1631"/>
      <c r="D31" s="1631"/>
      <c r="E31" s="1631"/>
    </row>
    <row r="32" spans="1:5" ht="18" customHeight="1" x14ac:dyDescent="0.2">
      <c r="A32" s="1632" t="s">
        <v>1060</v>
      </c>
      <c r="B32" s="1633"/>
      <c r="C32" s="1633"/>
      <c r="D32" s="1633"/>
      <c r="E32" s="1634"/>
    </row>
    <row r="33" spans="1:5" ht="107.25" customHeight="1" thickBot="1" x14ac:dyDescent="0.25">
      <c r="A33" s="1590" t="s">
        <v>1061</v>
      </c>
      <c r="B33" s="1591"/>
      <c r="C33" s="1591"/>
      <c r="D33" s="1591"/>
      <c r="E33" s="1592"/>
    </row>
    <row r="34" spans="1:5" ht="18" customHeight="1" thickBot="1" x14ac:dyDescent="0.25"/>
    <row r="35" spans="1:5" ht="29.25" customHeight="1" x14ac:dyDescent="0.2">
      <c r="A35" s="1642" t="s">
        <v>1062</v>
      </c>
      <c r="B35" s="1643"/>
      <c r="C35" s="1643"/>
      <c r="D35" s="1643"/>
      <c r="E35" s="1644"/>
    </row>
    <row r="36" spans="1:5" ht="183" customHeight="1" x14ac:dyDescent="0.2">
      <c r="A36" s="1587" t="s">
        <v>1063</v>
      </c>
      <c r="B36" s="1588"/>
      <c r="C36" s="1588"/>
      <c r="D36" s="1588"/>
      <c r="E36" s="1589"/>
    </row>
    <row r="37" spans="1:5" ht="27" customHeight="1" x14ac:dyDescent="0.2">
      <c r="A37" s="1587" t="s">
        <v>1064</v>
      </c>
      <c r="B37" s="1588"/>
      <c r="C37" s="1588"/>
      <c r="D37" s="1588"/>
      <c r="E37" s="1589"/>
    </row>
    <row r="38" spans="1:5" ht="18" customHeight="1" thickBot="1" x14ac:dyDescent="0.25">
      <c r="A38" s="1628" t="s">
        <v>1065</v>
      </c>
      <c r="B38" s="1629"/>
      <c r="C38" s="1629"/>
      <c r="D38" s="1629"/>
      <c r="E38" s="1630"/>
    </row>
    <row r="39" spans="1:5" ht="18" customHeight="1" thickBot="1" x14ac:dyDescent="0.25"/>
    <row r="40" spans="1:5" ht="18" customHeight="1" x14ac:dyDescent="0.2">
      <c r="A40" s="1642" t="s">
        <v>1066</v>
      </c>
      <c r="B40" s="1643"/>
      <c r="C40" s="1643"/>
      <c r="D40" s="1643"/>
      <c r="E40" s="1644"/>
    </row>
    <row r="41" spans="1:5" ht="18" customHeight="1" x14ac:dyDescent="0.2">
      <c r="A41" s="1587" t="s">
        <v>1067</v>
      </c>
      <c r="B41" s="1588"/>
      <c r="C41" s="1588"/>
      <c r="D41" s="1588"/>
      <c r="E41" s="1589"/>
    </row>
    <row r="42" spans="1:5" ht="18" customHeight="1" x14ac:dyDescent="0.2">
      <c r="A42" s="1581" t="s">
        <v>1068</v>
      </c>
      <c r="B42" s="1596"/>
      <c r="C42" s="1596"/>
      <c r="D42" s="1596"/>
      <c r="E42" s="1625"/>
    </row>
    <row r="43" spans="1:5" ht="18" customHeight="1" x14ac:dyDescent="0.2">
      <c r="A43" s="1581" t="s">
        <v>1069</v>
      </c>
      <c r="B43" s="1596"/>
      <c r="C43" s="1596"/>
      <c r="D43" s="1596"/>
      <c r="E43" s="1625"/>
    </row>
    <row r="44" spans="1:5" ht="25.5" customHeight="1" x14ac:dyDescent="0.2">
      <c r="A44" s="1581" t="s">
        <v>1070</v>
      </c>
      <c r="B44" s="1596"/>
      <c r="C44" s="1596"/>
      <c r="D44" s="1596"/>
      <c r="E44" s="1625"/>
    </row>
    <row r="45" spans="1:5" ht="68.25" customHeight="1" x14ac:dyDescent="0.2">
      <c r="A45" s="1581" t="s">
        <v>1071</v>
      </c>
      <c r="B45" s="1596"/>
      <c r="C45" s="1596"/>
      <c r="D45" s="1596"/>
      <c r="E45" s="1625"/>
    </row>
    <row r="46" spans="1:5" ht="40.5" customHeight="1" x14ac:dyDescent="0.2">
      <c r="A46" s="1581" t="s">
        <v>1072</v>
      </c>
      <c r="B46" s="1596"/>
      <c r="C46" s="1596"/>
      <c r="D46" s="1596"/>
      <c r="E46" s="1625"/>
    </row>
    <row r="47" spans="1:5" ht="79.5" customHeight="1" x14ac:dyDescent="0.2">
      <c r="A47" s="1581" t="s">
        <v>1073</v>
      </c>
      <c r="B47" s="1596"/>
      <c r="C47" s="1596"/>
      <c r="D47" s="1596"/>
      <c r="E47" s="1625"/>
    </row>
    <row r="48" spans="1:5" ht="28.5" customHeight="1" x14ac:dyDescent="0.2">
      <c r="A48" s="1581" t="s">
        <v>1074</v>
      </c>
      <c r="B48" s="1596"/>
      <c r="C48" s="1596"/>
      <c r="D48" s="1596"/>
      <c r="E48" s="1625"/>
    </row>
    <row r="49" spans="1:5" ht="18" customHeight="1" x14ac:dyDescent="0.2">
      <c r="A49" s="1581" t="s">
        <v>1075</v>
      </c>
      <c r="B49" s="1596"/>
      <c r="C49" s="1596"/>
      <c r="D49" s="1596"/>
      <c r="E49" s="1625"/>
    </row>
    <row r="50" spans="1:5" ht="33.75" customHeight="1" x14ac:dyDescent="0.2">
      <c r="A50" s="1581" t="s">
        <v>1076</v>
      </c>
      <c r="B50" s="1596"/>
      <c r="C50" s="1596"/>
      <c r="D50" s="1596"/>
      <c r="E50" s="1625"/>
    </row>
    <row r="51" spans="1:5" ht="32.25" customHeight="1" x14ac:dyDescent="0.2">
      <c r="A51" s="1581" t="s">
        <v>1077</v>
      </c>
      <c r="B51" s="1596"/>
      <c r="C51" s="1596"/>
      <c r="D51" s="1596"/>
      <c r="E51" s="1625"/>
    </row>
    <row r="52" spans="1:5" ht="54" customHeight="1" x14ac:dyDescent="0.2">
      <c r="A52" s="1581" t="s">
        <v>1078</v>
      </c>
      <c r="B52" s="1596"/>
      <c r="C52" s="1596"/>
      <c r="D52" s="1596"/>
      <c r="E52" s="1625"/>
    </row>
    <row r="53" spans="1:5" ht="18" customHeight="1" x14ac:dyDescent="0.2">
      <c r="A53" s="1581" t="s">
        <v>1079</v>
      </c>
      <c r="B53" s="1596"/>
      <c r="C53" s="1596"/>
      <c r="D53" s="1596"/>
      <c r="E53" s="1625"/>
    </row>
    <row r="54" spans="1:5" ht="28.5" customHeight="1" x14ac:dyDescent="0.2">
      <c r="A54" s="1581" t="s">
        <v>1080</v>
      </c>
      <c r="B54" s="1596"/>
      <c r="C54" s="1596"/>
      <c r="D54" s="1596"/>
      <c r="E54" s="1625"/>
    </row>
    <row r="55" spans="1:5" ht="26.25" customHeight="1" x14ac:dyDescent="0.2">
      <c r="A55" s="1581" t="s">
        <v>1081</v>
      </c>
      <c r="B55" s="1596"/>
      <c r="C55" s="1596"/>
      <c r="D55" s="1596"/>
      <c r="E55" s="1625"/>
    </row>
    <row r="56" spans="1:5" ht="45" customHeight="1" x14ac:dyDescent="0.2">
      <c r="A56" s="1581" t="s">
        <v>1082</v>
      </c>
      <c r="B56" s="1596"/>
      <c r="C56" s="1596"/>
      <c r="D56" s="1596"/>
      <c r="E56" s="1625"/>
    </row>
    <row r="57" spans="1:5" ht="32.25" customHeight="1" x14ac:dyDescent="0.2">
      <c r="A57" s="1581" t="s">
        <v>1083</v>
      </c>
      <c r="B57" s="1596"/>
      <c r="C57" s="1596"/>
      <c r="D57" s="1596"/>
      <c r="E57" s="1625"/>
    </row>
    <row r="58" spans="1:5" ht="30.75" customHeight="1" x14ac:dyDescent="0.2">
      <c r="A58" s="1581" t="s">
        <v>1084</v>
      </c>
      <c r="B58" s="1596"/>
      <c r="C58" s="1596"/>
      <c r="D58" s="1596"/>
      <c r="E58" s="1625"/>
    </row>
    <row r="59" spans="1:5" ht="28.5" customHeight="1" x14ac:dyDescent="0.2">
      <c r="A59" s="1581" t="s">
        <v>1085</v>
      </c>
      <c r="B59" s="1596"/>
      <c r="C59" s="1596"/>
      <c r="D59" s="1596"/>
      <c r="E59" s="1625"/>
    </row>
    <row r="60" spans="1:5" ht="28.5" customHeight="1" x14ac:dyDescent="0.2">
      <c r="A60" s="1581" t="s">
        <v>1086</v>
      </c>
      <c r="B60" s="1596"/>
      <c r="C60" s="1596"/>
      <c r="D60" s="1596"/>
      <c r="E60" s="1625"/>
    </row>
    <row r="61" spans="1:5" ht="18" customHeight="1" x14ac:dyDescent="0.2">
      <c r="A61" s="1581" t="s">
        <v>1087</v>
      </c>
      <c r="B61" s="1596"/>
      <c r="C61" s="1596"/>
      <c r="D61" s="1596"/>
      <c r="E61" s="1625"/>
    </row>
    <row r="62" spans="1:5" ht="30" customHeight="1" x14ac:dyDescent="0.2">
      <c r="A62" s="1581" t="s">
        <v>1088</v>
      </c>
      <c r="B62" s="1596"/>
      <c r="C62" s="1596"/>
      <c r="D62" s="1596"/>
      <c r="E62" s="1625"/>
    </row>
    <row r="63" spans="1:5" ht="18" customHeight="1" x14ac:dyDescent="0.2">
      <c r="A63" s="1581" t="s">
        <v>1089</v>
      </c>
      <c r="B63" s="1596"/>
      <c r="C63" s="1596"/>
      <c r="D63" s="1596"/>
      <c r="E63" s="1625"/>
    </row>
    <row r="64" spans="1:5" ht="39" customHeight="1" x14ac:dyDescent="0.2">
      <c r="A64" s="1581" t="s">
        <v>1090</v>
      </c>
      <c r="B64" s="1596"/>
      <c r="C64" s="1596"/>
      <c r="D64" s="1596"/>
      <c r="E64" s="1625"/>
    </row>
    <row r="65" spans="1:5" ht="28.5" customHeight="1" x14ac:dyDescent="0.2">
      <c r="A65" s="1581" t="s">
        <v>1091</v>
      </c>
      <c r="B65" s="1596"/>
      <c r="C65" s="1596"/>
      <c r="D65" s="1596"/>
      <c r="E65" s="1625"/>
    </row>
    <row r="66" spans="1:5" ht="27.75" customHeight="1" x14ac:dyDescent="0.2">
      <c r="A66" s="1581" t="s">
        <v>1092</v>
      </c>
      <c r="B66" s="1596"/>
      <c r="C66" s="1596"/>
      <c r="D66" s="1596"/>
      <c r="E66" s="1625"/>
    </row>
    <row r="67" spans="1:5" ht="18" customHeight="1" x14ac:dyDescent="0.2">
      <c r="A67" s="1581" t="s">
        <v>1093</v>
      </c>
      <c r="B67" s="1596"/>
      <c r="C67" s="1596"/>
      <c r="D67" s="1596"/>
      <c r="E67" s="1625"/>
    </row>
    <row r="68" spans="1:5" ht="18" customHeight="1" x14ac:dyDescent="0.2">
      <c r="A68" s="1581" t="s">
        <v>1094</v>
      </c>
      <c r="B68" s="1596"/>
      <c r="C68" s="1596"/>
      <c r="D68" s="1596"/>
      <c r="E68" s="1625"/>
    </row>
    <row r="69" spans="1:5" ht="18" customHeight="1" x14ac:dyDescent="0.2">
      <c r="A69" s="1581" t="s">
        <v>1095</v>
      </c>
      <c r="B69" s="1596"/>
      <c r="C69" s="1596"/>
      <c r="D69" s="1596"/>
      <c r="E69" s="1625"/>
    </row>
    <row r="70" spans="1:5" ht="18" customHeight="1" x14ac:dyDescent="0.2">
      <c r="A70" s="1581" t="s">
        <v>1096</v>
      </c>
      <c r="B70" s="1596"/>
      <c r="C70" s="1596"/>
      <c r="D70" s="1596"/>
      <c r="E70" s="1625"/>
    </row>
    <row r="71" spans="1:5" ht="18" customHeight="1" x14ac:dyDescent="0.2">
      <c r="A71" s="1581" t="s">
        <v>1097</v>
      </c>
      <c r="B71" s="1596"/>
      <c r="C71" s="1596"/>
      <c r="D71" s="1596"/>
      <c r="E71" s="1625"/>
    </row>
    <row r="72" spans="1:5" ht="18" customHeight="1" x14ac:dyDescent="0.2">
      <c r="A72" s="1581" t="s">
        <v>1098</v>
      </c>
      <c r="B72" s="1596"/>
      <c r="C72" s="1596"/>
      <c r="D72" s="1596"/>
      <c r="E72" s="1625"/>
    </row>
    <row r="73" spans="1:5" ht="18" customHeight="1" x14ac:dyDescent="0.2">
      <c r="A73" s="1581" t="s">
        <v>1099</v>
      </c>
      <c r="B73" s="1596"/>
      <c r="C73" s="1596"/>
      <c r="D73" s="1596"/>
      <c r="E73" s="1625"/>
    </row>
    <row r="74" spans="1:5" ht="18" customHeight="1" x14ac:dyDescent="0.2">
      <c r="A74" s="1581" t="s">
        <v>1100</v>
      </c>
      <c r="B74" s="1596"/>
      <c r="C74" s="1596"/>
      <c r="D74" s="1596"/>
      <c r="E74" s="1625"/>
    </row>
    <row r="75" spans="1:5" ht="18" customHeight="1" x14ac:dyDescent="0.2">
      <c r="A75" s="1581" t="s">
        <v>1101</v>
      </c>
      <c r="B75" s="1596"/>
      <c r="C75" s="1596"/>
      <c r="D75" s="1596"/>
      <c r="E75" s="1625"/>
    </row>
    <row r="76" spans="1:5" ht="18" customHeight="1" x14ac:dyDescent="0.2">
      <c r="A76" s="1581" t="s">
        <v>1102</v>
      </c>
      <c r="B76" s="1596"/>
      <c r="C76" s="1596"/>
      <c r="D76" s="1596"/>
      <c r="E76" s="1625"/>
    </row>
    <row r="77" spans="1:5" ht="18" customHeight="1" x14ac:dyDescent="0.2">
      <c r="A77" s="1581" t="s">
        <v>1103</v>
      </c>
      <c r="B77" s="1596"/>
      <c r="C77" s="1596"/>
      <c r="D77" s="1596"/>
      <c r="E77" s="1625"/>
    </row>
    <row r="78" spans="1:5" ht="18" customHeight="1" x14ac:dyDescent="0.2">
      <c r="A78" s="1581" t="s">
        <v>1104</v>
      </c>
      <c r="B78" s="1596"/>
      <c r="C78" s="1596"/>
      <c r="D78" s="1596"/>
      <c r="E78" s="1625"/>
    </row>
    <row r="79" spans="1:5" ht="18" customHeight="1" x14ac:dyDescent="0.2">
      <c r="A79" s="1581" t="s">
        <v>1105</v>
      </c>
      <c r="B79" s="1596"/>
      <c r="C79" s="1596"/>
      <c r="D79" s="1596"/>
      <c r="E79" s="1625"/>
    </row>
    <row r="80" spans="1:5" ht="18" customHeight="1" x14ac:dyDescent="0.2">
      <c r="A80" s="1581" t="s">
        <v>1106</v>
      </c>
      <c r="B80" s="1596"/>
      <c r="C80" s="1596"/>
      <c r="D80" s="1596"/>
      <c r="E80" s="1625"/>
    </row>
    <row r="81" spans="1:5" ht="18" customHeight="1" x14ac:dyDescent="0.2">
      <c r="A81" s="1581" t="s">
        <v>1107</v>
      </c>
      <c r="B81" s="1596"/>
      <c r="C81" s="1596"/>
      <c r="D81" s="1596"/>
      <c r="E81" s="1625"/>
    </row>
    <row r="82" spans="1:5" ht="18" customHeight="1" x14ac:dyDescent="0.2">
      <c r="A82" s="1581" t="s">
        <v>1108</v>
      </c>
      <c r="B82" s="1596"/>
      <c r="C82" s="1596"/>
      <c r="D82" s="1596"/>
      <c r="E82" s="1625"/>
    </row>
    <row r="83" spans="1:5" ht="18" customHeight="1" x14ac:dyDescent="0.2">
      <c r="A83" s="1581" t="s">
        <v>1109</v>
      </c>
      <c r="B83" s="1596"/>
      <c r="C83" s="1596"/>
      <c r="D83" s="1596"/>
      <c r="E83" s="1625"/>
    </row>
    <row r="84" spans="1:5" ht="18" customHeight="1" x14ac:dyDescent="0.2">
      <c r="A84" s="1581" t="s">
        <v>1110</v>
      </c>
      <c r="B84" s="1596"/>
      <c r="C84" s="1596"/>
      <c r="D84" s="1596"/>
      <c r="E84" s="1625"/>
    </row>
    <row r="85" spans="1:5" ht="18" customHeight="1" x14ac:dyDescent="0.2">
      <c r="A85" s="1581" t="s">
        <v>1111</v>
      </c>
      <c r="B85" s="1596"/>
      <c r="C85" s="1596"/>
      <c r="D85" s="1596"/>
      <c r="E85" s="1625"/>
    </row>
    <row r="86" spans="1:5" ht="18" customHeight="1" x14ac:dyDescent="0.2">
      <c r="A86" s="1581" t="s">
        <v>1112</v>
      </c>
      <c r="B86" s="1596"/>
      <c r="C86" s="1596"/>
      <c r="D86" s="1596"/>
      <c r="E86" s="1625"/>
    </row>
    <row r="87" spans="1:5" ht="18" customHeight="1" x14ac:dyDescent="0.2">
      <c r="A87" s="298"/>
      <c r="B87" s="297"/>
      <c r="C87" s="297"/>
      <c r="D87" s="297"/>
      <c r="E87" s="299"/>
    </row>
    <row r="88" spans="1:5" ht="40.5" customHeight="1" x14ac:dyDescent="0.2">
      <c r="A88" s="1581" t="s">
        <v>1113</v>
      </c>
      <c r="B88" s="1596"/>
      <c r="C88" s="1596"/>
      <c r="D88" s="1596"/>
      <c r="E88" s="1625"/>
    </row>
    <row r="89" spans="1:5" ht="18" customHeight="1" x14ac:dyDescent="0.2">
      <c r="A89" s="1581" t="s">
        <v>1114</v>
      </c>
      <c r="B89" s="1596"/>
      <c r="C89" s="1596"/>
      <c r="D89" s="1596"/>
      <c r="E89" s="1625"/>
    </row>
    <row r="90" spans="1:5" ht="45.75" customHeight="1" x14ac:dyDescent="0.2">
      <c r="A90" s="1581" t="s">
        <v>1115</v>
      </c>
      <c r="B90" s="1596"/>
      <c r="C90" s="1596"/>
      <c r="D90" s="1596"/>
      <c r="E90" s="1625"/>
    </row>
    <row r="91" spans="1:5" ht="26.25" customHeight="1" x14ac:dyDescent="0.2">
      <c r="A91" s="1581" t="s">
        <v>1116</v>
      </c>
      <c r="B91" s="1596"/>
      <c r="C91" s="1596"/>
      <c r="D91" s="1596"/>
      <c r="E91" s="1625"/>
    </row>
    <row r="92" spans="1:5" ht="18" customHeight="1" x14ac:dyDescent="0.2">
      <c r="A92" s="1581" t="s">
        <v>1117</v>
      </c>
      <c r="B92" s="1596"/>
      <c r="C92" s="1596"/>
      <c r="D92" s="1596"/>
      <c r="E92" s="1625"/>
    </row>
    <row r="93" spans="1:5" ht="29.25" customHeight="1" x14ac:dyDescent="0.2">
      <c r="A93" s="1581" t="s">
        <v>1118</v>
      </c>
      <c r="B93" s="1596"/>
      <c r="C93" s="1596"/>
      <c r="D93" s="1596"/>
      <c r="E93" s="1625"/>
    </row>
    <row r="94" spans="1:5" ht="32.25" customHeight="1" x14ac:dyDescent="0.2">
      <c r="A94" s="1581" t="s">
        <v>1119</v>
      </c>
      <c r="B94" s="1596"/>
      <c r="C94" s="1596"/>
      <c r="D94" s="1596"/>
      <c r="E94" s="1625"/>
    </row>
    <row r="95" spans="1:5" ht="26.25" customHeight="1" x14ac:dyDescent="0.2">
      <c r="A95" s="1581" t="s">
        <v>1120</v>
      </c>
      <c r="B95" s="1596"/>
      <c r="C95" s="1596"/>
      <c r="D95" s="1596"/>
      <c r="E95" s="1625"/>
    </row>
    <row r="96" spans="1:5" ht="45.75" customHeight="1" x14ac:dyDescent="0.2">
      <c r="A96" s="1581" t="s">
        <v>1121</v>
      </c>
      <c r="B96" s="1596"/>
      <c r="C96" s="1596"/>
      <c r="D96" s="1596"/>
      <c r="E96" s="1625"/>
    </row>
    <row r="97" spans="1:5" ht="42.75" customHeight="1" x14ac:dyDescent="0.2">
      <c r="A97" s="1581" t="s">
        <v>1122</v>
      </c>
      <c r="B97" s="1596"/>
      <c r="C97" s="1596"/>
      <c r="D97" s="1596"/>
      <c r="E97" s="1625"/>
    </row>
    <row r="98" spans="1:5" ht="18" customHeight="1" x14ac:dyDescent="0.2">
      <c r="A98" s="1581" t="s">
        <v>1123</v>
      </c>
      <c r="B98" s="1596"/>
      <c r="C98" s="1596"/>
      <c r="D98" s="1596"/>
      <c r="E98" s="1625"/>
    </row>
    <row r="99" spans="1:5" ht="54.75" customHeight="1" x14ac:dyDescent="0.2">
      <c r="A99" s="1581" t="s">
        <v>1124</v>
      </c>
      <c r="B99" s="1596"/>
      <c r="C99" s="1596"/>
      <c r="D99" s="1596"/>
      <c r="E99" s="1625"/>
    </row>
    <row r="100" spans="1:5" ht="18" customHeight="1" thickBot="1" x14ac:dyDescent="0.25">
      <c r="A100" s="1578" t="s">
        <v>1125</v>
      </c>
      <c r="B100" s="1649"/>
      <c r="C100" s="1649"/>
      <c r="D100" s="1649"/>
      <c r="E100" s="1650"/>
    </row>
  </sheetData>
  <sheetProtection algorithmName="SHA-512" hashValue="AdikntToKdA4mC3RTieyf6GoYb4QmcX8HLsAjVkQ2nlVQP+X/BaDor3IPmsU5onv45rSYyJ+sM+VPdZ0OuZxlg==" saltValue="DKM07OOZFivdAsC04vxSMQ==" spinCount="100000" sheet="1" formatCells="0" formatColumns="0" formatRows="0" insertRows="0" autoFilter="0" pivotTables="0"/>
  <mergeCells count="98">
    <mergeCell ref="A100:E100"/>
    <mergeCell ref="A95:E95"/>
    <mergeCell ref="A96:E96"/>
    <mergeCell ref="A97:E97"/>
    <mergeCell ref="A98:E98"/>
    <mergeCell ref="A99:E99"/>
    <mergeCell ref="A90:E90"/>
    <mergeCell ref="A91:E91"/>
    <mergeCell ref="A92:E92"/>
    <mergeCell ref="A93:E93"/>
    <mergeCell ref="A94:E94"/>
    <mergeCell ref="A84:E84"/>
    <mergeCell ref="A85:E85"/>
    <mergeCell ref="A86:E86"/>
    <mergeCell ref="A88:E88"/>
    <mergeCell ref="A89:E89"/>
    <mergeCell ref="A80:E80"/>
    <mergeCell ref="A81:E81"/>
    <mergeCell ref="A82:E82"/>
    <mergeCell ref="A83:E83"/>
    <mergeCell ref="A75:E75"/>
    <mergeCell ref="A76:E76"/>
    <mergeCell ref="A77:E77"/>
    <mergeCell ref="A78:E78"/>
    <mergeCell ref="A79:E79"/>
    <mergeCell ref="A70:E70"/>
    <mergeCell ref="A71:E71"/>
    <mergeCell ref="A72:E72"/>
    <mergeCell ref="A73:E73"/>
    <mergeCell ref="A74:E74"/>
    <mergeCell ref="A65:E65"/>
    <mergeCell ref="A66:E66"/>
    <mergeCell ref="A67:E67"/>
    <mergeCell ref="A68:E68"/>
    <mergeCell ref="A69:E69"/>
    <mergeCell ref="A60:E60"/>
    <mergeCell ref="A61:E61"/>
    <mergeCell ref="A62:E62"/>
    <mergeCell ref="A63:E63"/>
    <mergeCell ref="A64:E64"/>
    <mergeCell ref="A40:E40"/>
    <mergeCell ref="A41:E41"/>
    <mergeCell ref="A42:E42"/>
    <mergeCell ref="A43:E43"/>
    <mergeCell ref="A49:E49"/>
    <mergeCell ref="A44:E44"/>
    <mergeCell ref="A45:E45"/>
    <mergeCell ref="A46:E46"/>
    <mergeCell ref="A47:E47"/>
    <mergeCell ref="A48:E48"/>
    <mergeCell ref="A50:E50"/>
    <mergeCell ref="A51:E51"/>
    <mergeCell ref="A52:E52"/>
    <mergeCell ref="A53:E53"/>
    <mergeCell ref="A54:E54"/>
    <mergeCell ref="A55:E55"/>
    <mergeCell ref="A56:E56"/>
    <mergeCell ref="A57:E57"/>
    <mergeCell ref="A58:E58"/>
    <mergeCell ref="A59:E59"/>
    <mergeCell ref="A35:E35"/>
    <mergeCell ref="A36:E36"/>
    <mergeCell ref="A37:E37"/>
    <mergeCell ref="A38:E38"/>
    <mergeCell ref="A13:E13"/>
    <mergeCell ref="A31:E31"/>
    <mergeCell ref="A32:E32"/>
    <mergeCell ref="A33:E33"/>
    <mergeCell ref="A29:E29"/>
    <mergeCell ref="A14:E14"/>
    <mergeCell ref="A15:E15"/>
    <mergeCell ref="A17:E17"/>
    <mergeCell ref="A16:E16"/>
    <mergeCell ref="A20:E20"/>
    <mergeCell ref="A21:E21"/>
    <mergeCell ref="A26:E26"/>
    <mergeCell ref="A23:E23"/>
    <mergeCell ref="A24:E24"/>
    <mergeCell ref="A25:E25"/>
    <mergeCell ref="A30:E30"/>
    <mergeCell ref="A22:E22"/>
    <mergeCell ref="A27:E27"/>
    <mergeCell ref="A28:E28"/>
    <mergeCell ref="A9:E9"/>
    <mergeCell ref="A10:E10"/>
    <mergeCell ref="A11:E11"/>
    <mergeCell ref="A18:E18"/>
    <mergeCell ref="A19:E19"/>
    <mergeCell ref="A12:E12"/>
    <mergeCell ref="A6:E6"/>
    <mergeCell ref="A7:E7"/>
    <mergeCell ref="A8:E8"/>
    <mergeCell ref="A5:E5"/>
    <mergeCell ref="A1:A3"/>
    <mergeCell ref="B1:E1"/>
    <mergeCell ref="B2:E2"/>
    <mergeCell ref="B3:C3"/>
    <mergeCell ref="D3:E3"/>
  </mergeCells>
  <hyperlinks>
    <hyperlink ref="F1" location="ins" display="Instructivo" xr:uid="{00000000-0004-0000-2100-000000000000}"/>
    <hyperlink ref="F2" location="PC" display="Presupuesto contrato" xr:uid="{00000000-0004-0000-2100-000001000000}"/>
    <hyperlink ref="F3" location="PCV" display="Presupuesto convenio" xr:uid="{00000000-0004-0000-2100-000002000000}"/>
    <hyperlink ref="G1" location="MCOP1" display="Memoria de cálculo opc 1" xr:uid="{00000000-0004-0000-2100-000003000000}"/>
    <hyperlink ref="G2" location="MCCOP2" display="Memoria de cálculo opc 2" xr:uid="{00000000-0004-0000-2100-000004000000}"/>
    <hyperlink ref="G3" location="MCCOP3" display="Memoria de cálculo opc 3" xr:uid="{00000000-0004-0000-2100-000005000000}"/>
    <hyperlink ref="H1" location="gtosadm2" display="Gastos de adm" xr:uid="{00000000-0004-0000-2100-000006000000}"/>
    <hyperlink ref="A21" r:id="rId1" xr:uid="{00000000-0004-0000-2100-000007000000}"/>
  </hyperlinks>
  <printOptions horizontalCentered="1"/>
  <pageMargins left="0" right="0" top="0" bottom="0" header="0" footer="0"/>
  <pageSetup scale="85" fitToHeight="0" orientation="portrait" r:id="rId2"/>
  <drawing r:id="rId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Hoja11">
    <tabColor theme="0" tint="-0.249977111117893"/>
    <pageSetUpPr fitToPage="1"/>
  </sheetPr>
  <dimension ref="A1:G45"/>
  <sheetViews>
    <sheetView showGridLines="0" topLeftCell="A33" zoomScaleNormal="100" workbookViewId="0">
      <selection activeCell="A17" sqref="A17:E17"/>
    </sheetView>
  </sheetViews>
  <sheetFormatPr baseColWidth="10" defaultColWidth="18.83203125" defaultRowHeight="18" customHeight="1" x14ac:dyDescent="0.2"/>
  <cols>
    <col min="1" max="5" width="30.83203125" style="14" customWidth="1"/>
    <col min="6" max="6" width="18.83203125" style="14"/>
    <col min="7" max="7" width="25.83203125" style="14" customWidth="1"/>
    <col min="8" max="16384" width="18.83203125" style="14"/>
  </cols>
  <sheetData>
    <row r="1" spans="1:7" ht="18" customHeight="1" x14ac:dyDescent="0.2">
      <c r="A1" s="1059"/>
      <c r="B1" s="1060" t="s">
        <v>0</v>
      </c>
      <c r="C1" s="1060"/>
      <c r="D1" s="1060"/>
      <c r="E1" s="1066"/>
      <c r="F1" s="478" t="s">
        <v>104</v>
      </c>
      <c r="G1" s="482" t="s">
        <v>1126</v>
      </c>
    </row>
    <row r="2" spans="1:7" ht="18" customHeight="1" x14ac:dyDescent="0.2">
      <c r="A2" s="1061"/>
      <c r="B2" s="1062" t="s">
        <v>1127</v>
      </c>
      <c r="C2" s="1062"/>
      <c r="D2" s="1062"/>
      <c r="E2" s="1068"/>
      <c r="G2" s="482" t="s">
        <v>1128</v>
      </c>
    </row>
    <row r="3" spans="1:7" ht="18" customHeight="1" thickBot="1" x14ac:dyDescent="0.25">
      <c r="A3" s="1063"/>
      <c r="B3" s="1064" t="s">
        <v>2</v>
      </c>
      <c r="C3" s="1064"/>
      <c r="D3" s="1064" t="str">
        <f>Instructivo!G3</f>
        <v>VERSIÓN: 04</v>
      </c>
      <c r="E3" s="1070"/>
      <c r="G3" s="482" t="s">
        <v>1129</v>
      </c>
    </row>
    <row r="5" spans="1:7" ht="64.5" customHeight="1" x14ac:dyDescent="0.2">
      <c r="A5" s="1654" t="s">
        <v>1130</v>
      </c>
      <c r="B5" s="1655"/>
      <c r="C5" s="1655"/>
      <c r="D5" s="1655"/>
      <c r="E5" s="1656"/>
    </row>
    <row r="7" spans="1:7" ht="18" customHeight="1" x14ac:dyDescent="0.2">
      <c r="A7" s="1651" t="s">
        <v>1131</v>
      </c>
      <c r="B7" s="1651"/>
      <c r="C7" s="1651"/>
      <c r="D7" s="1651"/>
      <c r="E7" s="1651"/>
    </row>
    <row r="8" spans="1:7" ht="18" customHeight="1" x14ac:dyDescent="0.2">
      <c r="A8" s="1652" t="s">
        <v>1132</v>
      </c>
      <c r="B8" s="1652"/>
      <c r="C8" s="1652"/>
      <c r="D8" s="1652"/>
      <c r="E8" s="1652"/>
    </row>
    <row r="9" spans="1:7" ht="27.75" customHeight="1" x14ac:dyDescent="0.2">
      <c r="A9" s="1652" t="s">
        <v>1133</v>
      </c>
      <c r="B9" s="1652"/>
      <c r="C9" s="1652"/>
      <c r="D9" s="1652"/>
      <c r="E9" s="1652"/>
    </row>
    <row r="10" spans="1:7" ht="39" customHeight="1" x14ac:dyDescent="0.2">
      <c r="A10" s="1652" t="s">
        <v>1134</v>
      </c>
      <c r="B10" s="1652"/>
      <c r="C10" s="1652"/>
      <c r="D10" s="1652"/>
      <c r="E10" s="1652"/>
    </row>
    <row r="11" spans="1:7" ht="26.25" customHeight="1" x14ac:dyDescent="0.2">
      <c r="A11" s="1652" t="s">
        <v>1135</v>
      </c>
      <c r="B11" s="1652"/>
      <c r="C11" s="1652"/>
      <c r="D11" s="1652"/>
      <c r="E11" s="1652"/>
    </row>
    <row r="12" spans="1:7" ht="30.75" customHeight="1" x14ac:dyDescent="0.2">
      <c r="A12" s="1652" t="s">
        <v>1136</v>
      </c>
      <c r="B12" s="1652"/>
      <c r="C12" s="1652"/>
      <c r="D12" s="1652"/>
      <c r="E12" s="1652"/>
    </row>
    <row r="13" spans="1:7" ht="27.75" customHeight="1" x14ac:dyDescent="0.2">
      <c r="A13" s="1652" t="s">
        <v>1137</v>
      </c>
      <c r="B13" s="1652"/>
      <c r="C13" s="1652"/>
      <c r="D13" s="1652"/>
      <c r="E13" s="1652"/>
    </row>
    <row r="14" spans="1:7" ht="54.75" customHeight="1" x14ac:dyDescent="0.2">
      <c r="A14" s="1652" t="s">
        <v>1138</v>
      </c>
      <c r="B14" s="1652"/>
      <c r="C14" s="1652"/>
      <c r="D14" s="1652"/>
      <c r="E14" s="1652"/>
    </row>
    <row r="15" spans="1:7" ht="154.5" customHeight="1" x14ac:dyDescent="0.2">
      <c r="A15" s="1653" t="s">
        <v>1139</v>
      </c>
      <c r="B15" s="1652"/>
      <c r="C15" s="1652"/>
      <c r="D15" s="1652"/>
      <c r="E15" s="1652"/>
    </row>
    <row r="16" spans="1:7" ht="18" customHeight="1" x14ac:dyDescent="0.2">
      <c r="A16" s="16"/>
      <c r="B16" s="16"/>
      <c r="C16" s="16"/>
      <c r="D16" s="16"/>
      <c r="E16" s="16"/>
    </row>
    <row r="17" spans="1:5" ht="18" customHeight="1" x14ac:dyDescent="0.2">
      <c r="A17" s="1651" t="s">
        <v>1140</v>
      </c>
      <c r="B17" s="1651"/>
      <c r="C17" s="1651"/>
      <c r="D17" s="1651"/>
      <c r="E17" s="1651"/>
    </row>
    <row r="18" spans="1:5" ht="18" customHeight="1" x14ac:dyDescent="0.2">
      <c r="A18" s="1653" t="s">
        <v>1141</v>
      </c>
      <c r="B18" s="1652"/>
      <c r="C18" s="1652"/>
      <c r="D18" s="1652"/>
      <c r="E18" s="1652"/>
    </row>
    <row r="19" spans="1:5" ht="60.75" customHeight="1" x14ac:dyDescent="0.2">
      <c r="A19" s="1653" t="s">
        <v>1142</v>
      </c>
      <c r="B19" s="1652"/>
      <c r="C19" s="1652"/>
      <c r="D19" s="1652"/>
      <c r="E19" s="1652"/>
    </row>
    <row r="20" spans="1:5" ht="29.25" customHeight="1" x14ac:dyDescent="0.2">
      <c r="A20" s="1652" t="s">
        <v>1143</v>
      </c>
      <c r="B20" s="1652"/>
      <c r="C20" s="1652"/>
      <c r="D20" s="1652"/>
      <c r="E20" s="1652"/>
    </row>
    <row r="21" spans="1:5" ht="27.75" customHeight="1" x14ac:dyDescent="0.2">
      <c r="A21" s="1652" t="s">
        <v>1144</v>
      </c>
      <c r="B21" s="1652"/>
      <c r="C21" s="1652"/>
      <c r="D21" s="1652"/>
      <c r="E21" s="1652"/>
    </row>
    <row r="22" spans="1:5" ht="28.5" customHeight="1" x14ac:dyDescent="0.2">
      <c r="A22" s="1652" t="s">
        <v>1145</v>
      </c>
      <c r="B22" s="1652"/>
      <c r="C22" s="1652"/>
      <c r="D22" s="1652"/>
      <c r="E22" s="1652"/>
    </row>
    <row r="23" spans="1:5" ht="42" customHeight="1" x14ac:dyDescent="0.2">
      <c r="A23" s="1652" t="s">
        <v>1146</v>
      </c>
      <c r="B23" s="1652"/>
      <c r="C23" s="1652"/>
      <c r="D23" s="1652"/>
      <c r="E23" s="1652"/>
    </row>
    <row r="24" spans="1:5" ht="27" customHeight="1" x14ac:dyDescent="0.2">
      <c r="A24" s="1652" t="s">
        <v>1145</v>
      </c>
      <c r="B24" s="1652"/>
      <c r="C24" s="1652"/>
      <c r="D24" s="1652"/>
      <c r="E24" s="1652"/>
    </row>
    <row r="25" spans="1:5" ht="18" customHeight="1" x14ac:dyDescent="0.2">
      <c r="A25" s="1652" t="s">
        <v>1147</v>
      </c>
      <c r="B25" s="1652"/>
      <c r="C25" s="1652"/>
      <c r="D25" s="1652"/>
      <c r="E25" s="1652"/>
    </row>
    <row r="26" spans="1:5" ht="27.75" customHeight="1" x14ac:dyDescent="0.2">
      <c r="A26" s="1652" t="s">
        <v>1148</v>
      </c>
      <c r="B26" s="1652"/>
      <c r="C26" s="1652"/>
      <c r="D26" s="1652"/>
      <c r="E26" s="1652"/>
    </row>
    <row r="27" spans="1:5" ht="18" customHeight="1" x14ac:dyDescent="0.2">
      <c r="A27" s="1652" t="s">
        <v>1149</v>
      </c>
      <c r="B27" s="1652"/>
      <c r="C27" s="1652"/>
      <c r="D27" s="1652"/>
      <c r="E27" s="1652"/>
    </row>
    <row r="28" spans="1:5" ht="18" customHeight="1" x14ac:dyDescent="0.2">
      <c r="A28" s="1652" t="s">
        <v>1150</v>
      </c>
      <c r="B28" s="1652"/>
      <c r="C28" s="1652"/>
      <c r="D28" s="1652"/>
      <c r="E28" s="1652"/>
    </row>
    <row r="29" spans="1:5" ht="18" customHeight="1" x14ac:dyDescent="0.2">
      <c r="A29" s="1652" t="s">
        <v>1151</v>
      </c>
      <c r="B29" s="1652"/>
      <c r="C29" s="1652"/>
      <c r="D29" s="1652"/>
      <c r="E29" s="1652"/>
    </row>
    <row r="30" spans="1:5" ht="54.75" customHeight="1" x14ac:dyDescent="0.2">
      <c r="A30" s="1652" t="s">
        <v>1152</v>
      </c>
      <c r="B30" s="1652"/>
      <c r="C30" s="1652"/>
      <c r="D30" s="1652"/>
      <c r="E30" s="1652"/>
    </row>
    <row r="31" spans="1:5" ht="52.5" customHeight="1" x14ac:dyDescent="0.2">
      <c r="A31" s="1652" t="s">
        <v>1153</v>
      </c>
      <c r="B31" s="1652"/>
      <c r="C31" s="1652"/>
      <c r="D31" s="1652"/>
      <c r="E31" s="1652"/>
    </row>
    <row r="32" spans="1:5" ht="29.25" customHeight="1" x14ac:dyDescent="0.2">
      <c r="A32" s="1652" t="s">
        <v>1154</v>
      </c>
      <c r="B32" s="1652"/>
      <c r="C32" s="1652"/>
      <c r="D32" s="1652"/>
      <c r="E32" s="1652"/>
    </row>
    <row r="33" spans="1:5" ht="51.75" customHeight="1" x14ac:dyDescent="0.2">
      <c r="A33" s="1652" t="s">
        <v>1155</v>
      </c>
      <c r="B33" s="1652"/>
      <c r="C33" s="1652"/>
      <c r="D33" s="1652"/>
      <c r="E33" s="1652"/>
    </row>
    <row r="34" spans="1:5" ht="67.5" customHeight="1" x14ac:dyDescent="0.2">
      <c r="A34" s="1652" t="s">
        <v>1156</v>
      </c>
      <c r="B34" s="1652"/>
      <c r="C34" s="1652"/>
      <c r="D34" s="1652"/>
      <c r="E34" s="1652"/>
    </row>
    <row r="35" spans="1:5" ht="33" customHeight="1" x14ac:dyDescent="0.2">
      <c r="A35" s="1653" t="s">
        <v>1157</v>
      </c>
      <c r="B35" s="1653"/>
      <c r="C35" s="1653"/>
      <c r="D35" s="1653"/>
      <c r="E35" s="1653"/>
    </row>
    <row r="36" spans="1:5" ht="30" customHeight="1" x14ac:dyDescent="0.2">
      <c r="A36" s="1653" t="s">
        <v>1158</v>
      </c>
      <c r="B36" s="1653"/>
      <c r="C36" s="1653"/>
      <c r="D36" s="1653"/>
      <c r="E36" s="1653"/>
    </row>
    <row r="37" spans="1:5" ht="18" customHeight="1" x14ac:dyDescent="0.2">
      <c r="A37" s="16"/>
      <c r="B37" s="16"/>
      <c r="C37" s="16"/>
      <c r="D37" s="16"/>
      <c r="E37" s="16"/>
    </row>
    <row r="38" spans="1:5" ht="18" customHeight="1" x14ac:dyDescent="0.2">
      <c r="A38" s="1651" t="s">
        <v>1159</v>
      </c>
      <c r="B38" s="1651"/>
      <c r="C38" s="1651"/>
      <c r="D38" s="1651"/>
      <c r="E38" s="1651"/>
    </row>
    <row r="39" spans="1:5" ht="40.5" customHeight="1" x14ac:dyDescent="0.2">
      <c r="A39" s="1652" t="s">
        <v>1160</v>
      </c>
      <c r="B39" s="1652"/>
      <c r="C39" s="1652"/>
      <c r="D39" s="1652"/>
      <c r="E39" s="1652"/>
    </row>
    <row r="40" spans="1:5" ht="17.25" customHeight="1" x14ac:dyDescent="0.2">
      <c r="A40" s="1652" t="s">
        <v>1161</v>
      </c>
      <c r="B40" s="1652"/>
      <c r="C40" s="1652"/>
      <c r="D40" s="1652"/>
      <c r="E40" s="1652"/>
    </row>
    <row r="41" spans="1:5" ht="26.25" customHeight="1" x14ac:dyDescent="0.2"/>
    <row r="43" spans="1:5" ht="16.5" customHeight="1" x14ac:dyDescent="0.2"/>
    <row r="44" spans="1:5" ht="22.5" customHeight="1" x14ac:dyDescent="0.2"/>
    <row r="45" spans="1:5" ht="13.5" customHeight="1" x14ac:dyDescent="0.2"/>
  </sheetData>
  <sheetProtection algorithmName="SHA-512" hashValue="hc6Hc/Cw/udzwY/Q8bK5i9AIU2xRLevAPDh20RLiWtt2EGkYiZp20G+dP7u/SK215JvfXdbArm5QY6sCH4tlrg==" saltValue="U2RIZqHugD4LalvnKSLpaA==" spinCount="100000" sheet="1" formatCells="0" formatColumns="0" formatRows="0" insertRows="0" autoFilter="0" pivotTables="0"/>
  <mergeCells count="38">
    <mergeCell ref="A8:E8"/>
    <mergeCell ref="A19:E19"/>
    <mergeCell ref="A5:E5"/>
    <mergeCell ref="A1:A3"/>
    <mergeCell ref="B1:E1"/>
    <mergeCell ref="B2:E2"/>
    <mergeCell ref="B3:C3"/>
    <mergeCell ref="D3:E3"/>
    <mergeCell ref="A9:E9"/>
    <mergeCell ref="A11:E11"/>
    <mergeCell ref="A7:E7"/>
    <mergeCell ref="A14:E14"/>
    <mergeCell ref="A13:E13"/>
    <mergeCell ref="A10:E10"/>
    <mergeCell ref="A12:E12"/>
    <mergeCell ref="A15:E15"/>
    <mergeCell ref="A39:E39"/>
    <mergeCell ref="A18:E18"/>
    <mergeCell ref="A40:E40"/>
    <mergeCell ref="A25:E25"/>
    <mergeCell ref="A33:E33"/>
    <mergeCell ref="A23:E23"/>
    <mergeCell ref="A21:E21"/>
    <mergeCell ref="A24:E24"/>
    <mergeCell ref="A32:E32"/>
    <mergeCell ref="A35:E35"/>
    <mergeCell ref="A36:E36"/>
    <mergeCell ref="A17:E17"/>
    <mergeCell ref="A38:E38"/>
    <mergeCell ref="A30:E30"/>
    <mergeCell ref="A34:E34"/>
    <mergeCell ref="A31:E31"/>
    <mergeCell ref="A28:E28"/>
    <mergeCell ref="A26:E26"/>
    <mergeCell ref="A20:E20"/>
    <mergeCell ref="A27:E27"/>
    <mergeCell ref="A29:E29"/>
    <mergeCell ref="A22:E22"/>
  </mergeCells>
  <hyperlinks>
    <hyperlink ref="F1" location="ins" display="Instructivo" xr:uid="{00000000-0004-0000-2200-000000000000}"/>
    <hyperlink ref="G1" location="ppta" display="Propuesta económica Opc 1" xr:uid="{00000000-0004-0000-2200-000001000000}"/>
    <hyperlink ref="G2" location="PPTA2" display="Propuesta económica Opc 2" xr:uid="{00000000-0004-0000-2200-000002000000}"/>
    <hyperlink ref="G3" location="ppta3" display="Propuesta económica Opc 3" xr:uid="{00000000-0004-0000-2200-000003000000}"/>
  </hyperlinks>
  <printOptions horizontalCentered="1"/>
  <pageMargins left="0" right="0" top="0" bottom="0" header="0" footer="0"/>
  <pageSetup scale="98" fitToHeight="0" orientation="landscape" verticalDpi="0"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codeName="Hoja36">
    <tabColor theme="0" tint="-0.249977111117893"/>
    <pageSetUpPr fitToPage="1"/>
  </sheetPr>
  <dimension ref="A1:AX42"/>
  <sheetViews>
    <sheetView showGridLines="0" topLeftCell="A25" zoomScaleNormal="100" workbookViewId="0">
      <selection activeCell="A17" sqref="A17:E17"/>
    </sheetView>
  </sheetViews>
  <sheetFormatPr baseColWidth="10" defaultColWidth="11.33203125" defaultRowHeight="18" customHeight="1" x14ac:dyDescent="0.2"/>
  <cols>
    <col min="1" max="1" width="24.33203125" style="181" customWidth="1"/>
    <col min="2" max="2" width="47.1640625" style="181" customWidth="1"/>
    <col min="3" max="3" width="17.33203125" style="181" customWidth="1"/>
    <col min="4" max="4" width="18.6640625" style="181" customWidth="1"/>
    <col min="5" max="5" width="6.33203125" style="188" customWidth="1"/>
    <col min="6" max="6" width="16.83203125" style="180" customWidth="1"/>
    <col min="7" max="50" width="11.33203125" style="180"/>
    <col min="51" max="16384" width="11.33203125" style="181"/>
  </cols>
  <sheetData>
    <row r="1" spans="1:7" s="180" customFormat="1" ht="18" customHeight="1" x14ac:dyDescent="0.2">
      <c r="A1" s="1541"/>
      <c r="B1" s="1425" t="s">
        <v>0</v>
      </c>
      <c r="C1" s="1425"/>
      <c r="D1" s="1425"/>
      <c r="E1" s="1426"/>
      <c r="F1" s="280" t="s">
        <v>104</v>
      </c>
      <c r="G1" s="38"/>
    </row>
    <row r="2" spans="1:7" s="180" customFormat="1" ht="18" customHeight="1" x14ac:dyDescent="0.2">
      <c r="A2" s="1542"/>
      <c r="B2" s="1557" t="s">
        <v>1162</v>
      </c>
      <c r="C2" s="1635"/>
      <c r="D2" s="1635"/>
      <c r="E2" s="1558"/>
      <c r="F2" s="280" t="s">
        <v>76</v>
      </c>
    </row>
    <row r="3" spans="1:7" s="180" customFormat="1" ht="18" customHeight="1" thickBot="1" x14ac:dyDescent="0.25">
      <c r="A3" s="1543"/>
      <c r="B3" s="1164" t="s">
        <v>2</v>
      </c>
      <c r="C3" s="1164"/>
      <c r="D3" s="1164" t="str">
        <f>Instructivo!G3</f>
        <v>VERSIÓN: 04</v>
      </c>
      <c r="E3" s="1269"/>
    </row>
    <row r="4" spans="1:7" s="180" customFormat="1" ht="18" customHeight="1" x14ac:dyDescent="0.2">
      <c r="A4" s="198"/>
      <c r="B4" s="42"/>
      <c r="C4" s="42"/>
      <c r="D4" s="42"/>
      <c r="E4" s="42"/>
    </row>
    <row r="5" spans="1:7" s="180" customFormat="1" ht="18" customHeight="1" x14ac:dyDescent="0.2">
      <c r="A5" s="1671" t="s">
        <v>1163</v>
      </c>
      <c r="B5" s="1671"/>
      <c r="C5" s="1671"/>
      <c r="D5" s="1671"/>
      <c r="E5" s="1671"/>
    </row>
    <row r="6" spans="1:7" s="180" customFormat="1" ht="18" customHeight="1" x14ac:dyDescent="0.2">
      <c r="E6" s="182"/>
    </row>
    <row r="7" spans="1:7" s="180" customFormat="1" ht="18" customHeight="1" x14ac:dyDescent="0.2">
      <c r="A7" s="1671" t="s">
        <v>1164</v>
      </c>
      <c r="B7" s="1671"/>
      <c r="C7" s="1671"/>
      <c r="D7" s="1671"/>
      <c r="E7" s="1671"/>
    </row>
    <row r="8" spans="1:7" s="180" customFormat="1" ht="25.5" customHeight="1" x14ac:dyDescent="0.2">
      <c r="A8" s="295" t="s">
        <v>1165</v>
      </c>
      <c r="B8" s="1666" t="s">
        <v>1166</v>
      </c>
      <c r="C8" s="1666"/>
      <c r="D8" s="1666"/>
      <c r="E8" s="1666"/>
    </row>
    <row r="9" spans="1:7" s="180" customFormat="1" ht="32.25" customHeight="1" x14ac:dyDescent="0.2">
      <c r="A9" s="296" t="s">
        <v>1167</v>
      </c>
      <c r="B9" s="1657" t="s">
        <v>1168</v>
      </c>
      <c r="C9" s="1657"/>
      <c r="D9" s="1657"/>
      <c r="E9" s="1657"/>
    </row>
    <row r="10" spans="1:7" ht="30.75" customHeight="1" x14ac:dyDescent="0.2">
      <c r="A10" s="296" t="s">
        <v>1169</v>
      </c>
      <c r="B10" s="1657" t="s">
        <v>1170</v>
      </c>
      <c r="C10" s="1657"/>
      <c r="D10" s="1657"/>
      <c r="E10" s="1657"/>
    </row>
    <row r="11" spans="1:7" ht="68.25" customHeight="1" x14ac:dyDescent="0.2">
      <c r="A11" s="296" t="s">
        <v>1171</v>
      </c>
      <c r="B11" s="1657" t="s">
        <v>1172</v>
      </c>
      <c r="C11" s="1657"/>
      <c r="D11" s="1657"/>
      <c r="E11" s="1657"/>
    </row>
    <row r="12" spans="1:7" ht="18" customHeight="1" x14ac:dyDescent="0.2">
      <c r="A12" s="293"/>
      <c r="B12" s="293"/>
      <c r="C12" s="293"/>
      <c r="D12" s="293"/>
      <c r="E12" s="294"/>
    </row>
    <row r="13" spans="1:7" ht="18" customHeight="1" x14ac:dyDescent="0.2">
      <c r="A13" s="1665" t="s">
        <v>1173</v>
      </c>
      <c r="B13" s="1665"/>
      <c r="C13" s="1665"/>
      <c r="D13" s="1665"/>
      <c r="E13" s="1665"/>
    </row>
    <row r="14" spans="1:7" ht="27.75" customHeight="1" x14ac:dyDescent="0.2">
      <c r="A14" s="295" t="s">
        <v>1165</v>
      </c>
      <c r="B14" s="1666" t="s">
        <v>1166</v>
      </c>
      <c r="C14" s="1666"/>
      <c r="D14" s="1666"/>
      <c r="E14" s="1666"/>
    </row>
    <row r="15" spans="1:7" ht="40.5" customHeight="1" x14ac:dyDescent="0.2">
      <c r="A15" s="296" t="s">
        <v>1174</v>
      </c>
      <c r="B15" s="1657" t="s">
        <v>1175</v>
      </c>
      <c r="C15" s="1657"/>
      <c r="D15" s="1657"/>
      <c r="E15" s="1657"/>
    </row>
    <row r="16" spans="1:7" ht="39.75" customHeight="1" x14ac:dyDescent="0.2">
      <c r="A16" s="296" t="s">
        <v>1176</v>
      </c>
      <c r="B16" s="1657" t="s">
        <v>1177</v>
      </c>
      <c r="C16" s="1657"/>
      <c r="D16" s="1657"/>
      <c r="E16" s="1657"/>
    </row>
    <row r="17" spans="1:5" ht="18" customHeight="1" x14ac:dyDescent="0.2">
      <c r="A17" s="293"/>
      <c r="B17" s="293"/>
      <c r="C17" s="293"/>
      <c r="D17" s="293"/>
      <c r="E17" s="294"/>
    </row>
    <row r="18" spans="1:5" ht="18" customHeight="1" x14ac:dyDescent="0.2">
      <c r="A18" s="1667" t="s">
        <v>1178</v>
      </c>
      <c r="B18" s="1667"/>
      <c r="C18" s="1667"/>
      <c r="D18" s="1667"/>
      <c r="E18" s="1667"/>
    </row>
    <row r="19" spans="1:5" ht="15.75" customHeight="1" x14ac:dyDescent="0.2">
      <c r="A19" s="1668" t="s">
        <v>1179</v>
      </c>
      <c r="B19" s="1669"/>
      <c r="C19" s="1669"/>
      <c r="D19" s="1669"/>
      <c r="E19" s="1670"/>
    </row>
    <row r="20" spans="1:5" ht="156" customHeight="1" x14ac:dyDescent="0.2">
      <c r="A20" s="1672" t="s">
        <v>1180</v>
      </c>
      <c r="B20" s="1673"/>
      <c r="C20" s="1673"/>
      <c r="D20" s="1673"/>
      <c r="E20" s="1674"/>
    </row>
    <row r="21" spans="1:5" ht="198" customHeight="1" x14ac:dyDescent="0.2">
      <c r="A21" s="1672" t="s">
        <v>1181</v>
      </c>
      <c r="B21" s="1673"/>
      <c r="C21" s="1673"/>
      <c r="D21" s="1673"/>
      <c r="E21" s="1674"/>
    </row>
    <row r="22" spans="1:5" ht="116.25" customHeight="1" x14ac:dyDescent="0.2">
      <c r="A22" s="1672" t="s">
        <v>1182</v>
      </c>
      <c r="B22" s="1673"/>
      <c r="C22" s="1673"/>
      <c r="D22" s="1673"/>
      <c r="E22" s="1674"/>
    </row>
    <row r="23" spans="1:5" ht="186" customHeight="1" x14ac:dyDescent="0.2">
      <c r="A23" s="1672" t="s">
        <v>1183</v>
      </c>
      <c r="B23" s="1673"/>
      <c r="C23" s="1673"/>
      <c r="D23" s="1673"/>
      <c r="E23" s="1674"/>
    </row>
    <row r="24" spans="1:5" ht="135" customHeight="1" x14ac:dyDescent="0.2">
      <c r="A24" s="1672" t="s">
        <v>1184</v>
      </c>
      <c r="B24" s="1673"/>
      <c r="C24" s="1673"/>
      <c r="D24" s="1673"/>
      <c r="E24" s="1674"/>
    </row>
    <row r="25" spans="1:5" ht="171" customHeight="1" x14ac:dyDescent="0.2">
      <c r="A25" s="1672" t="s">
        <v>1185</v>
      </c>
      <c r="B25" s="1673"/>
      <c r="C25" s="1673"/>
      <c r="D25" s="1673"/>
      <c r="E25" s="1674"/>
    </row>
    <row r="26" spans="1:5" ht="83.25" customHeight="1" x14ac:dyDescent="0.2">
      <c r="A26" s="1675" t="s">
        <v>1186</v>
      </c>
      <c r="B26" s="1676"/>
      <c r="C26" s="1676"/>
      <c r="D26" s="1676"/>
      <c r="E26" s="1677"/>
    </row>
    <row r="28" spans="1:5" ht="18" customHeight="1" x14ac:dyDescent="0.2">
      <c r="A28" s="1671" t="s">
        <v>1187</v>
      </c>
      <c r="B28" s="1671"/>
      <c r="C28" s="1671"/>
      <c r="D28" s="1671"/>
      <c r="E28" s="1671"/>
    </row>
    <row r="29" spans="1:5" ht="27" customHeight="1" x14ac:dyDescent="0.2">
      <c r="A29" s="295" t="s">
        <v>1165</v>
      </c>
      <c r="B29" s="1666" t="s">
        <v>1166</v>
      </c>
      <c r="C29" s="1666"/>
      <c r="D29" s="1666"/>
      <c r="E29" s="1666"/>
    </row>
    <row r="30" spans="1:5" ht="32.25" customHeight="1" x14ac:dyDescent="0.2">
      <c r="A30" s="296" t="s">
        <v>1167</v>
      </c>
      <c r="B30" s="1657" t="s">
        <v>1168</v>
      </c>
      <c r="C30" s="1657"/>
      <c r="D30" s="1657"/>
      <c r="E30" s="1657"/>
    </row>
    <row r="31" spans="1:5" ht="32.25" customHeight="1" x14ac:dyDescent="0.2">
      <c r="A31" s="296" t="s">
        <v>1169</v>
      </c>
      <c r="B31" s="1657" t="s">
        <v>1188</v>
      </c>
      <c r="C31" s="1657"/>
      <c r="D31" s="1657"/>
      <c r="E31" s="1657"/>
    </row>
    <row r="32" spans="1:5" ht="79.5" customHeight="1" x14ac:dyDescent="0.2">
      <c r="A32" s="296" t="s">
        <v>1171</v>
      </c>
      <c r="B32" s="1657" t="s">
        <v>1189</v>
      </c>
      <c r="C32" s="1657"/>
      <c r="D32" s="1657"/>
      <c r="E32" s="1657"/>
    </row>
    <row r="33" spans="1:5" ht="18" customHeight="1" x14ac:dyDescent="0.2">
      <c r="A33" s="293"/>
      <c r="B33" s="293"/>
      <c r="C33" s="293"/>
      <c r="D33" s="293"/>
      <c r="E33" s="294"/>
    </row>
    <row r="34" spans="1:5" ht="18" customHeight="1" x14ac:dyDescent="0.2">
      <c r="A34" s="1665" t="s">
        <v>1190</v>
      </c>
      <c r="B34" s="1665"/>
      <c r="C34" s="1665"/>
      <c r="D34" s="1665"/>
      <c r="E34" s="1665"/>
    </row>
    <row r="35" spans="1:5" ht="27" customHeight="1" x14ac:dyDescent="0.2">
      <c r="A35" s="295" t="s">
        <v>1165</v>
      </c>
      <c r="B35" s="1666" t="s">
        <v>1166</v>
      </c>
      <c r="C35" s="1666"/>
      <c r="D35" s="1666"/>
      <c r="E35" s="1666"/>
    </row>
    <row r="36" spans="1:5" ht="43.5" customHeight="1" x14ac:dyDescent="0.2">
      <c r="A36" s="296" t="s">
        <v>1174</v>
      </c>
      <c r="B36" s="1657" t="s">
        <v>1191</v>
      </c>
      <c r="C36" s="1657"/>
      <c r="D36" s="1657"/>
      <c r="E36" s="1657"/>
    </row>
    <row r="37" spans="1:5" ht="43.5" customHeight="1" x14ac:dyDescent="0.2">
      <c r="A37" s="296" t="s">
        <v>1176</v>
      </c>
      <c r="B37" s="1657" t="s">
        <v>1192</v>
      </c>
      <c r="C37" s="1657"/>
      <c r="D37" s="1657"/>
      <c r="E37" s="1657"/>
    </row>
    <row r="39" spans="1:5" ht="32.25" customHeight="1" x14ac:dyDescent="0.2">
      <c r="A39" s="1658" t="s">
        <v>1193</v>
      </c>
      <c r="B39" s="1658"/>
      <c r="C39" s="1658"/>
      <c r="D39" s="1658"/>
      <c r="E39" s="1658"/>
    </row>
    <row r="41" spans="1:5" ht="272.25" customHeight="1" x14ac:dyDescent="0.2">
      <c r="A41" s="1659" t="s">
        <v>1194</v>
      </c>
      <c r="B41" s="1660"/>
      <c r="C41" s="1660"/>
      <c r="D41" s="1660"/>
      <c r="E41" s="1661"/>
    </row>
    <row r="42" spans="1:5" ht="105.75" customHeight="1" x14ac:dyDescent="0.2">
      <c r="A42" s="1662" t="s">
        <v>1195</v>
      </c>
      <c r="B42" s="1663"/>
      <c r="C42" s="1663"/>
      <c r="D42" s="1663"/>
      <c r="E42" s="1664"/>
    </row>
  </sheetData>
  <sheetProtection algorithmName="SHA-512" hashValue="lDMqa3QcNAlLm0eoMqHejGFbUjsg4gv7IyoH3kL8ioa/4kslojIC5shMjceQzXpOM8YWEnQISg2IcwHC8gw4Yg==" saltValue="UIDrQnsINfdC8sbRxxsr6Q==" spinCount="100000" sheet="1" formatCells="0" formatColumns="0" formatRows="0" insertRows="0" autoFilter="0" pivotTables="0"/>
  <mergeCells count="36">
    <mergeCell ref="B14:E14"/>
    <mergeCell ref="B15:E15"/>
    <mergeCell ref="B16:E16"/>
    <mergeCell ref="A13:E13"/>
    <mergeCell ref="A1:A3"/>
    <mergeCell ref="B1:E1"/>
    <mergeCell ref="B2:E2"/>
    <mergeCell ref="B3:C3"/>
    <mergeCell ref="D3:E3"/>
    <mergeCell ref="A7:E7"/>
    <mergeCell ref="B8:E8"/>
    <mergeCell ref="B9:E9"/>
    <mergeCell ref="B10:E10"/>
    <mergeCell ref="B11:E11"/>
    <mergeCell ref="A5:E5"/>
    <mergeCell ref="A18:E18"/>
    <mergeCell ref="A19:E19"/>
    <mergeCell ref="A28:E28"/>
    <mergeCell ref="B29:E29"/>
    <mergeCell ref="B30:E30"/>
    <mergeCell ref="A24:E24"/>
    <mergeCell ref="A25:E25"/>
    <mergeCell ref="A20:E20"/>
    <mergeCell ref="A23:E23"/>
    <mergeCell ref="A22:E22"/>
    <mergeCell ref="A21:E21"/>
    <mergeCell ref="A26:E26"/>
    <mergeCell ref="B31:E31"/>
    <mergeCell ref="A39:E39"/>
    <mergeCell ref="A41:E41"/>
    <mergeCell ref="A42:E42"/>
    <mergeCell ref="B37:E37"/>
    <mergeCell ref="B32:E32"/>
    <mergeCell ref="A34:E34"/>
    <mergeCell ref="B35:E35"/>
    <mergeCell ref="B36:E36"/>
  </mergeCells>
  <hyperlinks>
    <hyperlink ref="F1" location="ins" display="Instructivo" xr:uid="{00000000-0004-0000-2300-000000000000}"/>
    <hyperlink ref="F2" location="evafin" display="Verificación de requisitos habilitantes de los proponentes sobre capacidad financiera y organizacional" xr:uid="{00000000-0004-0000-2300-000001000000}"/>
  </hyperlinks>
  <printOptions horizontalCentered="1"/>
  <pageMargins left="0" right="0" top="0" bottom="0" header="0" footer="0"/>
  <pageSetup fitToHeight="0" orientation="landscape"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411C91-66E2-4C6E-A182-8B9D0D4E246A}">
  <sheetPr codeName="Hoja37">
    <tabColor theme="1" tint="0.499984740745262"/>
  </sheetPr>
  <dimension ref="A1:D51"/>
  <sheetViews>
    <sheetView showGridLines="0" zoomScaleNormal="100" workbookViewId="0">
      <selection activeCell="A18" sqref="A18"/>
    </sheetView>
  </sheetViews>
  <sheetFormatPr baseColWidth="10" defaultColWidth="12" defaultRowHeight="20.100000000000001" customHeight="1" x14ac:dyDescent="0.2"/>
  <cols>
    <col min="1" max="1" width="32.33203125" style="45" customWidth="1"/>
    <col min="2" max="2" width="25.1640625" style="45" customWidth="1"/>
    <col min="3" max="3" width="15" style="45" customWidth="1"/>
    <col min="4" max="4" width="25" style="45" customWidth="1"/>
    <col min="5" max="6" width="12" style="45"/>
    <col min="7" max="7" width="15" style="45" bestFit="1" customWidth="1"/>
    <col min="8" max="202" width="12" style="45"/>
    <col min="203" max="203" width="36.33203125" style="45" customWidth="1"/>
    <col min="204" max="204" width="22.33203125" style="45" customWidth="1"/>
    <col min="205" max="205" width="12" style="45"/>
    <col min="206" max="206" width="14.33203125" style="45" customWidth="1"/>
    <col min="207" max="458" width="12" style="45"/>
    <col min="459" max="459" width="36.33203125" style="45" customWidth="1"/>
    <col min="460" max="460" width="22.33203125" style="45" customWidth="1"/>
    <col min="461" max="461" width="12" style="45"/>
    <col min="462" max="462" width="14.33203125" style="45" customWidth="1"/>
    <col min="463" max="714" width="12" style="45"/>
    <col min="715" max="715" width="36.33203125" style="45" customWidth="1"/>
    <col min="716" max="716" width="22.33203125" style="45" customWidth="1"/>
    <col min="717" max="717" width="12" style="45"/>
    <col min="718" max="718" width="14.33203125" style="45" customWidth="1"/>
    <col min="719" max="970" width="12" style="45"/>
    <col min="971" max="971" width="36.33203125" style="45" customWidth="1"/>
    <col min="972" max="972" width="22.33203125" style="45" customWidth="1"/>
    <col min="973" max="973" width="12" style="45"/>
    <col min="974" max="974" width="14.33203125" style="45" customWidth="1"/>
    <col min="975" max="1226" width="12" style="45"/>
    <col min="1227" max="1227" width="36.33203125" style="45" customWidth="1"/>
    <col min="1228" max="1228" width="22.33203125" style="45" customWidth="1"/>
    <col min="1229" max="1229" width="12" style="45"/>
    <col min="1230" max="1230" width="14.33203125" style="45" customWidth="1"/>
    <col min="1231" max="1482" width="12" style="45"/>
    <col min="1483" max="1483" width="36.33203125" style="45" customWidth="1"/>
    <col min="1484" max="1484" width="22.33203125" style="45" customWidth="1"/>
    <col min="1485" max="1485" width="12" style="45"/>
    <col min="1486" max="1486" width="14.33203125" style="45" customWidth="1"/>
    <col min="1487" max="1738" width="12" style="45"/>
    <col min="1739" max="1739" width="36.33203125" style="45" customWidth="1"/>
    <col min="1740" max="1740" width="22.33203125" style="45" customWidth="1"/>
    <col min="1741" max="1741" width="12" style="45"/>
    <col min="1742" max="1742" width="14.33203125" style="45" customWidth="1"/>
    <col min="1743" max="1994" width="12" style="45"/>
    <col min="1995" max="1995" width="36.33203125" style="45" customWidth="1"/>
    <col min="1996" max="1996" width="22.33203125" style="45" customWidth="1"/>
    <col min="1997" max="1997" width="12" style="45"/>
    <col min="1998" max="1998" width="14.33203125" style="45" customWidth="1"/>
    <col min="1999" max="2250" width="12" style="45"/>
    <col min="2251" max="2251" width="36.33203125" style="45" customWidth="1"/>
    <col min="2252" max="2252" width="22.33203125" style="45" customWidth="1"/>
    <col min="2253" max="2253" width="12" style="45"/>
    <col min="2254" max="2254" width="14.33203125" style="45" customWidth="1"/>
    <col min="2255" max="2506" width="12" style="45"/>
    <col min="2507" max="2507" width="36.33203125" style="45" customWidth="1"/>
    <col min="2508" max="2508" width="22.33203125" style="45" customWidth="1"/>
    <col min="2509" max="2509" width="12" style="45"/>
    <col min="2510" max="2510" width="14.33203125" style="45" customWidth="1"/>
    <col min="2511" max="2762" width="12" style="45"/>
    <col min="2763" max="2763" width="36.33203125" style="45" customWidth="1"/>
    <col min="2764" max="2764" width="22.33203125" style="45" customWidth="1"/>
    <col min="2765" max="2765" width="12" style="45"/>
    <col min="2766" max="2766" width="14.33203125" style="45" customWidth="1"/>
    <col min="2767" max="3018" width="12" style="45"/>
    <col min="3019" max="3019" width="36.33203125" style="45" customWidth="1"/>
    <col min="3020" max="3020" width="22.33203125" style="45" customWidth="1"/>
    <col min="3021" max="3021" width="12" style="45"/>
    <col min="3022" max="3022" width="14.33203125" style="45" customWidth="1"/>
    <col min="3023" max="3274" width="12" style="45"/>
    <col min="3275" max="3275" width="36.33203125" style="45" customWidth="1"/>
    <col min="3276" max="3276" width="22.33203125" style="45" customWidth="1"/>
    <col min="3277" max="3277" width="12" style="45"/>
    <col min="3278" max="3278" width="14.33203125" style="45" customWidth="1"/>
    <col min="3279" max="3530" width="12" style="45"/>
    <col min="3531" max="3531" width="36.33203125" style="45" customWidth="1"/>
    <col min="3532" max="3532" width="22.33203125" style="45" customWidth="1"/>
    <col min="3533" max="3533" width="12" style="45"/>
    <col min="3534" max="3534" width="14.33203125" style="45" customWidth="1"/>
    <col min="3535" max="3786" width="12" style="45"/>
    <col min="3787" max="3787" width="36.33203125" style="45" customWidth="1"/>
    <col min="3788" max="3788" width="22.33203125" style="45" customWidth="1"/>
    <col min="3789" max="3789" width="12" style="45"/>
    <col min="3790" max="3790" width="14.33203125" style="45" customWidth="1"/>
    <col min="3791" max="4042" width="12" style="45"/>
    <col min="4043" max="4043" width="36.33203125" style="45" customWidth="1"/>
    <col min="4044" max="4044" width="22.33203125" style="45" customWidth="1"/>
    <col min="4045" max="4045" width="12" style="45"/>
    <col min="4046" max="4046" width="14.33203125" style="45" customWidth="1"/>
    <col min="4047" max="4298" width="12" style="45"/>
    <col min="4299" max="4299" width="36.33203125" style="45" customWidth="1"/>
    <col min="4300" max="4300" width="22.33203125" style="45" customWidth="1"/>
    <col min="4301" max="4301" width="12" style="45"/>
    <col min="4302" max="4302" width="14.33203125" style="45" customWidth="1"/>
    <col min="4303" max="4554" width="12" style="45"/>
    <col min="4555" max="4555" width="36.33203125" style="45" customWidth="1"/>
    <col min="4556" max="4556" width="22.33203125" style="45" customWidth="1"/>
    <col min="4557" max="4557" width="12" style="45"/>
    <col min="4558" max="4558" width="14.33203125" style="45" customWidth="1"/>
    <col min="4559" max="4810" width="12" style="45"/>
    <col min="4811" max="4811" width="36.33203125" style="45" customWidth="1"/>
    <col min="4812" max="4812" width="22.33203125" style="45" customWidth="1"/>
    <col min="4813" max="4813" width="12" style="45"/>
    <col min="4814" max="4814" width="14.33203125" style="45" customWidth="1"/>
    <col min="4815" max="5066" width="12" style="45"/>
    <col min="5067" max="5067" width="36.33203125" style="45" customWidth="1"/>
    <col min="5068" max="5068" width="22.33203125" style="45" customWidth="1"/>
    <col min="5069" max="5069" width="12" style="45"/>
    <col min="5070" max="5070" width="14.33203125" style="45" customWidth="1"/>
    <col min="5071" max="5322" width="12" style="45"/>
    <col min="5323" max="5323" width="36.33203125" style="45" customWidth="1"/>
    <col min="5324" max="5324" width="22.33203125" style="45" customWidth="1"/>
    <col min="5325" max="5325" width="12" style="45"/>
    <col min="5326" max="5326" width="14.33203125" style="45" customWidth="1"/>
    <col min="5327" max="5578" width="12" style="45"/>
    <col min="5579" max="5579" width="36.33203125" style="45" customWidth="1"/>
    <col min="5580" max="5580" width="22.33203125" style="45" customWidth="1"/>
    <col min="5581" max="5581" width="12" style="45"/>
    <col min="5582" max="5582" width="14.33203125" style="45" customWidth="1"/>
    <col min="5583" max="5834" width="12" style="45"/>
    <col min="5835" max="5835" width="36.33203125" style="45" customWidth="1"/>
    <col min="5836" max="5836" width="22.33203125" style="45" customWidth="1"/>
    <col min="5837" max="5837" width="12" style="45"/>
    <col min="5838" max="5838" width="14.33203125" style="45" customWidth="1"/>
    <col min="5839" max="6090" width="12" style="45"/>
    <col min="6091" max="6091" width="36.33203125" style="45" customWidth="1"/>
    <col min="6092" max="6092" width="22.33203125" style="45" customWidth="1"/>
    <col min="6093" max="6093" width="12" style="45"/>
    <col min="6094" max="6094" width="14.33203125" style="45" customWidth="1"/>
    <col min="6095" max="6346" width="12" style="45"/>
    <col min="6347" max="6347" width="36.33203125" style="45" customWidth="1"/>
    <col min="6348" max="6348" width="22.33203125" style="45" customWidth="1"/>
    <col min="6349" max="6349" width="12" style="45"/>
    <col min="6350" max="6350" width="14.33203125" style="45" customWidth="1"/>
    <col min="6351" max="6602" width="12" style="45"/>
    <col min="6603" max="6603" width="36.33203125" style="45" customWidth="1"/>
    <col min="6604" max="6604" width="22.33203125" style="45" customWidth="1"/>
    <col min="6605" max="6605" width="12" style="45"/>
    <col min="6606" max="6606" width="14.33203125" style="45" customWidth="1"/>
    <col min="6607" max="6858" width="12" style="45"/>
    <col min="6859" max="6859" width="36.33203125" style="45" customWidth="1"/>
    <col min="6860" max="6860" width="22.33203125" style="45" customWidth="1"/>
    <col min="6861" max="6861" width="12" style="45"/>
    <col min="6862" max="6862" width="14.33203125" style="45" customWidth="1"/>
    <col min="6863" max="7114" width="12" style="45"/>
    <col min="7115" max="7115" width="36.33203125" style="45" customWidth="1"/>
    <col min="7116" max="7116" width="22.33203125" style="45" customWidth="1"/>
    <col min="7117" max="7117" width="12" style="45"/>
    <col min="7118" max="7118" width="14.33203125" style="45" customWidth="1"/>
    <col min="7119" max="7370" width="12" style="45"/>
    <col min="7371" max="7371" width="36.33203125" style="45" customWidth="1"/>
    <col min="7372" max="7372" width="22.33203125" style="45" customWidth="1"/>
    <col min="7373" max="7373" width="12" style="45"/>
    <col min="7374" max="7374" width="14.33203125" style="45" customWidth="1"/>
    <col min="7375" max="7626" width="12" style="45"/>
    <col min="7627" max="7627" width="36.33203125" style="45" customWidth="1"/>
    <col min="7628" max="7628" width="22.33203125" style="45" customWidth="1"/>
    <col min="7629" max="7629" width="12" style="45"/>
    <col min="7630" max="7630" width="14.33203125" style="45" customWidth="1"/>
    <col min="7631" max="7882" width="12" style="45"/>
    <col min="7883" max="7883" width="36.33203125" style="45" customWidth="1"/>
    <col min="7884" max="7884" width="22.33203125" style="45" customWidth="1"/>
    <col min="7885" max="7885" width="12" style="45"/>
    <col min="7886" max="7886" width="14.33203125" style="45" customWidth="1"/>
    <col min="7887" max="8138" width="12" style="45"/>
    <col min="8139" max="8139" width="36.33203125" style="45" customWidth="1"/>
    <col min="8140" max="8140" width="22.33203125" style="45" customWidth="1"/>
    <col min="8141" max="8141" width="12" style="45"/>
    <col min="8142" max="8142" width="14.33203125" style="45" customWidth="1"/>
    <col min="8143" max="8394" width="12" style="45"/>
    <col min="8395" max="8395" width="36.33203125" style="45" customWidth="1"/>
    <col min="8396" max="8396" width="22.33203125" style="45" customWidth="1"/>
    <col min="8397" max="8397" width="12" style="45"/>
    <col min="8398" max="8398" width="14.33203125" style="45" customWidth="1"/>
    <col min="8399" max="8650" width="12" style="45"/>
    <col min="8651" max="8651" width="36.33203125" style="45" customWidth="1"/>
    <col min="8652" max="8652" width="22.33203125" style="45" customWidth="1"/>
    <col min="8653" max="8653" width="12" style="45"/>
    <col min="8654" max="8654" width="14.33203125" style="45" customWidth="1"/>
    <col min="8655" max="8906" width="12" style="45"/>
    <col min="8907" max="8907" width="36.33203125" style="45" customWidth="1"/>
    <col min="8908" max="8908" width="22.33203125" style="45" customWidth="1"/>
    <col min="8909" max="8909" width="12" style="45"/>
    <col min="8910" max="8910" width="14.33203125" style="45" customWidth="1"/>
    <col min="8911" max="9162" width="12" style="45"/>
    <col min="9163" max="9163" width="36.33203125" style="45" customWidth="1"/>
    <col min="9164" max="9164" width="22.33203125" style="45" customWidth="1"/>
    <col min="9165" max="9165" width="12" style="45"/>
    <col min="9166" max="9166" width="14.33203125" style="45" customWidth="1"/>
    <col min="9167" max="9418" width="12" style="45"/>
    <col min="9419" max="9419" width="36.33203125" style="45" customWidth="1"/>
    <col min="9420" max="9420" width="22.33203125" style="45" customWidth="1"/>
    <col min="9421" max="9421" width="12" style="45"/>
    <col min="9422" max="9422" width="14.33203125" style="45" customWidth="1"/>
    <col min="9423" max="9674" width="12" style="45"/>
    <col min="9675" max="9675" width="36.33203125" style="45" customWidth="1"/>
    <col min="9676" max="9676" width="22.33203125" style="45" customWidth="1"/>
    <col min="9677" max="9677" width="12" style="45"/>
    <col min="9678" max="9678" width="14.33203125" style="45" customWidth="1"/>
    <col min="9679" max="9930" width="12" style="45"/>
    <col min="9931" max="9931" width="36.33203125" style="45" customWidth="1"/>
    <col min="9932" max="9932" width="22.33203125" style="45" customWidth="1"/>
    <col min="9933" max="9933" width="12" style="45"/>
    <col min="9934" max="9934" width="14.33203125" style="45" customWidth="1"/>
    <col min="9935" max="10186" width="12" style="45"/>
    <col min="10187" max="10187" width="36.33203125" style="45" customWidth="1"/>
    <col min="10188" max="10188" width="22.33203125" style="45" customWidth="1"/>
    <col min="10189" max="10189" width="12" style="45"/>
    <col min="10190" max="10190" width="14.33203125" style="45" customWidth="1"/>
    <col min="10191" max="10442" width="12" style="45"/>
    <col min="10443" max="10443" width="36.33203125" style="45" customWidth="1"/>
    <col min="10444" max="10444" width="22.33203125" style="45" customWidth="1"/>
    <col min="10445" max="10445" width="12" style="45"/>
    <col min="10446" max="10446" width="14.33203125" style="45" customWidth="1"/>
    <col min="10447" max="10698" width="12" style="45"/>
    <col min="10699" max="10699" width="36.33203125" style="45" customWidth="1"/>
    <col min="10700" max="10700" width="22.33203125" style="45" customWidth="1"/>
    <col min="10701" max="10701" width="12" style="45"/>
    <col min="10702" max="10702" width="14.33203125" style="45" customWidth="1"/>
    <col min="10703" max="10954" width="12" style="45"/>
    <col min="10955" max="10955" width="36.33203125" style="45" customWidth="1"/>
    <col min="10956" max="10956" width="22.33203125" style="45" customWidth="1"/>
    <col min="10957" max="10957" width="12" style="45"/>
    <col min="10958" max="10958" width="14.33203125" style="45" customWidth="1"/>
    <col min="10959" max="11210" width="12" style="45"/>
    <col min="11211" max="11211" width="36.33203125" style="45" customWidth="1"/>
    <col min="11212" max="11212" width="22.33203125" style="45" customWidth="1"/>
    <col min="11213" max="11213" width="12" style="45"/>
    <col min="11214" max="11214" width="14.33203125" style="45" customWidth="1"/>
    <col min="11215" max="11466" width="12" style="45"/>
    <col min="11467" max="11467" width="36.33203125" style="45" customWidth="1"/>
    <col min="11468" max="11468" width="22.33203125" style="45" customWidth="1"/>
    <col min="11469" max="11469" width="12" style="45"/>
    <col min="11470" max="11470" width="14.33203125" style="45" customWidth="1"/>
    <col min="11471" max="11722" width="12" style="45"/>
    <col min="11723" max="11723" width="36.33203125" style="45" customWidth="1"/>
    <col min="11724" max="11724" width="22.33203125" style="45" customWidth="1"/>
    <col min="11725" max="11725" width="12" style="45"/>
    <col min="11726" max="11726" width="14.33203125" style="45" customWidth="1"/>
    <col min="11727" max="11978" width="12" style="45"/>
    <col min="11979" max="11979" width="36.33203125" style="45" customWidth="1"/>
    <col min="11980" max="11980" width="22.33203125" style="45" customWidth="1"/>
    <col min="11981" max="11981" width="12" style="45"/>
    <col min="11982" max="11982" width="14.33203125" style="45" customWidth="1"/>
    <col min="11983" max="12234" width="12" style="45"/>
    <col min="12235" max="12235" width="36.33203125" style="45" customWidth="1"/>
    <col min="12236" max="12236" width="22.33203125" style="45" customWidth="1"/>
    <col min="12237" max="12237" width="12" style="45"/>
    <col min="12238" max="12238" width="14.33203125" style="45" customWidth="1"/>
    <col min="12239" max="12490" width="12" style="45"/>
    <col min="12491" max="12491" width="36.33203125" style="45" customWidth="1"/>
    <col min="12492" max="12492" width="22.33203125" style="45" customWidth="1"/>
    <col min="12493" max="12493" width="12" style="45"/>
    <col min="12494" max="12494" width="14.33203125" style="45" customWidth="1"/>
    <col min="12495" max="12746" width="12" style="45"/>
    <col min="12747" max="12747" width="36.33203125" style="45" customWidth="1"/>
    <col min="12748" max="12748" width="22.33203125" style="45" customWidth="1"/>
    <col min="12749" max="12749" width="12" style="45"/>
    <col min="12750" max="12750" width="14.33203125" style="45" customWidth="1"/>
    <col min="12751" max="13002" width="12" style="45"/>
    <col min="13003" max="13003" width="36.33203125" style="45" customWidth="1"/>
    <col min="13004" max="13004" width="22.33203125" style="45" customWidth="1"/>
    <col min="13005" max="13005" width="12" style="45"/>
    <col min="13006" max="13006" width="14.33203125" style="45" customWidth="1"/>
    <col min="13007" max="13258" width="12" style="45"/>
    <col min="13259" max="13259" width="36.33203125" style="45" customWidth="1"/>
    <col min="13260" max="13260" width="22.33203125" style="45" customWidth="1"/>
    <col min="13261" max="13261" width="12" style="45"/>
    <col min="13262" max="13262" width="14.33203125" style="45" customWidth="1"/>
    <col min="13263" max="13514" width="12" style="45"/>
    <col min="13515" max="13515" width="36.33203125" style="45" customWidth="1"/>
    <col min="13516" max="13516" width="22.33203125" style="45" customWidth="1"/>
    <col min="13517" max="13517" width="12" style="45"/>
    <col min="13518" max="13518" width="14.33203125" style="45" customWidth="1"/>
    <col min="13519" max="13770" width="12" style="45"/>
    <col min="13771" max="13771" width="36.33203125" style="45" customWidth="1"/>
    <col min="13772" max="13772" width="22.33203125" style="45" customWidth="1"/>
    <col min="13773" max="13773" width="12" style="45"/>
    <col min="13774" max="13774" width="14.33203125" style="45" customWidth="1"/>
    <col min="13775" max="14026" width="12" style="45"/>
    <col min="14027" max="14027" width="36.33203125" style="45" customWidth="1"/>
    <col min="14028" max="14028" width="22.33203125" style="45" customWidth="1"/>
    <col min="14029" max="14029" width="12" style="45"/>
    <col min="14030" max="14030" width="14.33203125" style="45" customWidth="1"/>
    <col min="14031" max="14282" width="12" style="45"/>
    <col min="14283" max="14283" width="36.33203125" style="45" customWidth="1"/>
    <col min="14284" max="14284" width="22.33203125" style="45" customWidth="1"/>
    <col min="14285" max="14285" width="12" style="45"/>
    <col min="14286" max="14286" width="14.33203125" style="45" customWidth="1"/>
    <col min="14287" max="14538" width="12" style="45"/>
    <col min="14539" max="14539" width="36.33203125" style="45" customWidth="1"/>
    <col min="14540" max="14540" width="22.33203125" style="45" customWidth="1"/>
    <col min="14541" max="14541" width="12" style="45"/>
    <col min="14542" max="14542" width="14.33203125" style="45" customWidth="1"/>
    <col min="14543" max="14794" width="12" style="45"/>
    <col min="14795" max="14795" width="36.33203125" style="45" customWidth="1"/>
    <col min="14796" max="14796" width="22.33203125" style="45" customWidth="1"/>
    <col min="14797" max="14797" width="12" style="45"/>
    <col min="14798" max="14798" width="14.33203125" style="45" customWidth="1"/>
    <col min="14799" max="15050" width="12" style="45"/>
    <col min="15051" max="15051" width="36.33203125" style="45" customWidth="1"/>
    <col min="15052" max="15052" width="22.33203125" style="45" customWidth="1"/>
    <col min="15053" max="15053" width="12" style="45"/>
    <col min="15054" max="15054" width="14.33203125" style="45" customWidth="1"/>
    <col min="15055" max="15306" width="12" style="45"/>
    <col min="15307" max="15307" width="36.33203125" style="45" customWidth="1"/>
    <col min="15308" max="15308" width="22.33203125" style="45" customWidth="1"/>
    <col min="15309" max="15309" width="12" style="45"/>
    <col min="15310" max="15310" width="14.33203125" style="45" customWidth="1"/>
    <col min="15311" max="15562" width="12" style="45"/>
    <col min="15563" max="15563" width="36.33203125" style="45" customWidth="1"/>
    <col min="15564" max="15564" width="22.33203125" style="45" customWidth="1"/>
    <col min="15565" max="15565" width="12" style="45"/>
    <col min="15566" max="15566" width="14.33203125" style="45" customWidth="1"/>
    <col min="15567" max="15818" width="12" style="45"/>
    <col min="15819" max="15819" width="36.33203125" style="45" customWidth="1"/>
    <col min="15820" max="15820" width="22.33203125" style="45" customWidth="1"/>
    <col min="15821" max="15821" width="12" style="45"/>
    <col min="15822" max="15822" width="14.33203125" style="45" customWidth="1"/>
    <col min="15823" max="16074" width="12" style="45"/>
    <col min="16075" max="16075" width="36.33203125" style="45" customWidth="1"/>
    <col min="16076" max="16076" width="22.33203125" style="45" customWidth="1"/>
    <col min="16077" max="16077" width="12" style="45"/>
    <col min="16078" max="16078" width="14.33203125" style="45" customWidth="1"/>
    <col min="16079" max="16384" width="12" style="45"/>
  </cols>
  <sheetData>
    <row r="1" spans="1:4" ht="20.100000000000001" customHeight="1" x14ac:dyDescent="0.2">
      <c r="A1" s="1317"/>
      <c r="B1" s="1443" t="s">
        <v>0</v>
      </c>
      <c r="C1" s="1443"/>
      <c r="D1" s="1443"/>
    </row>
    <row r="2" spans="1:4" ht="20.100000000000001" customHeight="1" x14ac:dyDescent="0.2">
      <c r="A2" s="1317"/>
      <c r="B2" s="1443" t="s">
        <v>598</v>
      </c>
      <c r="C2" s="1443"/>
      <c r="D2" s="1443"/>
    </row>
    <row r="3" spans="1:4" ht="20.100000000000001" customHeight="1" x14ac:dyDescent="0.2">
      <c r="A3" s="1317"/>
      <c r="B3" s="1681" t="str">
        <f>Instructivo!C3</f>
        <v>CÓDIGO: F-PGC-21</v>
      </c>
      <c r="C3" s="1682"/>
      <c r="D3" s="477" t="str">
        <f>Instructivo!G3</f>
        <v>VERSIÓN: 04</v>
      </c>
    </row>
    <row r="4" spans="1:4" ht="19.5" customHeight="1" x14ac:dyDescent="0.2">
      <c r="A4" s="502"/>
      <c r="B4" s="502"/>
      <c r="C4" s="502"/>
      <c r="D4" s="502"/>
    </row>
    <row r="5" spans="1:4" ht="110.25" customHeight="1" x14ac:dyDescent="0.2">
      <c r="A5" s="1683" t="s">
        <v>1196</v>
      </c>
      <c r="B5" s="1683"/>
      <c r="C5" s="1683"/>
      <c r="D5" s="1683"/>
    </row>
    <row r="6" spans="1:4" ht="19.5" customHeight="1" x14ac:dyDescent="0.2">
      <c r="A6" s="502"/>
      <c r="B6" s="502"/>
      <c r="C6" s="502"/>
      <c r="D6" s="502"/>
    </row>
    <row r="7" spans="1:4" ht="19.5" customHeight="1" thickBot="1" x14ac:dyDescent="0.25">
      <c r="A7" s="502"/>
      <c r="B7" s="502"/>
      <c r="C7" s="502"/>
      <c r="D7" s="502"/>
    </row>
    <row r="8" spans="1:4" ht="12.75" customHeight="1" thickBot="1" x14ac:dyDescent="0.25">
      <c r="A8" s="201" t="s">
        <v>488</v>
      </c>
      <c r="B8" s="1432">
        <v>2024</v>
      </c>
      <c r="C8" s="1503"/>
      <c r="D8" s="1433"/>
    </row>
    <row r="9" spans="1:4" ht="15.75" customHeight="1" thickBot="1" x14ac:dyDescent="0.25">
      <c r="A9" s="201" t="s">
        <v>489</v>
      </c>
      <c r="B9" s="1432" t="s">
        <v>1197</v>
      </c>
      <c r="C9" s="1503"/>
      <c r="D9" s="1433"/>
    </row>
    <row r="10" spans="1:4" ht="21.75" customHeight="1" thickBot="1" x14ac:dyDescent="0.25">
      <c r="A10" s="203"/>
      <c r="B10" s="204"/>
      <c r="C10" s="204"/>
      <c r="D10" s="204"/>
    </row>
    <row r="11" spans="1:4" ht="36.75" customHeight="1" x14ac:dyDescent="0.2">
      <c r="A11" s="505" t="s">
        <v>600</v>
      </c>
      <c r="B11" s="506" t="s">
        <v>379</v>
      </c>
      <c r="C11" s="506" t="s">
        <v>415</v>
      </c>
      <c r="D11" s="507" t="s">
        <v>601</v>
      </c>
    </row>
    <row r="12" spans="1:4" ht="20.100000000000001" customHeight="1" x14ac:dyDescent="0.2">
      <c r="A12" s="508" t="s">
        <v>1198</v>
      </c>
      <c r="B12" s="509">
        <v>1403736</v>
      </c>
      <c r="C12" s="510">
        <v>1.71</v>
      </c>
      <c r="D12" s="503">
        <f>ROUND('Ayuda honorarios'!B12*C12,-3)</f>
        <v>2400000</v>
      </c>
    </row>
    <row r="13" spans="1:4" ht="20.100000000000001" customHeight="1" x14ac:dyDescent="0.2">
      <c r="A13" s="508" t="s">
        <v>1199</v>
      </c>
      <c r="B13" s="509">
        <v>2417749</v>
      </c>
      <c r="C13" s="510">
        <v>1.65</v>
      </c>
      <c r="D13" s="503">
        <f>ROUND('Ayuda honorarios'!B13*C13,-3)</f>
        <v>3989000</v>
      </c>
    </row>
    <row r="14" spans="1:4" ht="20.100000000000001" customHeight="1" x14ac:dyDescent="0.2">
      <c r="A14" s="508" t="s">
        <v>604</v>
      </c>
      <c r="B14" s="509">
        <v>2557595</v>
      </c>
      <c r="C14" s="510">
        <v>1.58</v>
      </c>
      <c r="D14" s="503">
        <f>ROUND('Ayuda honorarios'!B14*C14,-3)</f>
        <v>4041000</v>
      </c>
    </row>
    <row r="15" spans="1:4" ht="20.100000000000001" customHeight="1" x14ac:dyDescent="0.2">
      <c r="A15" s="508" t="s">
        <v>1200</v>
      </c>
      <c r="B15" s="509">
        <v>2966456</v>
      </c>
      <c r="C15" s="510">
        <v>1.58</v>
      </c>
      <c r="D15" s="503">
        <f>ROUND('Ayuda honorarios'!B15*C15,-3)</f>
        <v>4687000</v>
      </c>
    </row>
    <row r="16" spans="1:4" ht="20.100000000000001" customHeight="1" x14ac:dyDescent="0.2">
      <c r="A16" s="508" t="s">
        <v>1201</v>
      </c>
      <c r="B16" s="509">
        <v>3162025</v>
      </c>
      <c r="C16" s="510">
        <v>1.58</v>
      </c>
      <c r="D16" s="503">
        <f>ROUND('Ayuda honorarios'!B16*C16,-3)</f>
        <v>4996000</v>
      </c>
    </row>
    <row r="17" spans="1:4" ht="20.100000000000001" customHeight="1" x14ac:dyDescent="0.2">
      <c r="A17" s="508" t="s">
        <v>1202</v>
      </c>
      <c r="B17" s="509">
        <v>4650000</v>
      </c>
      <c r="C17" s="510">
        <v>1.58</v>
      </c>
      <c r="D17" s="503">
        <f>ROUND('Ayuda honorarios'!B17*C17,-3)</f>
        <v>7347000</v>
      </c>
    </row>
    <row r="18" spans="1:4" ht="20.100000000000001" customHeight="1" thickBot="1" x14ac:dyDescent="0.25">
      <c r="A18" s="511" t="s">
        <v>1203</v>
      </c>
      <c r="B18" s="512">
        <v>5578481</v>
      </c>
      <c r="C18" s="513">
        <v>1.58</v>
      </c>
      <c r="D18" s="504">
        <f>ROUND('Ayuda honorarios'!B18*C18,-3)</f>
        <v>8814000</v>
      </c>
    </row>
    <row r="19" spans="1:4" ht="20.100000000000001" customHeight="1" thickBot="1" x14ac:dyDescent="0.25">
      <c r="A19" s="209"/>
      <c r="B19" s="209"/>
      <c r="C19" s="209"/>
      <c r="D19" s="209"/>
    </row>
    <row r="20" spans="1:4" ht="40.5" customHeight="1" thickBot="1" x14ac:dyDescent="0.25">
      <c r="A20" s="1684" t="s">
        <v>1204</v>
      </c>
      <c r="B20" s="1685"/>
      <c r="C20" s="1685"/>
      <c r="D20" s="1686"/>
    </row>
    <row r="21" spans="1:4" ht="20.100000000000001" customHeight="1" thickBot="1" x14ac:dyDescent="0.25">
      <c r="A21" s="209"/>
      <c r="B21" s="209"/>
      <c r="C21" s="209"/>
      <c r="D21" s="209"/>
    </row>
    <row r="22" spans="1:4" ht="20.100000000000001" customHeight="1" thickBot="1" x14ac:dyDescent="0.25">
      <c r="A22" s="1687" t="s">
        <v>1205</v>
      </c>
      <c r="B22" s="1688"/>
      <c r="C22" s="1688"/>
      <c r="D22" s="1689"/>
    </row>
    <row r="23" spans="1:4" ht="20.100000000000001" customHeight="1" thickBot="1" x14ac:dyDescent="0.25">
      <c r="A23" s="209"/>
      <c r="B23" s="209"/>
      <c r="C23" s="209"/>
      <c r="D23" s="209"/>
    </row>
    <row r="24" spans="1:4" ht="20.100000000000001" customHeight="1" thickBot="1" x14ac:dyDescent="0.25">
      <c r="A24" s="201" t="s">
        <v>1206</v>
      </c>
      <c r="B24" s="1432">
        <v>2024</v>
      </c>
      <c r="C24" s="1503"/>
      <c r="D24" s="1433"/>
    </row>
    <row r="25" spans="1:4" ht="20.100000000000001" customHeight="1" thickBot="1" x14ac:dyDescent="0.25">
      <c r="A25" s="214" t="s">
        <v>844</v>
      </c>
      <c r="B25" s="1678">
        <v>1300000</v>
      </c>
      <c r="C25" s="1679"/>
      <c r="D25" s="1680"/>
    </row>
    <row r="26" spans="1:4" ht="20.100000000000001" customHeight="1" thickBot="1" x14ac:dyDescent="0.25">
      <c r="A26" s="214" t="s">
        <v>1207</v>
      </c>
      <c r="B26" s="1678">
        <v>162000</v>
      </c>
      <c r="C26" s="1679"/>
      <c r="D26" s="1680"/>
    </row>
    <row r="27" spans="1:4" ht="20.100000000000001" customHeight="1" thickBot="1" x14ac:dyDescent="0.25">
      <c r="A27" s="514"/>
      <c r="D27" s="514"/>
    </row>
    <row r="28" spans="1:4" ht="27.75" customHeight="1" x14ac:dyDescent="0.2">
      <c r="A28" s="515" t="s">
        <v>832</v>
      </c>
      <c r="B28" s="516" t="s">
        <v>1208</v>
      </c>
      <c r="C28" s="1692" t="s">
        <v>1209</v>
      </c>
      <c r="D28" s="1693"/>
    </row>
    <row r="29" spans="1:4" ht="20.100000000000001" customHeight="1" x14ac:dyDescent="0.2">
      <c r="A29" s="517" t="s">
        <v>619</v>
      </c>
      <c r="B29" s="518"/>
      <c r="C29" s="1694"/>
      <c r="D29" s="1695"/>
    </row>
    <row r="30" spans="1:4" ht="20.100000000000001" customHeight="1" x14ac:dyDescent="0.2">
      <c r="A30" s="519" t="s">
        <v>620</v>
      </c>
      <c r="B30" s="520">
        <v>8.5000000000000006E-2</v>
      </c>
      <c r="C30" s="1696"/>
      <c r="D30" s="1697"/>
    </row>
    <row r="31" spans="1:4" ht="20.100000000000001" customHeight="1" x14ac:dyDescent="0.2">
      <c r="A31" s="519" t="s">
        <v>621</v>
      </c>
      <c r="B31" s="520">
        <v>0.12</v>
      </c>
      <c r="C31" s="1696"/>
      <c r="D31" s="1697"/>
    </row>
    <row r="32" spans="1:4" ht="20.100000000000001" customHeight="1" x14ac:dyDescent="0.2">
      <c r="A32" s="519" t="s">
        <v>622</v>
      </c>
      <c r="B32" s="521">
        <v>6.9599999999999995E-2</v>
      </c>
      <c r="C32" s="1696"/>
      <c r="D32" s="1697"/>
    </row>
    <row r="33" spans="1:4" ht="20.100000000000001" customHeight="1" x14ac:dyDescent="0.2">
      <c r="A33" s="517" t="s">
        <v>623</v>
      </c>
      <c r="B33" s="518"/>
      <c r="C33" s="1694"/>
      <c r="D33" s="1695"/>
    </row>
    <row r="34" spans="1:4" ht="20.100000000000001" customHeight="1" x14ac:dyDescent="0.2">
      <c r="A34" s="519" t="s">
        <v>624</v>
      </c>
      <c r="B34" s="520">
        <v>0.04</v>
      </c>
      <c r="C34" s="1698" t="s">
        <v>1210</v>
      </c>
      <c r="D34" s="1699"/>
    </row>
    <row r="35" spans="1:4" ht="20.100000000000001" customHeight="1" x14ac:dyDescent="0.2">
      <c r="A35" s="519" t="s">
        <v>625</v>
      </c>
      <c r="B35" s="520">
        <v>0.03</v>
      </c>
      <c r="C35" s="1698" t="s">
        <v>1211</v>
      </c>
      <c r="D35" s="1699"/>
    </row>
    <row r="36" spans="1:4" ht="20.100000000000001" customHeight="1" x14ac:dyDescent="0.2">
      <c r="A36" s="519" t="s">
        <v>626</v>
      </c>
      <c r="B36" s="520">
        <v>0.02</v>
      </c>
      <c r="C36" s="1698" t="s">
        <v>1212</v>
      </c>
      <c r="D36" s="1699"/>
    </row>
    <row r="37" spans="1:4" ht="20.100000000000001" customHeight="1" x14ac:dyDescent="0.2">
      <c r="A37" s="517" t="s">
        <v>627</v>
      </c>
      <c r="B37" s="518"/>
      <c r="C37" s="1694"/>
      <c r="D37" s="1695"/>
    </row>
    <row r="38" spans="1:4" ht="20.100000000000001" customHeight="1" x14ac:dyDescent="0.2">
      <c r="A38" s="519" t="s">
        <v>628</v>
      </c>
      <c r="B38" s="521">
        <v>8.3333333333333329E-2</v>
      </c>
      <c r="C38" s="1690" t="s">
        <v>1213</v>
      </c>
      <c r="D38" s="1691"/>
    </row>
    <row r="39" spans="1:4" ht="20.100000000000001" customHeight="1" x14ac:dyDescent="0.2">
      <c r="A39" s="519" t="s">
        <v>629</v>
      </c>
      <c r="B39" s="521">
        <f>12%*B38</f>
        <v>9.9999999999999985E-3</v>
      </c>
      <c r="C39" s="1690" t="s">
        <v>1213</v>
      </c>
      <c r="D39" s="1691"/>
    </row>
    <row r="40" spans="1:4" ht="20.100000000000001" customHeight="1" x14ac:dyDescent="0.2">
      <c r="A40" s="519" t="s">
        <v>630</v>
      </c>
      <c r="B40" s="521">
        <v>8.3333333333333329E-2</v>
      </c>
      <c r="C40" s="1690" t="s">
        <v>1214</v>
      </c>
      <c r="D40" s="1691"/>
    </row>
    <row r="41" spans="1:4" ht="20.100000000000001" customHeight="1" x14ac:dyDescent="0.2">
      <c r="A41" s="519" t="s">
        <v>631</v>
      </c>
      <c r="B41" s="521">
        <f>B38/2</f>
        <v>4.1666666666666664E-2</v>
      </c>
      <c r="C41" s="1690" t="s">
        <v>1215</v>
      </c>
      <c r="D41" s="1691"/>
    </row>
    <row r="42" spans="1:4" ht="20.100000000000001" customHeight="1" thickBot="1" x14ac:dyDescent="0.25">
      <c r="A42" s="522" t="s">
        <v>1216</v>
      </c>
      <c r="B42" s="523">
        <f>ROUND(SUM(B30:B41),2)</f>
        <v>0.57999999999999996</v>
      </c>
      <c r="C42" s="1700"/>
      <c r="D42" s="1701"/>
    </row>
    <row r="43" spans="1:4" ht="20.100000000000001" customHeight="1" thickBot="1" x14ac:dyDescent="0.25">
      <c r="A43" s="524"/>
      <c r="B43" s="525"/>
      <c r="C43" s="514"/>
    </row>
    <row r="44" spans="1:4" ht="20.100000000000001" customHeight="1" thickBot="1" x14ac:dyDescent="0.3">
      <c r="A44" s="526" t="s">
        <v>600</v>
      </c>
      <c r="B44" s="527" t="s">
        <v>1198</v>
      </c>
      <c r="C44" s="528" t="s">
        <v>603</v>
      </c>
    </row>
    <row r="45" spans="1:4" ht="20.100000000000001" customHeight="1" x14ac:dyDescent="0.2">
      <c r="A45" s="240" t="s">
        <v>1217</v>
      </c>
      <c r="B45" s="240">
        <f>B12/B25</f>
        <v>1.0797969230769231</v>
      </c>
      <c r="C45" s="529">
        <f>B13/B25</f>
        <v>1.859806923076923</v>
      </c>
    </row>
    <row r="46" spans="1:4" ht="20.100000000000001" customHeight="1" x14ac:dyDescent="0.2">
      <c r="A46" s="530" t="s">
        <v>1218</v>
      </c>
      <c r="B46" s="531">
        <f>'Ayuda honorarios'!$B$26/'Ayuda honorarios'!B12</f>
        <v>0.11540631571748534</v>
      </c>
      <c r="C46" s="532">
        <f>B26/B13</f>
        <v>6.7004473996266772E-2</v>
      </c>
    </row>
    <row r="47" spans="1:4" ht="20.100000000000001" customHeight="1" x14ac:dyDescent="0.2">
      <c r="A47" s="530" t="s">
        <v>628</v>
      </c>
      <c r="B47" s="531">
        <f>B46*B38</f>
        <v>9.6171929764571115E-3</v>
      </c>
      <c r="C47" s="532">
        <f>C46*B38</f>
        <v>5.5837061663555638E-3</v>
      </c>
    </row>
    <row r="48" spans="1:4" ht="20.100000000000001" customHeight="1" x14ac:dyDescent="0.2">
      <c r="A48" s="530" t="s">
        <v>629</v>
      </c>
      <c r="B48" s="531">
        <f>B47*12%</f>
        <v>1.1540631571748533E-3</v>
      </c>
      <c r="C48" s="532">
        <f>C47*12%</f>
        <v>6.7004473996266759E-4</v>
      </c>
    </row>
    <row r="49" spans="1:3" ht="20.100000000000001" customHeight="1" x14ac:dyDescent="0.2">
      <c r="A49" s="530" t="s">
        <v>630</v>
      </c>
      <c r="B49" s="531">
        <f>B47</f>
        <v>9.6171929764571115E-3</v>
      </c>
      <c r="C49" s="532">
        <f>C47</f>
        <v>5.5837061663555638E-3</v>
      </c>
    </row>
    <row r="50" spans="1:3" ht="20.100000000000001" customHeight="1" thickBot="1" x14ac:dyDescent="0.25">
      <c r="A50" s="533" t="s">
        <v>412</v>
      </c>
      <c r="B50" s="534">
        <f>ROUND(SUM(B46:B49)+B42,2)</f>
        <v>0.72</v>
      </c>
      <c r="C50" s="535">
        <f>ROUND(SUM(C46:C49)+B42,2)</f>
        <v>0.66</v>
      </c>
    </row>
    <row r="51" spans="1:3" ht="26.25" customHeight="1" thickBot="1" x14ac:dyDescent="0.25">
      <c r="A51" s="1702" t="s">
        <v>1219</v>
      </c>
      <c r="B51" s="1703"/>
      <c r="C51" s="1704"/>
    </row>
  </sheetData>
  <sheetProtection algorithmName="SHA-512" hashValue="/FkXzLlkjzUoOy18BjGx94amrlk6RaehfWWiEvTFQR3IsiIC9SFGg6lvRpFrfpVpsvNhEMqEsiyYhJ9eZsheKA==" saltValue="Z5BtEgT8u9iIk6Im6VLmlQ==" spinCount="100000" sheet="1" formatCells="0" formatColumns="0" formatRows="0" insertRows="0" autoFilter="0" pivotTables="0"/>
  <mergeCells count="28">
    <mergeCell ref="C39:D39"/>
    <mergeCell ref="C40:D40"/>
    <mergeCell ref="C41:D41"/>
    <mergeCell ref="C42:D42"/>
    <mergeCell ref="A51:C51"/>
    <mergeCell ref="C38:D38"/>
    <mergeCell ref="B26:D26"/>
    <mergeCell ref="C28:D28"/>
    <mergeCell ref="C29:D29"/>
    <mergeCell ref="C30:D30"/>
    <mergeCell ref="C31:D31"/>
    <mergeCell ref="C32:D32"/>
    <mergeCell ref="C33:D33"/>
    <mergeCell ref="C34:D34"/>
    <mergeCell ref="C35:D35"/>
    <mergeCell ref="C36:D36"/>
    <mergeCell ref="C37:D37"/>
    <mergeCell ref="B25:D25"/>
    <mergeCell ref="A1:A3"/>
    <mergeCell ref="B1:D1"/>
    <mergeCell ref="B2:D2"/>
    <mergeCell ref="B3:C3"/>
    <mergeCell ref="A5:D5"/>
    <mergeCell ref="B8:D8"/>
    <mergeCell ref="B9:D9"/>
    <mergeCell ref="A20:D20"/>
    <mergeCell ref="A22:D22"/>
    <mergeCell ref="B24:D24"/>
  </mergeCells>
  <pageMargins left="0.74803149606299213" right="0.74803149606299213" top="0.98425196850393704" bottom="0.98425196850393704" header="0.51181102362204722" footer="0.51181102362204722"/>
  <pageSetup orientation="portrait" horizontalDpi="4294967292" verticalDpi="4294967292" r:id="rId1"/>
  <headerFooter>
    <oddFooter>&amp;R&amp;"Arial,Normal"&amp;K01+000Página &amp;P de &amp;N</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3EBC029CA83C4044BBD6FF58B0749168" ma:contentTypeVersion="15" ma:contentTypeDescription="Crear nuevo documento." ma:contentTypeScope="" ma:versionID="368bbba5cb779a83d7f2ddce10597426">
  <xsd:schema xmlns:xsd="http://www.w3.org/2001/XMLSchema" xmlns:xs="http://www.w3.org/2001/XMLSchema" xmlns:p="http://schemas.microsoft.com/office/2006/metadata/properties" xmlns:ns2="70935ce5-46aa-4457-a075-4010c813bc3b" xmlns:ns3="5bc4a0a0-3ff2-4a84-ba77-81722725e275" targetNamespace="http://schemas.microsoft.com/office/2006/metadata/properties" ma:root="true" ma:fieldsID="502ff7878c9c972b98cdae0e902ca8f8" ns2:_="" ns3:_="">
    <xsd:import namespace="70935ce5-46aa-4457-a075-4010c813bc3b"/>
    <xsd:import namespace="5bc4a0a0-3ff2-4a84-ba77-81722725e275"/>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ObjectDetectorVersions" minOccurs="0"/>
                <xsd:element ref="ns2:MediaServiceSearchProperties" minOccurs="0"/>
                <xsd:element ref="ns2:MediaServiceLocatio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0935ce5-46aa-4457-a075-4010c813bc3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d0af03ac-dea5-4eb1-924c-dc58198652ed"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bjectDetectorVersions" ma:index="19" nillable="true" ma:displayName="MediaServiceObjectDetectorVersions" ma:hidden="true" ma:indexed="true" ma:internalName="MediaServiceObjectDetectorVersions" ma:readOnly="true">
      <xsd:simpleType>
        <xsd:restriction base="dms:Text"/>
      </xsd:simpleType>
    </xsd:element>
    <xsd:element name="MediaServiceSearchProperties" ma:index="20" nillable="true" ma:displayName="MediaServiceSearchProperties" ma:hidden="true" ma:internalName="MediaServiceSearchProperties" ma:readOnly="true">
      <xsd:simpleType>
        <xsd:restriction base="dms:Note"/>
      </xsd:simpleType>
    </xsd:element>
    <xsd:element name="MediaServiceLocation" ma:index="21" nillable="true" ma:displayName="Location" ma:indexed="true" ma:internalName="MediaServiceLocation" ma:readOnly="true">
      <xsd:simpleType>
        <xsd:restriction base="dms:Text"/>
      </xsd:simpleType>
    </xsd:element>
    <xsd:element name="MediaLengthInSeconds" ma:index="22"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5bc4a0a0-3ff2-4a84-ba77-81722725e275"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14" nillable="true" ma:displayName="Taxonomy Catch All Column" ma:hidden="true" ma:list="{6260261e-1803-4300-b384-f1ca534c87be}" ma:internalName="TaxCatchAll" ma:showField="CatchAllData" ma:web="5bc4a0a0-3ff2-4a84-ba77-81722725e275">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70935ce5-46aa-4457-a075-4010c813bc3b">
      <Terms xmlns="http://schemas.microsoft.com/office/infopath/2007/PartnerControls"/>
    </lcf76f155ced4ddcb4097134ff3c332f>
    <TaxCatchAll xmlns="5bc4a0a0-3ff2-4a84-ba77-81722725e275" xsi:nil="true"/>
  </documentManagement>
</p:properties>
</file>

<file path=customXml/itemProps1.xml><?xml version="1.0" encoding="utf-8"?>
<ds:datastoreItem xmlns:ds="http://schemas.openxmlformats.org/officeDocument/2006/customXml" ds:itemID="{4F8AA300-3B8F-47BD-AA0B-8314C8432B6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0935ce5-46aa-4457-a075-4010c813bc3b"/>
    <ds:schemaRef ds:uri="5bc4a0a0-3ff2-4a84-ba77-81722725e27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5238D31-BD7C-4151-93C1-3F27DACD82DF}">
  <ds:schemaRefs>
    <ds:schemaRef ds:uri="http://schemas.microsoft.com/sharepoint/v3/contenttype/forms"/>
  </ds:schemaRefs>
</ds:datastoreItem>
</file>

<file path=customXml/itemProps3.xml><?xml version="1.0" encoding="utf-8"?>
<ds:datastoreItem xmlns:ds="http://schemas.openxmlformats.org/officeDocument/2006/customXml" ds:itemID="{D860162D-FBAA-4C27-A266-6B3434A1E2F5}">
  <ds:schemaRefs>
    <ds:schemaRef ds:uri="http://schemas.microsoft.com/office/2006/metadata/properties"/>
    <ds:schemaRef ds:uri="70935ce5-46aa-4457-a075-4010c813bc3b"/>
    <ds:schemaRef ds:uri="http://purl.org/dc/elements/1.1/"/>
    <ds:schemaRef ds:uri="5bc4a0a0-3ff2-4a84-ba77-81722725e275"/>
    <ds:schemaRef ds:uri="http://schemas.openxmlformats.org/package/2006/metadata/core-properties"/>
    <ds:schemaRef ds:uri="http://schemas.microsoft.com/office/2006/documentManagement/types"/>
    <ds:schemaRef ds:uri="http://www.w3.org/XML/1998/namespace"/>
    <ds:schemaRef ds:uri="http://schemas.microsoft.com/office/infopath/2007/PartnerControls"/>
    <ds:schemaRef ds:uri="http://purl.org/dc/dcmitype/"/>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28</vt:i4>
      </vt:variant>
      <vt:variant>
        <vt:lpstr>Rangos con nombre</vt:lpstr>
      </vt:variant>
      <vt:variant>
        <vt:i4>59</vt:i4>
      </vt:variant>
    </vt:vector>
  </HeadingPairs>
  <TitlesOfParts>
    <vt:vector size="87" baseType="lpstr">
      <vt:lpstr>Instructivo</vt:lpstr>
      <vt:lpstr>Plan Ejecución</vt:lpstr>
      <vt:lpstr>PE PSP</vt:lpstr>
      <vt:lpstr>Presupuesto Contrato</vt:lpstr>
      <vt:lpstr>Ppto PSP</vt:lpstr>
      <vt:lpstr>Presupuesto Convenio</vt:lpstr>
      <vt:lpstr>Memoria de cálculo O1</vt:lpstr>
      <vt:lpstr>Memoria de cálculo O2</vt:lpstr>
      <vt:lpstr>ALCANCE 1</vt:lpstr>
      <vt:lpstr>ALCANCE 2</vt:lpstr>
      <vt:lpstr>ALCANCE 2 Anterior</vt:lpstr>
      <vt:lpstr>Estudio de mercado</vt:lpstr>
      <vt:lpstr>Gastos de adm</vt:lpstr>
      <vt:lpstr>Gtos DyM</vt:lpstr>
      <vt:lpstr>Honorarios</vt:lpstr>
      <vt:lpstr>Jornal</vt:lpstr>
      <vt:lpstr>Salarios</vt:lpstr>
      <vt:lpstr>Alimentación</vt:lpstr>
      <vt:lpstr>Distintivos</vt:lpstr>
      <vt:lpstr>Cuantías</vt:lpstr>
      <vt:lpstr>Apoyo</vt:lpstr>
      <vt:lpstr>Obra&amp;K</vt:lpstr>
      <vt:lpstr>Imp &amp; garantías</vt:lpstr>
      <vt:lpstr>A&amp;PA</vt:lpstr>
      <vt:lpstr>IVA</vt:lpstr>
      <vt:lpstr>Notas PE</vt:lpstr>
      <vt:lpstr>CF&amp;O</vt:lpstr>
      <vt:lpstr>Ayuda honorarios</vt:lpstr>
      <vt:lpstr>alimentación</vt:lpstr>
      <vt:lpstr>ANTI</vt:lpstr>
      <vt:lpstr>APOYO</vt:lpstr>
      <vt:lpstr>'A&amp;PA'!Área_de_impresión</vt:lpstr>
      <vt:lpstr>Alimentación!Área_de_impresión</vt:lpstr>
      <vt:lpstr>Apoyo!Área_de_impresión</vt:lpstr>
      <vt:lpstr>'CF&amp;O'!Área_de_impresión</vt:lpstr>
      <vt:lpstr>Cuantías!Área_de_impresión</vt:lpstr>
      <vt:lpstr>Distintivos!Área_de_impresión</vt:lpstr>
      <vt:lpstr>'Gtos DyM'!Área_de_impresión</vt:lpstr>
      <vt:lpstr>Honorarios!Área_de_impresión</vt:lpstr>
      <vt:lpstr>'Imp &amp; garantías'!Área_de_impresión</vt:lpstr>
      <vt:lpstr>IVA!Área_de_impresión</vt:lpstr>
      <vt:lpstr>Jornal!Área_de_impresión</vt:lpstr>
      <vt:lpstr>'Notas PE'!Área_de_impresión</vt:lpstr>
      <vt:lpstr>'Obra&amp;K'!Área_de_impresión</vt:lpstr>
      <vt:lpstr>'PE PSP'!Área_de_impresión</vt:lpstr>
      <vt:lpstr>'Ppto PSP'!Área_de_impresión</vt:lpstr>
      <vt:lpstr>'Presupuesto Contrato'!Área_de_impresión</vt:lpstr>
      <vt:lpstr>'Presupuesto Convenio'!Área_de_impresión</vt:lpstr>
      <vt:lpstr>Salarios!Área_de_impresión</vt:lpstr>
      <vt:lpstr>CRK</vt:lpstr>
      <vt:lpstr>CUANTIAS</vt:lpstr>
      <vt:lpstr>distintivos</vt:lpstr>
      <vt:lpstr>estmercado</vt:lpstr>
      <vt:lpstr>gdym</vt:lpstr>
      <vt:lpstr>gtosadm</vt:lpstr>
      <vt:lpstr>gtosadm2</vt:lpstr>
      <vt:lpstr>'Ayuda honorarios'!honorarios</vt:lpstr>
      <vt:lpstr>honorarios</vt:lpstr>
      <vt:lpstr>'A&amp;PA'!impg</vt:lpstr>
      <vt:lpstr>impg</vt:lpstr>
      <vt:lpstr>ins</vt:lpstr>
      <vt:lpstr>IVA</vt:lpstr>
      <vt:lpstr>jornal</vt:lpstr>
      <vt:lpstr>MCCOP2</vt:lpstr>
      <vt:lpstr>'ALCANCE 1'!MCCOP3</vt:lpstr>
      <vt:lpstr>'ALCANCE 2'!MCCOP3</vt:lpstr>
      <vt:lpstr>'ALCANCE 2 Anterior'!MCCOP3</vt:lpstr>
      <vt:lpstr>MCOP1</vt:lpstr>
      <vt:lpstr>'ALCANCE 1'!MCOP3</vt:lpstr>
      <vt:lpstr>'ALCANCE 2'!MCOP3</vt:lpstr>
      <vt:lpstr>'ALCANCE 2 Anterior'!MCOP3</vt:lpstr>
      <vt:lpstr>NPE</vt:lpstr>
      <vt:lpstr>PC</vt:lpstr>
      <vt:lpstr>PCV</vt:lpstr>
      <vt:lpstr>'PE PSP'!PEFI</vt:lpstr>
      <vt:lpstr>PEPSP1</vt:lpstr>
      <vt:lpstr>'Memoria de cálculo O2'!PPTA2</vt:lpstr>
      <vt:lpstr>PPTOPSP</vt:lpstr>
      <vt:lpstr>RFO</vt:lpstr>
      <vt:lpstr>salarios</vt:lpstr>
      <vt:lpstr>'Ayuda honorarios'!Títulos_a_imprimir</vt:lpstr>
      <vt:lpstr>Distintivos!Títulos_a_imprimir</vt:lpstr>
      <vt:lpstr>Honorarios!Títulos_a_imprimir</vt:lpstr>
      <vt:lpstr>'PE PSP'!Títulos_a_imprimir</vt:lpstr>
      <vt:lpstr>'Ppto PSP'!Títulos_a_imprimir</vt:lpstr>
      <vt:lpstr>'Presupuesto Contrato'!Títulos_a_imprimir</vt:lpstr>
      <vt:lpstr>'Presupuesto Convenio'!Títulos_a_imprimir</vt:lpstr>
    </vt:vector>
  </TitlesOfParts>
  <Manager/>
  <Company>Municipio de Medellin</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Presupuesto Estudios previos</dc:title>
  <dc:subject/>
  <dc:creator>CORANTIOQUIA</dc:creator>
  <cp:keywords/>
  <dc:description/>
  <cp:lastModifiedBy>Jhoanna Paola Restrepo Cojo</cp:lastModifiedBy>
  <cp:revision/>
  <cp:lastPrinted>2025-11-07T16:15:53Z</cp:lastPrinted>
  <dcterms:created xsi:type="dcterms:W3CDTF">2007-01-17T19:41:47Z</dcterms:created>
  <dcterms:modified xsi:type="dcterms:W3CDTF">2025-11-07T16:16:39Z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0x0101003EBC029CA83C4044BBD6FF58B0749168</vt:lpwstr>
  </property>
  <property fmtid="{D5CDD505-2E9C-101B-9397-08002B2CF9AE}" pid="3" name="MediaServiceImageTags">
    <vt:lpwstr/>
  </property>
</Properties>
</file>