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GIRARDOT\IE POLICARPA SALAVARRIETA\18. Soportes Precontractuales MC - Obra PI\"/>
    </mc:Choice>
  </mc:AlternateContent>
  <xr:revisionPtr revIDLastSave="0" documentId="13_ncr:1_{A9FEB7AA-535D-4A7A-8F4C-FFA1A315F10B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PRESUPUESTO OFICIAL" sheetId="1" r:id="rId1"/>
    <sheet name="MEMORIA" sheetId="3" r:id="rId2"/>
    <sheet name="APU" sheetId="2" r:id="rId3"/>
    <sheet name="MDO" sheetId="7" r:id="rId4"/>
    <sheet name="AIU" sheetId="8" r:id="rId5"/>
    <sheet name="PROGRAMACIÓN" sheetId="4" r:id="rId6"/>
    <sheet name="ANEXO 5 -OFERTA ECONÓMICA" sheetId="5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3" i="1" l="1"/>
  <c r="E62" i="5"/>
  <c r="E61" i="5"/>
  <c r="F57" i="1"/>
  <c r="F55" i="1"/>
  <c r="F53" i="1"/>
  <c r="F47" i="1"/>
  <c r="F46" i="1"/>
  <c r="F44" i="1"/>
  <c r="F42" i="1"/>
  <c r="F41" i="1"/>
  <c r="F39" i="1"/>
  <c r="F34" i="1"/>
  <c r="F32" i="1"/>
  <c r="F30" i="1"/>
  <c r="F29" i="1"/>
  <c r="F28" i="1"/>
  <c r="F27" i="1"/>
  <c r="F26" i="1"/>
  <c r="F24" i="1"/>
  <c r="F23" i="1"/>
  <c r="F17" i="1"/>
  <c r="F15" i="1"/>
  <c r="F13" i="1"/>
  <c r="F12" i="1"/>
  <c r="F18" i="1" s="1"/>
  <c r="F11" i="1"/>
  <c r="F9" i="1"/>
  <c r="F8" i="1"/>
  <c r="F7" i="1"/>
  <c r="J7" i="3"/>
  <c r="G5" i="8"/>
  <c r="G6" i="8"/>
  <c r="G7" i="8"/>
  <c r="E62" i="1"/>
  <c r="E61" i="1"/>
  <c r="I159" i="2"/>
  <c r="I94" i="2"/>
  <c r="H86" i="2"/>
  <c r="H85" i="2"/>
  <c r="H84" i="2"/>
  <c r="I510" i="2"/>
  <c r="H502" i="2"/>
  <c r="H501" i="2"/>
  <c r="H500" i="2"/>
  <c r="I130" i="2"/>
  <c r="H122" i="2"/>
  <c r="I123" i="2" s="1"/>
  <c r="H121" i="2"/>
  <c r="H120" i="2"/>
  <c r="I542" i="2"/>
  <c r="I73" i="2"/>
  <c r="H64" i="2"/>
  <c r="H63" i="2"/>
  <c r="H62" i="2"/>
  <c r="H61" i="2"/>
  <c r="H60" i="2"/>
  <c r="H59" i="2"/>
  <c r="H58" i="2"/>
  <c r="H57" i="2"/>
  <c r="H56" i="2"/>
  <c r="H55" i="2"/>
  <c r="I355" i="2"/>
  <c r="H346" i="2"/>
  <c r="H345" i="2"/>
  <c r="H344" i="2"/>
  <c r="H343" i="2"/>
  <c r="H342" i="2"/>
  <c r="H341" i="2"/>
  <c r="H340" i="2"/>
  <c r="H339" i="2"/>
  <c r="H338" i="2"/>
  <c r="H337" i="2"/>
  <c r="I470" i="2"/>
  <c r="H461" i="2"/>
  <c r="H460" i="2"/>
  <c r="H459" i="2"/>
  <c r="H458" i="2"/>
  <c r="H457" i="2"/>
  <c r="H456" i="2"/>
  <c r="H455" i="2"/>
  <c r="H454" i="2"/>
  <c r="H453" i="2"/>
  <c r="H452" i="2"/>
  <c r="H579" i="2"/>
  <c r="H580" i="2"/>
  <c r="H581" i="2"/>
  <c r="H582" i="2"/>
  <c r="H583" i="2"/>
  <c r="H584" i="2"/>
  <c r="H585" i="2"/>
  <c r="H586" i="2"/>
  <c r="H587" i="2"/>
  <c r="H578" i="2"/>
  <c r="I169" i="2"/>
  <c r="I489" i="2"/>
  <c r="I478" i="2"/>
  <c r="I479" i="2" s="1"/>
  <c r="I558" i="2"/>
  <c r="I559" i="2" s="1"/>
  <c r="F35" i="1" l="1"/>
  <c r="F59" i="1" s="1"/>
  <c r="F58" i="1"/>
  <c r="F48" i="1"/>
  <c r="I87" i="2"/>
  <c r="I95" i="2" s="1"/>
  <c r="I503" i="2"/>
  <c r="I511" i="2" s="1"/>
  <c r="I131" i="2"/>
  <c r="I65" i="2"/>
  <c r="I74" i="2" s="1"/>
  <c r="I347" i="2"/>
  <c r="I356" i="2" s="1"/>
  <c r="I462" i="2"/>
  <c r="I471" i="2" s="1"/>
  <c r="I588" i="2"/>
  <c r="I170" i="2"/>
  <c r="I490" i="2"/>
  <c r="I569" i="2"/>
  <c r="I570" i="2" s="1"/>
  <c r="F61" i="1" l="1"/>
  <c r="F62" i="1"/>
  <c r="I397" i="2"/>
  <c r="H389" i="2"/>
  <c r="H388" i="2"/>
  <c r="H387" i="2"/>
  <c r="H386" i="2"/>
  <c r="I306" i="2"/>
  <c r="H298" i="2"/>
  <c r="H297" i="2"/>
  <c r="H296" i="2"/>
  <c r="H295" i="2"/>
  <c r="H278" i="2"/>
  <c r="H274" i="2"/>
  <c r="I286" i="2"/>
  <c r="H277" i="2"/>
  <c r="H276" i="2"/>
  <c r="H275" i="2"/>
  <c r="I550" i="2"/>
  <c r="I551" i="2" s="1"/>
  <c r="H256" i="2"/>
  <c r="I265" i="2"/>
  <c r="H257" i="2"/>
  <c r="H252" i="2"/>
  <c r="I253" i="2" s="1"/>
  <c r="I246" i="2"/>
  <c r="H238" i="2"/>
  <c r="I239" i="2" s="1"/>
  <c r="H234" i="2"/>
  <c r="I235" i="2" s="1"/>
  <c r="I202" i="2"/>
  <c r="I228" i="2"/>
  <c r="I198" i="2"/>
  <c r="I190" i="2"/>
  <c r="I180" i="2"/>
  <c r="I596" i="2"/>
  <c r="I597" i="2" s="1"/>
  <c r="H216" i="2"/>
  <c r="I217" i="2" s="1"/>
  <c r="I150" i="2"/>
  <c r="H142" i="2"/>
  <c r="I143" i="2" s="1"/>
  <c r="H138" i="2"/>
  <c r="I139" i="2" s="1"/>
  <c r="I527" i="2"/>
  <c r="H519" i="2"/>
  <c r="I520" i="2" s="1"/>
  <c r="I111" i="2"/>
  <c r="H103" i="2"/>
  <c r="I104" i="2" s="1"/>
  <c r="I374" i="2"/>
  <c r="H366" i="2"/>
  <c r="I367" i="2" s="1"/>
  <c r="H220" i="2"/>
  <c r="I221" i="2" s="1"/>
  <c r="I443" i="2"/>
  <c r="H435" i="2"/>
  <c r="H434" i="2"/>
  <c r="H433" i="2"/>
  <c r="I328" i="2"/>
  <c r="H320" i="2"/>
  <c r="H319" i="2"/>
  <c r="H318" i="2"/>
  <c r="I423" i="2"/>
  <c r="H415" i="2"/>
  <c r="H414" i="2"/>
  <c r="H413" i="2"/>
  <c r="H412" i="2"/>
  <c r="H411" i="2"/>
  <c r="I408" i="2"/>
  <c r="I46" i="2"/>
  <c r="H38" i="2"/>
  <c r="H37" i="2"/>
  <c r="H36" i="2"/>
  <c r="I26" i="2"/>
  <c r="H15" i="2"/>
  <c r="H16" i="2"/>
  <c r="H17" i="2"/>
  <c r="H18" i="2"/>
  <c r="H14" i="2"/>
  <c r="I390" i="2" l="1"/>
  <c r="I398" i="2" s="1"/>
  <c r="I299" i="2"/>
  <c r="I307" i="2" s="1"/>
  <c r="I279" i="2"/>
  <c r="I287" i="2" s="1"/>
  <c r="I258" i="2"/>
  <c r="I266" i="2" s="1"/>
  <c r="I247" i="2"/>
  <c r="I209" i="2"/>
  <c r="I191" i="2"/>
  <c r="I151" i="2"/>
  <c r="I528" i="2"/>
  <c r="I112" i="2"/>
  <c r="I375" i="2"/>
  <c r="I229" i="2"/>
  <c r="I321" i="2"/>
  <c r="I329" i="2" s="1"/>
  <c r="I436" i="2"/>
  <c r="I444" i="2" s="1"/>
  <c r="I39" i="2"/>
  <c r="I47" i="2" s="1"/>
  <c r="I416" i="2"/>
  <c r="I424" i="2" s="1"/>
  <c r="I19" i="2"/>
  <c r="I11" i="2"/>
  <c r="E7" i="7"/>
  <c r="E6" i="7"/>
  <c r="E5" i="7"/>
  <c r="F4" i="7"/>
  <c r="J8" i="3"/>
  <c r="I27" i="2" l="1"/>
  <c r="H3" i="8" l="1"/>
  <c r="H5" i="8" l="1"/>
  <c r="D13" i="8"/>
  <c r="G13" i="8" s="1"/>
  <c r="D10" i="8"/>
  <c r="G10" i="8" s="1"/>
  <c r="D12" i="8"/>
  <c r="G12" i="8" s="1"/>
  <c r="D11" i="8"/>
  <c r="G11" i="8" s="1"/>
  <c r="G9" i="8" l="1"/>
  <c r="H9" i="8" s="1"/>
  <c r="H14" i="8" s="1"/>
  <c r="E60" i="5" s="1"/>
  <c r="E60" i="1" l="1"/>
  <c r="F60" i="1" s="1"/>
  <c r="H17" i="8"/>
</calcChain>
</file>

<file path=xl/sharedStrings.xml><?xml version="1.0" encoding="utf-8"?>
<sst xmlns="http://schemas.openxmlformats.org/spreadsheetml/2006/main" count="1686" uniqueCount="191">
  <si>
    <t>ACTIVIDAD</t>
  </si>
  <si>
    <t>UN</t>
  </si>
  <si>
    <t>CANT</t>
  </si>
  <si>
    <t>V/UNITARIO</t>
  </si>
  <si>
    <t>V/TOTAL</t>
  </si>
  <si>
    <t>M2</t>
  </si>
  <si>
    <t>RETIRO DE ESCOMBROS</t>
  </si>
  <si>
    <t>M3</t>
  </si>
  <si>
    <t>SUB TOTAL</t>
  </si>
  <si>
    <t>ADMINISTRACION</t>
  </si>
  <si>
    <t xml:space="preserve">IMPREVISTOS </t>
  </si>
  <si>
    <t>UTILIDAD</t>
  </si>
  <si>
    <t>TOTAL</t>
  </si>
  <si>
    <t>DEMOLICION MUROS PARA PUERTA</t>
  </si>
  <si>
    <t xml:space="preserve">SEDE REPUBLICA DE COLOMBIA </t>
  </si>
  <si>
    <t>SALON JARDIN</t>
  </si>
  <si>
    <t>BAÑO</t>
  </si>
  <si>
    <t>LAVAMANOS CORRIDO PARA NIÑOS</t>
  </si>
  <si>
    <t>ML</t>
  </si>
  <si>
    <t>SUMINISTRO E INSTALACION ENCHAPE</t>
  </si>
  <si>
    <t>SUMINISTRO E INSTALACION ORINAL PARA NIÑOS</t>
  </si>
  <si>
    <t>SUMINISTRO E INSTALACION SANITARIO PARA NIÑOS</t>
  </si>
  <si>
    <t>ALISTADO IMPERMEABILIZADO PISOS 1:3, E=4</t>
  </si>
  <si>
    <t>ESCUELA CAMILO TORRES</t>
  </si>
  <si>
    <t xml:space="preserve">SALON JARDIN </t>
  </si>
  <si>
    <t>CHAPA PUERTA</t>
  </si>
  <si>
    <t>MANTENIMIENTO DE CUBIERTA</t>
  </si>
  <si>
    <t xml:space="preserve">ESUELA PRIMERO DE ENERO </t>
  </si>
  <si>
    <t xml:space="preserve">PUNTOS ELECTRICOS </t>
  </si>
  <si>
    <t>PINTURA</t>
  </si>
  <si>
    <t>VIDRIOS</t>
  </si>
  <si>
    <t>SUB TOTAL TODO</t>
  </si>
  <si>
    <t>CIELO RAZO EN PVC E=8mm</t>
  </si>
  <si>
    <t>PINTURA EN VINILO 2 MANOS</t>
  </si>
  <si>
    <t>PINTURA PUERTAS Y VENTANAS</t>
  </si>
  <si>
    <t>TUBERIA PVC CONDUIT 1/2"</t>
  </si>
  <si>
    <t>PINTURA DE ACEITE AZUL</t>
  </si>
  <si>
    <t>LIMPIEZA Y MANTENIMIENTO DE CUBIERTA TEJA TERMOACUSTICA</t>
  </si>
  <si>
    <t>PRELIMINARES</t>
  </si>
  <si>
    <t>INSTALACION BAÑO</t>
  </si>
  <si>
    <t>PUNTO ELECTRICO</t>
  </si>
  <si>
    <t>PUNTOS ELECTRICOS</t>
  </si>
  <si>
    <t xml:space="preserve">CIELO RAZO </t>
  </si>
  <si>
    <t xml:space="preserve">MANTENIMIENTO DE CUBIERTA </t>
  </si>
  <si>
    <t>TEJA TERMOACUSTICA</t>
  </si>
  <si>
    <t xml:space="preserve">NIVELACION PISO </t>
  </si>
  <si>
    <t xml:space="preserve"> TEJA TERMOACUSTICA</t>
  </si>
  <si>
    <t>NIVELACION PISO</t>
  </si>
  <si>
    <t>VIDRIO TRANSPARENTE 4 MM</t>
  </si>
  <si>
    <t>MEMORIAS CANTIDADES DE OBRA</t>
  </si>
  <si>
    <t>Descripción y/o localización planimetrica</t>
  </si>
  <si>
    <t>Longitud</t>
  </si>
  <si>
    <t>Base</t>
  </si>
  <si>
    <t>Altura</t>
  </si>
  <si>
    <t>Area</t>
  </si>
  <si>
    <t>Volumen</t>
  </si>
  <si>
    <t>Cantidad</t>
  </si>
  <si>
    <t>Unidad</t>
  </si>
  <si>
    <t>Total</t>
  </si>
  <si>
    <t>MANO DE OBRA</t>
  </si>
  <si>
    <t>PERSONAL</t>
  </si>
  <si>
    <t>SALARIO</t>
  </si>
  <si>
    <t>JORNAL (dÍa)</t>
  </si>
  <si>
    <t>RESIDENTE DE OBRA</t>
  </si>
  <si>
    <t>Maestro de Obra</t>
  </si>
  <si>
    <t>Oficial</t>
  </si>
  <si>
    <t>Ayudante</t>
  </si>
  <si>
    <t>Prestaciones</t>
  </si>
  <si>
    <t>CALCULO DEL AIU</t>
  </si>
  <si>
    <t>CONCEPTO</t>
  </si>
  <si>
    <t>V.M./CON PRESTACIONES</t>
  </si>
  <si>
    <t>DEDICACIÓN</t>
  </si>
  <si>
    <t>DURACIÓN DE LA OBRA (Meses)</t>
  </si>
  <si>
    <t>V. PARCIAL</t>
  </si>
  <si>
    <t>%</t>
  </si>
  <si>
    <t>COSTO DIRECTO</t>
  </si>
  <si>
    <t>ADMINISTRACIÓN</t>
  </si>
  <si>
    <t>SALARIOS PERSONAL DE OBRA</t>
  </si>
  <si>
    <t>Jefe de Cuadrilla (Maestro de Obra)</t>
  </si>
  <si>
    <t>COSTOS INDIRECTOS</t>
  </si>
  <si>
    <t>GASTOS DE LEGALIZACIÓN E IMPUESTOS</t>
  </si>
  <si>
    <t>Impuesto de seguridad democratica</t>
  </si>
  <si>
    <t>Poliza Unica de Cumplimiento</t>
  </si>
  <si>
    <t xml:space="preserve">Retefuente </t>
  </si>
  <si>
    <t>ICA</t>
  </si>
  <si>
    <t>A</t>
  </si>
  <si>
    <t>I</t>
  </si>
  <si>
    <t>IMPREVISTOS</t>
  </si>
  <si>
    <t>U</t>
  </si>
  <si>
    <t>AIU</t>
  </si>
  <si>
    <t>PROGRAMA DE ACTIVIDADES</t>
  </si>
  <si>
    <t>CRONOGRAMA INICIAL</t>
  </si>
  <si>
    <t>Resumen</t>
  </si>
  <si>
    <t>MES 1</t>
  </si>
  <si>
    <t>MES 2</t>
  </si>
  <si>
    <t>MES 3</t>
  </si>
  <si>
    <t>Item</t>
  </si>
  <si>
    <t>S1</t>
  </si>
  <si>
    <t>S2</t>
  </si>
  <si>
    <t>S3</t>
  </si>
  <si>
    <t>S4</t>
  </si>
  <si>
    <t xml:space="preserve">PRELIMINARES </t>
  </si>
  <si>
    <t>CIELO RASO EN PVC e=8 mm (INCLUYE ESTRUCTURA DE APOYO)</t>
  </si>
  <si>
    <t xml:space="preserve">I. EQUIPO </t>
  </si>
  <si>
    <t xml:space="preserve">DESCRIPCION </t>
  </si>
  <si>
    <t xml:space="preserve">UNIDAD </t>
  </si>
  <si>
    <t xml:space="preserve">TARIFA </t>
  </si>
  <si>
    <t xml:space="preserve">RENDIMIENTO </t>
  </si>
  <si>
    <t xml:space="preserve">VALOR UNITARIO </t>
  </si>
  <si>
    <t xml:space="preserve">ANDAMIO SECCION </t>
  </si>
  <si>
    <t>TALADRO</t>
  </si>
  <si>
    <t>HERRAMIENTA MENOR</t>
  </si>
  <si>
    <t>D</t>
  </si>
  <si>
    <t>GL</t>
  </si>
  <si>
    <t>LT</t>
  </si>
  <si>
    <t>II. MATERIALES EN OBRA</t>
  </si>
  <si>
    <t>CIELO RASO DE PVC e=7 mm</t>
  </si>
  <si>
    <t>ANGULO CAL. 26 LAMINA GALV. 2,44M</t>
  </si>
  <si>
    <t>CHAZO PLASTICO 1/4</t>
  </si>
  <si>
    <t>PERNO 1/2 ALT. VEL. 1 3/4"</t>
  </si>
  <si>
    <t>PERFIL OMEGA METALICO 63MM X 3,05 M</t>
  </si>
  <si>
    <t>CANTIDAD</t>
  </si>
  <si>
    <t>PRECIO-UNIT.</t>
  </si>
  <si>
    <t>III. TRANSPORTES</t>
  </si>
  <si>
    <t xml:space="preserve">MATERIAL </t>
  </si>
  <si>
    <t>VOL-PESO Ó CANT</t>
  </si>
  <si>
    <t>DISTANCIA</t>
  </si>
  <si>
    <t>M3-KM</t>
  </si>
  <si>
    <t>TARIFA</t>
  </si>
  <si>
    <t>TOTAL COSTO DIRECTO</t>
  </si>
  <si>
    <t>IV. MANO DE OBRA</t>
  </si>
  <si>
    <t xml:space="preserve">TRABAJADOR </t>
  </si>
  <si>
    <t>JORNAL</t>
  </si>
  <si>
    <t xml:space="preserve">PRESTACIONES </t>
  </si>
  <si>
    <t>JORNAL TOTAL</t>
  </si>
  <si>
    <t>CIELO RASO</t>
  </si>
  <si>
    <t>CIELO RASO EN PVC E=8mm</t>
  </si>
  <si>
    <t xml:space="preserve">CIELO RASO </t>
  </si>
  <si>
    <t>ADAPTADOR PVC 1/2" CONDUIT</t>
  </si>
  <si>
    <t>TUBO PVC 1/2" CONDUIT</t>
  </si>
  <si>
    <t>SOLDADURA PVC LIQUIDA 1/4</t>
  </si>
  <si>
    <t>LIMPIADOR PVC 1/4</t>
  </si>
  <si>
    <t>SUMINISTRO E INSTALACION SANITARIO PARA NIÑOS (INCLUYE GRIFERIA)</t>
  </si>
  <si>
    <t>SANITARIO INFANTIL INCLUYE GRIFERIA</t>
  </si>
  <si>
    <t xml:space="preserve">PINTURA EN VINILO 2 MANOS </t>
  </si>
  <si>
    <t>VINILO TIPO 1</t>
  </si>
  <si>
    <t>GLN</t>
  </si>
  <si>
    <t xml:space="preserve">DEMOLICION MUROS EN MAMPOSTERIA 0.15 M PARA PUERTA </t>
  </si>
  <si>
    <t>VOLQUETA M3</t>
  </si>
  <si>
    <t>H</t>
  </si>
  <si>
    <t>AYUDANTE (2) AA</t>
  </si>
  <si>
    <t>RETIRO DE SOBRANTES A UNA DISTANCIA DE 5 KM (INCLUYE CARGUE Y BOTADERO AUTORIZADO)</t>
  </si>
  <si>
    <t>BOBCAT</t>
  </si>
  <si>
    <t>RECHO A BOTADERO</t>
  </si>
  <si>
    <t>SUMINISTRO E INSTALACION ORINAL PARA NIÑOS (INCLUYE GRIFERIA)</t>
  </si>
  <si>
    <t>ORINAL INFANTIL INCLUYE GRIFERIA</t>
  </si>
  <si>
    <t>SUMINISTRO E INSTALACION LAVAMANOS PEDESTAL (INCLUYE GRIFERIA)</t>
  </si>
  <si>
    <t>LAVAMANOS PEDESTAL INCLUYE GRIFERTIA</t>
  </si>
  <si>
    <t>CEMENTO BLANCO</t>
  </si>
  <si>
    <t>KG</t>
  </si>
  <si>
    <t>MANO DE OBRA BB</t>
  </si>
  <si>
    <t>BALDOSA CERAMICA PARED 20X20</t>
  </si>
  <si>
    <t>AGUA</t>
  </si>
  <si>
    <t>ARENA LAVADA DE PEÑA EN MUNICIPIO</t>
  </si>
  <si>
    <t>ALISTADO IMPERMEABILIZANTE PISOS 1:3 E=0.04</t>
  </si>
  <si>
    <t>CEMNTO GRIS</t>
  </si>
  <si>
    <t>SIKA 1</t>
  </si>
  <si>
    <t xml:space="preserve">CERAMICA BLANCA 20X20 </t>
  </si>
  <si>
    <t xml:space="preserve">CERRADURA PUERTA </t>
  </si>
  <si>
    <t>ALAMBRE CU THW # 12 AWG</t>
  </si>
  <si>
    <t>ALAMBRE CU THW #14 AWG</t>
  </si>
  <si>
    <t xml:space="preserve">CAJA OCTAGONAL </t>
  </si>
  <si>
    <t>CAJA GALVANIZADA 5800</t>
  </si>
  <si>
    <t>INTERRUPTOR DOBLE</t>
  </si>
  <si>
    <t>ROCETA</t>
  </si>
  <si>
    <t>SOLADURA PVC LIQUIDA 1/4</t>
  </si>
  <si>
    <t xml:space="preserve">ML </t>
  </si>
  <si>
    <t>CERRADURA DE ENTRADA PRINCIPAL</t>
  </si>
  <si>
    <t>CERRADURA ENTRADA PRINCIPAL</t>
  </si>
  <si>
    <t>CERRADURA 987 DE SOBREPONER YALE</t>
  </si>
  <si>
    <t>ESMALTE SOBRE MARCOS LAMINA</t>
  </si>
  <si>
    <t>DISOLVENTE THINNER</t>
  </si>
  <si>
    <t>ESMALTE SINTETICO</t>
  </si>
  <si>
    <t>LIJA DE AGUA 150 SUPER</t>
  </si>
  <si>
    <t>PINTURA SOBRE ESMALTE LAMINA LLENA</t>
  </si>
  <si>
    <t>ESMALTE SOBRE LAMINA LLENA</t>
  </si>
  <si>
    <t xml:space="preserve">ESCUELA PRIMERO DE ENERO </t>
  </si>
  <si>
    <t>CERRADURA PUERTA</t>
  </si>
  <si>
    <t>PRESUPUESTO OFICIAL</t>
  </si>
  <si>
    <t>ANEXO 5 OFERTA ECONOMICA</t>
  </si>
  <si>
    <t>MANTENIMIENTO DE INFRAESTRUCTURA EN LAS SEDES PRIORIZADAS DE LA INSTITUCIÓN EDUCATIVA POLICARPA SALAVARRIETA DEL MUNICIPIO DE GIRARDOT - CUNDINAMARCA, EN EL MARCO DEL PROYECTO DE PRIMERA INFANCIA.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</si>
</sst>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* #,##0.00_);_(* \(#,##0.00\);_(* &quot;-&quot;??_);_(@_)"/>
    <numFmt numFmtId="167" formatCode="&quot;$&quot;\ #,##0.00"/>
    <numFmt numFmtId="168" formatCode="_-&quot;$&quot;* #,##0.00_-;\-&quot;$&quot;* #,##0.00_-;_-&quot;$&quot;* &quot;-&quot;_-;_-@_-"/>
    <numFmt numFmtId="169" formatCode="_-&quot;$&quot;* #,##0.000_-;\-&quot;$&quot;* #,##0.000_-;_-&quot;$&quot;* &quot;-&quot;_-;_-@_-"/>
    <numFmt numFmtId="170" formatCode="_-&quot;$&quot;* #,##0.0_-;\-&quot;$&quot;* #,##0.0_-;_-&quot;$&quot;* &quot;-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</cellStyleXfs>
  <cellXfs count="367">
    <xf numFmtId="0" fontId="0" fillId="0" borderId="0" xfId="0"/>
    <xf numFmtId="0" fontId="0" fillId="0" borderId="4" xfId="0" applyBorder="1"/>
    <xf numFmtId="0" fontId="0" fillId="0" borderId="7" xfId="0" applyBorder="1"/>
    <xf numFmtId="0" fontId="0" fillId="0" borderId="10" xfId="0" applyBorder="1"/>
    <xf numFmtId="0" fontId="0" fillId="0" borderId="12" xfId="0" applyBorder="1"/>
    <xf numFmtId="0" fontId="0" fillId="0" borderId="22" xfId="0" applyBorder="1"/>
    <xf numFmtId="0" fontId="2" fillId="0" borderId="5" xfId="0" applyFont="1" applyBorder="1"/>
    <xf numFmtId="0" fontId="2" fillId="0" borderId="4" xfId="0" applyFont="1" applyBorder="1"/>
    <xf numFmtId="0" fontId="2" fillId="0" borderId="6" xfId="0" applyFont="1" applyBorder="1"/>
    <xf numFmtId="0" fontId="0" fillId="0" borderId="19" xfId="0" applyBorder="1"/>
    <xf numFmtId="0" fontId="0" fillId="0" borderId="30" xfId="0" applyBorder="1"/>
    <xf numFmtId="0" fontId="2" fillId="0" borderId="16" xfId="0" applyFont="1" applyBorder="1"/>
    <xf numFmtId="0" fontId="2" fillId="0" borderId="33" xfId="0" applyFont="1" applyBorder="1"/>
    <xf numFmtId="0" fontId="2" fillId="0" borderId="25" xfId="0" applyFont="1" applyBorder="1"/>
    <xf numFmtId="0" fontId="0" fillId="0" borderId="25" xfId="0" applyBorder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3" fontId="0" fillId="0" borderId="0" xfId="0" applyNumberFormat="1"/>
    <xf numFmtId="164" fontId="0" fillId="0" borderId="0" xfId="0" applyNumberFormat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5" fillId="2" borderId="34" xfId="0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34" xfId="0" applyBorder="1"/>
    <xf numFmtId="0" fontId="0" fillId="0" borderId="45" xfId="0" applyBorder="1"/>
    <xf numFmtId="0" fontId="5" fillId="2" borderId="0" xfId="0" applyFont="1" applyFill="1" applyAlignment="1">
      <alignment vertical="center" wrapText="1"/>
    </xf>
    <xf numFmtId="0" fontId="0" fillId="0" borderId="52" xfId="0" applyBorder="1"/>
    <xf numFmtId="0" fontId="7" fillId="0" borderId="4" xfId="0" applyFont="1" applyBorder="1"/>
    <xf numFmtId="0" fontId="8" fillId="0" borderId="19" xfId="0" applyFont="1" applyBorder="1"/>
    <xf numFmtId="0" fontId="7" fillId="2" borderId="1" xfId="0" applyFont="1" applyFill="1" applyBorder="1" applyAlignment="1">
      <alignment horizontal="center" wrapText="1"/>
    </xf>
    <xf numFmtId="0" fontId="8" fillId="0" borderId="20" xfId="0" applyFont="1" applyBorder="1"/>
    <xf numFmtId="0" fontId="8" fillId="0" borderId="4" xfId="0" applyFont="1" applyBorder="1"/>
    <xf numFmtId="0" fontId="8" fillId="0" borderId="0" xfId="0" applyFont="1"/>
    <xf numFmtId="0" fontId="7" fillId="2" borderId="48" xfId="0" applyFont="1" applyFill="1" applyBorder="1" applyAlignment="1">
      <alignment horizontal="center" wrapText="1"/>
    </xf>
    <xf numFmtId="0" fontId="8" fillId="0" borderId="53" xfId="0" applyFont="1" applyBorder="1"/>
    <xf numFmtId="0" fontId="8" fillId="0" borderId="54" xfId="0" applyFont="1" applyBorder="1"/>
    <xf numFmtId="0" fontId="8" fillId="0" borderId="55" xfId="0" applyFont="1" applyBorder="1"/>
    <xf numFmtId="0" fontId="7" fillId="2" borderId="35" xfId="0" applyFont="1" applyFill="1" applyBorder="1" applyAlignment="1">
      <alignment horizontal="center" wrapText="1"/>
    </xf>
    <xf numFmtId="0" fontId="8" fillId="0" borderId="35" xfId="0" applyFont="1" applyBorder="1" applyAlignment="1">
      <alignment wrapText="1"/>
    </xf>
    <xf numFmtId="0" fontId="7" fillId="0" borderId="28" xfId="0" applyFont="1" applyBorder="1" applyAlignment="1">
      <alignment horizontal="center"/>
    </xf>
    <xf numFmtId="0" fontId="8" fillId="0" borderId="35" xfId="0" applyFont="1" applyBorder="1"/>
    <xf numFmtId="0" fontId="8" fillId="0" borderId="56" xfId="0" applyFont="1" applyBorder="1"/>
    <xf numFmtId="0" fontId="8" fillId="0" borderId="1" xfId="0" applyFont="1" applyBorder="1"/>
    <xf numFmtId="0" fontId="8" fillId="0" borderId="55" xfId="0" applyFont="1" applyBorder="1" applyAlignment="1">
      <alignment wrapText="1"/>
    </xf>
    <xf numFmtId="0" fontId="11" fillId="2" borderId="34" xfId="4" applyNumberFormat="1" applyFont="1" applyFill="1" applyBorder="1" applyAlignment="1">
      <alignment vertical="center"/>
    </xf>
    <xf numFmtId="0" fontId="11" fillId="2" borderId="59" xfId="4" applyNumberFormat="1" applyFont="1" applyFill="1" applyBorder="1" applyAlignment="1">
      <alignment horizontal="center" vertical="center"/>
    </xf>
    <xf numFmtId="0" fontId="11" fillId="2" borderId="34" xfId="4" applyNumberFormat="1" applyFont="1" applyFill="1" applyBorder="1" applyAlignment="1">
      <alignment horizontal="center" vertical="center"/>
    </xf>
    <xf numFmtId="167" fontId="11" fillId="2" borderId="34" xfId="4" applyNumberFormat="1" applyFont="1" applyFill="1" applyBorder="1" applyAlignment="1">
      <alignment vertical="center"/>
    </xf>
    <xf numFmtId="165" fontId="0" fillId="2" borderId="34" xfId="3" applyFont="1" applyFill="1" applyBorder="1" applyAlignment="1">
      <alignment horizontal="center" vertical="center"/>
    </xf>
    <xf numFmtId="167" fontId="9" fillId="2" borderId="34" xfId="4" applyNumberFormat="1" applyFont="1" applyFill="1" applyBorder="1" applyAlignment="1">
      <alignment vertical="center"/>
    </xf>
    <xf numFmtId="2" fontId="11" fillId="2" borderId="34" xfId="4" applyNumberFormat="1" applyFont="1" applyFill="1" applyBorder="1" applyAlignment="1">
      <alignment vertical="center"/>
    </xf>
    <xf numFmtId="167" fontId="9" fillId="2" borderId="34" xfId="5" applyNumberFormat="1" applyFill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9" fontId="9" fillId="2" borderId="34" xfId="2" applyFont="1" applyFill="1" applyBorder="1" applyAlignment="1">
      <alignment horizontal="center" vertical="center"/>
    </xf>
    <xf numFmtId="164" fontId="11" fillId="2" borderId="34" xfId="1" applyFont="1" applyFill="1" applyBorder="1" applyAlignment="1">
      <alignment horizontal="center" vertical="center"/>
    </xf>
    <xf numFmtId="165" fontId="5" fillId="2" borderId="34" xfId="3" applyFont="1" applyFill="1" applyBorder="1"/>
    <xf numFmtId="0" fontId="6" fillId="2" borderId="34" xfId="0" applyFont="1" applyFill="1" applyBorder="1"/>
    <xf numFmtId="44" fontId="6" fillId="2" borderId="34" xfId="0" applyNumberFormat="1" applyFont="1" applyFill="1" applyBorder="1"/>
    <xf numFmtId="10" fontId="6" fillId="2" borderId="34" xfId="2" applyNumberFormat="1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10" fontId="6" fillId="2" borderId="34" xfId="0" applyNumberFormat="1" applyFont="1" applyFill="1" applyBorder="1" applyAlignment="1">
      <alignment horizontal="center"/>
    </xf>
    <xf numFmtId="0" fontId="5" fillId="2" borderId="34" xfId="0" applyFont="1" applyFill="1" applyBorder="1" applyAlignment="1">
      <alignment horizontal="left"/>
    </xf>
    <xf numFmtId="0" fontId="6" fillId="2" borderId="34" xfId="0" applyFont="1" applyFill="1" applyBorder="1" applyAlignment="1">
      <alignment horizontal="left"/>
    </xf>
    <xf numFmtId="165" fontId="6" fillId="2" borderId="34" xfId="3" applyFont="1" applyFill="1" applyBorder="1"/>
    <xf numFmtId="0" fontId="5" fillId="2" borderId="34" xfId="0" applyFont="1" applyFill="1" applyBorder="1" applyAlignment="1">
      <alignment horizontal="center"/>
    </xf>
    <xf numFmtId="0" fontId="2" fillId="0" borderId="34" xfId="0" applyFont="1" applyBorder="1"/>
    <xf numFmtId="0" fontId="7" fillId="0" borderId="27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3" fillId="0" borderId="34" xfId="0" applyFont="1" applyBorder="1"/>
    <xf numFmtId="0" fontId="7" fillId="0" borderId="34" xfId="0" applyFont="1" applyBorder="1" applyAlignment="1">
      <alignment horizontal="center"/>
    </xf>
    <xf numFmtId="0" fontId="4" fillId="0" borderId="34" xfId="0" applyFont="1" applyBorder="1"/>
    <xf numFmtId="0" fontId="3" fillId="0" borderId="60" xfId="0" applyFont="1" applyBorder="1"/>
    <xf numFmtId="0" fontId="4" fillId="0" borderId="60" xfId="0" applyFont="1" applyBorder="1"/>
    <xf numFmtId="0" fontId="0" fillId="0" borderId="60" xfId="0" applyBorder="1"/>
    <xf numFmtId="0" fontId="0" fillId="0" borderId="63" xfId="0" applyBorder="1"/>
    <xf numFmtId="0" fontId="2" fillId="0" borderId="60" xfId="0" applyFont="1" applyBorder="1"/>
    <xf numFmtId="0" fontId="2" fillId="0" borderId="14" xfId="0" applyFont="1" applyBorder="1"/>
    <xf numFmtId="0" fontId="0" fillId="0" borderId="40" xfId="0" applyBorder="1"/>
    <xf numFmtId="0" fontId="0" fillId="0" borderId="63" xfId="0" applyBorder="1" applyAlignment="1">
      <alignment wrapText="1"/>
    </xf>
    <xf numFmtId="0" fontId="0" fillId="0" borderId="41" xfId="0" applyBorder="1"/>
    <xf numFmtId="0" fontId="0" fillId="0" borderId="25" xfId="0" applyBorder="1" applyAlignment="1">
      <alignment wrapText="1"/>
    </xf>
    <xf numFmtId="0" fontId="0" fillId="0" borderId="52" xfId="0" applyBorder="1" applyAlignment="1">
      <alignment wrapText="1"/>
    </xf>
    <xf numFmtId="0" fontId="2" fillId="0" borderId="30" xfId="0" applyFont="1" applyBorder="1"/>
    <xf numFmtId="0" fontId="0" fillId="0" borderId="17" xfId="0" applyBorder="1"/>
    <xf numFmtId="0" fontId="0" fillId="0" borderId="24" xfId="0" applyBorder="1"/>
    <xf numFmtId="164" fontId="0" fillId="0" borderId="34" xfId="1" applyFont="1" applyBorder="1"/>
    <xf numFmtId="2" fontId="0" fillId="0" borderId="34" xfId="0" applyNumberFormat="1" applyBorder="1"/>
    <xf numFmtId="0" fontId="0" fillId="0" borderId="36" xfId="0" applyBorder="1"/>
    <xf numFmtId="164" fontId="0" fillId="0" borderId="36" xfId="1" applyFont="1" applyBorder="1"/>
    <xf numFmtId="2" fontId="0" fillId="0" borderId="36" xfId="0" applyNumberFormat="1" applyBorder="1"/>
    <xf numFmtId="168" fontId="0" fillId="0" borderId="37" xfId="1" applyNumberFormat="1" applyFont="1" applyFill="1" applyBorder="1"/>
    <xf numFmtId="168" fontId="0" fillId="0" borderId="42" xfId="1" applyNumberFormat="1" applyFont="1" applyFill="1" applyBorder="1"/>
    <xf numFmtId="0" fontId="0" fillId="0" borderId="43" xfId="0" applyBorder="1"/>
    <xf numFmtId="164" fontId="0" fillId="0" borderId="43" xfId="1" applyFont="1" applyBorder="1"/>
    <xf numFmtId="2" fontId="0" fillId="0" borderId="43" xfId="0" applyNumberFormat="1" applyBorder="1"/>
    <xf numFmtId="168" fontId="0" fillId="0" borderId="44" xfId="1" applyNumberFormat="1" applyFont="1" applyFill="1" applyBorder="1"/>
    <xf numFmtId="165" fontId="0" fillId="0" borderId="4" xfId="0" applyNumberFormat="1" applyBorder="1"/>
    <xf numFmtId="0" fontId="0" fillId="4" borderId="39" xfId="0" applyFill="1" applyBorder="1"/>
    <xf numFmtId="0" fontId="0" fillId="4" borderId="52" xfId="0" applyFill="1" applyBorder="1"/>
    <xf numFmtId="0" fontId="0" fillId="4" borderId="34" xfId="0" applyFill="1" applyBorder="1"/>
    <xf numFmtId="0" fontId="0" fillId="0" borderId="0" xfId="0" applyAlignment="1">
      <alignment horizontal="right"/>
    </xf>
    <xf numFmtId="165" fontId="0" fillId="0" borderId="0" xfId="0" applyNumberFormat="1"/>
    <xf numFmtId="0" fontId="0" fillId="0" borderId="33" xfId="0" applyBorder="1"/>
    <xf numFmtId="0" fontId="0" fillId="0" borderId="34" xfId="0" applyBorder="1" applyAlignment="1">
      <alignment horizontal="left"/>
    </xf>
    <xf numFmtId="164" fontId="0" fillId="0" borderId="34" xfId="1" applyFont="1" applyFill="1" applyBorder="1" applyAlignment="1">
      <alignment horizontal="left"/>
    </xf>
    <xf numFmtId="0" fontId="2" fillId="0" borderId="15" xfId="0" applyFont="1" applyBorder="1"/>
    <xf numFmtId="164" fontId="0" fillId="0" borderId="59" xfId="1" applyFont="1" applyFill="1" applyBorder="1" applyAlignment="1">
      <alignment horizontal="left"/>
    </xf>
    <xf numFmtId="165" fontId="0" fillId="0" borderId="25" xfId="0" applyNumberFormat="1" applyBorder="1"/>
    <xf numFmtId="165" fontId="0" fillId="0" borderId="30" xfId="0" applyNumberFormat="1" applyBorder="1"/>
    <xf numFmtId="0" fontId="0" fillId="0" borderId="52" xfId="0" applyBorder="1" applyAlignment="1">
      <alignment horizontal="left"/>
    </xf>
    <xf numFmtId="164" fontId="0" fillId="0" borderId="52" xfId="1" applyFont="1" applyFill="1" applyBorder="1" applyAlignment="1">
      <alignment horizontal="left"/>
    </xf>
    <xf numFmtId="164" fontId="0" fillId="0" borderId="38" xfId="1" applyFont="1" applyFill="1" applyBorder="1" applyAlignment="1">
      <alignment horizontal="left"/>
    </xf>
    <xf numFmtId="0" fontId="2" fillId="0" borderId="23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5" fontId="2" fillId="0" borderId="4" xfId="0" applyNumberFormat="1" applyFont="1" applyBorder="1"/>
    <xf numFmtId="0" fontId="0" fillId="0" borderId="15" xfId="0" applyBorder="1"/>
    <xf numFmtId="164" fontId="0" fillId="0" borderId="16" xfId="1" applyFont="1" applyBorder="1" applyAlignment="1"/>
    <xf numFmtId="9" fontId="0" fillId="0" borderId="16" xfId="2" applyFont="1" applyBorder="1"/>
    <xf numFmtId="164" fontId="0" fillId="0" borderId="16" xfId="1" applyFont="1" applyBorder="1"/>
    <xf numFmtId="2" fontId="0" fillId="0" borderId="16" xfId="0" applyNumberFormat="1" applyBorder="1"/>
    <xf numFmtId="169" fontId="0" fillId="0" borderId="16" xfId="1" applyNumberFormat="1" applyFont="1" applyFill="1" applyBorder="1"/>
    <xf numFmtId="0" fontId="0" fillId="0" borderId="0" xfId="0" applyAlignment="1">
      <alignment horizontal="left"/>
    </xf>
    <xf numFmtId="164" fontId="0" fillId="0" borderId="0" xfId="1" applyFont="1" applyFill="1" applyBorder="1" applyAlignment="1">
      <alignment horizontal="left"/>
    </xf>
    <xf numFmtId="0" fontId="0" fillId="0" borderId="5" xfId="0" applyBorder="1" applyAlignment="1">
      <alignment horizontal="right"/>
    </xf>
    <xf numFmtId="165" fontId="0" fillId="0" borderId="6" xfId="0" applyNumberFormat="1" applyBorder="1"/>
    <xf numFmtId="0" fontId="2" fillId="2" borderId="33" xfId="0" applyFont="1" applyFill="1" applyBorder="1"/>
    <xf numFmtId="0" fontId="2" fillId="0" borderId="17" xfId="0" applyFont="1" applyBorder="1"/>
    <xf numFmtId="0" fontId="2" fillId="0" borderId="40" xfId="0" applyFont="1" applyBorder="1"/>
    <xf numFmtId="168" fontId="2" fillId="0" borderId="45" xfId="1" applyNumberFormat="1" applyFont="1" applyBorder="1"/>
    <xf numFmtId="168" fontId="2" fillId="0" borderId="45" xfId="0" applyNumberFormat="1" applyFont="1" applyBorder="1"/>
    <xf numFmtId="168" fontId="2" fillId="0" borderId="67" xfId="1" applyNumberFormat="1" applyFont="1" applyFill="1" applyBorder="1"/>
    <xf numFmtId="168" fontId="2" fillId="0" borderId="34" xfId="1" applyNumberFormat="1" applyFont="1" applyBorder="1"/>
    <xf numFmtId="168" fontId="2" fillId="0" borderId="34" xfId="0" applyNumberFormat="1" applyFont="1" applyBorder="1"/>
    <xf numFmtId="0" fontId="0" fillId="0" borderId="16" xfId="0" applyBorder="1"/>
    <xf numFmtId="0" fontId="0" fillId="2" borderId="15" xfId="0" applyFill="1" applyBorder="1"/>
    <xf numFmtId="0" fontId="0" fillId="2" borderId="16" xfId="0" applyFill="1" applyBorder="1"/>
    <xf numFmtId="170" fontId="0" fillId="2" borderId="16" xfId="1" applyNumberFormat="1" applyFont="1" applyFill="1" applyBorder="1" applyAlignment="1"/>
    <xf numFmtId="168" fontId="0" fillId="2" borderId="16" xfId="1" applyNumberFormat="1" applyFont="1" applyFill="1" applyBorder="1"/>
    <xf numFmtId="170" fontId="0" fillId="0" borderId="16" xfId="1" applyNumberFormat="1" applyFont="1" applyFill="1" applyBorder="1"/>
    <xf numFmtId="170" fontId="0" fillId="0" borderId="16" xfId="1" applyNumberFormat="1" applyFont="1" applyBorder="1"/>
    <xf numFmtId="164" fontId="1" fillId="0" borderId="34" xfId="1" applyFont="1" applyBorder="1"/>
    <xf numFmtId="168" fontId="1" fillId="0" borderId="34" xfId="1" applyNumberFormat="1" applyFont="1" applyFill="1" applyBorder="1"/>
    <xf numFmtId="164" fontId="1" fillId="0" borderId="34" xfId="1" applyFont="1" applyFill="1" applyBorder="1" applyAlignment="1">
      <alignment horizontal="left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165" fontId="0" fillId="0" borderId="23" xfId="0" applyNumberFormat="1" applyBorder="1"/>
    <xf numFmtId="0" fontId="0" fillId="2" borderId="4" xfId="0" applyFill="1" applyBorder="1"/>
    <xf numFmtId="0" fontId="2" fillId="2" borderId="4" xfId="0" applyFont="1" applyFill="1" applyBorder="1"/>
    <xf numFmtId="0" fontId="0" fillId="2" borderId="34" xfId="0" applyFill="1" applyBorder="1"/>
    <xf numFmtId="0" fontId="2" fillId="2" borderId="14" xfId="0" applyFont="1" applyFill="1" applyBorder="1"/>
    <xf numFmtId="0" fontId="0" fillId="2" borderId="60" xfId="0" applyFill="1" applyBorder="1"/>
    <xf numFmtId="0" fontId="0" fillId="2" borderId="14" xfId="0" applyFill="1" applyBorder="1"/>
    <xf numFmtId="0" fontId="8" fillId="0" borderId="1" xfId="0" applyFont="1" applyBorder="1" applyAlignment="1">
      <alignment horizontal="left" wrapText="1"/>
    </xf>
    <xf numFmtId="0" fontId="8" fillId="0" borderId="62" xfId="0" applyFont="1" applyBorder="1"/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9" fillId="3" borderId="34" xfId="0" applyFont="1" applyFill="1" applyBorder="1"/>
    <xf numFmtId="9" fontId="6" fillId="2" borderId="34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4" xfId="0" applyFont="1" applyBorder="1" applyAlignment="1">
      <alignment vertical="center"/>
    </xf>
    <xf numFmtId="0" fontId="0" fillId="0" borderId="34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164" fontId="0" fillId="0" borderId="34" xfId="1" applyFont="1" applyBorder="1" applyAlignment="1">
      <alignment vertical="center"/>
    </xf>
    <xf numFmtId="164" fontId="0" fillId="0" borderId="34" xfId="0" applyNumberFormat="1" applyBorder="1" applyAlignment="1">
      <alignment vertical="center"/>
    </xf>
    <xf numFmtId="0" fontId="0" fillId="2" borderId="34" xfId="0" applyFill="1" applyBorder="1" applyAlignment="1">
      <alignment horizontal="center" vertical="center"/>
    </xf>
    <xf numFmtId="0" fontId="0" fillId="2" borderId="34" xfId="0" applyFill="1" applyBorder="1" applyAlignment="1">
      <alignment vertical="center"/>
    </xf>
    <xf numFmtId="164" fontId="0" fillId="2" borderId="34" xfId="1" applyFont="1" applyFill="1" applyBorder="1" applyAlignment="1">
      <alignment vertical="center"/>
    </xf>
    <xf numFmtId="164" fontId="0" fillId="2" borderId="34" xfId="0" applyNumberFormat="1" applyFill="1" applyBorder="1" applyAlignment="1">
      <alignment vertical="center"/>
    </xf>
    <xf numFmtId="0" fontId="0" fillId="0" borderId="34" xfId="0" applyBorder="1" applyAlignment="1">
      <alignment vertical="center" wrapText="1"/>
    </xf>
    <xf numFmtId="0" fontId="0" fillId="0" borderId="34" xfId="0" applyBorder="1" applyAlignment="1">
      <alignment horizontal="left" vertical="center" wrapText="1"/>
    </xf>
    <xf numFmtId="10" fontId="2" fillId="0" borderId="34" xfId="2" applyNumberFormat="1" applyFont="1" applyBorder="1" applyAlignment="1">
      <alignment horizontal="center" vertical="center"/>
    </xf>
    <xf numFmtId="9" fontId="2" fillId="0" borderId="34" xfId="2" applyFont="1" applyBorder="1" applyAlignment="1">
      <alignment horizontal="center" vertical="center"/>
    </xf>
    <xf numFmtId="164" fontId="2" fillId="0" borderId="34" xfId="0" applyNumberFormat="1" applyFont="1" applyBorder="1" applyAlignment="1">
      <alignment vertical="center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wrapText="1"/>
    </xf>
    <xf numFmtId="168" fontId="0" fillId="0" borderId="34" xfId="1" applyNumberFormat="1" applyFont="1" applyBorder="1" applyAlignment="1">
      <alignment vertical="center"/>
    </xf>
    <xf numFmtId="168" fontId="0" fillId="0" borderId="34" xfId="0" applyNumberFormat="1" applyBorder="1" applyAlignment="1">
      <alignment vertical="center"/>
    </xf>
    <xf numFmtId="168" fontId="0" fillId="2" borderId="34" xfId="1" applyNumberFormat="1" applyFont="1" applyFill="1" applyBorder="1" applyAlignment="1">
      <alignment vertical="center"/>
    </xf>
    <xf numFmtId="168" fontId="0" fillId="2" borderId="34" xfId="0" applyNumberFormat="1" applyFill="1" applyBorder="1" applyAlignment="1">
      <alignment vertical="center"/>
    </xf>
    <xf numFmtId="168" fontId="2" fillId="0" borderId="59" xfId="0" applyNumberFormat="1" applyFont="1" applyBorder="1" applyAlignment="1">
      <alignment horizontal="center" vertical="center"/>
    </xf>
    <xf numFmtId="168" fontId="0" fillId="0" borderId="34" xfId="0" applyNumberFormat="1" applyBorder="1"/>
    <xf numFmtId="168" fontId="2" fillId="0" borderId="34" xfId="0" applyNumberFormat="1" applyFont="1" applyBorder="1" applyAlignment="1">
      <alignment wrapText="1"/>
    </xf>
    <xf numFmtId="168" fontId="2" fillId="0" borderId="34" xfId="0" applyNumberFormat="1" applyFont="1" applyBorder="1" applyAlignment="1">
      <alignment horizontal="center" vertical="center"/>
    </xf>
    <xf numFmtId="168" fontId="3" fillId="0" borderId="34" xfId="0" applyNumberFormat="1" applyFont="1" applyBorder="1"/>
    <xf numFmtId="168" fontId="4" fillId="0" borderId="34" xfId="0" applyNumberFormat="1" applyFont="1" applyBorder="1"/>
    <xf numFmtId="168" fontId="2" fillId="0" borderId="34" xfId="0" applyNumberFormat="1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3" fillId="0" borderId="5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60" xfId="0" applyFont="1" applyBorder="1" applyAlignment="1">
      <alignment horizontal="center"/>
    </xf>
    <xf numFmtId="0" fontId="4" fillId="0" borderId="5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60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2" fillId="0" borderId="5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1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2" borderId="3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1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2" fillId="0" borderId="1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14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1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1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0" fillId="0" borderId="32" xfId="0" applyBorder="1" applyAlignment="1">
      <alignment horizontal="left"/>
    </xf>
    <xf numFmtId="0" fontId="0" fillId="0" borderId="65" xfId="0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60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66" xfId="0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52" xfId="0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32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0" fillId="0" borderId="54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7" xfId="0" applyBorder="1" applyAlignment="1">
      <alignment horizontal="center"/>
    </xf>
    <xf numFmtId="0" fontId="2" fillId="2" borderId="1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0" fillId="0" borderId="64" xfId="0" applyBorder="1" applyAlignment="1">
      <alignment horizontal="left"/>
    </xf>
    <xf numFmtId="0" fontId="0" fillId="0" borderId="59" xfId="0" applyBorder="1" applyAlignment="1">
      <alignment horizontal="left"/>
    </xf>
    <xf numFmtId="0" fontId="2" fillId="0" borderId="21" xfId="0" applyFont="1" applyBorder="1" applyAlignment="1">
      <alignment horizontal="right"/>
    </xf>
    <xf numFmtId="0" fontId="2" fillId="0" borderId="24" xfId="0" applyFont="1" applyBorder="1" applyAlignment="1">
      <alignment horizontal="right"/>
    </xf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2" fillId="0" borderId="8" xfId="0" applyFont="1" applyBorder="1" applyAlignment="1">
      <alignment horizontal="left" wrapText="1"/>
    </xf>
    <xf numFmtId="0" fontId="0" fillId="0" borderId="31" xfId="0" applyBorder="1" applyAlignment="1">
      <alignment horizontal="left"/>
    </xf>
    <xf numFmtId="0" fontId="0" fillId="0" borderId="62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0" fillId="2" borderId="59" xfId="4" applyNumberFormat="1" applyFont="1" applyFill="1" applyBorder="1" applyAlignment="1">
      <alignment horizontal="center" vertical="center"/>
    </xf>
    <xf numFmtId="0" fontId="10" fillId="2" borderId="11" xfId="4" applyNumberFormat="1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right"/>
    </xf>
    <xf numFmtId="0" fontId="5" fillId="2" borderId="34" xfId="0" applyFont="1" applyFill="1" applyBorder="1" applyAlignment="1">
      <alignment horizontal="right"/>
    </xf>
    <xf numFmtId="0" fontId="6" fillId="2" borderId="34" xfId="0" applyFont="1" applyFill="1" applyBorder="1" applyAlignment="1">
      <alignment horizontal="left"/>
    </xf>
    <xf numFmtId="0" fontId="6" fillId="2" borderId="59" xfId="0" applyFont="1" applyFill="1" applyBorder="1" applyAlignment="1">
      <alignment horizontal="left"/>
    </xf>
    <xf numFmtId="0" fontId="6" fillId="2" borderId="60" xfId="0" applyFont="1" applyFill="1" applyBorder="1" applyAlignment="1">
      <alignment horizontal="left"/>
    </xf>
    <xf numFmtId="0" fontId="5" fillId="2" borderId="34" xfId="0" applyFont="1" applyFill="1" applyBorder="1" applyAlignment="1">
      <alignment horizontal="left"/>
    </xf>
    <xf numFmtId="0" fontId="5" fillId="2" borderId="34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 wrapText="1"/>
    </xf>
    <xf numFmtId="0" fontId="5" fillId="2" borderId="59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60" xfId="0" applyFont="1" applyFill="1" applyBorder="1" applyAlignment="1">
      <alignment horizontal="right" vertical="center"/>
    </xf>
    <xf numFmtId="0" fontId="5" fillId="2" borderId="38" xfId="0" applyFont="1" applyFill="1" applyBorder="1" applyAlignment="1">
      <alignment horizontal="left"/>
    </xf>
    <xf numFmtId="0" fontId="5" fillId="2" borderId="39" xfId="0" applyFont="1" applyFill="1" applyBorder="1" applyAlignment="1">
      <alignment horizontal="left"/>
    </xf>
    <xf numFmtId="0" fontId="4" fillId="2" borderId="1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7" fillId="0" borderId="61" xfId="0" applyFont="1" applyBorder="1" applyAlignment="1">
      <alignment horizontal="center"/>
    </xf>
    <xf numFmtId="0" fontId="7" fillId="0" borderId="62" xfId="0" applyFont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0" borderId="6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46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39" xfId="0" applyFont="1" applyBorder="1" applyAlignment="1">
      <alignment horizontal="center"/>
    </xf>
  </cellXfs>
  <cellStyles count="6">
    <cellStyle name="Millares 2" xfId="4" xr:uid="{00000000-0005-0000-0000-000000000000}"/>
    <cellStyle name="Moneda" xfId="3" builtinId="4"/>
    <cellStyle name="Moneda [0]" xfId="1" builtinId="7"/>
    <cellStyle name="Normal" xfId="0" builtinId="0"/>
    <cellStyle name="Normal 2 10" xfId="5" xr:uid="{00000000-0005-0000-0000-000004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4"/>
  <sheetViews>
    <sheetView tabSelected="1" zoomScaleNormal="100" workbookViewId="0">
      <selection sqref="A1:F1"/>
    </sheetView>
  </sheetViews>
  <sheetFormatPr baseColWidth="10" defaultRowHeight="15" x14ac:dyDescent="0.25"/>
  <cols>
    <col min="1" max="1" width="5.140625" style="171" customWidth="1"/>
    <col min="2" max="2" width="48.42578125" style="167" customWidth="1"/>
    <col min="3" max="4" width="11.42578125" style="171"/>
    <col min="5" max="5" width="17" style="167" customWidth="1"/>
    <col min="6" max="6" width="21" style="167" customWidth="1"/>
    <col min="7" max="7" width="12.5703125" bestFit="1" customWidth="1"/>
    <col min="9" max="9" width="18.42578125" customWidth="1"/>
  </cols>
  <sheetData>
    <row r="1" spans="1:9" x14ac:dyDescent="0.25">
      <c r="A1" s="247" t="s">
        <v>188</v>
      </c>
      <c r="B1" s="247"/>
      <c r="C1" s="247"/>
      <c r="D1" s="247"/>
      <c r="E1" s="247"/>
      <c r="F1" s="247"/>
    </row>
    <row r="2" spans="1:9" ht="32.25" customHeight="1" x14ac:dyDescent="0.25">
      <c r="A2" s="248" t="s">
        <v>190</v>
      </c>
      <c r="B2" s="249"/>
      <c r="C2" s="249"/>
      <c r="D2" s="249"/>
      <c r="E2" s="249"/>
      <c r="F2" s="249"/>
    </row>
    <row r="3" spans="1:9" ht="18.75" x14ac:dyDescent="0.3">
      <c r="A3" s="241" t="s">
        <v>14</v>
      </c>
      <c r="B3" s="242"/>
      <c r="C3" s="242"/>
      <c r="D3" s="243"/>
      <c r="E3" s="74"/>
      <c r="F3" s="74"/>
    </row>
    <row r="4" spans="1:9" ht="17.25" x14ac:dyDescent="0.3">
      <c r="A4" s="244" t="s">
        <v>15</v>
      </c>
      <c r="B4" s="245"/>
      <c r="C4" s="245"/>
      <c r="D4" s="246"/>
      <c r="E4" s="76"/>
      <c r="F4" s="76"/>
    </row>
    <row r="5" spans="1:9" x14ac:dyDescent="0.25">
      <c r="A5" s="211"/>
      <c r="B5" s="212" t="s">
        <v>0</v>
      </c>
      <c r="C5" s="211" t="s">
        <v>1</v>
      </c>
      <c r="D5" s="211" t="s">
        <v>2</v>
      </c>
      <c r="E5" s="212" t="s">
        <v>3</v>
      </c>
      <c r="F5" s="212" t="s">
        <v>4</v>
      </c>
    </row>
    <row r="6" spans="1:9" x14ac:dyDescent="0.25">
      <c r="A6" s="211">
        <v>1</v>
      </c>
      <c r="B6" s="69" t="s">
        <v>135</v>
      </c>
      <c r="C6" s="69"/>
      <c r="D6" s="69"/>
      <c r="E6" s="69"/>
      <c r="F6" s="69"/>
    </row>
    <row r="7" spans="1:9" x14ac:dyDescent="0.25">
      <c r="A7" s="213">
        <v>1.1000000000000001</v>
      </c>
      <c r="B7" s="214" t="s">
        <v>136</v>
      </c>
      <c r="C7" s="213" t="s">
        <v>5</v>
      </c>
      <c r="D7" s="213">
        <v>61.47</v>
      </c>
      <c r="E7" s="228">
        <v>84862</v>
      </c>
      <c r="F7" s="229">
        <f>E7*D7</f>
        <v>5216467.1399999997</v>
      </c>
    </row>
    <row r="8" spans="1:9" x14ac:dyDescent="0.25">
      <c r="A8" s="213">
        <v>1.2</v>
      </c>
      <c r="B8" s="214" t="s">
        <v>35</v>
      </c>
      <c r="C8" s="213" t="s">
        <v>18</v>
      </c>
      <c r="D8" s="213">
        <v>20</v>
      </c>
      <c r="E8" s="228">
        <v>5176</v>
      </c>
      <c r="F8" s="229">
        <f>E8*D8</f>
        <v>103520</v>
      </c>
    </row>
    <row r="9" spans="1:9" x14ac:dyDescent="0.25">
      <c r="A9" s="213">
        <v>1.3</v>
      </c>
      <c r="B9" s="214" t="s">
        <v>28</v>
      </c>
      <c r="C9" s="213" t="s">
        <v>1</v>
      </c>
      <c r="D9" s="213">
        <v>6</v>
      </c>
      <c r="E9" s="228">
        <v>82937</v>
      </c>
      <c r="F9" s="229">
        <f>E9*D9</f>
        <v>497622</v>
      </c>
    </row>
    <row r="10" spans="1:9" x14ac:dyDescent="0.25">
      <c r="A10" s="213">
        <v>2</v>
      </c>
      <c r="B10" s="69" t="s">
        <v>29</v>
      </c>
      <c r="C10" s="69"/>
      <c r="D10" s="69"/>
      <c r="E10" s="139"/>
      <c r="F10" s="139"/>
    </row>
    <row r="11" spans="1:9" s="55" customFormat="1" x14ac:dyDescent="0.25">
      <c r="A11" s="217">
        <v>2.1</v>
      </c>
      <c r="B11" s="218" t="s">
        <v>185</v>
      </c>
      <c r="C11" s="217" t="s">
        <v>5</v>
      </c>
      <c r="D11" s="217">
        <v>81.58</v>
      </c>
      <c r="E11" s="230">
        <v>22832</v>
      </c>
      <c r="F11" s="231">
        <f>E11*D11</f>
        <v>1862634.56</v>
      </c>
    </row>
    <row r="12" spans="1:9" x14ac:dyDescent="0.25">
      <c r="A12" s="213">
        <v>2.2000000000000002</v>
      </c>
      <c r="B12" s="214" t="s">
        <v>33</v>
      </c>
      <c r="C12" s="213" t="s">
        <v>5</v>
      </c>
      <c r="D12" s="213">
        <v>122.36</v>
      </c>
      <c r="E12" s="228">
        <v>11650</v>
      </c>
      <c r="F12" s="231">
        <f>E12*D12</f>
        <v>1425494</v>
      </c>
    </row>
    <row r="13" spans="1:9" s="55" customFormat="1" x14ac:dyDescent="0.25">
      <c r="A13" s="217">
        <v>2.2999999999999998</v>
      </c>
      <c r="B13" s="218" t="s">
        <v>180</v>
      </c>
      <c r="C13" s="217" t="s">
        <v>5</v>
      </c>
      <c r="D13" s="217">
        <v>9.7200000000000006</v>
      </c>
      <c r="E13" s="230">
        <v>8627</v>
      </c>
      <c r="F13" s="231">
        <f>E13*D13</f>
        <v>83854.44</v>
      </c>
    </row>
    <row r="14" spans="1:9" x14ac:dyDescent="0.25">
      <c r="A14" s="213">
        <v>3</v>
      </c>
      <c r="B14" s="69" t="s">
        <v>30</v>
      </c>
      <c r="C14" s="69"/>
      <c r="D14" s="69"/>
      <c r="E14" s="139"/>
      <c r="F14" s="139"/>
    </row>
    <row r="15" spans="1:9" x14ac:dyDescent="0.25">
      <c r="A15" s="213">
        <v>3.1</v>
      </c>
      <c r="B15" s="214" t="s">
        <v>48</v>
      </c>
      <c r="C15" s="213" t="s">
        <v>5</v>
      </c>
      <c r="D15" s="213">
        <v>10.8</v>
      </c>
      <c r="E15" s="228">
        <v>63949</v>
      </c>
      <c r="F15" s="229">
        <f>E15*D15</f>
        <v>690649.20000000007</v>
      </c>
    </row>
    <row r="16" spans="1:9" x14ac:dyDescent="0.25">
      <c r="A16" s="213">
        <v>4</v>
      </c>
      <c r="B16" s="69" t="s">
        <v>43</v>
      </c>
      <c r="C16" s="69"/>
      <c r="D16" s="69"/>
      <c r="E16" s="139"/>
      <c r="F16" s="139"/>
      <c r="I16" s="18"/>
    </row>
    <row r="17" spans="1:9" ht="18" customHeight="1" x14ac:dyDescent="0.25">
      <c r="A17" s="213">
        <v>4.0999999999999996</v>
      </c>
      <c r="B17" s="214" t="s">
        <v>44</v>
      </c>
      <c r="C17" s="213" t="s">
        <v>5</v>
      </c>
      <c r="D17" s="213">
        <v>61.47</v>
      </c>
      <c r="E17" s="228">
        <v>30000</v>
      </c>
      <c r="F17" s="229">
        <f>E17*D17</f>
        <v>1844100</v>
      </c>
    </row>
    <row r="18" spans="1:9" x14ac:dyDescent="0.25">
      <c r="A18" s="239"/>
      <c r="B18" s="239"/>
      <c r="C18" s="239"/>
      <c r="D18" s="240"/>
      <c r="E18" s="226" t="s">
        <v>75</v>
      </c>
      <c r="F18" s="229">
        <f>F17+F15+F12+F9+F13+F7+F8</f>
        <v>9861706.7800000012</v>
      </c>
      <c r="I18" s="17"/>
    </row>
    <row r="19" spans="1:9" ht="18.75" x14ac:dyDescent="0.3">
      <c r="A19" s="241" t="s">
        <v>186</v>
      </c>
      <c r="B19" s="242"/>
      <c r="C19" s="242"/>
      <c r="D19" s="243"/>
      <c r="E19" s="74"/>
      <c r="F19" s="74"/>
    </row>
    <row r="20" spans="1:9" ht="17.25" x14ac:dyDescent="0.3">
      <c r="A20" s="244" t="s">
        <v>16</v>
      </c>
      <c r="B20" s="245"/>
      <c r="C20" s="245"/>
      <c r="D20" s="246"/>
      <c r="E20" s="69"/>
      <c r="F20" s="69"/>
    </row>
    <row r="21" spans="1:9" x14ac:dyDescent="0.25">
      <c r="A21" s="211"/>
      <c r="B21" s="212" t="s">
        <v>0</v>
      </c>
      <c r="C21" s="211" t="s">
        <v>1</v>
      </c>
      <c r="D21" s="211" t="s">
        <v>2</v>
      </c>
      <c r="E21" s="212" t="s">
        <v>3</v>
      </c>
      <c r="F21" s="212" t="s">
        <v>4</v>
      </c>
    </row>
    <row r="22" spans="1:9" x14ac:dyDescent="0.25">
      <c r="A22" s="211">
        <v>1</v>
      </c>
      <c r="B22" s="69" t="s">
        <v>38</v>
      </c>
      <c r="C22" s="69"/>
      <c r="D22" s="69"/>
      <c r="E22" s="69"/>
      <c r="F22" s="69"/>
    </row>
    <row r="23" spans="1:9" x14ac:dyDescent="0.25">
      <c r="A23" s="213">
        <v>1.1000000000000001</v>
      </c>
      <c r="B23" s="214" t="s">
        <v>13</v>
      </c>
      <c r="C23" s="213" t="s">
        <v>5</v>
      </c>
      <c r="D23" s="213">
        <v>1.7</v>
      </c>
      <c r="E23" s="228">
        <v>22788</v>
      </c>
      <c r="F23" s="229">
        <f>E23*D23</f>
        <v>38739.599999999999</v>
      </c>
    </row>
    <row r="24" spans="1:9" x14ac:dyDescent="0.25">
      <c r="A24" s="213">
        <v>1.2</v>
      </c>
      <c r="B24" s="214" t="s">
        <v>6</v>
      </c>
      <c r="C24" s="213" t="s">
        <v>7</v>
      </c>
      <c r="D24" s="213">
        <v>30</v>
      </c>
      <c r="E24" s="228">
        <v>17343</v>
      </c>
      <c r="F24" s="229">
        <f>E24*D24</f>
        <v>520290</v>
      </c>
    </row>
    <row r="25" spans="1:9" x14ac:dyDescent="0.25">
      <c r="A25" s="213">
        <v>2</v>
      </c>
      <c r="B25" s="69" t="s">
        <v>39</v>
      </c>
      <c r="C25" s="69"/>
      <c r="D25" s="69"/>
      <c r="E25" s="139"/>
      <c r="F25" s="139"/>
    </row>
    <row r="26" spans="1:9" ht="14.25" customHeight="1" x14ac:dyDescent="0.25">
      <c r="A26" s="213">
        <v>2.1</v>
      </c>
      <c r="B26" s="221" t="s">
        <v>21</v>
      </c>
      <c r="C26" s="213" t="s">
        <v>1</v>
      </c>
      <c r="D26" s="213">
        <v>1</v>
      </c>
      <c r="E26" s="228">
        <v>673203</v>
      </c>
      <c r="F26" s="229">
        <f>E26*D26</f>
        <v>673203</v>
      </c>
    </row>
    <row r="27" spans="1:9" x14ac:dyDescent="0.25">
      <c r="A27" s="213">
        <v>2.2000000000000002</v>
      </c>
      <c r="B27" s="214" t="s">
        <v>20</v>
      </c>
      <c r="C27" s="213" t="s">
        <v>1</v>
      </c>
      <c r="D27" s="213">
        <v>1</v>
      </c>
      <c r="E27" s="228">
        <v>414335</v>
      </c>
      <c r="F27" s="229">
        <f>E27*D27</f>
        <v>414335</v>
      </c>
    </row>
    <row r="28" spans="1:9" x14ac:dyDescent="0.25">
      <c r="A28" s="213">
        <v>2.2999999999999998</v>
      </c>
      <c r="B28" s="214" t="s">
        <v>17</v>
      </c>
      <c r="C28" s="213" t="s">
        <v>1</v>
      </c>
      <c r="D28" s="213">
        <v>1</v>
      </c>
      <c r="E28" s="228">
        <v>285990</v>
      </c>
      <c r="F28" s="229">
        <f>E28*D28</f>
        <v>285990</v>
      </c>
    </row>
    <row r="29" spans="1:9" x14ac:dyDescent="0.25">
      <c r="A29" s="213">
        <v>2.4</v>
      </c>
      <c r="B29" s="214" t="s">
        <v>19</v>
      </c>
      <c r="C29" s="213" t="s">
        <v>5</v>
      </c>
      <c r="D29" s="213">
        <v>6.88</v>
      </c>
      <c r="E29" s="228">
        <v>85437</v>
      </c>
      <c r="F29" s="229">
        <f>E29*D29</f>
        <v>587806.55999999994</v>
      </c>
    </row>
    <row r="30" spans="1:9" x14ac:dyDescent="0.25">
      <c r="A30" s="213">
        <v>2.5</v>
      </c>
      <c r="B30" s="214" t="s">
        <v>22</v>
      </c>
      <c r="C30" s="213" t="s">
        <v>5</v>
      </c>
      <c r="D30" s="213">
        <v>3.45</v>
      </c>
      <c r="E30" s="228">
        <v>53913</v>
      </c>
      <c r="F30" s="229">
        <f>E30*D30</f>
        <v>185999.85</v>
      </c>
    </row>
    <row r="31" spans="1:9" x14ac:dyDescent="0.25">
      <c r="A31" s="213">
        <v>3</v>
      </c>
      <c r="B31" s="69" t="s">
        <v>40</v>
      </c>
      <c r="C31" s="69"/>
      <c r="D31" s="69"/>
      <c r="E31" s="139"/>
      <c r="F31" s="139"/>
    </row>
    <row r="32" spans="1:9" x14ac:dyDescent="0.25">
      <c r="A32" s="213">
        <v>3.1</v>
      </c>
      <c r="B32" s="214" t="s">
        <v>41</v>
      </c>
      <c r="C32" s="213" t="s">
        <v>1</v>
      </c>
      <c r="D32" s="213">
        <v>1</v>
      </c>
      <c r="E32" s="228">
        <v>82937</v>
      </c>
      <c r="F32" s="229">
        <f>E32*D32</f>
        <v>82937</v>
      </c>
    </row>
    <row r="33" spans="1:6" x14ac:dyDescent="0.25">
      <c r="A33" s="213">
        <v>4</v>
      </c>
      <c r="B33" s="69" t="s">
        <v>29</v>
      </c>
      <c r="C33" s="69"/>
      <c r="D33" s="69"/>
      <c r="E33" s="139"/>
      <c r="F33" s="139"/>
    </row>
    <row r="34" spans="1:6" x14ac:dyDescent="0.25">
      <c r="A34" s="213">
        <v>4.0999999999999996</v>
      </c>
      <c r="B34" s="214" t="s">
        <v>33</v>
      </c>
      <c r="C34" s="213" t="s">
        <v>18</v>
      </c>
      <c r="D34" s="213">
        <v>3.45</v>
      </c>
      <c r="E34" s="228">
        <v>11650</v>
      </c>
      <c r="F34" s="229">
        <f>E34*D34</f>
        <v>40192.5</v>
      </c>
    </row>
    <row r="35" spans="1:6" x14ac:dyDescent="0.25">
      <c r="A35" s="250"/>
      <c r="B35" s="251"/>
      <c r="C35" s="251"/>
      <c r="D35" s="252"/>
      <c r="E35" s="232" t="s">
        <v>75</v>
      </c>
      <c r="F35" s="229">
        <f>+F23+F24+F26+F27+F28+F29+F30+F32+F34</f>
        <v>2829493.5100000002</v>
      </c>
    </row>
    <row r="36" spans="1:6" ht="17.25" x14ac:dyDescent="0.3">
      <c r="A36" s="244" t="s">
        <v>15</v>
      </c>
      <c r="B36" s="245"/>
      <c r="C36" s="245"/>
      <c r="D36" s="246"/>
      <c r="E36" s="76"/>
      <c r="F36" s="76"/>
    </row>
    <row r="37" spans="1:6" x14ac:dyDescent="0.25">
      <c r="A37" s="213"/>
      <c r="B37" s="212" t="s">
        <v>0</v>
      </c>
      <c r="C37" s="211" t="s">
        <v>1</v>
      </c>
      <c r="D37" s="211" t="s">
        <v>2</v>
      </c>
      <c r="E37" s="212" t="s">
        <v>3</v>
      </c>
      <c r="F37" s="212" t="s">
        <v>4</v>
      </c>
    </row>
    <row r="38" spans="1:6" x14ac:dyDescent="0.25">
      <c r="A38" s="213">
        <v>1</v>
      </c>
      <c r="B38" s="69" t="s">
        <v>45</v>
      </c>
      <c r="C38" s="69"/>
      <c r="D38" s="69"/>
      <c r="E38" s="69"/>
      <c r="F38" s="69"/>
    </row>
    <row r="39" spans="1:6" x14ac:dyDescent="0.25">
      <c r="A39" s="213">
        <v>1.1000000000000001</v>
      </c>
      <c r="B39" s="214" t="s">
        <v>22</v>
      </c>
      <c r="C39" s="213" t="s">
        <v>5</v>
      </c>
      <c r="D39" s="213">
        <v>35.57</v>
      </c>
      <c r="E39" s="228">
        <v>53913</v>
      </c>
      <c r="F39" s="229">
        <f>E39*D39</f>
        <v>1917685.41</v>
      </c>
    </row>
    <row r="40" spans="1:6" x14ac:dyDescent="0.25">
      <c r="A40" s="213">
        <v>2</v>
      </c>
      <c r="B40" s="69" t="s">
        <v>137</v>
      </c>
      <c r="C40" s="26"/>
      <c r="D40" s="26"/>
      <c r="E40" s="233"/>
      <c r="F40" s="233"/>
    </row>
    <row r="41" spans="1:6" x14ac:dyDescent="0.25">
      <c r="A41" s="213">
        <v>2.1</v>
      </c>
      <c r="B41" s="214" t="s">
        <v>136</v>
      </c>
      <c r="C41" s="213" t="s">
        <v>5</v>
      </c>
      <c r="D41" s="213">
        <v>35.57</v>
      </c>
      <c r="E41" s="228">
        <v>84862</v>
      </c>
      <c r="F41" s="229">
        <f>E41*D41</f>
        <v>3018541.34</v>
      </c>
    </row>
    <row r="42" spans="1:6" x14ac:dyDescent="0.25">
      <c r="A42" s="213">
        <v>2.2000000000000002</v>
      </c>
      <c r="B42" s="214" t="s">
        <v>28</v>
      </c>
      <c r="C42" s="213" t="s">
        <v>1</v>
      </c>
      <c r="D42" s="213">
        <v>6</v>
      </c>
      <c r="E42" s="228">
        <v>82937</v>
      </c>
      <c r="F42" s="229">
        <f>E42*D42</f>
        <v>497622</v>
      </c>
    </row>
    <row r="43" spans="1:6" x14ac:dyDescent="0.25">
      <c r="A43" s="213">
        <v>3</v>
      </c>
      <c r="B43" s="69" t="s">
        <v>43</v>
      </c>
      <c r="C43" s="69"/>
      <c r="D43" s="69"/>
      <c r="E43" s="139"/>
      <c r="F43" s="139"/>
    </row>
    <row r="44" spans="1:6" ht="30" x14ac:dyDescent="0.25">
      <c r="A44" s="213">
        <v>3.1</v>
      </c>
      <c r="B44" s="222" t="s">
        <v>37</v>
      </c>
      <c r="C44" s="213" t="s">
        <v>1</v>
      </c>
      <c r="D44" s="213">
        <v>35.57</v>
      </c>
      <c r="E44" s="228">
        <v>30000</v>
      </c>
      <c r="F44" s="229">
        <f>E44*D44</f>
        <v>1067100</v>
      </c>
    </row>
    <row r="45" spans="1:6" x14ac:dyDescent="0.25">
      <c r="A45" s="213">
        <v>4</v>
      </c>
      <c r="B45" s="227" t="s">
        <v>29</v>
      </c>
      <c r="C45" s="227"/>
      <c r="D45" s="227"/>
      <c r="E45" s="234"/>
      <c r="F45" s="234"/>
    </row>
    <row r="46" spans="1:6" x14ac:dyDescent="0.25">
      <c r="A46" s="213">
        <v>4.0999999999999996</v>
      </c>
      <c r="B46" s="214" t="s">
        <v>185</v>
      </c>
      <c r="C46" s="213" t="s">
        <v>5</v>
      </c>
      <c r="D46" s="213">
        <v>26.34</v>
      </c>
      <c r="E46" s="228">
        <v>13396</v>
      </c>
      <c r="F46" s="229">
        <f>E46*D46</f>
        <v>352850.64</v>
      </c>
    </row>
    <row r="47" spans="1:6" x14ac:dyDescent="0.25">
      <c r="A47" s="213">
        <v>4.2</v>
      </c>
      <c r="B47" s="214" t="s">
        <v>33</v>
      </c>
      <c r="C47" s="213" t="s">
        <v>5</v>
      </c>
      <c r="D47" s="213">
        <v>12.81</v>
      </c>
      <c r="E47" s="228">
        <v>11650</v>
      </c>
      <c r="F47" s="229">
        <f>E47*D47</f>
        <v>149236.5</v>
      </c>
    </row>
    <row r="48" spans="1:6" x14ac:dyDescent="0.25">
      <c r="A48" s="239"/>
      <c r="B48" s="239"/>
      <c r="C48" s="239"/>
      <c r="D48" s="240"/>
      <c r="E48" s="235" t="s">
        <v>75</v>
      </c>
      <c r="F48" s="229">
        <f>F46+F44+F42+F41+F39+F47</f>
        <v>7003035.8900000006</v>
      </c>
    </row>
    <row r="49" spans="1:7" ht="18.75" x14ac:dyDescent="0.3">
      <c r="A49" s="241" t="s">
        <v>23</v>
      </c>
      <c r="B49" s="242"/>
      <c r="C49" s="242"/>
      <c r="D49" s="243"/>
      <c r="E49" s="236"/>
      <c r="F49" s="236"/>
    </row>
    <row r="50" spans="1:7" ht="17.25" x14ac:dyDescent="0.3">
      <c r="A50" s="244" t="s">
        <v>24</v>
      </c>
      <c r="B50" s="245"/>
      <c r="C50" s="245"/>
      <c r="D50" s="246"/>
      <c r="E50" s="237"/>
      <c r="F50" s="237"/>
    </row>
    <row r="51" spans="1:7" x14ac:dyDescent="0.25">
      <c r="A51" s="213"/>
      <c r="B51" s="212" t="s">
        <v>0</v>
      </c>
      <c r="C51" s="211" t="s">
        <v>1</v>
      </c>
      <c r="D51" s="211" t="s">
        <v>2</v>
      </c>
      <c r="E51" s="238" t="s">
        <v>3</v>
      </c>
      <c r="F51" s="238" t="s">
        <v>4</v>
      </c>
    </row>
    <row r="52" spans="1:7" x14ac:dyDescent="0.25">
      <c r="A52" s="213">
        <v>1</v>
      </c>
      <c r="B52" s="69" t="s">
        <v>168</v>
      </c>
      <c r="C52" s="69"/>
      <c r="D52" s="69"/>
      <c r="E52" s="139"/>
      <c r="F52" s="139"/>
    </row>
    <row r="53" spans="1:7" x14ac:dyDescent="0.25">
      <c r="A53" s="213">
        <v>1.1000000000000001</v>
      </c>
      <c r="B53" s="214" t="s">
        <v>168</v>
      </c>
      <c r="C53" s="213" t="s">
        <v>1</v>
      </c>
      <c r="D53" s="213">
        <v>1</v>
      </c>
      <c r="E53" s="228">
        <v>166360</v>
      </c>
      <c r="F53" s="229">
        <f>E53*D53</f>
        <v>166360</v>
      </c>
    </row>
    <row r="54" spans="1:7" x14ac:dyDescent="0.25">
      <c r="A54" s="213">
        <v>2</v>
      </c>
      <c r="B54" s="69" t="s">
        <v>26</v>
      </c>
      <c r="C54" s="69"/>
      <c r="D54" s="69"/>
      <c r="E54" s="139"/>
      <c r="F54" s="139"/>
    </row>
    <row r="55" spans="1:7" x14ac:dyDescent="0.25">
      <c r="A55" s="213">
        <v>2.1</v>
      </c>
      <c r="B55" s="221" t="s">
        <v>46</v>
      </c>
      <c r="C55" s="213" t="s">
        <v>5</v>
      </c>
      <c r="D55" s="213">
        <v>232.89</v>
      </c>
      <c r="E55" s="228">
        <v>30000</v>
      </c>
      <c r="F55" s="229">
        <f>E55*D55</f>
        <v>6986700</v>
      </c>
    </row>
    <row r="56" spans="1:7" x14ac:dyDescent="0.25">
      <c r="A56" s="213">
        <v>3</v>
      </c>
      <c r="B56" s="227" t="s">
        <v>135</v>
      </c>
      <c r="C56" s="227"/>
      <c r="D56" s="227"/>
      <c r="E56" s="234"/>
      <c r="F56" s="234"/>
    </row>
    <row r="57" spans="1:7" x14ac:dyDescent="0.25">
      <c r="A57" s="213">
        <v>3.1</v>
      </c>
      <c r="B57" s="221" t="s">
        <v>28</v>
      </c>
      <c r="C57" s="213" t="s">
        <v>1</v>
      </c>
      <c r="D57" s="213">
        <v>10</v>
      </c>
      <c r="E57" s="228">
        <v>82937</v>
      </c>
      <c r="F57" s="229">
        <f>E57*D57</f>
        <v>829370</v>
      </c>
    </row>
    <row r="58" spans="1:7" x14ac:dyDescent="0.25">
      <c r="A58" s="239"/>
      <c r="B58" s="239"/>
      <c r="C58" s="239"/>
      <c r="D58" s="240"/>
      <c r="E58" s="211" t="s">
        <v>75</v>
      </c>
      <c r="F58" s="229">
        <f>F57+F55+F53</f>
        <v>7982430</v>
      </c>
    </row>
    <row r="59" spans="1:7" x14ac:dyDescent="0.25">
      <c r="A59" s="253" t="s">
        <v>31</v>
      </c>
      <c r="B59" s="253"/>
      <c r="C59" s="253"/>
      <c r="D59" s="253"/>
      <c r="E59" s="253"/>
      <c r="F59" s="229">
        <f>F58+F48+F35+F18</f>
        <v>27676666.180000003</v>
      </c>
    </row>
    <row r="60" spans="1:7" x14ac:dyDescent="0.25">
      <c r="A60" s="254" t="s">
        <v>9</v>
      </c>
      <c r="B60" s="254"/>
      <c r="C60" s="254"/>
      <c r="D60" s="254"/>
      <c r="E60" s="223">
        <f>+AIU!H14</f>
        <v>0.17430687851485055</v>
      </c>
      <c r="F60" s="229">
        <f>F59*E60</f>
        <v>4824233.2895333339</v>
      </c>
    </row>
    <row r="61" spans="1:7" x14ac:dyDescent="0.25">
      <c r="A61" s="254" t="s">
        <v>10</v>
      </c>
      <c r="B61" s="254"/>
      <c r="C61" s="254"/>
      <c r="D61" s="254"/>
      <c r="E61" s="224">
        <f>+AIU!H15</f>
        <v>0.01</v>
      </c>
      <c r="F61" s="229">
        <f>F59*E61</f>
        <v>276766.66180000006</v>
      </c>
    </row>
    <row r="62" spans="1:7" x14ac:dyDescent="0.25">
      <c r="A62" s="254" t="s">
        <v>11</v>
      </c>
      <c r="B62" s="254"/>
      <c r="C62" s="254"/>
      <c r="D62" s="254"/>
      <c r="E62" s="224">
        <f>+AIU!H16</f>
        <v>0.05</v>
      </c>
      <c r="F62" s="229">
        <f>F59*E62</f>
        <v>1383833.3090000004</v>
      </c>
    </row>
    <row r="63" spans="1:7" x14ac:dyDescent="0.25">
      <c r="A63" s="253" t="s">
        <v>12</v>
      </c>
      <c r="B63" s="253"/>
      <c r="C63" s="253"/>
      <c r="D63" s="253"/>
      <c r="E63" s="253"/>
      <c r="F63" s="238">
        <f>+F59+F60+F61+F62</f>
        <v>34161499.440333337</v>
      </c>
    </row>
    <row r="64" spans="1:7" x14ac:dyDescent="0.25">
      <c r="G64" s="18"/>
    </row>
    <row r="84" spans="8:8" x14ac:dyDescent="0.25">
      <c r="H84" s="18"/>
    </row>
  </sheetData>
  <mergeCells count="18">
    <mergeCell ref="A63:E63"/>
    <mergeCell ref="A59:E59"/>
    <mergeCell ref="A60:D60"/>
    <mergeCell ref="A61:D61"/>
    <mergeCell ref="A62:D62"/>
    <mergeCell ref="A48:D48"/>
    <mergeCell ref="A49:D49"/>
    <mergeCell ref="A50:D50"/>
    <mergeCell ref="A58:D58"/>
    <mergeCell ref="A1:F1"/>
    <mergeCell ref="A2:F2"/>
    <mergeCell ref="A20:D20"/>
    <mergeCell ref="A3:D3"/>
    <mergeCell ref="A18:D18"/>
    <mergeCell ref="A35:D35"/>
    <mergeCell ref="A36:D36"/>
    <mergeCell ref="A4:D4"/>
    <mergeCell ref="A19:D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6"/>
  <sheetViews>
    <sheetView topLeftCell="A30" zoomScale="87" zoomScaleNormal="87" workbookViewId="0">
      <selection activeCell="J55" sqref="J55"/>
    </sheetView>
  </sheetViews>
  <sheetFormatPr baseColWidth="10" defaultRowHeight="15" x14ac:dyDescent="0.25"/>
  <cols>
    <col min="2" max="2" width="64.85546875" customWidth="1"/>
    <col min="3" max="10" width="11.42578125" style="171"/>
  </cols>
  <sheetData>
    <row r="1" spans="1:11" ht="15" customHeight="1" x14ac:dyDescent="0.25">
      <c r="A1" s="265" t="s">
        <v>49</v>
      </c>
      <c r="B1" s="266"/>
      <c r="C1" s="266"/>
      <c r="D1" s="266"/>
      <c r="E1" s="266"/>
      <c r="F1" s="266"/>
      <c r="G1" s="266"/>
      <c r="H1" s="266"/>
      <c r="I1" s="266"/>
      <c r="J1" s="267"/>
      <c r="K1" s="28"/>
    </row>
    <row r="2" spans="1:11" ht="15.75" thickBot="1" x14ac:dyDescent="0.3">
      <c r="A2" s="268"/>
      <c r="B2" s="269"/>
      <c r="C2" s="269"/>
      <c r="D2" s="269"/>
      <c r="E2" s="269"/>
      <c r="F2" s="269"/>
      <c r="G2" s="269"/>
      <c r="H2" s="269"/>
      <c r="I2" s="269"/>
      <c r="J2" s="270"/>
      <c r="K2" s="28"/>
    </row>
    <row r="3" spans="1:11" ht="16.5" thickBot="1" x14ac:dyDescent="0.3">
      <c r="A3" s="271" t="s">
        <v>14</v>
      </c>
      <c r="B3" s="272"/>
      <c r="C3" s="272"/>
      <c r="D3" s="272"/>
      <c r="E3" s="272"/>
      <c r="F3" s="272"/>
      <c r="G3" s="272"/>
      <c r="H3" s="272"/>
      <c r="I3" s="272"/>
      <c r="J3" s="261"/>
      <c r="K3" s="28"/>
    </row>
    <row r="4" spans="1:11" ht="16.5" thickBot="1" x14ac:dyDescent="0.3">
      <c r="A4" s="258" t="s">
        <v>15</v>
      </c>
      <c r="B4" s="259"/>
      <c r="C4" s="259"/>
      <c r="D4" s="259"/>
      <c r="E4" s="259"/>
      <c r="F4" s="259"/>
      <c r="G4" s="259"/>
      <c r="H4" s="259"/>
      <c r="I4" s="259"/>
      <c r="J4" s="260"/>
      <c r="K4" s="28"/>
    </row>
    <row r="5" spans="1:11" ht="16.5" thickBot="1" x14ac:dyDescent="0.3">
      <c r="A5" s="30">
        <v>1</v>
      </c>
      <c r="B5" s="258" t="s">
        <v>42</v>
      </c>
      <c r="C5" s="259"/>
      <c r="D5" s="259"/>
      <c r="E5" s="259"/>
      <c r="F5" s="259"/>
      <c r="G5" s="259"/>
      <c r="H5" s="259"/>
      <c r="I5" s="259"/>
      <c r="J5" s="260"/>
      <c r="K5" s="25"/>
    </row>
    <row r="6" spans="1:11" ht="18" customHeight="1" thickBot="1" x14ac:dyDescent="0.3">
      <c r="A6" s="31"/>
      <c r="B6" s="32" t="s">
        <v>50</v>
      </c>
      <c r="C6" s="175" t="s">
        <v>51</v>
      </c>
      <c r="D6" s="175" t="s">
        <v>52</v>
      </c>
      <c r="E6" s="175" t="s">
        <v>53</v>
      </c>
      <c r="F6" s="175" t="s">
        <v>54</v>
      </c>
      <c r="G6" s="175" t="s">
        <v>55</v>
      </c>
      <c r="H6" s="175" t="s">
        <v>56</v>
      </c>
      <c r="I6" s="176" t="s">
        <v>57</v>
      </c>
      <c r="J6" s="177" t="s">
        <v>58</v>
      </c>
    </row>
    <row r="7" spans="1:11" ht="15.75" x14ac:dyDescent="0.25">
      <c r="A7" s="31"/>
      <c r="B7" s="37" t="s">
        <v>32</v>
      </c>
      <c r="C7" s="183">
        <v>9</v>
      </c>
      <c r="D7" s="183">
        <v>6.83</v>
      </c>
      <c r="F7" s="183"/>
      <c r="G7" s="183"/>
      <c r="H7" s="183"/>
      <c r="I7" s="183" t="s">
        <v>5</v>
      </c>
      <c r="J7" s="184">
        <f>C7*D7</f>
        <v>61.47</v>
      </c>
    </row>
    <row r="8" spans="1:11" ht="15.75" x14ac:dyDescent="0.25">
      <c r="A8" s="31"/>
      <c r="B8" s="38" t="s">
        <v>35</v>
      </c>
      <c r="C8" s="185">
        <v>20</v>
      </c>
      <c r="D8" s="185"/>
      <c r="E8" s="185"/>
      <c r="F8" s="185"/>
      <c r="G8" s="185"/>
      <c r="H8" s="185"/>
      <c r="I8" s="185" t="s">
        <v>18</v>
      </c>
      <c r="J8" s="186">
        <f>C8</f>
        <v>20</v>
      </c>
    </row>
    <row r="9" spans="1:11" ht="16.5" thickBot="1" x14ac:dyDescent="0.3">
      <c r="A9" s="33"/>
      <c r="B9" s="39" t="s">
        <v>28</v>
      </c>
      <c r="C9" s="187"/>
      <c r="D9" s="187"/>
      <c r="E9" s="187"/>
      <c r="F9" s="187"/>
      <c r="G9" s="187"/>
      <c r="H9" s="187">
        <v>6</v>
      </c>
      <c r="I9" s="187" t="s">
        <v>1</v>
      </c>
      <c r="J9" s="188">
        <v>6</v>
      </c>
    </row>
    <row r="10" spans="1:11" ht="16.5" thickBot="1" x14ac:dyDescent="0.3">
      <c r="A10" s="34">
        <v>2</v>
      </c>
      <c r="B10" s="258" t="s">
        <v>29</v>
      </c>
      <c r="C10" s="259"/>
      <c r="D10" s="259"/>
      <c r="E10" s="259"/>
      <c r="F10" s="259"/>
      <c r="G10" s="259"/>
      <c r="H10" s="259"/>
      <c r="I10" s="259"/>
      <c r="J10" s="260"/>
    </row>
    <row r="11" spans="1:11" ht="18" customHeight="1" thickBot="1" x14ac:dyDescent="0.3">
      <c r="A11" s="35"/>
      <c r="B11" s="32" t="s">
        <v>50</v>
      </c>
      <c r="C11" s="175" t="s">
        <v>51</v>
      </c>
      <c r="D11" s="175" t="s">
        <v>52</v>
      </c>
      <c r="E11" s="175" t="s">
        <v>53</v>
      </c>
      <c r="F11" s="175" t="s">
        <v>54</v>
      </c>
      <c r="G11" s="175" t="s">
        <v>55</v>
      </c>
      <c r="H11" s="175" t="s">
        <v>56</v>
      </c>
      <c r="I11" s="176" t="s">
        <v>57</v>
      </c>
      <c r="J11" s="177" t="s">
        <v>58</v>
      </c>
    </row>
    <row r="12" spans="1:11" ht="15.75" x14ac:dyDescent="0.25">
      <c r="A12" s="35"/>
      <c r="B12" s="37" t="s">
        <v>185</v>
      </c>
      <c r="C12" s="183"/>
      <c r="D12" s="183">
        <v>67.98</v>
      </c>
      <c r="E12" s="183">
        <v>1.2</v>
      </c>
      <c r="F12" s="183"/>
      <c r="G12" s="183"/>
      <c r="H12" s="183"/>
      <c r="I12" s="189" t="s">
        <v>5</v>
      </c>
      <c r="J12" s="190">
        <v>81.58</v>
      </c>
    </row>
    <row r="13" spans="1:11" ht="16.5" thickBot="1" x14ac:dyDescent="0.3">
      <c r="A13" s="35"/>
      <c r="B13" s="38" t="s">
        <v>33</v>
      </c>
      <c r="C13" s="185"/>
      <c r="D13" s="185">
        <v>67.97</v>
      </c>
      <c r="E13" s="185">
        <v>1.8</v>
      </c>
      <c r="F13" s="185"/>
      <c r="G13" s="185"/>
      <c r="H13" s="185"/>
      <c r="I13" s="191" t="s">
        <v>5</v>
      </c>
      <c r="J13" s="192">
        <v>122.36</v>
      </c>
    </row>
    <row r="14" spans="1:11" ht="16.5" thickBot="1" x14ac:dyDescent="0.3">
      <c r="A14" s="35"/>
      <c r="B14" s="39" t="s">
        <v>180</v>
      </c>
      <c r="C14" s="187"/>
      <c r="D14" s="187">
        <v>7.6</v>
      </c>
      <c r="E14" s="187">
        <v>1.2</v>
      </c>
      <c r="F14" s="187"/>
      <c r="G14" s="187"/>
      <c r="H14" s="187"/>
      <c r="I14" s="193" t="s">
        <v>5</v>
      </c>
      <c r="J14" s="192">
        <v>9.7200000000000006</v>
      </c>
    </row>
    <row r="15" spans="1:11" ht="16.5" thickBot="1" x14ac:dyDescent="0.3">
      <c r="A15" s="34">
        <v>3</v>
      </c>
      <c r="B15" s="262" t="s">
        <v>30</v>
      </c>
      <c r="C15" s="263"/>
      <c r="D15" s="263"/>
      <c r="E15" s="263"/>
      <c r="F15" s="263"/>
      <c r="G15" s="263"/>
      <c r="H15" s="263"/>
      <c r="I15" s="263"/>
      <c r="J15" s="264"/>
    </row>
    <row r="16" spans="1:11" ht="15.75" customHeight="1" thickBot="1" x14ac:dyDescent="0.3">
      <c r="A16" s="31"/>
      <c r="B16" s="32" t="s">
        <v>50</v>
      </c>
      <c r="C16" s="175" t="s">
        <v>51</v>
      </c>
      <c r="D16" s="175" t="s">
        <v>52</v>
      </c>
      <c r="E16" s="175" t="s">
        <v>53</v>
      </c>
      <c r="F16" s="175" t="s">
        <v>54</v>
      </c>
      <c r="G16" s="175" t="s">
        <v>55</v>
      </c>
      <c r="H16" s="175" t="s">
        <v>56</v>
      </c>
      <c r="I16" s="176" t="s">
        <v>57</v>
      </c>
      <c r="J16" s="177" t="s">
        <v>58</v>
      </c>
    </row>
    <row r="17" spans="1:10" ht="16.5" thickBot="1" x14ac:dyDescent="0.3">
      <c r="A17" s="35"/>
      <c r="B17" s="35" t="s">
        <v>48</v>
      </c>
      <c r="C17" s="194"/>
      <c r="D17" s="194">
        <v>3.6</v>
      </c>
      <c r="E17" s="194">
        <v>3</v>
      </c>
      <c r="F17" s="194"/>
      <c r="G17" s="194"/>
      <c r="H17" s="194"/>
      <c r="I17" s="194" t="s">
        <v>5</v>
      </c>
      <c r="J17" s="194">
        <v>10.8</v>
      </c>
    </row>
    <row r="18" spans="1:10" ht="16.5" thickBot="1" x14ac:dyDescent="0.3">
      <c r="A18" s="34">
        <v>4</v>
      </c>
      <c r="B18" s="258" t="s">
        <v>43</v>
      </c>
      <c r="C18" s="259"/>
      <c r="D18" s="259"/>
      <c r="E18" s="259"/>
      <c r="F18" s="259"/>
      <c r="G18" s="259"/>
      <c r="H18" s="259"/>
      <c r="I18" s="259"/>
      <c r="J18" s="260"/>
    </row>
    <row r="19" spans="1:10" ht="18.75" customHeight="1" x14ac:dyDescent="0.25">
      <c r="A19" s="31"/>
      <c r="B19" s="40" t="s">
        <v>50</v>
      </c>
      <c r="C19" s="161" t="s">
        <v>51</v>
      </c>
      <c r="D19" s="161" t="s">
        <v>52</v>
      </c>
      <c r="E19" s="161" t="s">
        <v>53</v>
      </c>
      <c r="F19" s="161" t="s">
        <v>54</v>
      </c>
      <c r="G19" s="161" t="s">
        <v>55</v>
      </c>
      <c r="H19" s="161" t="s">
        <v>56</v>
      </c>
      <c r="I19" s="161" t="s">
        <v>57</v>
      </c>
      <c r="J19" s="162" t="s">
        <v>58</v>
      </c>
    </row>
    <row r="20" spans="1:10" ht="16.5" thickBot="1" x14ac:dyDescent="0.3">
      <c r="A20" s="35"/>
      <c r="B20" s="39" t="s">
        <v>44</v>
      </c>
      <c r="C20" s="187">
        <v>9</v>
      </c>
      <c r="D20" s="187"/>
      <c r="E20" s="187">
        <v>6.83</v>
      </c>
      <c r="F20" s="187"/>
      <c r="G20" s="187"/>
      <c r="H20" s="187"/>
      <c r="I20" s="187" t="s">
        <v>5</v>
      </c>
      <c r="J20" s="187">
        <v>61.47</v>
      </c>
    </row>
    <row r="21" spans="1:10" ht="16.5" thickBot="1" x14ac:dyDescent="0.3">
      <c r="A21" s="35"/>
      <c r="B21" s="35"/>
      <c r="C21" s="194"/>
      <c r="D21" s="194"/>
      <c r="E21" s="194"/>
      <c r="F21" s="194"/>
      <c r="G21" s="194"/>
      <c r="H21" s="194"/>
      <c r="I21" s="194"/>
      <c r="J21" s="194"/>
    </row>
    <row r="22" spans="1:10" ht="16.5" thickBot="1" x14ac:dyDescent="0.3">
      <c r="A22" s="258" t="s">
        <v>27</v>
      </c>
      <c r="B22" s="259"/>
      <c r="C22" s="259"/>
      <c r="D22" s="259"/>
      <c r="E22" s="259"/>
      <c r="F22" s="259"/>
      <c r="G22" s="259"/>
      <c r="H22" s="259"/>
      <c r="I22" s="259"/>
      <c r="J22" s="260"/>
    </row>
    <row r="23" spans="1:10" ht="16.5" thickBot="1" x14ac:dyDescent="0.3">
      <c r="A23" s="258" t="s">
        <v>16</v>
      </c>
      <c r="B23" s="259"/>
      <c r="C23" s="259"/>
      <c r="D23" s="259"/>
      <c r="E23" s="259"/>
      <c r="F23" s="259"/>
      <c r="G23" s="259"/>
      <c r="H23" s="259"/>
      <c r="I23" s="259"/>
      <c r="J23" s="260"/>
    </row>
    <row r="24" spans="1:10" ht="16.5" thickBot="1" x14ac:dyDescent="0.3">
      <c r="A24" s="30">
        <v>1</v>
      </c>
      <c r="B24" s="258" t="s">
        <v>38</v>
      </c>
      <c r="C24" s="259"/>
      <c r="D24" s="259"/>
      <c r="E24" s="259"/>
      <c r="F24" s="259"/>
      <c r="G24" s="259"/>
      <c r="H24" s="259"/>
      <c r="I24" s="259"/>
      <c r="J24" s="260"/>
    </row>
    <row r="25" spans="1:10" ht="19.5" customHeight="1" thickBot="1" x14ac:dyDescent="0.3">
      <c r="A25" s="31"/>
      <c r="B25" s="32" t="s">
        <v>50</v>
      </c>
      <c r="C25" s="175" t="s">
        <v>51</v>
      </c>
      <c r="D25" s="175" t="s">
        <v>52</v>
      </c>
      <c r="E25" s="175" t="s">
        <v>53</v>
      </c>
      <c r="F25" s="175" t="s">
        <v>54</v>
      </c>
      <c r="G25" s="175" t="s">
        <v>55</v>
      </c>
      <c r="H25" s="175" t="s">
        <v>56</v>
      </c>
      <c r="I25" s="176" t="s">
        <v>57</v>
      </c>
      <c r="J25" s="177" t="s">
        <v>58</v>
      </c>
    </row>
    <row r="26" spans="1:10" ht="15.75" x14ac:dyDescent="0.25">
      <c r="A26" s="35"/>
      <c r="B26" s="37" t="s">
        <v>13</v>
      </c>
      <c r="C26" s="183">
        <v>1.7</v>
      </c>
      <c r="D26" s="183"/>
      <c r="E26" s="183">
        <v>1</v>
      </c>
      <c r="F26" s="183"/>
      <c r="G26" s="183"/>
      <c r="H26" s="168"/>
      <c r="I26" s="183" t="s">
        <v>5</v>
      </c>
      <c r="J26" s="184">
        <v>1.7</v>
      </c>
    </row>
    <row r="27" spans="1:10" ht="16.5" thickBot="1" x14ac:dyDescent="0.3">
      <c r="A27" s="35"/>
      <c r="B27" s="39" t="s">
        <v>6</v>
      </c>
      <c r="C27" s="187"/>
      <c r="D27" s="187"/>
      <c r="E27" s="187"/>
      <c r="F27" s="187"/>
      <c r="G27" s="187">
        <v>30</v>
      </c>
      <c r="H27" s="170"/>
      <c r="I27" s="187" t="s">
        <v>7</v>
      </c>
      <c r="J27" s="188">
        <v>30</v>
      </c>
    </row>
    <row r="28" spans="1:10" ht="16.5" thickBot="1" x14ac:dyDescent="0.3">
      <c r="A28" s="34">
        <v>2</v>
      </c>
      <c r="B28" s="258" t="s">
        <v>39</v>
      </c>
      <c r="C28" s="259"/>
      <c r="D28" s="259"/>
      <c r="E28" s="259"/>
      <c r="F28" s="259"/>
      <c r="G28" s="259"/>
      <c r="H28" s="259"/>
      <c r="I28" s="259"/>
      <c r="J28" s="260"/>
    </row>
    <row r="29" spans="1:10" ht="19.5" customHeight="1" thickBot="1" x14ac:dyDescent="0.3">
      <c r="A29" s="31"/>
      <c r="B29" s="36" t="s">
        <v>50</v>
      </c>
      <c r="C29" s="178" t="s">
        <v>51</v>
      </c>
      <c r="D29" s="178" t="s">
        <v>52</v>
      </c>
      <c r="E29" s="178" t="s">
        <v>53</v>
      </c>
      <c r="F29" s="178" t="s">
        <v>54</v>
      </c>
      <c r="G29" s="179" t="s">
        <v>55</v>
      </c>
      <c r="H29" s="180" t="s">
        <v>56</v>
      </c>
      <c r="I29" s="181" t="s">
        <v>57</v>
      </c>
      <c r="J29" s="182" t="s">
        <v>58</v>
      </c>
    </row>
    <row r="30" spans="1:10" ht="15.75" x14ac:dyDescent="0.25">
      <c r="A30" s="35"/>
      <c r="B30" s="41" t="s">
        <v>21</v>
      </c>
      <c r="C30" s="195"/>
      <c r="D30" s="195"/>
      <c r="E30" s="195"/>
      <c r="F30" s="195"/>
      <c r="G30" s="195"/>
      <c r="H30" s="169">
        <v>1</v>
      </c>
      <c r="I30" s="195" t="s">
        <v>1</v>
      </c>
      <c r="J30" s="196">
        <v>1</v>
      </c>
    </row>
    <row r="31" spans="1:10" ht="15.75" x14ac:dyDescent="0.25">
      <c r="A31" s="35"/>
      <c r="B31" s="38" t="s">
        <v>20</v>
      </c>
      <c r="C31" s="185"/>
      <c r="D31" s="185"/>
      <c r="E31" s="185"/>
      <c r="F31" s="185"/>
      <c r="G31" s="185"/>
      <c r="H31" s="172">
        <v>1</v>
      </c>
      <c r="I31" s="185" t="s">
        <v>1</v>
      </c>
      <c r="J31" s="186">
        <v>1</v>
      </c>
    </row>
    <row r="32" spans="1:10" ht="15.75" x14ac:dyDescent="0.25">
      <c r="A32" s="35"/>
      <c r="B32" s="38" t="s">
        <v>17</v>
      </c>
      <c r="C32" s="185"/>
      <c r="D32" s="185"/>
      <c r="E32" s="185"/>
      <c r="F32" s="185"/>
      <c r="G32" s="185"/>
      <c r="H32" s="172">
        <v>1</v>
      </c>
      <c r="I32" s="185" t="s">
        <v>1</v>
      </c>
      <c r="J32" s="186">
        <v>1</v>
      </c>
    </row>
    <row r="33" spans="1:10" ht="15.75" x14ac:dyDescent="0.25">
      <c r="A33" s="35"/>
      <c r="B33" s="38" t="s">
        <v>19</v>
      </c>
      <c r="C33" s="185">
        <v>5.7</v>
      </c>
      <c r="D33" s="185"/>
      <c r="E33" s="185">
        <v>1.2</v>
      </c>
      <c r="F33" s="185"/>
      <c r="G33" s="185"/>
      <c r="H33" s="172"/>
      <c r="I33" s="185" t="s">
        <v>5</v>
      </c>
      <c r="J33" s="186">
        <v>6.88</v>
      </c>
    </row>
    <row r="34" spans="1:10" ht="16.5" thickBot="1" x14ac:dyDescent="0.3">
      <c r="A34" s="35"/>
      <c r="B34" s="39" t="s">
        <v>22</v>
      </c>
      <c r="C34" s="187">
        <v>2.1</v>
      </c>
      <c r="D34" s="187">
        <v>1.64</v>
      </c>
      <c r="E34" s="187"/>
      <c r="F34" s="187"/>
      <c r="G34" s="187"/>
      <c r="H34" s="173"/>
      <c r="I34" s="187" t="s">
        <v>5</v>
      </c>
      <c r="J34" s="188">
        <v>3.45</v>
      </c>
    </row>
    <row r="35" spans="1:10" ht="16.5" thickBot="1" x14ac:dyDescent="0.3">
      <c r="A35" s="34">
        <v>3</v>
      </c>
      <c r="B35" s="258" t="s">
        <v>40</v>
      </c>
      <c r="C35" s="259"/>
      <c r="D35" s="259"/>
      <c r="E35" s="259"/>
      <c r="F35" s="259"/>
      <c r="G35" s="259"/>
      <c r="H35" s="259"/>
      <c r="I35" s="259"/>
      <c r="J35" s="260"/>
    </row>
    <row r="36" spans="1:10" ht="19.5" customHeight="1" x14ac:dyDescent="0.25">
      <c r="A36" s="31"/>
      <c r="B36" s="36" t="s">
        <v>50</v>
      </c>
      <c r="C36" s="178" t="s">
        <v>51</v>
      </c>
      <c r="D36" s="178" t="s">
        <v>52</v>
      </c>
      <c r="E36" s="178" t="s">
        <v>53</v>
      </c>
      <c r="F36" s="178" t="s">
        <v>54</v>
      </c>
      <c r="G36" s="178" t="s">
        <v>55</v>
      </c>
      <c r="H36" s="178" t="s">
        <v>56</v>
      </c>
      <c r="I36" s="179" t="s">
        <v>57</v>
      </c>
      <c r="J36" s="182" t="s">
        <v>58</v>
      </c>
    </row>
    <row r="37" spans="1:10" ht="16.5" thickBot="1" x14ac:dyDescent="0.3">
      <c r="A37" s="35"/>
      <c r="B37" s="39" t="s">
        <v>41</v>
      </c>
      <c r="C37" s="187"/>
      <c r="D37" s="187"/>
      <c r="E37" s="187"/>
      <c r="F37" s="187"/>
      <c r="G37" s="187"/>
      <c r="H37" s="187">
        <v>1</v>
      </c>
      <c r="I37" s="187" t="s">
        <v>1</v>
      </c>
      <c r="J37" s="188">
        <v>1</v>
      </c>
    </row>
    <row r="38" spans="1:10" ht="16.5" thickBot="1" x14ac:dyDescent="0.3">
      <c r="A38" s="34">
        <v>4</v>
      </c>
      <c r="B38" s="271" t="s">
        <v>29</v>
      </c>
      <c r="C38" s="272"/>
      <c r="D38" s="272"/>
      <c r="E38" s="272"/>
      <c r="F38" s="261"/>
      <c r="G38" s="194"/>
      <c r="H38" s="194"/>
      <c r="I38" s="194"/>
      <c r="J38" s="194"/>
    </row>
    <row r="39" spans="1:10" ht="19.5" customHeight="1" thickBot="1" x14ac:dyDescent="0.3">
      <c r="A39" s="31"/>
      <c r="B39" s="32" t="s">
        <v>50</v>
      </c>
      <c r="C39" s="175" t="s">
        <v>51</v>
      </c>
      <c r="D39" s="175" t="s">
        <v>52</v>
      </c>
      <c r="E39" s="175" t="s">
        <v>53</v>
      </c>
      <c r="F39" s="175" t="s">
        <v>54</v>
      </c>
      <c r="G39" s="175" t="s">
        <v>55</v>
      </c>
      <c r="H39" s="175" t="s">
        <v>56</v>
      </c>
      <c r="I39" s="176" t="s">
        <v>57</v>
      </c>
      <c r="J39" s="177" t="s">
        <v>58</v>
      </c>
    </row>
    <row r="40" spans="1:10" ht="16.5" thickBot="1" x14ac:dyDescent="0.3">
      <c r="A40" s="35"/>
      <c r="B40" s="44" t="s">
        <v>33</v>
      </c>
      <c r="C40" s="197">
        <v>1.91</v>
      </c>
      <c r="D40" s="197"/>
      <c r="E40" s="197">
        <v>1.8</v>
      </c>
      <c r="F40" s="197"/>
      <c r="G40" s="197"/>
      <c r="H40" s="197"/>
      <c r="I40" s="197" t="s">
        <v>18</v>
      </c>
      <c r="J40" s="198">
        <v>3.45</v>
      </c>
    </row>
    <row r="41" spans="1:10" ht="19.5" customHeight="1" thickBot="1" x14ac:dyDescent="0.3">
      <c r="A41" s="258" t="s">
        <v>15</v>
      </c>
      <c r="B41" s="259"/>
      <c r="C41" s="259"/>
      <c r="D41" s="259"/>
      <c r="E41" s="259"/>
      <c r="F41" s="259"/>
      <c r="G41" s="259"/>
      <c r="H41" s="259"/>
      <c r="I41" s="259"/>
      <c r="J41" s="260"/>
    </row>
    <row r="42" spans="1:10" ht="16.5" thickBot="1" x14ac:dyDescent="0.3">
      <c r="A42" s="34">
        <v>1</v>
      </c>
      <c r="B42" s="258" t="s">
        <v>45</v>
      </c>
      <c r="C42" s="259"/>
      <c r="D42" s="259"/>
      <c r="E42" s="259"/>
      <c r="F42" s="259"/>
      <c r="G42" s="259"/>
      <c r="H42" s="259"/>
      <c r="I42" s="259"/>
      <c r="J42" s="260"/>
    </row>
    <row r="43" spans="1:10" ht="19.5" customHeight="1" thickBot="1" x14ac:dyDescent="0.3">
      <c r="A43" s="31"/>
      <c r="B43" s="36" t="s">
        <v>50</v>
      </c>
      <c r="C43" s="178" t="s">
        <v>51</v>
      </c>
      <c r="D43" s="178" t="s">
        <v>52</v>
      </c>
      <c r="E43" s="178" t="s">
        <v>53</v>
      </c>
      <c r="F43" s="178" t="s">
        <v>54</v>
      </c>
      <c r="G43" s="178" t="s">
        <v>55</v>
      </c>
      <c r="H43" s="178" t="s">
        <v>56</v>
      </c>
      <c r="I43" s="179" t="s">
        <v>57</v>
      </c>
      <c r="J43" s="182" t="s">
        <v>58</v>
      </c>
    </row>
    <row r="44" spans="1:10" ht="16.5" thickBot="1" x14ac:dyDescent="0.3">
      <c r="A44" s="35"/>
      <c r="B44" s="45" t="s">
        <v>22</v>
      </c>
      <c r="C44" s="199">
        <v>7.41</v>
      </c>
      <c r="D44" s="199">
        <v>4.8</v>
      </c>
      <c r="E44" s="199"/>
      <c r="F44" s="199"/>
      <c r="G44" s="199"/>
      <c r="H44" s="199"/>
      <c r="I44" s="199" t="s">
        <v>5</v>
      </c>
      <c r="J44" s="200">
        <v>35.57</v>
      </c>
    </row>
    <row r="45" spans="1:10" ht="16.5" thickBot="1" x14ac:dyDescent="0.3">
      <c r="A45" s="34">
        <v>2</v>
      </c>
      <c r="B45" s="258" t="s">
        <v>42</v>
      </c>
      <c r="C45" s="259"/>
      <c r="D45" s="259"/>
      <c r="E45" s="259"/>
      <c r="F45" s="259"/>
      <c r="G45" s="259"/>
      <c r="H45" s="259"/>
      <c r="I45" s="259"/>
      <c r="J45" s="260"/>
    </row>
    <row r="46" spans="1:10" ht="19.5" customHeight="1" thickBot="1" x14ac:dyDescent="0.3">
      <c r="A46" s="31"/>
      <c r="B46" s="32" t="s">
        <v>50</v>
      </c>
      <c r="C46" s="175" t="s">
        <v>51</v>
      </c>
      <c r="D46" s="175" t="s">
        <v>52</v>
      </c>
      <c r="E46" s="175" t="s">
        <v>53</v>
      </c>
      <c r="F46" s="175" t="s">
        <v>54</v>
      </c>
      <c r="G46" s="175" t="s">
        <v>55</v>
      </c>
      <c r="H46" s="175" t="s">
        <v>56</v>
      </c>
      <c r="I46" s="176" t="s">
        <v>57</v>
      </c>
      <c r="J46" s="177" t="s">
        <v>58</v>
      </c>
    </row>
    <row r="47" spans="1:10" ht="16.5" thickBot="1" x14ac:dyDescent="0.3">
      <c r="A47" s="35"/>
      <c r="B47" s="37" t="s">
        <v>32</v>
      </c>
      <c r="C47" s="199">
        <v>7.41</v>
      </c>
      <c r="D47" s="199">
        <v>4.8</v>
      </c>
      <c r="E47" s="183"/>
      <c r="F47" s="183"/>
      <c r="G47" s="189"/>
      <c r="H47" s="183"/>
      <c r="I47" s="201" t="s">
        <v>5</v>
      </c>
      <c r="J47" s="184">
        <v>35.57</v>
      </c>
    </row>
    <row r="48" spans="1:10" ht="16.5" thickBot="1" x14ac:dyDescent="0.3">
      <c r="A48" s="35"/>
      <c r="B48" s="160" t="s">
        <v>28</v>
      </c>
      <c r="C48" s="202"/>
      <c r="D48" s="202"/>
      <c r="E48" s="202"/>
      <c r="F48" s="202"/>
      <c r="G48" s="203"/>
      <c r="H48" s="202">
        <v>6</v>
      </c>
      <c r="I48" s="204" t="s">
        <v>1</v>
      </c>
      <c r="J48" s="205">
        <v>6</v>
      </c>
    </row>
    <row r="49" spans="1:10" ht="19.5" customHeight="1" thickBot="1" x14ac:dyDescent="0.3">
      <c r="A49" s="30">
        <v>3</v>
      </c>
      <c r="B49" s="255" t="s">
        <v>37</v>
      </c>
      <c r="C49" s="256"/>
      <c r="D49" s="256"/>
      <c r="E49" s="256"/>
      <c r="F49" s="256"/>
      <c r="G49" s="256"/>
      <c r="H49" s="256"/>
      <c r="I49" s="256"/>
      <c r="J49" s="257"/>
    </row>
    <row r="50" spans="1:10" ht="19.5" customHeight="1" thickBot="1" x14ac:dyDescent="0.3">
      <c r="A50" s="31"/>
      <c r="B50" s="36" t="s">
        <v>50</v>
      </c>
      <c r="C50" s="178" t="s">
        <v>51</v>
      </c>
      <c r="D50" s="178" t="s">
        <v>52</v>
      </c>
      <c r="E50" s="178" t="s">
        <v>53</v>
      </c>
      <c r="F50" s="178" t="s">
        <v>54</v>
      </c>
      <c r="G50" s="178" t="s">
        <v>55</v>
      </c>
      <c r="H50" s="178" t="s">
        <v>56</v>
      </c>
      <c r="I50" s="179" t="s">
        <v>57</v>
      </c>
      <c r="J50" s="182" t="s">
        <v>58</v>
      </c>
    </row>
    <row r="51" spans="1:10" ht="31.5" thickBot="1" x14ac:dyDescent="0.3">
      <c r="A51" s="35"/>
      <c r="B51" s="159" t="s">
        <v>37</v>
      </c>
      <c r="C51" s="199">
        <v>7.41</v>
      </c>
      <c r="D51" s="199">
        <v>4.8</v>
      </c>
      <c r="E51" s="199"/>
      <c r="F51" s="199"/>
      <c r="G51" s="199"/>
      <c r="H51" s="199"/>
      <c r="I51" s="199" t="s">
        <v>5</v>
      </c>
      <c r="J51" s="200">
        <v>35.57</v>
      </c>
    </row>
    <row r="52" spans="1:10" ht="16.5" thickBot="1" x14ac:dyDescent="0.3">
      <c r="A52" s="34">
        <v>4</v>
      </c>
      <c r="B52" s="271" t="s">
        <v>29</v>
      </c>
      <c r="C52" s="272"/>
      <c r="D52" s="272"/>
      <c r="E52" s="272"/>
      <c r="F52" s="272"/>
      <c r="G52" s="272"/>
      <c r="H52" s="272"/>
      <c r="I52" s="272"/>
      <c r="J52" s="261"/>
    </row>
    <row r="53" spans="1:10" ht="16.5" thickBot="1" x14ac:dyDescent="0.3">
      <c r="A53" s="35"/>
      <c r="B53" s="36" t="s">
        <v>50</v>
      </c>
      <c r="C53" s="178" t="s">
        <v>51</v>
      </c>
      <c r="D53" s="178" t="s">
        <v>52</v>
      </c>
      <c r="E53" s="178" t="s">
        <v>53</v>
      </c>
      <c r="F53" s="178" t="s">
        <v>54</v>
      </c>
      <c r="G53" s="178" t="s">
        <v>55</v>
      </c>
      <c r="H53" s="178" t="s">
        <v>56</v>
      </c>
      <c r="I53" s="179" t="s">
        <v>57</v>
      </c>
      <c r="J53" s="180" t="s">
        <v>58</v>
      </c>
    </row>
    <row r="54" spans="1:10" ht="15.75" x14ac:dyDescent="0.25">
      <c r="A54" s="35"/>
      <c r="B54" s="43" t="s">
        <v>185</v>
      </c>
      <c r="C54" s="195">
        <v>21.95</v>
      </c>
      <c r="D54" s="195"/>
      <c r="E54" s="195">
        <v>1.2</v>
      </c>
      <c r="F54" s="195"/>
      <c r="G54" s="195"/>
      <c r="H54" s="195"/>
      <c r="I54" s="195" t="s">
        <v>5</v>
      </c>
      <c r="J54" s="206">
        <v>26.34</v>
      </c>
    </row>
    <row r="55" spans="1:10" ht="15.75" x14ac:dyDescent="0.25">
      <c r="A55" s="35"/>
      <c r="B55" s="38" t="s">
        <v>33</v>
      </c>
      <c r="C55" s="185">
        <v>7.11</v>
      </c>
      <c r="D55" s="185"/>
      <c r="E55" s="185">
        <v>1.8</v>
      </c>
      <c r="F55" s="185"/>
      <c r="G55" s="185"/>
      <c r="H55" s="185"/>
      <c r="I55" s="185" t="s">
        <v>5</v>
      </c>
      <c r="J55" s="207">
        <v>12.81</v>
      </c>
    </row>
    <row r="56" spans="1:10" ht="16.5" thickBot="1" x14ac:dyDescent="0.3">
      <c r="A56" s="35"/>
      <c r="B56" s="35"/>
      <c r="C56" s="194"/>
      <c r="D56" s="194"/>
      <c r="E56" s="194"/>
      <c r="F56" s="194"/>
      <c r="G56" s="194"/>
      <c r="H56" s="194"/>
      <c r="I56" s="194"/>
      <c r="J56" s="194"/>
    </row>
    <row r="57" spans="1:10" ht="16.5" thickBot="1" x14ac:dyDescent="0.3">
      <c r="A57" s="258" t="s">
        <v>23</v>
      </c>
      <c r="B57" s="259"/>
      <c r="C57" s="259"/>
      <c r="D57" s="259"/>
      <c r="E57" s="259"/>
      <c r="F57" s="259"/>
      <c r="G57" s="259"/>
      <c r="H57" s="259"/>
      <c r="I57" s="259"/>
      <c r="J57" s="260"/>
    </row>
    <row r="58" spans="1:10" ht="16.5" thickBot="1" x14ac:dyDescent="0.3">
      <c r="A58" s="30">
        <v>1</v>
      </c>
      <c r="B58" s="258" t="s">
        <v>25</v>
      </c>
      <c r="C58" s="259"/>
      <c r="D58" s="259"/>
      <c r="E58" s="259"/>
      <c r="F58" s="259"/>
      <c r="G58" s="259"/>
      <c r="H58" s="259"/>
      <c r="I58" s="259"/>
      <c r="J58" s="261"/>
    </row>
    <row r="59" spans="1:10" ht="16.5" thickBot="1" x14ac:dyDescent="0.3">
      <c r="A59" s="35"/>
      <c r="B59" s="36" t="s">
        <v>50</v>
      </c>
      <c r="C59" s="178" t="s">
        <v>51</v>
      </c>
      <c r="D59" s="178" t="s">
        <v>52</v>
      </c>
      <c r="E59" s="178" t="s">
        <v>53</v>
      </c>
      <c r="F59" s="178" t="s">
        <v>54</v>
      </c>
      <c r="G59" s="178" t="s">
        <v>55</v>
      </c>
      <c r="H59" s="178" t="s">
        <v>56</v>
      </c>
      <c r="I59" s="179" t="s">
        <v>57</v>
      </c>
      <c r="J59" s="182" t="s">
        <v>58</v>
      </c>
    </row>
    <row r="60" spans="1:10" ht="16.5" thickBot="1" x14ac:dyDescent="0.3">
      <c r="A60" s="35"/>
      <c r="B60" s="45" t="s">
        <v>187</v>
      </c>
      <c r="C60" s="199"/>
      <c r="D60" s="199"/>
      <c r="E60" s="199"/>
      <c r="F60" s="199"/>
      <c r="G60" s="199"/>
      <c r="H60" s="199">
        <v>1</v>
      </c>
      <c r="I60" s="199" t="s">
        <v>1</v>
      </c>
      <c r="J60" s="200">
        <v>1</v>
      </c>
    </row>
    <row r="61" spans="1:10" ht="16.5" thickBot="1" x14ac:dyDescent="0.3">
      <c r="A61" s="30">
        <v>2</v>
      </c>
      <c r="B61" s="258" t="s">
        <v>26</v>
      </c>
      <c r="C61" s="259"/>
      <c r="D61" s="259"/>
      <c r="E61" s="259"/>
      <c r="F61" s="259"/>
      <c r="G61" s="259"/>
      <c r="H61" s="259"/>
      <c r="I61" s="259"/>
      <c r="J61" s="260"/>
    </row>
    <row r="62" spans="1:10" ht="16.5" thickBot="1" x14ac:dyDescent="0.3">
      <c r="A62" s="35"/>
      <c r="B62" s="36" t="s">
        <v>50</v>
      </c>
      <c r="C62" s="178" t="s">
        <v>51</v>
      </c>
      <c r="D62" s="178" t="s">
        <v>52</v>
      </c>
      <c r="E62" s="178" t="s">
        <v>53</v>
      </c>
      <c r="F62" s="178" t="s">
        <v>54</v>
      </c>
      <c r="G62" s="178" t="s">
        <v>55</v>
      </c>
      <c r="H62" s="178" t="s">
        <v>56</v>
      </c>
      <c r="I62" s="179" t="s">
        <v>57</v>
      </c>
      <c r="J62" s="182" t="s">
        <v>58</v>
      </c>
    </row>
    <row r="63" spans="1:10" ht="16.5" thickBot="1" x14ac:dyDescent="0.3">
      <c r="A63" s="35"/>
      <c r="B63" s="159" t="s">
        <v>44</v>
      </c>
      <c r="C63" s="199">
        <v>17.3</v>
      </c>
      <c r="D63" s="208">
        <v>13.46</v>
      </c>
      <c r="E63" s="174"/>
      <c r="F63" s="209"/>
      <c r="G63" s="199"/>
      <c r="H63" s="199"/>
      <c r="I63" s="210" t="s">
        <v>5</v>
      </c>
      <c r="J63" s="210">
        <v>232.89</v>
      </c>
    </row>
    <row r="64" spans="1:10" ht="16.5" thickBot="1" x14ac:dyDescent="0.3">
      <c r="A64" s="30">
        <v>3</v>
      </c>
      <c r="B64" s="255" t="s">
        <v>28</v>
      </c>
      <c r="C64" s="256"/>
      <c r="D64" s="256"/>
      <c r="E64" s="256"/>
      <c r="F64" s="256"/>
      <c r="G64" s="256"/>
      <c r="H64" s="256"/>
      <c r="I64" s="256"/>
      <c r="J64" s="257"/>
    </row>
    <row r="65" spans="1:10" ht="15.75" x14ac:dyDescent="0.25">
      <c r="A65" s="35"/>
      <c r="B65" s="36" t="s">
        <v>50</v>
      </c>
      <c r="C65" s="178" t="s">
        <v>51</v>
      </c>
      <c r="D65" s="178" t="s">
        <v>52</v>
      </c>
      <c r="E65" s="178" t="s">
        <v>53</v>
      </c>
      <c r="F65" s="178" t="s">
        <v>54</v>
      </c>
      <c r="G65" s="178" t="s">
        <v>55</v>
      </c>
      <c r="H65" s="178" t="s">
        <v>56</v>
      </c>
      <c r="I65" s="179" t="s">
        <v>57</v>
      </c>
      <c r="J65" s="182" t="s">
        <v>58</v>
      </c>
    </row>
    <row r="66" spans="1:10" ht="16.5" thickBot="1" x14ac:dyDescent="0.3">
      <c r="A66" s="35"/>
      <c r="B66" s="46" t="s">
        <v>28</v>
      </c>
      <c r="C66" s="187"/>
      <c r="D66" s="187"/>
      <c r="E66" s="187"/>
      <c r="F66" s="187"/>
      <c r="G66" s="187"/>
      <c r="H66" s="187">
        <v>10</v>
      </c>
      <c r="I66" s="187" t="s">
        <v>1</v>
      </c>
      <c r="J66" s="188">
        <v>10</v>
      </c>
    </row>
  </sheetData>
  <mergeCells count="22">
    <mergeCell ref="B18:J18"/>
    <mergeCell ref="A22:J22"/>
    <mergeCell ref="A4:J4"/>
    <mergeCell ref="B15:J15"/>
    <mergeCell ref="A1:J2"/>
    <mergeCell ref="B5:J5"/>
    <mergeCell ref="B10:J10"/>
    <mergeCell ref="A3:J3"/>
    <mergeCell ref="B64:J64"/>
    <mergeCell ref="B61:J61"/>
    <mergeCell ref="A23:J23"/>
    <mergeCell ref="B24:J24"/>
    <mergeCell ref="B28:J28"/>
    <mergeCell ref="A57:J57"/>
    <mergeCell ref="B58:J58"/>
    <mergeCell ref="B35:J35"/>
    <mergeCell ref="A41:J41"/>
    <mergeCell ref="B42:J42"/>
    <mergeCell ref="B52:J52"/>
    <mergeCell ref="B45:J45"/>
    <mergeCell ref="B49:J49"/>
    <mergeCell ref="B38:F3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96"/>
  <sheetViews>
    <sheetView zoomScale="55" zoomScaleNormal="55" workbookViewId="0">
      <selection sqref="A1:I1"/>
    </sheetView>
  </sheetViews>
  <sheetFormatPr baseColWidth="10" defaultRowHeight="15" x14ac:dyDescent="0.25"/>
  <cols>
    <col min="2" max="2" width="5.140625" customWidth="1"/>
    <col min="3" max="4" width="27.42578125" customWidth="1"/>
    <col min="6" max="6" width="19.85546875" customWidth="1"/>
    <col min="7" max="7" width="13.7109375" customWidth="1"/>
    <col min="8" max="8" width="18" customWidth="1"/>
    <col min="9" max="9" width="20.140625" customWidth="1"/>
  </cols>
  <sheetData>
    <row r="1" spans="1:9" ht="19.5" thickBot="1" x14ac:dyDescent="0.35">
      <c r="A1" s="273" t="s">
        <v>14</v>
      </c>
      <c r="B1" s="274"/>
      <c r="C1" s="274"/>
      <c r="D1" s="274"/>
      <c r="E1" s="274"/>
      <c r="F1" s="274"/>
      <c r="G1" s="274"/>
      <c r="H1" s="274"/>
      <c r="I1" s="275"/>
    </row>
    <row r="2" spans="1:9" ht="18" thickBot="1" x14ac:dyDescent="0.35">
      <c r="A2" s="288" t="s">
        <v>15</v>
      </c>
      <c r="B2" s="289"/>
      <c r="C2" s="289"/>
      <c r="D2" s="289"/>
      <c r="E2" s="289"/>
      <c r="F2" s="289"/>
      <c r="G2" s="289"/>
      <c r="H2" s="289"/>
      <c r="I2" s="290"/>
    </row>
    <row r="3" spans="1:9" ht="15.75" thickBot="1" x14ac:dyDescent="0.3">
      <c r="A3" s="88">
        <v>1</v>
      </c>
      <c r="B3" s="285" t="s">
        <v>137</v>
      </c>
      <c r="C3" s="286"/>
      <c r="D3" s="286"/>
      <c r="E3" s="286"/>
      <c r="F3" s="286"/>
      <c r="G3" s="286"/>
      <c r="H3" s="286"/>
      <c r="I3" s="287"/>
    </row>
    <row r="4" spans="1:9" ht="15.75" thickBot="1" x14ac:dyDescent="0.3">
      <c r="A4" s="25"/>
      <c r="B4" s="119"/>
      <c r="C4" s="19"/>
      <c r="D4" s="19"/>
      <c r="E4" s="19"/>
      <c r="F4" s="19"/>
      <c r="G4" s="19"/>
      <c r="H4" s="19"/>
      <c r="I4" s="20"/>
    </row>
    <row r="5" spans="1:9" ht="15" customHeight="1" thickBot="1" x14ac:dyDescent="0.3">
      <c r="C5" s="282" t="s">
        <v>102</v>
      </c>
      <c r="D5" s="283"/>
      <c r="E5" s="283"/>
      <c r="F5" s="283"/>
      <c r="G5" s="283"/>
      <c r="H5" s="283"/>
      <c r="I5" s="284"/>
    </row>
    <row r="6" spans="1:9" ht="15.75" thickBot="1" x14ac:dyDescent="0.3">
      <c r="C6" s="279" t="s">
        <v>103</v>
      </c>
      <c r="D6" s="280"/>
      <c r="E6" s="280"/>
      <c r="F6" s="280"/>
      <c r="G6" s="280"/>
      <c r="H6" s="280"/>
      <c r="I6" s="281"/>
    </row>
    <row r="7" spans="1:9" ht="15.75" thickBot="1" x14ac:dyDescent="0.3">
      <c r="C7" s="279" t="s">
        <v>104</v>
      </c>
      <c r="D7" s="281"/>
      <c r="E7" s="7" t="s">
        <v>105</v>
      </c>
      <c r="F7" s="7" t="s">
        <v>106</v>
      </c>
      <c r="G7" s="7" t="s">
        <v>107</v>
      </c>
      <c r="H7" s="7" t="s">
        <v>108</v>
      </c>
      <c r="I7" s="12"/>
    </row>
    <row r="8" spans="1:9" x14ac:dyDescent="0.25">
      <c r="C8" s="294" t="s">
        <v>109</v>
      </c>
      <c r="D8" s="295"/>
      <c r="E8" s="93" t="s">
        <v>112</v>
      </c>
      <c r="F8" s="94">
        <v>1791</v>
      </c>
      <c r="G8" s="95">
        <v>2</v>
      </c>
      <c r="H8" s="96">
        <v>895.5</v>
      </c>
      <c r="I8" s="89"/>
    </row>
    <row r="9" spans="1:9" x14ac:dyDescent="0.25">
      <c r="C9" s="296" t="s">
        <v>110</v>
      </c>
      <c r="D9" s="297"/>
      <c r="E9" s="26" t="s">
        <v>112</v>
      </c>
      <c r="F9" s="91">
        <v>50120</v>
      </c>
      <c r="G9" s="92">
        <v>100</v>
      </c>
      <c r="H9" s="97">
        <v>501.2</v>
      </c>
      <c r="I9" s="89"/>
    </row>
    <row r="10" spans="1:9" ht="15.75" thickBot="1" x14ac:dyDescent="0.3">
      <c r="C10" s="298" t="s">
        <v>111</v>
      </c>
      <c r="D10" s="299"/>
      <c r="E10" s="98" t="s">
        <v>113</v>
      </c>
      <c r="F10" s="99">
        <v>1458.47</v>
      </c>
      <c r="G10" s="100">
        <v>1</v>
      </c>
      <c r="H10" s="101">
        <v>1458.47</v>
      </c>
      <c r="I10" s="90"/>
    </row>
    <row r="11" spans="1:9" ht="15.75" thickBot="1" x14ac:dyDescent="0.3">
      <c r="C11" s="276" t="s">
        <v>8</v>
      </c>
      <c r="D11" s="277"/>
      <c r="E11" s="277"/>
      <c r="F11" s="277"/>
      <c r="G11" s="277"/>
      <c r="H11" s="278"/>
      <c r="I11" s="102">
        <f>H10+H9+H8</f>
        <v>2855.17</v>
      </c>
    </row>
    <row r="12" spans="1:9" ht="15.75" thickBot="1" x14ac:dyDescent="0.3">
      <c r="C12" s="279" t="s">
        <v>115</v>
      </c>
      <c r="D12" s="280"/>
      <c r="E12" s="280"/>
      <c r="F12" s="280"/>
      <c r="G12" s="280"/>
      <c r="H12" s="280"/>
      <c r="I12" s="281"/>
    </row>
    <row r="13" spans="1:9" x14ac:dyDescent="0.25">
      <c r="C13" s="300" t="s">
        <v>104</v>
      </c>
      <c r="D13" s="301"/>
      <c r="E13" s="12" t="s">
        <v>105</v>
      </c>
      <c r="F13" s="12" t="s">
        <v>122</v>
      </c>
      <c r="G13" s="12" t="s">
        <v>121</v>
      </c>
      <c r="H13" s="111" t="s">
        <v>108</v>
      </c>
      <c r="I13" s="12"/>
    </row>
    <row r="14" spans="1:9" x14ac:dyDescent="0.25">
      <c r="C14" s="302" t="s">
        <v>116</v>
      </c>
      <c r="D14" s="302"/>
      <c r="E14" s="109" t="s">
        <v>5</v>
      </c>
      <c r="F14" s="110">
        <v>26817</v>
      </c>
      <c r="G14" s="109">
        <v>1.1000000000000001</v>
      </c>
      <c r="H14" s="112">
        <f>F14*G14</f>
        <v>29498.7</v>
      </c>
      <c r="I14" s="113"/>
    </row>
    <row r="15" spans="1:9" x14ac:dyDescent="0.25">
      <c r="C15" s="302" t="s">
        <v>117</v>
      </c>
      <c r="D15" s="302"/>
      <c r="E15" s="109" t="s">
        <v>1</v>
      </c>
      <c r="F15" s="110">
        <v>6199</v>
      </c>
      <c r="G15" s="109">
        <v>0.45</v>
      </c>
      <c r="H15" s="112">
        <f t="shared" ref="H15:H18" si="0">F15*G15</f>
        <v>2789.55</v>
      </c>
      <c r="I15" s="113"/>
    </row>
    <row r="16" spans="1:9" x14ac:dyDescent="0.25">
      <c r="C16" s="302" t="s">
        <v>118</v>
      </c>
      <c r="D16" s="302"/>
      <c r="E16" s="109" t="s">
        <v>1</v>
      </c>
      <c r="F16" s="110">
        <v>161</v>
      </c>
      <c r="G16" s="109">
        <v>3</v>
      </c>
      <c r="H16" s="112">
        <f t="shared" si="0"/>
        <v>483</v>
      </c>
      <c r="I16" s="113"/>
    </row>
    <row r="17" spans="3:9" x14ac:dyDescent="0.25">
      <c r="C17" s="302" t="s">
        <v>119</v>
      </c>
      <c r="D17" s="302"/>
      <c r="E17" s="109" t="s">
        <v>1</v>
      </c>
      <c r="F17" s="110">
        <v>896</v>
      </c>
      <c r="G17" s="109">
        <v>2</v>
      </c>
      <c r="H17" s="112">
        <f t="shared" si="0"/>
        <v>1792</v>
      </c>
      <c r="I17" s="113"/>
    </row>
    <row r="18" spans="3:9" ht="15.75" thickBot="1" x14ac:dyDescent="0.3">
      <c r="C18" s="303" t="s">
        <v>120</v>
      </c>
      <c r="D18" s="303"/>
      <c r="E18" s="115" t="s">
        <v>1</v>
      </c>
      <c r="F18" s="116">
        <v>9137</v>
      </c>
      <c r="G18" s="115">
        <v>2</v>
      </c>
      <c r="H18" s="117">
        <f t="shared" si="0"/>
        <v>18274</v>
      </c>
      <c r="I18" s="114"/>
    </row>
    <row r="19" spans="3:9" ht="15.75" thickBot="1" x14ac:dyDescent="0.3">
      <c r="C19" s="276" t="s">
        <v>8</v>
      </c>
      <c r="D19" s="277"/>
      <c r="E19" s="277"/>
      <c r="F19" s="277"/>
      <c r="G19" s="277"/>
      <c r="H19" s="278"/>
      <c r="I19" s="102">
        <f>H18+H17+H16+H15+H14</f>
        <v>52837.25</v>
      </c>
    </row>
    <row r="20" spans="3:9" ht="15.75" thickBot="1" x14ac:dyDescent="0.3">
      <c r="C20" s="279" t="s">
        <v>123</v>
      </c>
      <c r="D20" s="280"/>
      <c r="E20" s="280"/>
      <c r="F20" s="280"/>
      <c r="G20" s="280"/>
      <c r="H20" s="280"/>
      <c r="I20" s="281"/>
    </row>
    <row r="21" spans="3:9" ht="15.75" thickBot="1" x14ac:dyDescent="0.3">
      <c r="C21" s="111" t="s">
        <v>124</v>
      </c>
      <c r="D21" s="118" t="s">
        <v>125</v>
      </c>
      <c r="E21" s="12" t="s">
        <v>126</v>
      </c>
      <c r="F21" s="12" t="s">
        <v>127</v>
      </c>
      <c r="G21" s="12" t="s">
        <v>128</v>
      </c>
      <c r="H21" s="111" t="s">
        <v>108</v>
      </c>
      <c r="I21" s="12"/>
    </row>
    <row r="22" spans="3:9" ht="15.75" thickBot="1" x14ac:dyDescent="0.3">
      <c r="C22" s="276" t="s">
        <v>8</v>
      </c>
      <c r="D22" s="277"/>
      <c r="E22" s="277"/>
      <c r="F22" s="277"/>
      <c r="G22" s="277"/>
      <c r="H22" s="278"/>
      <c r="I22" s="102"/>
    </row>
    <row r="23" spans="3:9" ht="15.75" thickBot="1" x14ac:dyDescent="0.3">
      <c r="C23" s="279" t="s">
        <v>130</v>
      </c>
      <c r="D23" s="280"/>
      <c r="E23" s="280"/>
      <c r="F23" s="280"/>
      <c r="G23" s="280"/>
      <c r="H23" s="280"/>
      <c r="I23" s="281"/>
    </row>
    <row r="24" spans="3:9" ht="15.75" thickBot="1" x14ac:dyDescent="0.3">
      <c r="C24" s="111" t="s">
        <v>131</v>
      </c>
      <c r="D24" s="118" t="s">
        <v>132</v>
      </c>
      <c r="E24" s="12" t="s">
        <v>133</v>
      </c>
      <c r="F24" s="12" t="s">
        <v>134</v>
      </c>
      <c r="G24" s="12" t="s">
        <v>107</v>
      </c>
      <c r="H24" s="111" t="s">
        <v>108</v>
      </c>
      <c r="I24" s="12"/>
    </row>
    <row r="25" spans="3:9" ht="15.75" thickBot="1" x14ac:dyDescent="0.3">
      <c r="C25" s="122" t="s">
        <v>59</v>
      </c>
      <c r="D25" s="123">
        <v>185624</v>
      </c>
      <c r="E25" s="124">
        <v>2.2000000000000002</v>
      </c>
      <c r="F25" s="125">
        <v>408372.8</v>
      </c>
      <c r="G25" s="126">
        <v>14</v>
      </c>
      <c r="H25" s="127">
        <v>29169.49</v>
      </c>
      <c r="I25" s="108"/>
    </row>
    <row r="26" spans="3:9" ht="15.75" thickBot="1" x14ac:dyDescent="0.3">
      <c r="C26" s="291" t="s">
        <v>8</v>
      </c>
      <c r="D26" s="292"/>
      <c r="E26" s="292"/>
      <c r="F26" s="292"/>
      <c r="G26" s="292"/>
      <c r="H26" s="293"/>
      <c r="I26" s="121">
        <f>H25</f>
        <v>29169.49</v>
      </c>
    </row>
    <row r="27" spans="3:9" ht="16.5" customHeight="1" thickBot="1" x14ac:dyDescent="0.3">
      <c r="C27" s="291" t="s">
        <v>129</v>
      </c>
      <c r="D27" s="292"/>
      <c r="E27" s="292"/>
      <c r="F27" s="292"/>
      <c r="G27" s="292"/>
      <c r="H27" s="293"/>
      <c r="I27" s="121">
        <f>I26+I22+I19+I11</f>
        <v>84861.91</v>
      </c>
    </row>
    <row r="28" spans="3:9" ht="15.75" thickBot="1" x14ac:dyDescent="0.3">
      <c r="C28" s="106"/>
      <c r="D28" s="106"/>
      <c r="E28" s="106"/>
      <c r="F28" s="106"/>
      <c r="G28" s="106"/>
      <c r="H28" s="106"/>
      <c r="I28" s="107"/>
    </row>
    <row r="29" spans="3:9" ht="15.75" thickBot="1" x14ac:dyDescent="0.3">
      <c r="C29" s="279" t="s">
        <v>35</v>
      </c>
      <c r="D29" s="280"/>
      <c r="E29" s="280"/>
      <c r="F29" s="280"/>
      <c r="G29" s="280"/>
      <c r="H29" s="280"/>
      <c r="I29" s="281"/>
    </row>
    <row r="30" spans="3:9" ht="15.75" thickBot="1" x14ac:dyDescent="0.3">
      <c r="C30" s="279" t="s">
        <v>103</v>
      </c>
      <c r="D30" s="280"/>
      <c r="E30" s="280"/>
      <c r="F30" s="280"/>
      <c r="G30" s="280"/>
      <c r="H30" s="280"/>
      <c r="I30" s="281"/>
    </row>
    <row r="31" spans="3:9" ht="15.75" thickBot="1" x14ac:dyDescent="0.3">
      <c r="C31" s="279" t="s">
        <v>104</v>
      </c>
      <c r="D31" s="281"/>
      <c r="E31" s="7" t="s">
        <v>105</v>
      </c>
      <c r="F31" s="7" t="s">
        <v>106</v>
      </c>
      <c r="G31" s="7" t="s">
        <v>107</v>
      </c>
      <c r="H31" s="7" t="s">
        <v>108</v>
      </c>
      <c r="I31" s="12"/>
    </row>
    <row r="32" spans="3:9" ht="15.75" thickBot="1" x14ac:dyDescent="0.3">
      <c r="C32" s="276" t="s">
        <v>8</v>
      </c>
      <c r="D32" s="277"/>
      <c r="E32" s="277"/>
      <c r="F32" s="277"/>
      <c r="G32" s="277"/>
      <c r="H32" s="278"/>
      <c r="I32" s="102"/>
    </row>
    <row r="33" spans="3:9" ht="15.75" thickBot="1" x14ac:dyDescent="0.3">
      <c r="C33" s="279" t="s">
        <v>115</v>
      </c>
      <c r="D33" s="280"/>
      <c r="E33" s="280"/>
      <c r="F33" s="280"/>
      <c r="G33" s="280"/>
      <c r="H33" s="280"/>
      <c r="I33" s="281"/>
    </row>
    <row r="34" spans="3:9" x14ac:dyDescent="0.25">
      <c r="C34" s="300" t="s">
        <v>104</v>
      </c>
      <c r="D34" s="301"/>
      <c r="E34" s="12" t="s">
        <v>105</v>
      </c>
      <c r="F34" s="12" t="s">
        <v>122</v>
      </c>
      <c r="G34" s="12" t="s">
        <v>121</v>
      </c>
      <c r="H34" s="111" t="s">
        <v>108</v>
      </c>
      <c r="I34" s="12"/>
    </row>
    <row r="35" spans="3:9" x14ac:dyDescent="0.25">
      <c r="C35" s="302" t="s">
        <v>138</v>
      </c>
      <c r="D35" s="302"/>
      <c r="E35" s="109" t="s">
        <v>1</v>
      </c>
      <c r="F35" s="110">
        <v>269</v>
      </c>
      <c r="G35" s="109">
        <v>0.5</v>
      </c>
      <c r="H35" s="112">
        <v>134.5</v>
      </c>
      <c r="I35" s="113"/>
    </row>
    <row r="36" spans="3:9" x14ac:dyDescent="0.25">
      <c r="C36" s="302" t="s">
        <v>139</v>
      </c>
      <c r="D36" s="302"/>
      <c r="E36" s="109" t="s">
        <v>1</v>
      </c>
      <c r="F36" s="110">
        <v>3148</v>
      </c>
      <c r="G36" s="109">
        <v>1.05</v>
      </c>
      <c r="H36" s="112">
        <f t="shared" ref="H36:H38" si="1">F36*G36</f>
        <v>3305.4</v>
      </c>
      <c r="I36" s="113"/>
    </row>
    <row r="37" spans="3:9" x14ac:dyDescent="0.25">
      <c r="C37" s="302" t="s">
        <v>140</v>
      </c>
      <c r="D37" s="302"/>
      <c r="E37" s="109" t="s">
        <v>1</v>
      </c>
      <c r="F37" s="110">
        <v>85812</v>
      </c>
      <c r="G37" s="109">
        <v>2E-3</v>
      </c>
      <c r="H37" s="112">
        <f t="shared" si="1"/>
        <v>171.624</v>
      </c>
      <c r="I37" s="113"/>
    </row>
    <row r="38" spans="3:9" ht="15.75" thickBot="1" x14ac:dyDescent="0.3">
      <c r="C38" s="302" t="s">
        <v>141</v>
      </c>
      <c r="D38" s="302"/>
      <c r="E38" s="109" t="s">
        <v>1</v>
      </c>
      <c r="F38" s="110">
        <v>62120</v>
      </c>
      <c r="G38" s="109">
        <v>2E-3</v>
      </c>
      <c r="H38" s="112">
        <f t="shared" si="1"/>
        <v>124.24000000000001</v>
      </c>
      <c r="I38" s="113"/>
    </row>
    <row r="39" spans="3:9" ht="15.75" thickBot="1" x14ac:dyDescent="0.3">
      <c r="C39" s="276" t="s">
        <v>8</v>
      </c>
      <c r="D39" s="277"/>
      <c r="E39" s="277"/>
      <c r="F39" s="277"/>
      <c r="G39" s="277"/>
      <c r="H39" s="278"/>
      <c r="I39" s="102">
        <f>H38+H37+H36+H35</f>
        <v>3735.7640000000001</v>
      </c>
    </row>
    <row r="40" spans="3:9" ht="15.75" thickBot="1" x14ac:dyDescent="0.3">
      <c r="C40" s="279" t="s">
        <v>123</v>
      </c>
      <c r="D40" s="280"/>
      <c r="E40" s="280"/>
      <c r="F40" s="280"/>
      <c r="G40" s="280"/>
      <c r="H40" s="280"/>
      <c r="I40" s="281"/>
    </row>
    <row r="41" spans="3:9" ht="15.75" thickBot="1" x14ac:dyDescent="0.3">
      <c r="C41" s="111" t="s">
        <v>124</v>
      </c>
      <c r="D41" s="118" t="s">
        <v>125</v>
      </c>
      <c r="E41" s="12" t="s">
        <v>126</v>
      </c>
      <c r="F41" s="12" t="s">
        <v>127</v>
      </c>
      <c r="G41" s="12" t="s">
        <v>128</v>
      </c>
      <c r="H41" s="111" t="s">
        <v>108</v>
      </c>
      <c r="I41" s="12"/>
    </row>
    <row r="42" spans="3:9" ht="15.75" thickBot="1" x14ac:dyDescent="0.3">
      <c r="C42" s="276" t="s">
        <v>8</v>
      </c>
      <c r="D42" s="277"/>
      <c r="E42" s="277"/>
      <c r="F42" s="277"/>
      <c r="G42" s="277"/>
      <c r="H42" s="278"/>
      <c r="I42" s="102"/>
    </row>
    <row r="43" spans="3:9" ht="15.75" thickBot="1" x14ac:dyDescent="0.3">
      <c r="C43" s="279" t="s">
        <v>130</v>
      </c>
      <c r="D43" s="280"/>
      <c r="E43" s="280"/>
      <c r="F43" s="280"/>
      <c r="G43" s="280"/>
      <c r="H43" s="280"/>
      <c r="I43" s="281"/>
    </row>
    <row r="44" spans="3:9" ht="15.75" thickBot="1" x14ac:dyDescent="0.3">
      <c r="C44" s="111" t="s">
        <v>131</v>
      </c>
      <c r="D44" s="118" t="s">
        <v>132</v>
      </c>
      <c r="E44" s="12" t="s">
        <v>133</v>
      </c>
      <c r="F44" s="12" t="s">
        <v>134</v>
      </c>
      <c r="G44" s="12" t="s">
        <v>107</v>
      </c>
      <c r="H44" s="111" t="s">
        <v>108</v>
      </c>
      <c r="I44" s="12"/>
    </row>
    <row r="45" spans="3:9" ht="15.75" thickBot="1" x14ac:dyDescent="0.3">
      <c r="C45" s="111" t="s">
        <v>59</v>
      </c>
      <c r="D45" s="11">
        <v>170156</v>
      </c>
      <c r="E45" s="11">
        <v>220</v>
      </c>
      <c r="F45" s="11">
        <v>374343.2</v>
      </c>
      <c r="G45" s="11">
        <v>260</v>
      </c>
      <c r="H45" s="11">
        <v>1439.78</v>
      </c>
      <c r="I45" s="12"/>
    </row>
    <row r="46" spans="3:9" ht="15.75" thickBot="1" x14ac:dyDescent="0.3">
      <c r="C46" s="276" t="s">
        <v>8</v>
      </c>
      <c r="D46" s="277"/>
      <c r="E46" s="277"/>
      <c r="F46" s="277"/>
      <c r="G46" s="277"/>
      <c r="H46" s="278"/>
      <c r="I46" s="102">
        <f>H45</f>
        <v>1439.78</v>
      </c>
    </row>
    <row r="47" spans="3:9" ht="15.75" thickBot="1" x14ac:dyDescent="0.3">
      <c r="C47" s="276" t="s">
        <v>129</v>
      </c>
      <c r="D47" s="277"/>
      <c r="E47" s="277"/>
      <c r="F47" s="277"/>
      <c r="G47" s="277"/>
      <c r="H47" s="278"/>
      <c r="I47" s="102">
        <f>I46+I42+I39+I32</f>
        <v>5175.5439999999999</v>
      </c>
    </row>
    <row r="48" spans="3:9" ht="15.75" thickBot="1" x14ac:dyDescent="0.3">
      <c r="C48" s="120"/>
      <c r="D48" s="120"/>
      <c r="E48" s="120"/>
      <c r="F48" s="120"/>
      <c r="G48" s="120"/>
      <c r="H48" s="120"/>
      <c r="I48" s="120"/>
    </row>
    <row r="49" spans="1:9" ht="15.75" thickBot="1" x14ac:dyDescent="0.3">
      <c r="A49" s="55"/>
      <c r="B49" s="55"/>
      <c r="C49" s="313" t="s">
        <v>41</v>
      </c>
      <c r="D49" s="314"/>
      <c r="E49" s="314"/>
      <c r="F49" s="314"/>
      <c r="G49" s="314"/>
      <c r="H49" s="314"/>
      <c r="I49" s="315"/>
    </row>
    <row r="50" spans="1:9" ht="15.75" thickBot="1" x14ac:dyDescent="0.3">
      <c r="C50" s="279" t="s">
        <v>103</v>
      </c>
      <c r="D50" s="280"/>
      <c r="E50" s="280"/>
      <c r="F50" s="280"/>
      <c r="G50" s="280"/>
      <c r="H50" s="280"/>
      <c r="I50" s="281"/>
    </row>
    <row r="51" spans="1:9" ht="15.75" thickBot="1" x14ac:dyDescent="0.3">
      <c r="C51" s="279" t="s">
        <v>104</v>
      </c>
      <c r="D51" s="281"/>
      <c r="E51" s="7" t="s">
        <v>105</v>
      </c>
      <c r="F51" s="7" t="s">
        <v>106</v>
      </c>
      <c r="G51" s="7" t="s">
        <v>107</v>
      </c>
      <c r="H51" s="7" t="s">
        <v>108</v>
      </c>
      <c r="I51" s="12"/>
    </row>
    <row r="52" spans="1:9" ht="15.75" thickBot="1" x14ac:dyDescent="0.3">
      <c r="C52" s="276" t="s">
        <v>8</v>
      </c>
      <c r="D52" s="277"/>
      <c r="E52" s="277"/>
      <c r="F52" s="277"/>
      <c r="G52" s="277"/>
      <c r="H52" s="278"/>
      <c r="I52" s="102"/>
    </row>
    <row r="53" spans="1:9" ht="15.75" thickBot="1" x14ac:dyDescent="0.3">
      <c r="C53" s="279" t="s">
        <v>115</v>
      </c>
      <c r="D53" s="280"/>
      <c r="E53" s="280"/>
      <c r="F53" s="280"/>
      <c r="G53" s="280"/>
      <c r="H53" s="280"/>
      <c r="I53" s="281"/>
    </row>
    <row r="54" spans="1:9" ht="15.75" thickBot="1" x14ac:dyDescent="0.3">
      <c r="C54" s="279" t="s">
        <v>104</v>
      </c>
      <c r="D54" s="281"/>
      <c r="E54" s="7" t="s">
        <v>105</v>
      </c>
      <c r="F54" s="7" t="s">
        <v>122</v>
      </c>
      <c r="G54" s="7" t="s">
        <v>121</v>
      </c>
      <c r="H54" s="82" t="s">
        <v>108</v>
      </c>
      <c r="I54" s="12"/>
    </row>
    <row r="55" spans="1:9" x14ac:dyDescent="0.25">
      <c r="C55" s="311" t="s">
        <v>138</v>
      </c>
      <c r="D55" s="312"/>
      <c r="E55" s="134" t="s">
        <v>1</v>
      </c>
      <c r="F55" s="135">
        <v>269</v>
      </c>
      <c r="G55" s="136">
        <v>2.61</v>
      </c>
      <c r="H55" s="137">
        <f>F55*G55</f>
        <v>702.08999999999992</v>
      </c>
      <c r="I55" s="12"/>
    </row>
    <row r="56" spans="1:9" x14ac:dyDescent="0.25">
      <c r="C56" s="309" t="s">
        <v>169</v>
      </c>
      <c r="D56" s="310"/>
      <c r="E56" s="81" t="s">
        <v>18</v>
      </c>
      <c r="F56" s="138">
        <v>3484</v>
      </c>
      <c r="G56" s="139">
        <v>5.6</v>
      </c>
      <c r="H56" s="137">
        <f t="shared" ref="H56:H64" si="2">F56*G56</f>
        <v>19510.399999999998</v>
      </c>
      <c r="I56" s="13"/>
    </row>
    <row r="57" spans="1:9" ht="15" customHeight="1" x14ac:dyDescent="0.25">
      <c r="C57" s="309" t="s">
        <v>170</v>
      </c>
      <c r="D57" s="310"/>
      <c r="E57" s="81" t="s">
        <v>176</v>
      </c>
      <c r="F57" s="138">
        <v>2440</v>
      </c>
      <c r="G57" s="139">
        <v>2.79</v>
      </c>
      <c r="H57" s="137">
        <f t="shared" si="2"/>
        <v>6807.6</v>
      </c>
      <c r="I57" s="13"/>
    </row>
    <row r="58" spans="1:9" ht="15" customHeight="1" x14ac:dyDescent="0.25">
      <c r="C58" s="309" t="s">
        <v>171</v>
      </c>
      <c r="D58" s="310"/>
      <c r="E58" s="81" t="s">
        <v>1</v>
      </c>
      <c r="F58" s="138">
        <v>3762</v>
      </c>
      <c r="G58" s="139">
        <v>1</v>
      </c>
      <c r="H58" s="137">
        <f t="shared" si="2"/>
        <v>3762</v>
      </c>
      <c r="I58" s="13"/>
    </row>
    <row r="59" spans="1:9" x14ac:dyDescent="0.25">
      <c r="C59" s="309" t="s">
        <v>172</v>
      </c>
      <c r="D59" s="310"/>
      <c r="E59" s="81" t="s">
        <v>1</v>
      </c>
      <c r="F59" s="138">
        <v>2687</v>
      </c>
      <c r="G59" s="139">
        <v>1</v>
      </c>
      <c r="H59" s="137">
        <f t="shared" si="2"/>
        <v>2687</v>
      </c>
      <c r="I59" s="13"/>
    </row>
    <row r="60" spans="1:9" x14ac:dyDescent="0.25">
      <c r="C60" s="309" t="s">
        <v>173</v>
      </c>
      <c r="D60" s="310"/>
      <c r="E60" s="81" t="s">
        <v>1</v>
      </c>
      <c r="F60" s="138">
        <v>15944</v>
      </c>
      <c r="G60" s="139">
        <v>1</v>
      </c>
      <c r="H60" s="137">
        <f t="shared" si="2"/>
        <v>15944</v>
      </c>
      <c r="I60" s="13"/>
    </row>
    <row r="61" spans="1:9" x14ac:dyDescent="0.25">
      <c r="C61" s="309" t="s">
        <v>174</v>
      </c>
      <c r="D61" s="310"/>
      <c r="E61" s="81" t="s">
        <v>1</v>
      </c>
      <c r="F61" s="138">
        <v>2687</v>
      </c>
      <c r="G61" s="139">
        <v>1</v>
      </c>
      <c r="H61" s="137">
        <f t="shared" si="2"/>
        <v>2687</v>
      </c>
      <c r="I61" s="13"/>
    </row>
    <row r="62" spans="1:9" x14ac:dyDescent="0.25">
      <c r="C62" s="309" t="s">
        <v>139</v>
      </c>
      <c r="D62" s="310"/>
      <c r="E62" s="81" t="s">
        <v>18</v>
      </c>
      <c r="F62" s="138">
        <v>3148</v>
      </c>
      <c r="G62" s="139">
        <v>3.38</v>
      </c>
      <c r="H62" s="137">
        <f t="shared" si="2"/>
        <v>10640.24</v>
      </c>
      <c r="I62" s="13"/>
    </row>
    <row r="63" spans="1:9" x14ac:dyDescent="0.25">
      <c r="C63" s="325" t="s">
        <v>175</v>
      </c>
      <c r="D63" s="326"/>
      <c r="E63" s="81" t="s">
        <v>1</v>
      </c>
      <c r="F63" s="138">
        <v>85812</v>
      </c>
      <c r="G63" s="139">
        <v>0.01</v>
      </c>
      <c r="H63" s="137">
        <f t="shared" si="2"/>
        <v>858.12</v>
      </c>
      <c r="I63" s="13"/>
    </row>
    <row r="64" spans="1:9" ht="15.75" thickBot="1" x14ac:dyDescent="0.3">
      <c r="C64" s="327" t="s">
        <v>141</v>
      </c>
      <c r="D64" s="328"/>
      <c r="E64" s="81" t="s">
        <v>1</v>
      </c>
      <c r="F64" s="138">
        <v>62120</v>
      </c>
      <c r="G64" s="139">
        <v>0.01</v>
      </c>
      <c r="H64" s="137">
        <f t="shared" si="2"/>
        <v>621.20000000000005</v>
      </c>
      <c r="I64" s="88"/>
    </row>
    <row r="65" spans="1:9" ht="15.75" thickBot="1" x14ac:dyDescent="0.3">
      <c r="C65" s="291" t="s">
        <v>8</v>
      </c>
      <c r="D65" s="292"/>
      <c r="E65" s="318"/>
      <c r="F65" s="318"/>
      <c r="G65" s="318"/>
      <c r="H65" s="319"/>
      <c r="I65" s="114">
        <f>H55+H56+H57+H58+H59+H60+H61+H62+H63+H64</f>
        <v>64219.649999999994</v>
      </c>
    </row>
    <row r="66" spans="1:9" ht="15.75" thickBot="1" x14ac:dyDescent="0.3">
      <c r="C66" s="279" t="s">
        <v>123</v>
      </c>
      <c r="D66" s="280"/>
      <c r="E66" s="280"/>
      <c r="F66" s="280"/>
      <c r="G66" s="280"/>
      <c r="H66" s="280"/>
      <c r="I66" s="281"/>
    </row>
    <row r="67" spans="1:9" ht="15.75" thickBot="1" x14ac:dyDescent="0.3">
      <c r="C67" s="111" t="s">
        <v>124</v>
      </c>
      <c r="D67" s="118" t="s">
        <v>125</v>
      </c>
      <c r="E67" s="12" t="s">
        <v>126</v>
      </c>
      <c r="F67" s="12" t="s">
        <v>127</v>
      </c>
      <c r="G67" s="12" t="s">
        <v>128</v>
      </c>
      <c r="H67" s="111" t="s">
        <v>108</v>
      </c>
      <c r="I67" s="12"/>
    </row>
    <row r="68" spans="1:9" ht="15.75" thickBot="1" x14ac:dyDescent="0.3">
      <c r="C68" s="111"/>
      <c r="D68" s="11"/>
      <c r="E68" s="11"/>
      <c r="F68" s="11"/>
      <c r="G68" s="11"/>
      <c r="H68" s="11"/>
      <c r="I68" s="12"/>
    </row>
    <row r="69" spans="1:9" ht="15.75" thickBot="1" x14ac:dyDescent="0.3">
      <c r="C69" s="276" t="s">
        <v>8</v>
      </c>
      <c r="D69" s="277"/>
      <c r="E69" s="277"/>
      <c r="F69" s="277"/>
      <c r="G69" s="277"/>
      <c r="H69" s="278"/>
      <c r="I69" s="102"/>
    </row>
    <row r="70" spans="1:9" ht="15.75" thickBot="1" x14ac:dyDescent="0.3">
      <c r="C70" s="279" t="s">
        <v>130</v>
      </c>
      <c r="D70" s="280"/>
      <c r="E70" s="280"/>
      <c r="F70" s="280"/>
      <c r="G70" s="280"/>
      <c r="H70" s="280"/>
      <c r="I70" s="281"/>
    </row>
    <row r="71" spans="1:9" ht="15.75" thickBot="1" x14ac:dyDescent="0.3">
      <c r="C71" s="111" t="s">
        <v>131</v>
      </c>
      <c r="D71" s="118" t="s">
        <v>132</v>
      </c>
      <c r="E71" s="12" t="s">
        <v>133</v>
      </c>
      <c r="F71" s="12" t="s">
        <v>134</v>
      </c>
      <c r="G71" s="12" t="s">
        <v>107</v>
      </c>
      <c r="H71" s="111" t="s">
        <v>108</v>
      </c>
      <c r="I71" s="12"/>
    </row>
    <row r="72" spans="1:9" ht="15.75" thickBot="1" x14ac:dyDescent="0.3">
      <c r="C72" s="111" t="s">
        <v>59</v>
      </c>
      <c r="D72" s="11">
        <v>170156</v>
      </c>
      <c r="E72" s="11">
        <v>220</v>
      </c>
      <c r="F72" s="11">
        <v>374343.2</v>
      </c>
      <c r="G72" s="11">
        <v>20</v>
      </c>
      <c r="H72" s="11">
        <v>18717.16</v>
      </c>
      <c r="I72" s="12"/>
    </row>
    <row r="73" spans="1:9" ht="15.75" thickBot="1" x14ac:dyDescent="0.3">
      <c r="C73" s="276" t="s">
        <v>8</v>
      </c>
      <c r="D73" s="277"/>
      <c r="E73" s="277"/>
      <c r="F73" s="277"/>
      <c r="G73" s="277"/>
      <c r="H73" s="278"/>
      <c r="I73" s="102">
        <f>H72</f>
        <v>18717.16</v>
      </c>
    </row>
    <row r="74" spans="1:9" ht="15.75" thickBot="1" x14ac:dyDescent="0.3">
      <c r="C74" s="276" t="s">
        <v>129</v>
      </c>
      <c r="D74" s="277"/>
      <c r="E74" s="277"/>
      <c r="F74" s="277"/>
      <c r="G74" s="277"/>
      <c r="H74" s="278"/>
      <c r="I74" s="102">
        <f>I73+I69+I65+I52</f>
        <v>82936.81</v>
      </c>
    </row>
    <row r="75" spans="1:9" ht="15.75" thickBot="1" x14ac:dyDescent="0.3"/>
    <row r="76" spans="1:9" ht="15.75" thickBot="1" x14ac:dyDescent="0.3">
      <c r="A76" s="7">
        <v>2</v>
      </c>
      <c r="B76" s="285" t="s">
        <v>29</v>
      </c>
      <c r="C76" s="286"/>
      <c r="D76" s="286"/>
      <c r="E76" s="286"/>
      <c r="F76" s="286"/>
      <c r="G76" s="286"/>
      <c r="H76" s="286"/>
      <c r="I76" s="287"/>
    </row>
    <row r="77" spans="1:9" ht="15.75" thickBot="1" x14ac:dyDescent="0.3">
      <c r="A77" s="25"/>
      <c r="B77" s="119"/>
      <c r="C77" s="119"/>
      <c r="D77" s="119"/>
      <c r="E77" s="119"/>
      <c r="F77" s="119"/>
      <c r="G77" s="119"/>
      <c r="H77" s="119"/>
      <c r="I77" s="119"/>
    </row>
    <row r="78" spans="1:9" ht="15.75" thickBot="1" x14ac:dyDescent="0.3">
      <c r="A78" s="55"/>
      <c r="B78" s="55"/>
      <c r="C78" s="313" t="s">
        <v>184</v>
      </c>
      <c r="D78" s="314"/>
      <c r="E78" s="314"/>
      <c r="F78" s="314"/>
      <c r="G78" s="314"/>
      <c r="H78" s="314"/>
      <c r="I78" s="315"/>
    </row>
    <row r="79" spans="1:9" ht="15.75" thickBot="1" x14ac:dyDescent="0.3">
      <c r="C79" s="279" t="s">
        <v>103</v>
      </c>
      <c r="D79" s="280"/>
      <c r="E79" s="280"/>
      <c r="F79" s="280"/>
      <c r="G79" s="280"/>
      <c r="H79" s="280"/>
      <c r="I79" s="281"/>
    </row>
    <row r="80" spans="1:9" ht="15.75" thickBot="1" x14ac:dyDescent="0.3">
      <c r="C80" s="279" t="s">
        <v>104</v>
      </c>
      <c r="D80" s="281"/>
      <c r="E80" s="7" t="s">
        <v>105</v>
      </c>
      <c r="F80" s="7" t="s">
        <v>106</v>
      </c>
      <c r="G80" s="7" t="s">
        <v>107</v>
      </c>
      <c r="H80" s="7" t="s">
        <v>108</v>
      </c>
      <c r="I80" s="12"/>
    </row>
    <row r="81" spans="3:9" ht="15.75" thickBot="1" x14ac:dyDescent="0.3">
      <c r="C81" s="276" t="s">
        <v>8</v>
      </c>
      <c r="D81" s="277"/>
      <c r="E81" s="277"/>
      <c r="F81" s="277"/>
      <c r="G81" s="277"/>
      <c r="H81" s="278"/>
      <c r="I81" s="102"/>
    </row>
    <row r="82" spans="3:9" ht="15.75" thickBot="1" x14ac:dyDescent="0.3">
      <c r="C82" s="279" t="s">
        <v>115</v>
      </c>
      <c r="D82" s="280"/>
      <c r="E82" s="280"/>
      <c r="F82" s="280"/>
      <c r="G82" s="280"/>
      <c r="H82" s="280"/>
      <c r="I82" s="281"/>
    </row>
    <row r="83" spans="3:9" x14ac:dyDescent="0.25">
      <c r="C83" s="307" t="s">
        <v>104</v>
      </c>
      <c r="D83" s="308"/>
      <c r="E83" s="12" t="s">
        <v>105</v>
      </c>
      <c r="F83" s="12" t="s">
        <v>122</v>
      </c>
      <c r="G83" s="12" t="s">
        <v>121</v>
      </c>
      <c r="H83" s="111" t="s">
        <v>108</v>
      </c>
      <c r="I83" s="12"/>
    </row>
    <row r="84" spans="3:9" x14ac:dyDescent="0.25">
      <c r="C84" s="317" t="s">
        <v>181</v>
      </c>
      <c r="D84" s="297"/>
      <c r="E84" s="26" t="s">
        <v>146</v>
      </c>
      <c r="F84" s="147">
        <v>53572</v>
      </c>
      <c r="G84" s="26">
        <v>0.03</v>
      </c>
      <c r="H84" s="148">
        <f>F84*G84</f>
        <v>1607.1599999999999</v>
      </c>
      <c r="I84" s="13"/>
    </row>
    <row r="85" spans="3:9" x14ac:dyDescent="0.25">
      <c r="C85" s="317" t="s">
        <v>182</v>
      </c>
      <c r="D85" s="297"/>
      <c r="E85" s="26" t="s">
        <v>146</v>
      </c>
      <c r="F85" s="147">
        <v>107309</v>
      </c>
      <c r="G85" s="26">
        <v>0.04</v>
      </c>
      <c r="H85" s="148">
        <f t="shared" ref="H85:H86" si="3">F85*G85</f>
        <v>4292.3599999999997</v>
      </c>
      <c r="I85" s="13"/>
    </row>
    <row r="86" spans="3:9" ht="15.75" thickBot="1" x14ac:dyDescent="0.3">
      <c r="C86" s="316" t="s">
        <v>183</v>
      </c>
      <c r="D86" s="299"/>
      <c r="E86" s="109" t="s">
        <v>1</v>
      </c>
      <c r="F86" s="149">
        <v>1791</v>
      </c>
      <c r="G86" s="109">
        <v>1.05</v>
      </c>
      <c r="H86" s="148">
        <f t="shared" si="3"/>
        <v>1880.5500000000002</v>
      </c>
      <c r="I86" s="113"/>
    </row>
    <row r="87" spans="3:9" ht="15.75" thickBot="1" x14ac:dyDescent="0.3">
      <c r="C87" s="276" t="s">
        <v>8</v>
      </c>
      <c r="D87" s="277"/>
      <c r="E87" s="277"/>
      <c r="F87" s="277"/>
      <c r="G87" s="277"/>
      <c r="H87" s="278"/>
      <c r="I87" s="102">
        <f>H86+H85+H84</f>
        <v>7780.07</v>
      </c>
    </row>
    <row r="88" spans="3:9" ht="15.75" thickBot="1" x14ac:dyDescent="0.3">
      <c r="C88" s="279" t="s">
        <v>123</v>
      </c>
      <c r="D88" s="280"/>
      <c r="E88" s="280"/>
      <c r="F88" s="280"/>
      <c r="G88" s="280"/>
      <c r="H88" s="280"/>
      <c r="I88" s="281"/>
    </row>
    <row r="89" spans="3:9" ht="15.75" thickBot="1" x14ac:dyDescent="0.3">
      <c r="C89" s="111" t="s">
        <v>124</v>
      </c>
      <c r="D89" s="118" t="s">
        <v>125</v>
      </c>
      <c r="E89" s="12" t="s">
        <v>126</v>
      </c>
      <c r="F89" s="12" t="s">
        <v>127</v>
      </c>
      <c r="G89" s="12" t="s">
        <v>128</v>
      </c>
      <c r="H89" s="111" t="s">
        <v>108</v>
      </c>
      <c r="I89" s="12"/>
    </row>
    <row r="90" spans="3:9" ht="15.75" thickBot="1" x14ac:dyDescent="0.3">
      <c r="C90" s="276" t="s">
        <v>8</v>
      </c>
      <c r="D90" s="277"/>
      <c r="E90" s="277"/>
      <c r="F90" s="277"/>
      <c r="G90" s="277"/>
      <c r="H90" s="278"/>
      <c r="I90" s="102"/>
    </row>
    <row r="91" spans="3:9" ht="15.75" thickBot="1" x14ac:dyDescent="0.3">
      <c r="C91" s="279" t="s">
        <v>130</v>
      </c>
      <c r="D91" s="280"/>
      <c r="E91" s="280"/>
      <c r="F91" s="280"/>
      <c r="G91" s="280"/>
      <c r="H91" s="280"/>
      <c r="I91" s="281"/>
    </row>
    <row r="92" spans="3:9" ht="15.75" thickBot="1" x14ac:dyDescent="0.3">
      <c r="C92" s="111" t="s">
        <v>131</v>
      </c>
      <c r="D92" s="118" t="s">
        <v>132</v>
      </c>
      <c r="E92" s="12" t="s">
        <v>133</v>
      </c>
      <c r="F92" s="12" t="s">
        <v>134</v>
      </c>
      <c r="G92" s="12" t="s">
        <v>107</v>
      </c>
      <c r="H92" s="111" t="s">
        <v>108</v>
      </c>
      <c r="I92" s="12"/>
    </row>
    <row r="93" spans="3:9" ht="15.75" thickBot="1" x14ac:dyDescent="0.3">
      <c r="C93" s="111" t="s">
        <v>59</v>
      </c>
      <c r="D93" s="11">
        <v>170890</v>
      </c>
      <c r="E93" s="11">
        <v>220</v>
      </c>
      <c r="F93" s="11">
        <v>391358</v>
      </c>
      <c r="G93" s="11">
        <v>26</v>
      </c>
      <c r="H93" s="11">
        <v>15052.23</v>
      </c>
      <c r="I93" s="12"/>
    </row>
    <row r="94" spans="3:9" ht="15.75" thickBot="1" x14ac:dyDescent="0.3">
      <c r="C94" s="276" t="s">
        <v>8</v>
      </c>
      <c r="D94" s="277"/>
      <c r="E94" s="277"/>
      <c r="F94" s="277"/>
      <c r="G94" s="277"/>
      <c r="H94" s="278"/>
      <c r="I94" s="102">
        <f>H93</f>
        <v>15052.23</v>
      </c>
    </row>
    <row r="95" spans="3:9" ht="15.75" thickBot="1" x14ac:dyDescent="0.3">
      <c r="C95" s="276" t="s">
        <v>129</v>
      </c>
      <c r="D95" s="277"/>
      <c r="E95" s="277"/>
      <c r="F95" s="277"/>
      <c r="G95" s="277"/>
      <c r="H95" s="278"/>
      <c r="I95" s="102">
        <f>I94+I90+I87+I81</f>
        <v>22832.3</v>
      </c>
    </row>
    <row r="96" spans="3:9" ht="14.25" customHeight="1" thickBot="1" x14ac:dyDescent="0.3"/>
    <row r="97" spans="3:9" ht="14.25" customHeight="1" thickBot="1" x14ac:dyDescent="0.3">
      <c r="C97" s="279" t="s">
        <v>144</v>
      </c>
      <c r="D97" s="280"/>
      <c r="E97" s="280"/>
      <c r="F97" s="280"/>
      <c r="G97" s="280"/>
      <c r="H97" s="280"/>
      <c r="I97" s="281"/>
    </row>
    <row r="98" spans="3:9" ht="15.75" customHeight="1" thickBot="1" x14ac:dyDescent="0.3">
      <c r="C98" s="279" t="s">
        <v>103</v>
      </c>
      <c r="D98" s="280"/>
      <c r="E98" s="280"/>
      <c r="F98" s="280"/>
      <c r="G98" s="280"/>
      <c r="H98" s="280"/>
      <c r="I98" s="281"/>
    </row>
    <row r="99" spans="3:9" ht="15.75" thickBot="1" x14ac:dyDescent="0.3">
      <c r="C99" s="279" t="s">
        <v>104</v>
      </c>
      <c r="D99" s="281"/>
      <c r="E99" s="7" t="s">
        <v>105</v>
      </c>
      <c r="F99" s="7" t="s">
        <v>106</v>
      </c>
      <c r="G99" s="7" t="s">
        <v>107</v>
      </c>
      <c r="H99" s="7" t="s">
        <v>108</v>
      </c>
      <c r="I99" s="12"/>
    </row>
    <row r="100" spans="3:9" ht="15.75" thickBot="1" x14ac:dyDescent="0.3">
      <c r="C100" s="276" t="s">
        <v>8</v>
      </c>
      <c r="D100" s="277"/>
      <c r="E100" s="277"/>
      <c r="F100" s="277"/>
      <c r="G100" s="277"/>
      <c r="H100" s="278"/>
      <c r="I100" s="102"/>
    </row>
    <row r="101" spans="3:9" ht="15.75" thickBot="1" x14ac:dyDescent="0.3">
      <c r="C101" s="279" t="s">
        <v>115</v>
      </c>
      <c r="D101" s="280"/>
      <c r="E101" s="280"/>
      <c r="F101" s="280"/>
      <c r="G101" s="280"/>
      <c r="H101" s="280"/>
      <c r="I101" s="281"/>
    </row>
    <row r="102" spans="3:9" x14ac:dyDescent="0.25">
      <c r="C102" s="307" t="s">
        <v>104</v>
      </c>
      <c r="D102" s="308"/>
      <c r="E102" s="12" t="s">
        <v>105</v>
      </c>
      <c r="F102" s="12" t="s">
        <v>122</v>
      </c>
      <c r="G102" s="12" t="s">
        <v>121</v>
      </c>
      <c r="H102" s="111" t="s">
        <v>108</v>
      </c>
      <c r="I102" s="12"/>
    </row>
    <row r="103" spans="3:9" ht="15.75" thickBot="1" x14ac:dyDescent="0.3">
      <c r="C103" s="316" t="s">
        <v>145</v>
      </c>
      <c r="D103" s="299"/>
      <c r="E103" s="109" t="s">
        <v>146</v>
      </c>
      <c r="F103" s="110">
        <v>95575</v>
      </c>
      <c r="G103" s="109">
        <v>0.02</v>
      </c>
      <c r="H103" s="112">
        <f>F103*G103</f>
        <v>1911.5</v>
      </c>
      <c r="I103" s="113"/>
    </row>
    <row r="104" spans="3:9" ht="15.75" thickBot="1" x14ac:dyDescent="0.3">
      <c r="C104" s="276" t="s">
        <v>8</v>
      </c>
      <c r="D104" s="277"/>
      <c r="E104" s="277"/>
      <c r="F104" s="277"/>
      <c r="G104" s="277"/>
      <c r="H104" s="278"/>
      <c r="I104" s="102">
        <f>H103</f>
        <v>1911.5</v>
      </c>
    </row>
    <row r="105" spans="3:9" ht="15.75" thickBot="1" x14ac:dyDescent="0.3">
      <c r="C105" s="279" t="s">
        <v>123</v>
      </c>
      <c r="D105" s="280"/>
      <c r="E105" s="280"/>
      <c r="F105" s="280"/>
      <c r="G105" s="280"/>
      <c r="H105" s="280"/>
      <c r="I105" s="281"/>
    </row>
    <row r="106" spans="3:9" ht="15.75" thickBot="1" x14ac:dyDescent="0.3">
      <c r="C106" s="111" t="s">
        <v>124</v>
      </c>
      <c r="D106" s="118" t="s">
        <v>125</v>
      </c>
      <c r="E106" s="12" t="s">
        <v>126</v>
      </c>
      <c r="F106" s="12" t="s">
        <v>127</v>
      </c>
      <c r="G106" s="12" t="s">
        <v>128</v>
      </c>
      <c r="H106" s="111" t="s">
        <v>108</v>
      </c>
      <c r="I106" s="12"/>
    </row>
    <row r="107" spans="3:9" ht="15.75" thickBot="1" x14ac:dyDescent="0.3">
      <c r="C107" s="276" t="s">
        <v>8</v>
      </c>
      <c r="D107" s="277"/>
      <c r="E107" s="277"/>
      <c r="F107" s="277"/>
      <c r="G107" s="277"/>
      <c r="H107" s="278"/>
      <c r="I107" s="102"/>
    </row>
    <row r="108" spans="3:9" ht="15.75" thickBot="1" x14ac:dyDescent="0.3">
      <c r="C108" s="279" t="s">
        <v>130</v>
      </c>
      <c r="D108" s="280"/>
      <c r="E108" s="280"/>
      <c r="F108" s="280"/>
      <c r="G108" s="280"/>
      <c r="H108" s="280"/>
      <c r="I108" s="281"/>
    </row>
    <row r="109" spans="3:9" ht="15.75" thickBot="1" x14ac:dyDescent="0.3">
      <c r="C109" s="111" t="s">
        <v>131</v>
      </c>
      <c r="D109" s="118" t="s">
        <v>132</v>
      </c>
      <c r="E109" s="12" t="s">
        <v>133</v>
      </c>
      <c r="F109" s="12" t="s">
        <v>134</v>
      </c>
      <c r="G109" s="12" t="s">
        <v>107</v>
      </c>
      <c r="H109" s="111" t="s">
        <v>108</v>
      </c>
      <c r="I109" s="12"/>
    </row>
    <row r="110" spans="3:9" ht="15.75" thickBot="1" x14ac:dyDescent="0.3">
      <c r="C110" s="111" t="s">
        <v>59</v>
      </c>
      <c r="D110" s="11">
        <v>170890</v>
      </c>
      <c r="E110" s="11">
        <v>220</v>
      </c>
      <c r="F110" s="11">
        <v>391358</v>
      </c>
      <c r="G110" s="11">
        <v>70</v>
      </c>
      <c r="H110" s="11">
        <v>5590.83</v>
      </c>
      <c r="I110" s="12"/>
    </row>
    <row r="111" spans="3:9" ht="15.75" thickBot="1" x14ac:dyDescent="0.3">
      <c r="C111" s="276" t="s">
        <v>8</v>
      </c>
      <c r="D111" s="277"/>
      <c r="E111" s="277"/>
      <c r="F111" s="277"/>
      <c r="G111" s="277"/>
      <c r="H111" s="278"/>
      <c r="I111" s="102">
        <f>H110</f>
        <v>5590.83</v>
      </c>
    </row>
    <row r="112" spans="3:9" ht="15.75" thickBot="1" x14ac:dyDescent="0.3">
      <c r="C112" s="276" t="s">
        <v>129</v>
      </c>
      <c r="D112" s="277"/>
      <c r="E112" s="277"/>
      <c r="F112" s="277"/>
      <c r="G112" s="277"/>
      <c r="H112" s="278"/>
      <c r="I112" s="102">
        <f>I111+I107+I104+I100</f>
        <v>7502.33</v>
      </c>
    </row>
    <row r="113" spans="1:9" ht="15.75" thickBot="1" x14ac:dyDescent="0.3"/>
    <row r="114" spans="1:9" ht="15.75" thickBot="1" x14ac:dyDescent="0.3">
      <c r="A114" s="55"/>
      <c r="B114" s="55"/>
      <c r="C114" s="313" t="s">
        <v>180</v>
      </c>
      <c r="D114" s="314"/>
      <c r="E114" s="314"/>
      <c r="F114" s="314"/>
      <c r="G114" s="314"/>
      <c r="H114" s="314"/>
      <c r="I114" s="315"/>
    </row>
    <row r="115" spans="1:9" ht="15.75" thickBot="1" x14ac:dyDescent="0.3">
      <c r="C115" s="279" t="s">
        <v>103</v>
      </c>
      <c r="D115" s="280"/>
      <c r="E115" s="280"/>
      <c r="F115" s="280"/>
      <c r="G115" s="280"/>
      <c r="H115" s="280"/>
      <c r="I115" s="281"/>
    </row>
    <row r="116" spans="1:9" ht="15.75" thickBot="1" x14ac:dyDescent="0.3">
      <c r="C116" s="279" t="s">
        <v>104</v>
      </c>
      <c r="D116" s="281"/>
      <c r="E116" s="7" t="s">
        <v>105</v>
      </c>
      <c r="F116" s="7" t="s">
        <v>106</v>
      </c>
      <c r="G116" s="7" t="s">
        <v>107</v>
      </c>
      <c r="H116" s="7" t="s">
        <v>108</v>
      </c>
      <c r="I116" s="12"/>
    </row>
    <row r="117" spans="1:9" ht="15.75" thickBot="1" x14ac:dyDescent="0.3">
      <c r="C117" s="276" t="s">
        <v>8</v>
      </c>
      <c r="D117" s="277"/>
      <c r="E117" s="277"/>
      <c r="F117" s="277"/>
      <c r="G117" s="277"/>
      <c r="H117" s="278"/>
      <c r="I117" s="102"/>
    </row>
    <row r="118" spans="1:9" ht="15.75" thickBot="1" x14ac:dyDescent="0.3">
      <c r="C118" s="279" t="s">
        <v>115</v>
      </c>
      <c r="D118" s="280"/>
      <c r="E118" s="280"/>
      <c r="F118" s="280"/>
      <c r="G118" s="280"/>
      <c r="H118" s="280"/>
      <c r="I118" s="281"/>
    </row>
    <row r="119" spans="1:9" x14ac:dyDescent="0.25">
      <c r="C119" s="300" t="s">
        <v>104</v>
      </c>
      <c r="D119" s="301"/>
      <c r="E119" s="12" t="s">
        <v>105</v>
      </c>
      <c r="F119" s="12" t="s">
        <v>122</v>
      </c>
      <c r="G119" s="12" t="s">
        <v>121</v>
      </c>
      <c r="H119" s="111" t="s">
        <v>108</v>
      </c>
      <c r="I119" s="12"/>
    </row>
    <row r="120" spans="1:9" x14ac:dyDescent="0.25">
      <c r="C120" s="317" t="s">
        <v>181</v>
      </c>
      <c r="D120" s="297"/>
      <c r="E120" s="26" t="s">
        <v>146</v>
      </c>
      <c r="F120" s="147">
        <v>53572</v>
      </c>
      <c r="G120" s="26">
        <v>0.02</v>
      </c>
      <c r="H120" s="148">
        <f>F120*G120</f>
        <v>1071.44</v>
      </c>
      <c r="I120" s="133"/>
    </row>
    <row r="121" spans="1:9" ht="15.75" customHeight="1" x14ac:dyDescent="0.25">
      <c r="C121" s="317" t="s">
        <v>182</v>
      </c>
      <c r="D121" s="297"/>
      <c r="E121" s="26" t="s">
        <v>146</v>
      </c>
      <c r="F121" s="147">
        <v>107309</v>
      </c>
      <c r="G121" s="26">
        <v>0.03</v>
      </c>
      <c r="H121" s="148">
        <f t="shared" ref="H121:H122" si="4">F121*G121</f>
        <v>3219.27</v>
      </c>
      <c r="I121" s="133"/>
    </row>
    <row r="122" spans="1:9" ht="15.75" thickBot="1" x14ac:dyDescent="0.3">
      <c r="C122" s="316" t="s">
        <v>183</v>
      </c>
      <c r="D122" s="299"/>
      <c r="E122" s="109" t="s">
        <v>1</v>
      </c>
      <c r="F122" s="149">
        <v>1791</v>
      </c>
      <c r="G122" s="109">
        <v>0.6</v>
      </c>
      <c r="H122" s="148">
        <f t="shared" si="4"/>
        <v>1074.5999999999999</v>
      </c>
      <c r="I122" s="113"/>
    </row>
    <row r="123" spans="1:9" ht="15.75" thickBot="1" x14ac:dyDescent="0.3">
      <c r="C123" s="276" t="s">
        <v>8</v>
      </c>
      <c r="D123" s="277"/>
      <c r="E123" s="277"/>
      <c r="F123" s="277"/>
      <c r="G123" s="277"/>
      <c r="H123" s="278"/>
      <c r="I123" s="102">
        <f>H122</f>
        <v>1074.5999999999999</v>
      </c>
    </row>
    <row r="124" spans="1:9" ht="15.75" thickBot="1" x14ac:dyDescent="0.3">
      <c r="C124" s="279" t="s">
        <v>123</v>
      </c>
      <c r="D124" s="280"/>
      <c r="E124" s="280"/>
      <c r="F124" s="280"/>
      <c r="G124" s="280"/>
      <c r="H124" s="280"/>
      <c r="I124" s="281"/>
    </row>
    <row r="125" spans="1:9" ht="15.75" thickBot="1" x14ac:dyDescent="0.3">
      <c r="C125" s="111" t="s">
        <v>124</v>
      </c>
      <c r="D125" s="118" t="s">
        <v>125</v>
      </c>
      <c r="E125" s="12" t="s">
        <v>126</v>
      </c>
      <c r="F125" s="12" t="s">
        <v>127</v>
      </c>
      <c r="G125" s="12" t="s">
        <v>128</v>
      </c>
      <c r="H125" s="111" t="s">
        <v>108</v>
      </c>
      <c r="I125" s="12"/>
    </row>
    <row r="126" spans="1:9" ht="15.75" thickBot="1" x14ac:dyDescent="0.3">
      <c r="C126" s="276" t="s">
        <v>8</v>
      </c>
      <c r="D126" s="277"/>
      <c r="E126" s="277"/>
      <c r="F126" s="277"/>
      <c r="G126" s="277"/>
      <c r="H126" s="278"/>
      <c r="I126" s="102"/>
    </row>
    <row r="127" spans="1:9" ht="15.75" thickBot="1" x14ac:dyDescent="0.3">
      <c r="C127" s="279" t="s">
        <v>130</v>
      </c>
      <c r="D127" s="280"/>
      <c r="E127" s="280"/>
      <c r="F127" s="280"/>
      <c r="G127" s="280"/>
      <c r="H127" s="280"/>
      <c r="I127" s="281"/>
    </row>
    <row r="128" spans="1:9" ht="15.75" thickBot="1" x14ac:dyDescent="0.3">
      <c r="C128" s="111" t="s">
        <v>131</v>
      </c>
      <c r="D128" s="118" t="s">
        <v>132</v>
      </c>
      <c r="E128" s="12" t="s">
        <v>133</v>
      </c>
      <c r="F128" s="12" t="s">
        <v>134</v>
      </c>
      <c r="G128" s="12" t="s">
        <v>107</v>
      </c>
      <c r="H128" s="111" t="s">
        <v>108</v>
      </c>
      <c r="I128" s="12"/>
    </row>
    <row r="129" spans="1:9" ht="15.75" thickBot="1" x14ac:dyDescent="0.3">
      <c r="C129" s="111" t="s">
        <v>59</v>
      </c>
      <c r="D129" s="11">
        <v>170890</v>
      </c>
      <c r="E129" s="11">
        <v>220</v>
      </c>
      <c r="F129" s="11">
        <v>391358</v>
      </c>
      <c r="G129" s="11">
        <v>70</v>
      </c>
      <c r="H129" s="11">
        <v>5590.83</v>
      </c>
      <c r="I129" s="12"/>
    </row>
    <row r="130" spans="1:9" ht="15.75" thickBot="1" x14ac:dyDescent="0.3">
      <c r="C130" s="276" t="s">
        <v>8</v>
      </c>
      <c r="D130" s="277"/>
      <c r="E130" s="277"/>
      <c r="F130" s="277"/>
      <c r="G130" s="277"/>
      <c r="H130" s="278"/>
      <c r="I130" s="102">
        <f>H129</f>
        <v>5590.83</v>
      </c>
    </row>
    <row r="131" spans="1:9" ht="15.75" thickBot="1" x14ac:dyDescent="0.3">
      <c r="C131" s="276" t="s">
        <v>129</v>
      </c>
      <c r="D131" s="277"/>
      <c r="E131" s="277"/>
      <c r="F131" s="277"/>
      <c r="G131" s="277"/>
      <c r="H131" s="278"/>
      <c r="I131" s="102">
        <f>I130+I126+I123+I117</f>
        <v>6665.43</v>
      </c>
    </row>
    <row r="132" spans="1:9" ht="15.75" thickBot="1" x14ac:dyDescent="0.3"/>
    <row r="133" spans="1:9" ht="15.75" thickBot="1" x14ac:dyDescent="0.3">
      <c r="A133" s="7">
        <v>3</v>
      </c>
      <c r="B133" s="285" t="s">
        <v>30</v>
      </c>
      <c r="C133" s="286"/>
      <c r="D133" s="286"/>
      <c r="E133" s="286"/>
      <c r="F133" s="286"/>
      <c r="G133" s="286"/>
      <c r="H133" s="286"/>
      <c r="I133" s="287"/>
    </row>
    <row r="134" spans="1:9" ht="15.75" thickBot="1" x14ac:dyDescent="0.3">
      <c r="A134" s="25"/>
      <c r="B134" s="119"/>
      <c r="C134" s="119"/>
      <c r="D134" s="119"/>
      <c r="E134" s="119"/>
      <c r="F134" s="119"/>
      <c r="G134" s="119"/>
      <c r="H134" s="119"/>
      <c r="I134" s="119"/>
    </row>
    <row r="135" spans="1:9" ht="15.75" thickBot="1" x14ac:dyDescent="0.3">
      <c r="C135" s="279" t="s">
        <v>48</v>
      </c>
      <c r="D135" s="280"/>
      <c r="E135" s="280"/>
      <c r="F135" s="280"/>
      <c r="G135" s="280"/>
      <c r="H135" s="280"/>
      <c r="I135" s="281"/>
    </row>
    <row r="136" spans="1:9" ht="15.75" thickBot="1" x14ac:dyDescent="0.3">
      <c r="C136" s="279" t="s">
        <v>103</v>
      </c>
      <c r="D136" s="280"/>
      <c r="E136" s="280"/>
      <c r="F136" s="280"/>
      <c r="G136" s="280"/>
      <c r="H136" s="280"/>
      <c r="I136" s="281"/>
    </row>
    <row r="137" spans="1:9" ht="15.75" thickBot="1" x14ac:dyDescent="0.3">
      <c r="C137" s="279" t="s">
        <v>104</v>
      </c>
      <c r="D137" s="281"/>
      <c r="E137" s="7" t="s">
        <v>105</v>
      </c>
      <c r="F137" s="7" t="s">
        <v>106</v>
      </c>
      <c r="G137" s="7" t="s">
        <v>107</v>
      </c>
      <c r="H137" s="7" t="s">
        <v>108</v>
      </c>
      <c r="I137" s="12"/>
    </row>
    <row r="138" spans="1:9" ht="15.75" thickBot="1" x14ac:dyDescent="0.3">
      <c r="C138" s="285" t="s">
        <v>111</v>
      </c>
      <c r="D138" s="286"/>
      <c r="E138" s="6" t="s">
        <v>146</v>
      </c>
      <c r="F138" s="6">
        <v>1063.47</v>
      </c>
      <c r="G138" s="6">
        <v>1</v>
      </c>
      <c r="H138" s="8">
        <f>F138*G138</f>
        <v>1063.47</v>
      </c>
      <c r="I138" s="12"/>
    </row>
    <row r="139" spans="1:9" ht="15.75" thickBot="1" x14ac:dyDescent="0.3">
      <c r="C139" s="276" t="s">
        <v>8</v>
      </c>
      <c r="D139" s="277"/>
      <c r="E139" s="277"/>
      <c r="F139" s="277"/>
      <c r="G139" s="277"/>
      <c r="H139" s="278"/>
      <c r="I139" s="102">
        <f>H138</f>
        <v>1063.47</v>
      </c>
    </row>
    <row r="140" spans="1:9" ht="15.75" thickBot="1" x14ac:dyDescent="0.3">
      <c r="C140" s="279" t="s">
        <v>115</v>
      </c>
      <c r="D140" s="280"/>
      <c r="E140" s="280"/>
      <c r="F140" s="280"/>
      <c r="G140" s="280"/>
      <c r="H140" s="280"/>
      <c r="I140" s="281"/>
    </row>
    <row r="141" spans="1:9" x14ac:dyDescent="0.25">
      <c r="C141" s="307" t="s">
        <v>104</v>
      </c>
      <c r="D141" s="308"/>
      <c r="E141" s="12" t="s">
        <v>105</v>
      </c>
      <c r="F141" s="12" t="s">
        <v>122</v>
      </c>
      <c r="G141" s="12" t="s">
        <v>121</v>
      </c>
      <c r="H141" s="111" t="s">
        <v>108</v>
      </c>
      <c r="I141" s="12"/>
    </row>
    <row r="142" spans="1:9" ht="15.75" thickBot="1" x14ac:dyDescent="0.3">
      <c r="C142" s="316" t="s">
        <v>48</v>
      </c>
      <c r="D142" s="299"/>
      <c r="E142" s="109" t="s">
        <v>5</v>
      </c>
      <c r="F142" s="110">
        <v>41204</v>
      </c>
      <c r="G142" s="109">
        <v>1.01</v>
      </c>
      <c r="H142" s="112">
        <f>F142*G142</f>
        <v>41616.04</v>
      </c>
      <c r="I142" s="113"/>
    </row>
    <row r="143" spans="1:9" ht="15.75" thickBot="1" x14ac:dyDescent="0.3">
      <c r="C143" s="276" t="s">
        <v>8</v>
      </c>
      <c r="D143" s="277"/>
      <c r="E143" s="277"/>
      <c r="F143" s="277"/>
      <c r="G143" s="277"/>
      <c r="H143" s="278"/>
      <c r="I143" s="102">
        <f>H142</f>
        <v>41616.04</v>
      </c>
    </row>
    <row r="144" spans="1:9" ht="15.75" thickBot="1" x14ac:dyDescent="0.3">
      <c r="C144" s="279" t="s">
        <v>123</v>
      </c>
      <c r="D144" s="280"/>
      <c r="E144" s="280"/>
      <c r="F144" s="280"/>
      <c r="G144" s="280"/>
      <c r="H144" s="280"/>
      <c r="I144" s="281"/>
    </row>
    <row r="145" spans="1:9" ht="15.75" thickBot="1" x14ac:dyDescent="0.3">
      <c r="C145" s="111" t="s">
        <v>124</v>
      </c>
      <c r="D145" s="118" t="s">
        <v>125</v>
      </c>
      <c r="E145" s="12" t="s">
        <v>126</v>
      </c>
      <c r="F145" s="12" t="s">
        <v>127</v>
      </c>
      <c r="G145" s="12" t="s">
        <v>128</v>
      </c>
      <c r="H145" s="111" t="s">
        <v>108</v>
      </c>
      <c r="I145" s="12"/>
    </row>
    <row r="146" spans="1:9" ht="15.75" thickBot="1" x14ac:dyDescent="0.3">
      <c r="C146" s="276" t="s">
        <v>8</v>
      </c>
      <c r="D146" s="277"/>
      <c r="E146" s="277"/>
      <c r="F146" s="277"/>
      <c r="G146" s="277"/>
      <c r="H146" s="278"/>
      <c r="I146" s="102"/>
    </row>
    <row r="147" spans="1:9" ht="15.75" thickBot="1" x14ac:dyDescent="0.3">
      <c r="C147" s="279" t="s">
        <v>130</v>
      </c>
      <c r="D147" s="280"/>
      <c r="E147" s="280"/>
      <c r="F147" s="280"/>
      <c r="G147" s="280"/>
      <c r="H147" s="280"/>
      <c r="I147" s="281"/>
    </row>
    <row r="148" spans="1:9" ht="15.75" thickBot="1" x14ac:dyDescent="0.3">
      <c r="C148" s="111" t="s">
        <v>131</v>
      </c>
      <c r="D148" s="118" t="s">
        <v>132</v>
      </c>
      <c r="E148" s="12" t="s">
        <v>133</v>
      </c>
      <c r="F148" s="12" t="s">
        <v>134</v>
      </c>
      <c r="G148" s="12" t="s">
        <v>107</v>
      </c>
      <c r="H148" s="111" t="s">
        <v>108</v>
      </c>
      <c r="I148" s="12"/>
    </row>
    <row r="149" spans="1:9" ht="15.75" thickBot="1" x14ac:dyDescent="0.3">
      <c r="C149" s="111" t="s">
        <v>59</v>
      </c>
      <c r="D149" s="11">
        <v>154687</v>
      </c>
      <c r="E149" s="11">
        <v>220</v>
      </c>
      <c r="F149" s="11">
        <v>340311.4</v>
      </c>
      <c r="G149" s="11">
        <v>16</v>
      </c>
      <c r="H149" s="11">
        <v>21269.46</v>
      </c>
      <c r="I149" s="12"/>
    </row>
    <row r="150" spans="1:9" ht="15.75" thickBot="1" x14ac:dyDescent="0.3">
      <c r="C150" s="276" t="s">
        <v>8</v>
      </c>
      <c r="D150" s="277"/>
      <c r="E150" s="277"/>
      <c r="F150" s="277"/>
      <c r="G150" s="277"/>
      <c r="H150" s="278"/>
      <c r="I150" s="102">
        <f>H149</f>
        <v>21269.46</v>
      </c>
    </row>
    <row r="151" spans="1:9" ht="15.75" thickBot="1" x14ac:dyDescent="0.3">
      <c r="C151" s="276" t="s">
        <v>129</v>
      </c>
      <c r="D151" s="277"/>
      <c r="E151" s="277"/>
      <c r="F151" s="277"/>
      <c r="G151" s="277"/>
      <c r="H151" s="278"/>
      <c r="I151" s="102">
        <f>I150+I146+I143+I139</f>
        <v>63948.97</v>
      </c>
    </row>
    <row r="152" spans="1:9" ht="15.75" thickBot="1" x14ac:dyDescent="0.3"/>
    <row r="153" spans="1:9" ht="15.75" thickBot="1" x14ac:dyDescent="0.3">
      <c r="A153" s="7">
        <v>4</v>
      </c>
      <c r="B153" s="279" t="s">
        <v>26</v>
      </c>
      <c r="C153" s="280"/>
      <c r="D153" s="280"/>
      <c r="E153" s="280"/>
      <c r="F153" s="280"/>
      <c r="G153" s="280"/>
      <c r="H153" s="280"/>
      <c r="I153" s="281"/>
    </row>
    <row r="154" spans="1:9" ht="15.75" thickBot="1" x14ac:dyDescent="0.3">
      <c r="A154" s="25"/>
      <c r="B154" s="119"/>
      <c r="C154" s="119"/>
      <c r="D154" s="119"/>
      <c r="E154" s="119"/>
      <c r="F154" s="119"/>
      <c r="G154" s="119"/>
      <c r="H154" s="119"/>
      <c r="I154" s="119"/>
    </row>
    <row r="155" spans="1:9" ht="15.75" thickBot="1" x14ac:dyDescent="0.3">
      <c r="A155" s="55"/>
      <c r="B155" s="55"/>
      <c r="C155" s="313" t="s">
        <v>44</v>
      </c>
      <c r="D155" s="314"/>
      <c r="E155" s="314"/>
      <c r="F155" s="314"/>
      <c r="G155" s="314"/>
      <c r="H155" s="314"/>
      <c r="I155" s="315"/>
    </row>
    <row r="156" spans="1:9" ht="15.75" thickBot="1" x14ac:dyDescent="0.3">
      <c r="C156" s="279" t="s">
        <v>103</v>
      </c>
      <c r="D156" s="280"/>
      <c r="E156" s="280"/>
      <c r="F156" s="280"/>
      <c r="G156" s="280"/>
      <c r="H156" s="280"/>
      <c r="I156" s="281"/>
    </row>
    <row r="157" spans="1:9" ht="15.75" thickBot="1" x14ac:dyDescent="0.3">
      <c r="C157" s="279" t="s">
        <v>104</v>
      </c>
      <c r="D157" s="281"/>
      <c r="E157" s="7" t="s">
        <v>105</v>
      </c>
      <c r="F157" s="7" t="s">
        <v>106</v>
      </c>
      <c r="G157" s="7" t="s">
        <v>107</v>
      </c>
      <c r="H157" s="7" t="s">
        <v>108</v>
      </c>
      <c r="I157" s="12"/>
    </row>
    <row r="158" spans="1:9" ht="15.75" thickBot="1" x14ac:dyDescent="0.3">
      <c r="C158" s="304" t="s">
        <v>111</v>
      </c>
      <c r="D158" s="305"/>
      <c r="E158" s="6" t="s">
        <v>113</v>
      </c>
      <c r="F158" s="6">
        <v>8730.5400000000009</v>
      </c>
      <c r="G158" s="6">
        <v>1</v>
      </c>
      <c r="H158" s="8">
        <v>8730.5400000000009</v>
      </c>
      <c r="I158" s="12"/>
    </row>
    <row r="159" spans="1:9" ht="15.75" thickBot="1" x14ac:dyDescent="0.3">
      <c r="C159" s="276" t="s">
        <v>8</v>
      </c>
      <c r="D159" s="277"/>
      <c r="E159" s="277"/>
      <c r="F159" s="277"/>
      <c r="G159" s="277"/>
      <c r="H159" s="278"/>
      <c r="I159" s="102">
        <f>H158</f>
        <v>8730.5400000000009</v>
      </c>
    </row>
    <row r="160" spans="1:9" ht="15.75" thickBot="1" x14ac:dyDescent="0.3">
      <c r="C160" s="279" t="s">
        <v>115</v>
      </c>
      <c r="D160" s="280"/>
      <c r="E160" s="280"/>
      <c r="F160" s="280"/>
      <c r="G160" s="280"/>
      <c r="H160" s="280"/>
      <c r="I160" s="281"/>
    </row>
    <row r="161" spans="1:9" ht="15.75" thickBot="1" x14ac:dyDescent="0.3">
      <c r="C161" s="279" t="s">
        <v>104</v>
      </c>
      <c r="D161" s="281"/>
      <c r="E161" s="12" t="s">
        <v>105</v>
      </c>
      <c r="F161" s="12" t="s">
        <v>122</v>
      </c>
      <c r="G161" s="12" t="s">
        <v>121</v>
      </c>
      <c r="H161" s="111" t="s">
        <v>108</v>
      </c>
      <c r="I161" s="12"/>
    </row>
    <row r="162" spans="1:9" ht="15.75" thickBot="1" x14ac:dyDescent="0.3">
      <c r="C162" s="276" t="s">
        <v>8</v>
      </c>
      <c r="D162" s="277"/>
      <c r="E162" s="277"/>
      <c r="F162" s="277"/>
      <c r="G162" s="277"/>
      <c r="H162" s="278"/>
      <c r="I162" s="102"/>
    </row>
    <row r="163" spans="1:9" ht="15.75" thickBot="1" x14ac:dyDescent="0.3">
      <c r="C163" s="279" t="s">
        <v>123</v>
      </c>
      <c r="D163" s="280"/>
      <c r="E163" s="280"/>
      <c r="F163" s="280"/>
      <c r="G163" s="280"/>
      <c r="H163" s="280"/>
      <c r="I163" s="281"/>
    </row>
    <row r="164" spans="1:9" ht="15.75" thickBot="1" x14ac:dyDescent="0.3">
      <c r="C164" s="111" t="s">
        <v>124</v>
      </c>
      <c r="D164" s="118" t="s">
        <v>125</v>
      </c>
      <c r="E164" s="12" t="s">
        <v>126</v>
      </c>
      <c r="F164" s="12" t="s">
        <v>127</v>
      </c>
      <c r="G164" s="12" t="s">
        <v>128</v>
      </c>
      <c r="H164" s="111" t="s">
        <v>108</v>
      </c>
      <c r="I164" s="12"/>
    </row>
    <row r="165" spans="1:9" ht="15.75" thickBot="1" x14ac:dyDescent="0.3">
      <c r="C165" s="276" t="s">
        <v>8</v>
      </c>
      <c r="D165" s="277"/>
      <c r="E165" s="277"/>
      <c r="F165" s="277"/>
      <c r="G165" s="277"/>
      <c r="H165" s="278"/>
      <c r="I165" s="102"/>
    </row>
    <row r="166" spans="1:9" ht="15.75" thickBot="1" x14ac:dyDescent="0.3">
      <c r="C166" s="279" t="s">
        <v>130</v>
      </c>
      <c r="D166" s="280"/>
      <c r="E166" s="280"/>
      <c r="F166" s="280"/>
      <c r="G166" s="280"/>
      <c r="H166" s="280"/>
      <c r="I166" s="281"/>
    </row>
    <row r="167" spans="1:9" ht="15.75" thickBot="1" x14ac:dyDescent="0.3">
      <c r="C167" s="111" t="s">
        <v>131</v>
      </c>
      <c r="D167" s="118" t="s">
        <v>132</v>
      </c>
      <c r="E167" s="12" t="s">
        <v>133</v>
      </c>
      <c r="F167" s="12" t="s">
        <v>134</v>
      </c>
      <c r="G167" s="12" t="s">
        <v>107</v>
      </c>
      <c r="H167" s="111" t="s">
        <v>108</v>
      </c>
      <c r="I167" s="12"/>
    </row>
    <row r="168" spans="1:9" ht="15.75" thickBot="1" x14ac:dyDescent="0.3">
      <c r="C168" s="111" t="s">
        <v>59</v>
      </c>
      <c r="D168" s="11">
        <v>154687</v>
      </c>
      <c r="E168" s="11">
        <v>220</v>
      </c>
      <c r="F168" s="11">
        <v>340311.4</v>
      </c>
      <c r="G168" s="11">
        <v>16</v>
      </c>
      <c r="H168" s="11">
        <v>21269.46</v>
      </c>
      <c r="I168" s="12"/>
    </row>
    <row r="169" spans="1:9" ht="15.75" thickBot="1" x14ac:dyDescent="0.3">
      <c r="C169" s="276" t="s">
        <v>8</v>
      </c>
      <c r="D169" s="277"/>
      <c r="E169" s="277"/>
      <c r="F169" s="277"/>
      <c r="G169" s="277"/>
      <c r="H169" s="278"/>
      <c r="I169" s="102">
        <f>H168</f>
        <v>21269.46</v>
      </c>
    </row>
    <row r="170" spans="1:9" ht="15.75" thickBot="1" x14ac:dyDescent="0.3">
      <c r="C170" s="276" t="s">
        <v>129</v>
      </c>
      <c r="D170" s="277"/>
      <c r="E170" s="277"/>
      <c r="F170" s="277"/>
      <c r="G170" s="277"/>
      <c r="H170" s="278"/>
      <c r="I170" s="102">
        <f>I169+I165+I162+I159</f>
        <v>30000</v>
      </c>
    </row>
    <row r="171" spans="1:9" ht="15.75" thickBot="1" x14ac:dyDescent="0.3">
      <c r="C171" s="130"/>
      <c r="D171" s="130"/>
      <c r="E171" s="130"/>
      <c r="F171" s="130"/>
      <c r="G171" s="130"/>
      <c r="H171" s="130"/>
      <c r="I171" s="131"/>
    </row>
    <row r="172" spans="1:9" ht="19.5" thickBot="1" x14ac:dyDescent="0.35">
      <c r="A172" s="273" t="s">
        <v>27</v>
      </c>
      <c r="B172" s="274"/>
      <c r="C172" s="274"/>
      <c r="D172" s="274"/>
      <c r="E172" s="274"/>
      <c r="F172" s="274"/>
      <c r="G172" s="274"/>
      <c r="H172" s="274"/>
      <c r="I172" s="275"/>
    </row>
    <row r="173" spans="1:9" ht="18" thickBot="1" x14ac:dyDescent="0.35">
      <c r="A173" s="288" t="s">
        <v>16</v>
      </c>
      <c r="B173" s="289"/>
      <c r="C173" s="289"/>
      <c r="D173" s="289"/>
      <c r="E173" s="289"/>
      <c r="F173" s="289"/>
      <c r="G173" s="289"/>
      <c r="H173" s="289"/>
      <c r="I173" s="290"/>
    </row>
    <row r="174" spans="1:9" ht="15.75" thickBot="1" x14ac:dyDescent="0.3">
      <c r="A174" s="7">
        <v>1</v>
      </c>
      <c r="B174" s="279" t="s">
        <v>101</v>
      </c>
      <c r="C174" s="280"/>
      <c r="D174" s="280"/>
      <c r="E174" s="280"/>
      <c r="F174" s="280"/>
      <c r="G174" s="280"/>
      <c r="H174" s="280"/>
      <c r="I174" s="281"/>
    </row>
    <row r="175" spans="1:9" ht="15.75" thickBot="1" x14ac:dyDescent="0.3">
      <c r="A175" s="25"/>
      <c r="B175" s="120"/>
      <c r="C175" s="120"/>
      <c r="D175" s="120"/>
      <c r="E175" s="120"/>
      <c r="F175" s="120"/>
      <c r="G175" s="120"/>
      <c r="H175" s="120"/>
      <c r="I175" s="120"/>
    </row>
    <row r="176" spans="1:9" ht="15.75" thickBot="1" x14ac:dyDescent="0.3">
      <c r="C176" s="279" t="s">
        <v>147</v>
      </c>
      <c r="D176" s="280"/>
      <c r="E176" s="280"/>
      <c r="F176" s="280"/>
      <c r="G176" s="280"/>
      <c r="H176" s="280"/>
      <c r="I176" s="281"/>
    </row>
    <row r="177" spans="3:9" ht="15.75" thickBot="1" x14ac:dyDescent="0.3">
      <c r="C177" s="279" t="s">
        <v>103</v>
      </c>
      <c r="D177" s="280"/>
      <c r="E177" s="280"/>
      <c r="F177" s="280"/>
      <c r="G177" s="280"/>
      <c r="H177" s="280"/>
      <c r="I177" s="281"/>
    </row>
    <row r="178" spans="3:9" ht="15.75" thickBot="1" x14ac:dyDescent="0.3">
      <c r="C178" s="279" t="s">
        <v>104</v>
      </c>
      <c r="D178" s="281"/>
      <c r="E178" s="7" t="s">
        <v>105</v>
      </c>
      <c r="F178" s="7" t="s">
        <v>106</v>
      </c>
      <c r="G178" s="7" t="s">
        <v>107</v>
      </c>
      <c r="H178" s="7" t="s">
        <v>108</v>
      </c>
      <c r="I178" s="12"/>
    </row>
    <row r="179" spans="3:9" ht="15.75" thickBot="1" x14ac:dyDescent="0.3">
      <c r="C179" s="285" t="s">
        <v>148</v>
      </c>
      <c r="D179" s="286"/>
      <c r="E179" s="6" t="s">
        <v>149</v>
      </c>
      <c r="F179" s="6">
        <v>79797</v>
      </c>
      <c r="G179" s="6">
        <v>17</v>
      </c>
      <c r="H179" s="8">
        <v>4693.9399999999996</v>
      </c>
      <c r="I179" s="12"/>
    </row>
    <row r="180" spans="3:9" ht="15.75" thickBot="1" x14ac:dyDescent="0.3">
      <c r="C180" s="276" t="s">
        <v>8</v>
      </c>
      <c r="D180" s="277"/>
      <c r="E180" s="277"/>
      <c r="F180" s="277"/>
      <c r="G180" s="277"/>
      <c r="H180" s="278"/>
      <c r="I180" s="102">
        <f>H179</f>
        <v>4693.9399999999996</v>
      </c>
    </row>
    <row r="181" spans="3:9" ht="15.75" thickBot="1" x14ac:dyDescent="0.3">
      <c r="C181" s="279" t="s">
        <v>115</v>
      </c>
      <c r="D181" s="280"/>
      <c r="E181" s="280"/>
      <c r="F181" s="280"/>
      <c r="G181" s="280"/>
      <c r="H181" s="280"/>
      <c r="I181" s="281"/>
    </row>
    <row r="182" spans="3:9" ht="15.75" thickBot="1" x14ac:dyDescent="0.3">
      <c r="C182" s="307" t="s">
        <v>104</v>
      </c>
      <c r="D182" s="308"/>
      <c r="E182" s="12" t="s">
        <v>105</v>
      </c>
      <c r="F182" s="12" t="s">
        <v>122</v>
      </c>
      <c r="G182" s="12" t="s">
        <v>121</v>
      </c>
      <c r="H182" s="111" t="s">
        <v>108</v>
      </c>
      <c r="I182" s="12"/>
    </row>
    <row r="183" spans="3:9" ht="15.75" thickBot="1" x14ac:dyDescent="0.3">
      <c r="C183" s="276" t="s">
        <v>8</v>
      </c>
      <c r="D183" s="277"/>
      <c r="E183" s="277"/>
      <c r="F183" s="277"/>
      <c r="G183" s="277"/>
      <c r="H183" s="278"/>
      <c r="I183" s="102"/>
    </row>
    <row r="184" spans="3:9" ht="15.75" thickBot="1" x14ac:dyDescent="0.3">
      <c r="C184" s="279" t="s">
        <v>123</v>
      </c>
      <c r="D184" s="280"/>
      <c r="E184" s="280"/>
      <c r="F184" s="280"/>
      <c r="G184" s="280"/>
      <c r="H184" s="280"/>
      <c r="I184" s="281"/>
    </row>
    <row r="185" spans="3:9" ht="15.75" thickBot="1" x14ac:dyDescent="0.3">
      <c r="C185" s="111" t="s">
        <v>124</v>
      </c>
      <c r="D185" s="118" t="s">
        <v>125</v>
      </c>
      <c r="E185" s="12" t="s">
        <v>126</v>
      </c>
      <c r="F185" s="12" t="s">
        <v>127</v>
      </c>
      <c r="G185" s="12" t="s">
        <v>128</v>
      </c>
      <c r="H185" s="111" t="s">
        <v>108</v>
      </c>
      <c r="I185" s="12"/>
    </row>
    <row r="186" spans="3:9" ht="15.75" thickBot="1" x14ac:dyDescent="0.3">
      <c r="C186" s="276" t="s">
        <v>8</v>
      </c>
      <c r="D186" s="277"/>
      <c r="E186" s="277"/>
      <c r="F186" s="277"/>
      <c r="G186" s="277"/>
      <c r="H186" s="278"/>
      <c r="I186" s="102"/>
    </row>
    <row r="187" spans="3:9" ht="15.75" thickBot="1" x14ac:dyDescent="0.3">
      <c r="C187" s="279" t="s">
        <v>130</v>
      </c>
      <c r="D187" s="280"/>
      <c r="E187" s="280"/>
      <c r="F187" s="280"/>
      <c r="G187" s="280"/>
      <c r="H187" s="280"/>
      <c r="I187" s="281"/>
    </row>
    <row r="188" spans="3:9" ht="15.75" customHeight="1" thickBot="1" x14ac:dyDescent="0.3">
      <c r="C188" s="111" t="s">
        <v>131</v>
      </c>
      <c r="D188" s="118" t="s">
        <v>132</v>
      </c>
      <c r="E188" s="12" t="s">
        <v>133</v>
      </c>
      <c r="F188" s="12" t="s">
        <v>134</v>
      </c>
      <c r="G188" s="12" t="s">
        <v>107</v>
      </c>
      <c r="H188" s="111" t="s">
        <v>108</v>
      </c>
      <c r="I188" s="12"/>
    </row>
    <row r="189" spans="3:9" ht="15.75" thickBot="1" x14ac:dyDescent="0.3">
      <c r="C189" s="111" t="s">
        <v>150</v>
      </c>
      <c r="D189" s="11">
        <v>123370</v>
      </c>
      <c r="E189" s="11">
        <v>220</v>
      </c>
      <c r="F189" s="11">
        <v>271414</v>
      </c>
      <c r="G189" s="11">
        <v>15</v>
      </c>
      <c r="H189" s="11">
        <v>18094.27</v>
      </c>
      <c r="I189" s="12"/>
    </row>
    <row r="190" spans="3:9" ht="15.75" thickBot="1" x14ac:dyDescent="0.3">
      <c r="C190" s="276" t="s">
        <v>8</v>
      </c>
      <c r="D190" s="277"/>
      <c r="E190" s="277"/>
      <c r="F190" s="277"/>
      <c r="G190" s="277"/>
      <c r="H190" s="278"/>
      <c r="I190" s="102">
        <f>H189</f>
        <v>18094.27</v>
      </c>
    </row>
    <row r="191" spans="3:9" ht="15.75" thickBot="1" x14ac:dyDescent="0.3">
      <c r="C191" s="276" t="s">
        <v>129</v>
      </c>
      <c r="D191" s="277"/>
      <c r="E191" s="277"/>
      <c r="F191" s="277"/>
      <c r="G191" s="277"/>
      <c r="H191" s="278"/>
      <c r="I191" s="102">
        <f>I190+I186+I183+I180</f>
        <v>22788.21</v>
      </c>
    </row>
    <row r="192" spans="3:9" ht="15.75" thickBot="1" x14ac:dyDescent="0.3"/>
    <row r="193" spans="3:9" ht="15.75" thickBot="1" x14ac:dyDescent="0.3">
      <c r="C193" s="279" t="s">
        <v>151</v>
      </c>
      <c r="D193" s="280"/>
      <c r="E193" s="280"/>
      <c r="F193" s="280"/>
      <c r="G193" s="280"/>
      <c r="H193" s="280"/>
      <c r="I193" s="281"/>
    </row>
    <row r="194" spans="3:9" ht="15.75" thickBot="1" x14ac:dyDescent="0.3">
      <c r="C194" s="279" t="s">
        <v>103</v>
      </c>
      <c r="D194" s="280"/>
      <c r="E194" s="280"/>
      <c r="F194" s="280"/>
      <c r="G194" s="280"/>
      <c r="H194" s="280"/>
      <c r="I194" s="281"/>
    </row>
    <row r="195" spans="3:9" ht="15.75" thickBot="1" x14ac:dyDescent="0.3">
      <c r="C195" s="279" t="s">
        <v>104</v>
      </c>
      <c r="D195" s="281"/>
      <c r="E195" s="7" t="s">
        <v>105</v>
      </c>
      <c r="F195" s="7" t="s">
        <v>106</v>
      </c>
      <c r="G195" s="7" t="s">
        <v>107</v>
      </c>
      <c r="H195" s="7" t="s">
        <v>108</v>
      </c>
      <c r="I195" s="12"/>
    </row>
    <row r="196" spans="3:9" ht="15.75" thickBot="1" x14ac:dyDescent="0.3">
      <c r="C196" s="285" t="s">
        <v>148</v>
      </c>
      <c r="D196" s="286"/>
      <c r="E196" s="6" t="s">
        <v>149</v>
      </c>
      <c r="F196" s="6">
        <v>79797</v>
      </c>
      <c r="G196" s="6">
        <v>10</v>
      </c>
      <c r="H196" s="8">
        <v>7979.7</v>
      </c>
      <c r="I196" s="12"/>
    </row>
    <row r="197" spans="3:9" ht="15.75" thickBot="1" x14ac:dyDescent="0.3">
      <c r="C197" s="285" t="s">
        <v>152</v>
      </c>
      <c r="D197" s="286"/>
      <c r="E197" s="6" t="s">
        <v>149</v>
      </c>
      <c r="F197" s="6">
        <v>83259</v>
      </c>
      <c r="G197" s="6">
        <v>20</v>
      </c>
      <c r="H197" s="8">
        <v>4162.95</v>
      </c>
      <c r="I197" s="12"/>
    </row>
    <row r="198" spans="3:9" ht="15.75" thickBot="1" x14ac:dyDescent="0.3">
      <c r="C198" s="276" t="s">
        <v>8</v>
      </c>
      <c r="D198" s="277"/>
      <c r="E198" s="277"/>
      <c r="F198" s="277"/>
      <c r="G198" s="277"/>
      <c r="H198" s="278"/>
      <c r="I198" s="102">
        <f>H196+H197</f>
        <v>12142.65</v>
      </c>
    </row>
    <row r="199" spans="3:9" ht="15.75" thickBot="1" x14ac:dyDescent="0.3">
      <c r="C199" s="279" t="s">
        <v>115</v>
      </c>
      <c r="D199" s="280"/>
      <c r="E199" s="280"/>
      <c r="F199" s="280"/>
      <c r="G199" s="280"/>
      <c r="H199" s="280"/>
      <c r="I199" s="281"/>
    </row>
    <row r="200" spans="3:9" ht="15.75" thickBot="1" x14ac:dyDescent="0.3">
      <c r="C200" s="307" t="s">
        <v>104</v>
      </c>
      <c r="D200" s="308"/>
      <c r="E200" s="12" t="s">
        <v>105</v>
      </c>
      <c r="F200" s="12" t="s">
        <v>122</v>
      </c>
      <c r="G200" s="12" t="s">
        <v>121</v>
      </c>
      <c r="H200" s="111" t="s">
        <v>108</v>
      </c>
      <c r="I200" s="12"/>
    </row>
    <row r="201" spans="3:9" ht="15.75" thickBot="1" x14ac:dyDescent="0.3">
      <c r="C201" s="285" t="s">
        <v>153</v>
      </c>
      <c r="D201" s="286"/>
      <c r="E201" s="11" t="s">
        <v>7</v>
      </c>
      <c r="F201" s="11">
        <v>4000</v>
      </c>
      <c r="G201" s="11">
        <v>1.3</v>
      </c>
      <c r="H201" s="11">
        <v>5200</v>
      </c>
      <c r="I201" s="12"/>
    </row>
    <row r="202" spans="3:9" ht="15.75" thickBot="1" x14ac:dyDescent="0.3">
      <c r="C202" s="276" t="s">
        <v>8</v>
      </c>
      <c r="D202" s="277"/>
      <c r="E202" s="277"/>
      <c r="F202" s="277"/>
      <c r="G202" s="277"/>
      <c r="H202" s="278"/>
      <c r="I202" s="102">
        <f>H201</f>
        <v>5200</v>
      </c>
    </row>
    <row r="203" spans="3:9" ht="15.75" thickBot="1" x14ac:dyDescent="0.3">
      <c r="C203" s="279" t="s">
        <v>123</v>
      </c>
      <c r="D203" s="280"/>
      <c r="E203" s="280"/>
      <c r="F203" s="280"/>
      <c r="G203" s="280"/>
      <c r="H203" s="280"/>
      <c r="I203" s="281"/>
    </row>
    <row r="204" spans="3:9" ht="15.75" thickBot="1" x14ac:dyDescent="0.3">
      <c r="C204" s="111" t="s">
        <v>124</v>
      </c>
      <c r="D204" s="118" t="s">
        <v>125</v>
      </c>
      <c r="E204" s="12" t="s">
        <v>126</v>
      </c>
      <c r="F204" s="12" t="s">
        <v>127</v>
      </c>
      <c r="G204" s="12" t="s">
        <v>128</v>
      </c>
      <c r="H204" s="111" t="s">
        <v>108</v>
      </c>
      <c r="I204" s="12"/>
    </row>
    <row r="205" spans="3:9" ht="15.75" thickBot="1" x14ac:dyDescent="0.3">
      <c r="C205" s="276" t="s">
        <v>8</v>
      </c>
      <c r="D205" s="277"/>
      <c r="E205" s="277"/>
      <c r="F205" s="277"/>
      <c r="G205" s="277"/>
      <c r="H205" s="278"/>
      <c r="I205" s="102"/>
    </row>
    <row r="206" spans="3:9" ht="15.75" thickBot="1" x14ac:dyDescent="0.3">
      <c r="C206" s="279" t="s">
        <v>130</v>
      </c>
      <c r="D206" s="280"/>
      <c r="E206" s="280"/>
      <c r="F206" s="280"/>
      <c r="G206" s="280"/>
      <c r="H206" s="280"/>
      <c r="I206" s="281"/>
    </row>
    <row r="207" spans="3:9" ht="15.75" thickBot="1" x14ac:dyDescent="0.3">
      <c r="C207" s="111" t="s">
        <v>131</v>
      </c>
      <c r="D207" s="118" t="s">
        <v>132</v>
      </c>
      <c r="E207" s="12" t="s">
        <v>133</v>
      </c>
      <c r="F207" s="12" t="s">
        <v>134</v>
      </c>
      <c r="G207" s="12" t="s">
        <v>107</v>
      </c>
      <c r="H207" s="111" t="s">
        <v>108</v>
      </c>
      <c r="I207" s="12"/>
    </row>
    <row r="208" spans="3:9" ht="15.75" thickBot="1" x14ac:dyDescent="0.3">
      <c r="C208" s="276" t="s">
        <v>8</v>
      </c>
      <c r="D208" s="277"/>
      <c r="E208" s="277"/>
      <c r="F208" s="277"/>
      <c r="G208" s="277"/>
      <c r="H208" s="278"/>
      <c r="I208" s="102"/>
    </row>
    <row r="209" spans="1:9" ht="15.75" thickBot="1" x14ac:dyDescent="0.3">
      <c r="C209" s="276" t="s">
        <v>129</v>
      </c>
      <c r="D209" s="277"/>
      <c r="E209" s="277"/>
      <c r="F209" s="277"/>
      <c r="G209" s="277"/>
      <c r="H209" s="278"/>
      <c r="I209" s="102">
        <f>I208+I205+I202+I198</f>
        <v>17342.650000000001</v>
      </c>
    </row>
    <row r="210" spans="1:9" ht="15.75" thickBot="1" x14ac:dyDescent="0.3"/>
    <row r="211" spans="1:9" ht="15.75" thickBot="1" x14ac:dyDescent="0.3">
      <c r="A211" s="7">
        <v>2</v>
      </c>
      <c r="B211" s="285" t="s">
        <v>39</v>
      </c>
      <c r="C211" s="286"/>
      <c r="D211" s="286"/>
      <c r="E211" s="286"/>
      <c r="F211" s="286"/>
      <c r="G211" s="286"/>
      <c r="H211" s="286"/>
      <c r="I211" s="287"/>
    </row>
    <row r="212" spans="1:9" ht="15.75" thickBot="1" x14ac:dyDescent="0.3">
      <c r="A212" s="25"/>
      <c r="B212" s="119"/>
      <c r="C212" s="119"/>
      <c r="D212" s="119"/>
      <c r="E212" s="119"/>
      <c r="F212" s="119"/>
      <c r="G212" s="119"/>
      <c r="H212" s="119"/>
      <c r="I212" s="119"/>
    </row>
    <row r="213" spans="1:9" ht="15.75" thickBot="1" x14ac:dyDescent="0.3">
      <c r="C213" s="279" t="s">
        <v>142</v>
      </c>
      <c r="D213" s="280"/>
      <c r="E213" s="280"/>
      <c r="F213" s="280"/>
      <c r="G213" s="280"/>
      <c r="H213" s="280"/>
      <c r="I213" s="281"/>
    </row>
    <row r="214" spans="1:9" ht="15.75" thickBot="1" x14ac:dyDescent="0.3">
      <c r="C214" s="279" t="s">
        <v>103</v>
      </c>
      <c r="D214" s="280"/>
      <c r="E214" s="280"/>
      <c r="F214" s="280"/>
      <c r="G214" s="280"/>
      <c r="H214" s="280"/>
      <c r="I214" s="281"/>
    </row>
    <row r="215" spans="1:9" ht="15.75" thickBot="1" x14ac:dyDescent="0.3">
      <c r="C215" s="279" t="s">
        <v>104</v>
      </c>
      <c r="D215" s="281"/>
      <c r="E215" s="7" t="s">
        <v>105</v>
      </c>
      <c r="F215" s="7" t="s">
        <v>106</v>
      </c>
      <c r="G215" s="7" t="s">
        <v>107</v>
      </c>
      <c r="H215" s="7" t="s">
        <v>108</v>
      </c>
      <c r="I215" s="12"/>
    </row>
    <row r="216" spans="1:9" ht="15.75" thickBot="1" x14ac:dyDescent="0.3">
      <c r="C216" s="304" t="s">
        <v>111</v>
      </c>
      <c r="D216" s="305"/>
      <c r="E216" s="6" t="s">
        <v>113</v>
      </c>
      <c r="F216" s="6">
        <v>3743.43</v>
      </c>
      <c r="G216" s="6">
        <v>1</v>
      </c>
      <c r="H216" s="8">
        <f>F216*G216</f>
        <v>3743.43</v>
      </c>
      <c r="I216" s="12"/>
    </row>
    <row r="217" spans="1:9" ht="15.75" thickBot="1" x14ac:dyDescent="0.3">
      <c r="C217" s="276" t="s">
        <v>8</v>
      </c>
      <c r="D217" s="277"/>
      <c r="E217" s="277"/>
      <c r="F217" s="277"/>
      <c r="G217" s="277"/>
      <c r="H217" s="278"/>
      <c r="I217" s="102">
        <f>H216</f>
        <v>3743.43</v>
      </c>
    </row>
    <row r="218" spans="1:9" ht="15.75" thickBot="1" x14ac:dyDescent="0.3">
      <c r="C218" s="279" t="s">
        <v>115</v>
      </c>
      <c r="D218" s="280"/>
      <c r="E218" s="280"/>
      <c r="F218" s="280"/>
      <c r="G218" s="280"/>
      <c r="H218" s="280"/>
      <c r="I218" s="281"/>
    </row>
    <row r="219" spans="1:9" x14ac:dyDescent="0.25">
      <c r="C219" s="300" t="s">
        <v>104</v>
      </c>
      <c r="D219" s="301"/>
      <c r="E219" s="12" t="s">
        <v>105</v>
      </c>
      <c r="F219" s="12" t="s">
        <v>122</v>
      </c>
      <c r="G219" s="12" t="s">
        <v>121</v>
      </c>
      <c r="H219" s="111" t="s">
        <v>108</v>
      </c>
      <c r="I219" s="12"/>
    </row>
    <row r="220" spans="1:9" ht="15.75" thickBot="1" x14ac:dyDescent="0.3">
      <c r="C220" s="302" t="s">
        <v>143</v>
      </c>
      <c r="D220" s="302"/>
      <c r="E220" s="109" t="s">
        <v>1</v>
      </c>
      <c r="F220" s="110">
        <v>594591</v>
      </c>
      <c r="G220" s="109">
        <v>1</v>
      </c>
      <c r="H220" s="112">
        <f>F220*G220</f>
        <v>594591</v>
      </c>
      <c r="I220" s="113"/>
    </row>
    <row r="221" spans="1:9" ht="15.75" thickBot="1" x14ac:dyDescent="0.3">
      <c r="C221" s="276" t="s">
        <v>8</v>
      </c>
      <c r="D221" s="277"/>
      <c r="E221" s="277"/>
      <c r="F221" s="277"/>
      <c r="G221" s="277"/>
      <c r="H221" s="278"/>
      <c r="I221" s="102">
        <f>H220</f>
        <v>594591</v>
      </c>
    </row>
    <row r="222" spans="1:9" ht="15.75" thickBot="1" x14ac:dyDescent="0.3">
      <c r="C222" s="279" t="s">
        <v>123</v>
      </c>
      <c r="D222" s="280"/>
      <c r="E222" s="280"/>
      <c r="F222" s="280"/>
      <c r="G222" s="280"/>
      <c r="H222" s="280"/>
      <c r="I222" s="281"/>
    </row>
    <row r="223" spans="1:9" ht="15.75" thickBot="1" x14ac:dyDescent="0.3">
      <c r="C223" s="111" t="s">
        <v>124</v>
      </c>
      <c r="D223" s="118" t="s">
        <v>125</v>
      </c>
      <c r="E223" s="12" t="s">
        <v>126</v>
      </c>
      <c r="F223" s="12" t="s">
        <v>127</v>
      </c>
      <c r="G223" s="12" t="s">
        <v>128</v>
      </c>
      <c r="H223" s="111" t="s">
        <v>108</v>
      </c>
      <c r="I223" s="12"/>
    </row>
    <row r="224" spans="1:9" ht="15.75" thickBot="1" x14ac:dyDescent="0.3">
      <c r="C224" s="276" t="s">
        <v>8</v>
      </c>
      <c r="D224" s="277"/>
      <c r="E224" s="277"/>
      <c r="F224" s="277"/>
      <c r="G224" s="277"/>
      <c r="H224" s="278"/>
      <c r="I224" s="102"/>
    </row>
    <row r="225" spans="2:9" ht="15.75" thickBot="1" x14ac:dyDescent="0.3">
      <c r="C225" s="279" t="s">
        <v>130</v>
      </c>
      <c r="D225" s="280"/>
      <c r="E225" s="280"/>
      <c r="F225" s="280"/>
      <c r="G225" s="280"/>
      <c r="H225" s="280"/>
      <c r="I225" s="281"/>
    </row>
    <row r="226" spans="2:9" ht="15.75" thickBot="1" x14ac:dyDescent="0.3">
      <c r="C226" s="111" t="s">
        <v>131</v>
      </c>
      <c r="D226" s="118" t="s">
        <v>132</v>
      </c>
      <c r="E226" s="12" t="s">
        <v>133</v>
      </c>
      <c r="F226" s="12" t="s">
        <v>134</v>
      </c>
      <c r="G226" s="12" t="s">
        <v>107</v>
      </c>
      <c r="H226" s="111" t="s">
        <v>108</v>
      </c>
      <c r="I226" s="12"/>
    </row>
    <row r="227" spans="2:9" ht="15.75" thickBot="1" x14ac:dyDescent="0.3">
      <c r="C227" s="111" t="s">
        <v>59</v>
      </c>
      <c r="D227" s="11">
        <v>170156</v>
      </c>
      <c r="E227" s="11">
        <v>220</v>
      </c>
      <c r="F227" s="11">
        <v>374343.2</v>
      </c>
      <c r="G227" s="11">
        <v>260</v>
      </c>
      <c r="H227" s="11">
        <v>74868.639999999999</v>
      </c>
      <c r="I227" s="12"/>
    </row>
    <row r="228" spans="2:9" ht="15.75" thickBot="1" x14ac:dyDescent="0.3">
      <c r="C228" s="276" t="s">
        <v>8</v>
      </c>
      <c r="D228" s="277"/>
      <c r="E228" s="277"/>
      <c r="F228" s="277"/>
      <c r="G228" s="277"/>
      <c r="H228" s="278"/>
      <c r="I228" s="102">
        <f>H227</f>
        <v>74868.639999999999</v>
      </c>
    </row>
    <row r="229" spans="2:9" ht="15.75" thickBot="1" x14ac:dyDescent="0.3">
      <c r="C229" s="276" t="s">
        <v>129</v>
      </c>
      <c r="D229" s="277"/>
      <c r="E229" s="277"/>
      <c r="F229" s="277"/>
      <c r="G229" s="277"/>
      <c r="H229" s="278"/>
      <c r="I229" s="102">
        <f>I228+I224+I221+I217</f>
        <v>673203.07000000007</v>
      </c>
    </row>
    <row r="230" spans="2:9" ht="15.75" thickBot="1" x14ac:dyDescent="0.3">
      <c r="B230" s="16"/>
    </row>
    <row r="231" spans="2:9" ht="15.75" thickBot="1" x14ac:dyDescent="0.3">
      <c r="C231" s="279" t="s">
        <v>154</v>
      </c>
      <c r="D231" s="280"/>
      <c r="E231" s="280"/>
      <c r="F231" s="280"/>
      <c r="G231" s="280"/>
      <c r="H231" s="280"/>
      <c r="I231" s="281"/>
    </row>
    <row r="232" spans="2:9" ht="15.75" thickBot="1" x14ac:dyDescent="0.3">
      <c r="C232" s="279" t="s">
        <v>103</v>
      </c>
      <c r="D232" s="280"/>
      <c r="E232" s="280"/>
      <c r="F232" s="280"/>
      <c r="G232" s="280"/>
      <c r="H232" s="280"/>
      <c r="I232" s="281"/>
    </row>
    <row r="233" spans="2:9" ht="15.75" thickBot="1" x14ac:dyDescent="0.3">
      <c r="C233" s="279" t="s">
        <v>104</v>
      </c>
      <c r="D233" s="281"/>
      <c r="E233" s="7" t="s">
        <v>105</v>
      </c>
      <c r="F233" s="7" t="s">
        <v>106</v>
      </c>
      <c r="G233" s="7" t="s">
        <v>107</v>
      </c>
      <c r="H233" s="7" t="s">
        <v>108</v>
      </c>
      <c r="I233" s="12"/>
    </row>
    <row r="234" spans="2:9" ht="15.75" thickBot="1" x14ac:dyDescent="0.3">
      <c r="C234" s="304" t="s">
        <v>111</v>
      </c>
      <c r="D234" s="305"/>
      <c r="E234" s="6" t="s">
        <v>113</v>
      </c>
      <c r="F234" s="6">
        <v>3743.43</v>
      </c>
      <c r="G234" s="6">
        <v>1</v>
      </c>
      <c r="H234" s="8">
        <f>F234*G234</f>
        <v>3743.43</v>
      </c>
      <c r="I234" s="12"/>
    </row>
    <row r="235" spans="2:9" ht="15.75" thickBot="1" x14ac:dyDescent="0.3">
      <c r="C235" s="276" t="s">
        <v>8</v>
      </c>
      <c r="D235" s="277"/>
      <c r="E235" s="277"/>
      <c r="F235" s="277"/>
      <c r="G235" s="277"/>
      <c r="H235" s="278"/>
      <c r="I235" s="102">
        <f>H234</f>
        <v>3743.43</v>
      </c>
    </row>
    <row r="236" spans="2:9" ht="15.75" thickBot="1" x14ac:dyDescent="0.3">
      <c r="C236" s="279" t="s">
        <v>115</v>
      </c>
      <c r="D236" s="280"/>
      <c r="E236" s="280"/>
      <c r="F236" s="280"/>
      <c r="G236" s="280"/>
      <c r="H236" s="280"/>
      <c r="I236" s="281"/>
    </row>
    <row r="237" spans="2:9" x14ac:dyDescent="0.25">
      <c r="C237" s="300" t="s">
        <v>104</v>
      </c>
      <c r="D237" s="301"/>
      <c r="E237" s="12" t="s">
        <v>105</v>
      </c>
      <c r="F237" s="12" t="s">
        <v>122</v>
      </c>
      <c r="G237" s="12" t="s">
        <v>121</v>
      </c>
      <c r="H237" s="111" t="s">
        <v>108</v>
      </c>
      <c r="I237" s="12"/>
    </row>
    <row r="238" spans="2:9" ht="15.75" thickBot="1" x14ac:dyDescent="0.3">
      <c r="C238" s="302" t="s">
        <v>155</v>
      </c>
      <c r="D238" s="302"/>
      <c r="E238" s="109" t="s">
        <v>1</v>
      </c>
      <c r="F238" s="110">
        <v>335723</v>
      </c>
      <c r="G238" s="109">
        <v>1</v>
      </c>
      <c r="H238" s="112">
        <f>F238*G238</f>
        <v>335723</v>
      </c>
      <c r="I238" s="113"/>
    </row>
    <row r="239" spans="2:9" ht="15.75" thickBot="1" x14ac:dyDescent="0.3">
      <c r="C239" s="276" t="s">
        <v>8</v>
      </c>
      <c r="D239" s="277"/>
      <c r="E239" s="277"/>
      <c r="F239" s="277"/>
      <c r="G239" s="277"/>
      <c r="H239" s="278"/>
      <c r="I239" s="102">
        <f>H238</f>
        <v>335723</v>
      </c>
    </row>
    <row r="240" spans="2:9" ht="15.75" thickBot="1" x14ac:dyDescent="0.3">
      <c r="C240" s="279" t="s">
        <v>123</v>
      </c>
      <c r="D240" s="280"/>
      <c r="E240" s="280"/>
      <c r="F240" s="280"/>
      <c r="G240" s="280"/>
      <c r="H240" s="280"/>
      <c r="I240" s="281"/>
    </row>
    <row r="241" spans="3:9" ht="15.75" thickBot="1" x14ac:dyDescent="0.3">
      <c r="C241" s="111" t="s">
        <v>124</v>
      </c>
      <c r="D241" s="118" t="s">
        <v>125</v>
      </c>
      <c r="E241" s="12" t="s">
        <v>126</v>
      </c>
      <c r="F241" s="12" t="s">
        <v>127</v>
      </c>
      <c r="G241" s="12" t="s">
        <v>128</v>
      </c>
      <c r="H241" s="111" t="s">
        <v>108</v>
      </c>
      <c r="I241" s="12"/>
    </row>
    <row r="242" spans="3:9" ht="15.75" thickBot="1" x14ac:dyDescent="0.3">
      <c r="C242" s="276" t="s">
        <v>8</v>
      </c>
      <c r="D242" s="277"/>
      <c r="E242" s="277"/>
      <c r="F242" s="277"/>
      <c r="G242" s="277"/>
      <c r="H242" s="278"/>
      <c r="I242" s="102"/>
    </row>
    <row r="243" spans="3:9" ht="15.75" thickBot="1" x14ac:dyDescent="0.3">
      <c r="C243" s="279" t="s">
        <v>130</v>
      </c>
      <c r="D243" s="280"/>
      <c r="E243" s="280"/>
      <c r="F243" s="280"/>
      <c r="G243" s="280"/>
      <c r="H243" s="280"/>
      <c r="I243" s="281"/>
    </row>
    <row r="244" spans="3:9" ht="15.75" thickBot="1" x14ac:dyDescent="0.3">
      <c r="C244" s="111" t="s">
        <v>131</v>
      </c>
      <c r="D244" s="118" t="s">
        <v>132</v>
      </c>
      <c r="E244" s="12" t="s">
        <v>133</v>
      </c>
      <c r="F244" s="12" t="s">
        <v>134</v>
      </c>
      <c r="G244" s="12" t="s">
        <v>107</v>
      </c>
      <c r="H244" s="111" t="s">
        <v>108</v>
      </c>
      <c r="I244" s="12"/>
    </row>
    <row r="245" spans="3:9" ht="15.75" thickBot="1" x14ac:dyDescent="0.3">
      <c r="C245" s="111" t="s">
        <v>59</v>
      </c>
      <c r="D245" s="11">
        <v>170156</v>
      </c>
      <c r="E245" s="11">
        <v>220</v>
      </c>
      <c r="F245" s="11">
        <v>374343.2</v>
      </c>
      <c r="G245" s="11">
        <v>260</v>
      </c>
      <c r="H245" s="11">
        <v>74868.639999999999</v>
      </c>
      <c r="I245" s="12"/>
    </row>
    <row r="246" spans="3:9" ht="15.75" thickBot="1" x14ac:dyDescent="0.3">
      <c r="C246" s="276" t="s">
        <v>8</v>
      </c>
      <c r="D246" s="277"/>
      <c r="E246" s="277"/>
      <c r="F246" s="277"/>
      <c r="G246" s="277"/>
      <c r="H246" s="278"/>
      <c r="I246" s="102">
        <f>H245</f>
        <v>74868.639999999999</v>
      </c>
    </row>
    <row r="247" spans="3:9" ht="15.75" thickBot="1" x14ac:dyDescent="0.3">
      <c r="C247" s="276" t="s">
        <v>129</v>
      </c>
      <c r="D247" s="277"/>
      <c r="E247" s="277"/>
      <c r="F247" s="277"/>
      <c r="G247" s="277"/>
      <c r="H247" s="278"/>
      <c r="I247" s="102">
        <f>I246+I242+I239+I235</f>
        <v>414335.07</v>
      </c>
    </row>
    <row r="248" spans="3:9" ht="15.75" thickBot="1" x14ac:dyDescent="0.3"/>
    <row r="249" spans="3:9" ht="15.75" thickBot="1" x14ac:dyDescent="0.3">
      <c r="C249" s="279" t="s">
        <v>156</v>
      </c>
      <c r="D249" s="280"/>
      <c r="E249" s="280"/>
      <c r="F249" s="280"/>
      <c r="G249" s="280"/>
      <c r="H249" s="280"/>
      <c r="I249" s="281"/>
    </row>
    <row r="250" spans="3:9" ht="15.75" thickBot="1" x14ac:dyDescent="0.3">
      <c r="C250" s="279" t="s">
        <v>103</v>
      </c>
      <c r="D250" s="280"/>
      <c r="E250" s="280"/>
      <c r="F250" s="280"/>
      <c r="G250" s="280"/>
      <c r="H250" s="280"/>
      <c r="I250" s="281"/>
    </row>
    <row r="251" spans="3:9" ht="15.75" thickBot="1" x14ac:dyDescent="0.3">
      <c r="C251" s="279" t="s">
        <v>104</v>
      </c>
      <c r="D251" s="281"/>
      <c r="E251" s="7" t="s">
        <v>105</v>
      </c>
      <c r="F251" s="7" t="s">
        <v>106</v>
      </c>
      <c r="G251" s="7" t="s">
        <v>107</v>
      </c>
      <c r="H251" s="7" t="s">
        <v>108</v>
      </c>
      <c r="I251" s="12"/>
    </row>
    <row r="252" spans="3:9" ht="15.75" thickBot="1" x14ac:dyDescent="0.3">
      <c r="C252" s="304" t="s">
        <v>111</v>
      </c>
      <c r="D252" s="305"/>
      <c r="E252" s="6" t="s">
        <v>113</v>
      </c>
      <c r="F252" s="6">
        <v>3743.43</v>
      </c>
      <c r="G252" s="6">
        <v>1</v>
      </c>
      <c r="H252" s="8">
        <f>F252*G252</f>
        <v>3743.43</v>
      </c>
      <c r="I252" s="12"/>
    </row>
    <row r="253" spans="3:9" ht="15.75" thickBot="1" x14ac:dyDescent="0.3">
      <c r="C253" s="276" t="s">
        <v>8</v>
      </c>
      <c r="D253" s="277"/>
      <c r="E253" s="277"/>
      <c r="F253" s="277"/>
      <c r="G253" s="277"/>
      <c r="H253" s="278"/>
      <c r="I253" s="102">
        <f>H252</f>
        <v>3743.43</v>
      </c>
    </row>
    <row r="254" spans="3:9" ht="15.75" thickBot="1" x14ac:dyDescent="0.3">
      <c r="C254" s="279" t="s">
        <v>115</v>
      </c>
      <c r="D254" s="280"/>
      <c r="E254" s="280"/>
      <c r="F254" s="280"/>
      <c r="G254" s="280"/>
      <c r="H254" s="280"/>
      <c r="I254" s="281"/>
    </row>
    <row r="255" spans="3:9" x14ac:dyDescent="0.25">
      <c r="C255" s="300" t="s">
        <v>104</v>
      </c>
      <c r="D255" s="301"/>
      <c r="E255" s="12" t="s">
        <v>105</v>
      </c>
      <c r="F255" s="12" t="s">
        <v>122</v>
      </c>
      <c r="G255" s="12" t="s">
        <v>121</v>
      </c>
      <c r="H255" s="111" t="s">
        <v>108</v>
      </c>
      <c r="I255" s="12"/>
    </row>
    <row r="256" spans="3:9" x14ac:dyDescent="0.25">
      <c r="C256" s="323" t="s">
        <v>157</v>
      </c>
      <c r="D256" s="323"/>
      <c r="E256" s="25" t="s">
        <v>1</v>
      </c>
      <c r="F256" s="25">
        <v>205841</v>
      </c>
      <c r="G256" s="25">
        <v>1</v>
      </c>
      <c r="H256" s="25">
        <f>F256*G256</f>
        <v>205841</v>
      </c>
      <c r="I256" s="13"/>
    </row>
    <row r="257" spans="3:9" ht="15.75" thickBot="1" x14ac:dyDescent="0.3">
      <c r="C257" s="302" t="s">
        <v>158</v>
      </c>
      <c r="D257" s="302"/>
      <c r="E257" s="109" t="s">
        <v>159</v>
      </c>
      <c r="F257" s="110">
        <v>3074</v>
      </c>
      <c r="G257" s="109">
        <v>0.5</v>
      </c>
      <c r="H257" s="112">
        <f>F257*G257</f>
        <v>1537</v>
      </c>
      <c r="I257" s="113"/>
    </row>
    <row r="258" spans="3:9" ht="15.75" thickBot="1" x14ac:dyDescent="0.3">
      <c r="C258" s="276" t="s">
        <v>8</v>
      </c>
      <c r="D258" s="277"/>
      <c r="E258" s="277"/>
      <c r="F258" s="277"/>
      <c r="G258" s="277"/>
      <c r="H258" s="278"/>
      <c r="I258" s="102">
        <f>H257+H256</f>
        <v>207378</v>
      </c>
    </row>
    <row r="259" spans="3:9" ht="15.75" thickBot="1" x14ac:dyDescent="0.3">
      <c r="C259" s="279" t="s">
        <v>123</v>
      </c>
      <c r="D259" s="280"/>
      <c r="E259" s="280"/>
      <c r="F259" s="280"/>
      <c r="G259" s="280"/>
      <c r="H259" s="280"/>
      <c r="I259" s="281"/>
    </row>
    <row r="260" spans="3:9" ht="15.75" thickBot="1" x14ac:dyDescent="0.3">
      <c r="C260" s="111" t="s">
        <v>124</v>
      </c>
      <c r="D260" s="118" t="s">
        <v>125</v>
      </c>
      <c r="E260" s="12" t="s">
        <v>126</v>
      </c>
      <c r="F260" s="12" t="s">
        <v>127</v>
      </c>
      <c r="G260" s="12" t="s">
        <v>128</v>
      </c>
      <c r="H260" s="111" t="s">
        <v>108</v>
      </c>
      <c r="I260" s="12"/>
    </row>
    <row r="261" spans="3:9" ht="15.75" thickBot="1" x14ac:dyDescent="0.3">
      <c r="C261" s="276" t="s">
        <v>8</v>
      </c>
      <c r="D261" s="277"/>
      <c r="E261" s="277"/>
      <c r="F261" s="277"/>
      <c r="G261" s="277"/>
      <c r="H261" s="278"/>
      <c r="I261" s="102"/>
    </row>
    <row r="262" spans="3:9" ht="15.75" thickBot="1" x14ac:dyDescent="0.3">
      <c r="C262" s="279" t="s">
        <v>130</v>
      </c>
      <c r="D262" s="280"/>
      <c r="E262" s="280"/>
      <c r="F262" s="280"/>
      <c r="G262" s="280"/>
      <c r="H262" s="280"/>
      <c r="I262" s="281"/>
    </row>
    <row r="263" spans="3:9" ht="15.75" thickBot="1" x14ac:dyDescent="0.3">
      <c r="C263" s="111" t="s">
        <v>131</v>
      </c>
      <c r="D263" s="118" t="s">
        <v>132</v>
      </c>
      <c r="E263" s="12" t="s">
        <v>133</v>
      </c>
      <c r="F263" s="12" t="s">
        <v>134</v>
      </c>
      <c r="G263" s="12" t="s">
        <v>107</v>
      </c>
      <c r="H263" s="111" t="s">
        <v>108</v>
      </c>
      <c r="I263" s="12"/>
    </row>
    <row r="264" spans="3:9" ht="15.75" thickBot="1" x14ac:dyDescent="0.3">
      <c r="C264" s="111" t="s">
        <v>160</v>
      </c>
      <c r="D264" s="11">
        <v>170156</v>
      </c>
      <c r="E264" s="11">
        <v>220</v>
      </c>
      <c r="F264" s="11">
        <v>374343.2</v>
      </c>
      <c r="G264" s="11">
        <v>5</v>
      </c>
      <c r="H264" s="11">
        <v>74868.639999999999</v>
      </c>
      <c r="I264" s="12"/>
    </row>
    <row r="265" spans="3:9" ht="15.75" thickBot="1" x14ac:dyDescent="0.3">
      <c r="C265" s="276" t="s">
        <v>8</v>
      </c>
      <c r="D265" s="277"/>
      <c r="E265" s="277"/>
      <c r="F265" s="277"/>
      <c r="G265" s="277"/>
      <c r="H265" s="278"/>
      <c r="I265" s="102">
        <f>H264</f>
        <v>74868.639999999999</v>
      </c>
    </row>
    <row r="266" spans="3:9" ht="15.75" thickBot="1" x14ac:dyDescent="0.3">
      <c r="C266" s="276" t="s">
        <v>129</v>
      </c>
      <c r="D266" s="277"/>
      <c r="E266" s="277"/>
      <c r="F266" s="277"/>
      <c r="G266" s="277"/>
      <c r="H266" s="278"/>
      <c r="I266" s="102">
        <f>I265+I261+I258+I253</f>
        <v>285990.07</v>
      </c>
    </row>
    <row r="267" spans="3:9" ht="15.75" thickBot="1" x14ac:dyDescent="0.3"/>
    <row r="268" spans="3:9" ht="15.75" thickBot="1" x14ac:dyDescent="0.3">
      <c r="C268" s="279" t="s">
        <v>161</v>
      </c>
      <c r="D268" s="280"/>
      <c r="E268" s="280"/>
      <c r="F268" s="280"/>
      <c r="G268" s="280"/>
      <c r="H268" s="280"/>
      <c r="I268" s="281"/>
    </row>
    <row r="269" spans="3:9" ht="15.75" thickBot="1" x14ac:dyDescent="0.3">
      <c r="C269" s="279" t="s">
        <v>103</v>
      </c>
      <c r="D269" s="280"/>
      <c r="E269" s="280"/>
      <c r="F269" s="280"/>
      <c r="G269" s="280"/>
      <c r="H269" s="280"/>
      <c r="I269" s="281"/>
    </row>
    <row r="270" spans="3:9" ht="15.75" thickBot="1" x14ac:dyDescent="0.3">
      <c r="C270" s="279" t="s">
        <v>104</v>
      </c>
      <c r="D270" s="281"/>
      <c r="E270" s="7" t="s">
        <v>105</v>
      </c>
      <c r="F270" s="7" t="s">
        <v>106</v>
      </c>
      <c r="G270" s="7" t="s">
        <v>107</v>
      </c>
      <c r="H270" s="7" t="s">
        <v>108</v>
      </c>
      <c r="I270" s="12"/>
    </row>
    <row r="271" spans="3:9" ht="15.75" thickBot="1" x14ac:dyDescent="0.3">
      <c r="C271" s="276" t="s">
        <v>8</v>
      </c>
      <c r="D271" s="277"/>
      <c r="E271" s="277"/>
      <c r="F271" s="277"/>
      <c r="G271" s="277"/>
      <c r="H271" s="278"/>
      <c r="I271" s="102"/>
    </row>
    <row r="272" spans="3:9" ht="15.75" thickBot="1" x14ac:dyDescent="0.3">
      <c r="C272" s="279" t="s">
        <v>115</v>
      </c>
      <c r="D272" s="280"/>
      <c r="E272" s="280"/>
      <c r="F272" s="280"/>
      <c r="G272" s="280"/>
      <c r="H272" s="280"/>
      <c r="I272" s="281"/>
    </row>
    <row r="273" spans="3:9" x14ac:dyDescent="0.25">
      <c r="C273" s="300" t="s">
        <v>104</v>
      </c>
      <c r="D273" s="301"/>
      <c r="E273" s="12" t="s">
        <v>105</v>
      </c>
      <c r="F273" s="12" t="s">
        <v>122</v>
      </c>
      <c r="G273" s="12" t="s">
        <v>121</v>
      </c>
      <c r="H273" s="111" t="s">
        <v>108</v>
      </c>
      <c r="I273" s="12"/>
    </row>
    <row r="274" spans="3:9" x14ac:dyDescent="0.25">
      <c r="C274" s="302" t="s">
        <v>163</v>
      </c>
      <c r="D274" s="302"/>
      <c r="E274" s="109" t="s">
        <v>7</v>
      </c>
      <c r="F274" s="110">
        <v>52096</v>
      </c>
      <c r="G274" s="109">
        <v>0.02</v>
      </c>
      <c r="H274" s="112">
        <f>F274*G274</f>
        <v>1041.92</v>
      </c>
      <c r="I274" s="113"/>
    </row>
    <row r="275" spans="3:9" x14ac:dyDescent="0.25">
      <c r="C275" s="302" t="s">
        <v>158</v>
      </c>
      <c r="D275" s="302"/>
      <c r="E275" s="109" t="s">
        <v>159</v>
      </c>
      <c r="F275" s="110">
        <v>3074</v>
      </c>
      <c r="G275" s="109">
        <v>0.51</v>
      </c>
      <c r="H275" s="112">
        <f t="shared" ref="H275:H278" si="5">F275*G275</f>
        <v>1567.74</v>
      </c>
      <c r="I275" s="113"/>
    </row>
    <row r="276" spans="3:9" x14ac:dyDescent="0.25">
      <c r="C276" s="302" t="s">
        <v>167</v>
      </c>
      <c r="D276" s="302"/>
      <c r="E276" s="109" t="s">
        <v>5</v>
      </c>
      <c r="F276" s="110">
        <v>40770</v>
      </c>
      <c r="G276" s="109">
        <v>1.03</v>
      </c>
      <c r="H276" s="112">
        <f t="shared" si="5"/>
        <v>41993.1</v>
      </c>
      <c r="I276" s="113"/>
    </row>
    <row r="277" spans="3:9" x14ac:dyDescent="0.25">
      <c r="C277" s="302" t="s">
        <v>141</v>
      </c>
      <c r="D277" s="302"/>
      <c r="E277" s="109" t="s">
        <v>159</v>
      </c>
      <c r="F277" s="110">
        <v>713</v>
      </c>
      <c r="G277" s="109">
        <v>6.27</v>
      </c>
      <c r="H277" s="112">
        <f t="shared" si="5"/>
        <v>4470.5099999999993</v>
      </c>
      <c r="I277" s="113"/>
    </row>
    <row r="278" spans="3:9" ht="15.75" thickBot="1" x14ac:dyDescent="0.3">
      <c r="C278" s="324" t="s">
        <v>162</v>
      </c>
      <c r="D278" s="324"/>
      <c r="E278" s="128" t="s">
        <v>114</v>
      </c>
      <c r="F278" s="129">
        <v>72</v>
      </c>
      <c r="G278" s="128">
        <v>2.85</v>
      </c>
      <c r="H278" s="129">
        <f t="shared" si="5"/>
        <v>205.20000000000002</v>
      </c>
      <c r="I278" s="113"/>
    </row>
    <row r="279" spans="3:9" ht="15.75" thickBot="1" x14ac:dyDescent="0.3">
      <c r="C279" s="276" t="s">
        <v>8</v>
      </c>
      <c r="D279" s="277"/>
      <c r="E279" s="277"/>
      <c r="F279" s="277"/>
      <c r="G279" s="277"/>
      <c r="H279" s="278"/>
      <c r="I279" s="102">
        <f>H277+H276+H275+H274+H278</f>
        <v>49278.469999999994</v>
      </c>
    </row>
    <row r="280" spans="3:9" ht="15.75" thickBot="1" x14ac:dyDescent="0.3">
      <c r="C280" s="279" t="s">
        <v>123</v>
      </c>
      <c r="D280" s="280"/>
      <c r="E280" s="280"/>
      <c r="F280" s="280"/>
      <c r="G280" s="280"/>
      <c r="H280" s="280"/>
      <c r="I280" s="281"/>
    </row>
    <row r="281" spans="3:9" ht="15.75" thickBot="1" x14ac:dyDescent="0.3">
      <c r="C281" s="111" t="s">
        <v>124</v>
      </c>
      <c r="D281" s="118" t="s">
        <v>125</v>
      </c>
      <c r="E281" s="12" t="s">
        <v>126</v>
      </c>
      <c r="F281" s="12" t="s">
        <v>127</v>
      </c>
      <c r="G281" s="12" t="s">
        <v>128</v>
      </c>
      <c r="H281" s="111" t="s">
        <v>108</v>
      </c>
      <c r="I281" s="12"/>
    </row>
    <row r="282" spans="3:9" ht="15.75" thickBot="1" x14ac:dyDescent="0.3">
      <c r="C282" s="276" t="s">
        <v>8</v>
      </c>
      <c r="D282" s="277"/>
      <c r="E282" s="277"/>
      <c r="F282" s="277"/>
      <c r="G282" s="277"/>
      <c r="H282" s="278"/>
      <c r="I282" s="102"/>
    </row>
    <row r="283" spans="3:9" ht="15.75" thickBot="1" x14ac:dyDescent="0.3">
      <c r="C283" s="279" t="s">
        <v>130</v>
      </c>
      <c r="D283" s="280"/>
      <c r="E283" s="280"/>
      <c r="F283" s="280"/>
      <c r="G283" s="280"/>
      <c r="H283" s="280"/>
      <c r="I283" s="281"/>
    </row>
    <row r="284" spans="3:9" ht="15.75" thickBot="1" x14ac:dyDescent="0.3">
      <c r="C284" s="111" t="s">
        <v>131</v>
      </c>
      <c r="D284" s="118" t="s">
        <v>132</v>
      </c>
      <c r="E284" s="12" t="s">
        <v>133</v>
      </c>
      <c r="F284" s="12" t="s">
        <v>134</v>
      </c>
      <c r="G284" s="12" t="s">
        <v>107</v>
      </c>
      <c r="H284" s="111" t="s">
        <v>108</v>
      </c>
      <c r="I284" s="12"/>
    </row>
    <row r="285" spans="3:9" ht="15.75" customHeight="1" thickBot="1" x14ac:dyDescent="0.3">
      <c r="C285" s="111" t="s">
        <v>59</v>
      </c>
      <c r="D285" s="11">
        <v>154687</v>
      </c>
      <c r="E285" s="11">
        <v>220</v>
      </c>
      <c r="F285" s="11">
        <v>340311.4</v>
      </c>
      <c r="G285" s="11">
        <v>9.41</v>
      </c>
      <c r="H285" s="11">
        <v>36158.089999999997</v>
      </c>
      <c r="I285" s="12"/>
    </row>
    <row r="286" spans="3:9" ht="15.75" thickBot="1" x14ac:dyDescent="0.3">
      <c r="C286" s="276" t="s">
        <v>8</v>
      </c>
      <c r="D286" s="277"/>
      <c r="E286" s="277"/>
      <c r="F286" s="277"/>
      <c r="G286" s="277"/>
      <c r="H286" s="278"/>
      <c r="I286" s="102">
        <f>H285</f>
        <v>36158.089999999997</v>
      </c>
    </row>
    <row r="287" spans="3:9" ht="15.75" thickBot="1" x14ac:dyDescent="0.3">
      <c r="C287" s="276" t="s">
        <v>129</v>
      </c>
      <c r="D287" s="277"/>
      <c r="E287" s="277"/>
      <c r="F287" s="277"/>
      <c r="G287" s="277"/>
      <c r="H287" s="278"/>
      <c r="I287" s="102">
        <f>I286+I282+I279+I271</f>
        <v>85436.56</v>
      </c>
    </row>
    <row r="288" spans="3:9" ht="15.75" thickBot="1" x14ac:dyDescent="0.3"/>
    <row r="289" spans="3:9" ht="15.75" thickBot="1" x14ac:dyDescent="0.3">
      <c r="C289" s="279" t="s">
        <v>164</v>
      </c>
      <c r="D289" s="280"/>
      <c r="E289" s="280"/>
      <c r="F289" s="280"/>
      <c r="G289" s="280"/>
      <c r="H289" s="280"/>
      <c r="I289" s="281"/>
    </row>
    <row r="290" spans="3:9" ht="15.75" thickBot="1" x14ac:dyDescent="0.3">
      <c r="C290" s="279" t="s">
        <v>103</v>
      </c>
      <c r="D290" s="280"/>
      <c r="E290" s="280"/>
      <c r="F290" s="280"/>
      <c r="G290" s="280"/>
      <c r="H290" s="280"/>
      <c r="I290" s="281"/>
    </row>
    <row r="291" spans="3:9" ht="15.75" thickBot="1" x14ac:dyDescent="0.3">
      <c r="C291" s="279" t="s">
        <v>104</v>
      </c>
      <c r="D291" s="281"/>
      <c r="E291" s="7" t="s">
        <v>105</v>
      </c>
      <c r="F291" s="7" t="s">
        <v>106</v>
      </c>
      <c r="G291" s="7" t="s">
        <v>107</v>
      </c>
      <c r="H291" s="7" t="s">
        <v>108</v>
      </c>
      <c r="I291" s="12"/>
    </row>
    <row r="292" spans="3:9" ht="15.75" thickBot="1" x14ac:dyDescent="0.3">
      <c r="C292" s="276" t="s">
        <v>8</v>
      </c>
      <c r="D292" s="277"/>
      <c r="E292" s="277"/>
      <c r="F292" s="277"/>
      <c r="G292" s="277"/>
      <c r="H292" s="278"/>
      <c r="I292" s="102"/>
    </row>
    <row r="293" spans="3:9" ht="15.75" thickBot="1" x14ac:dyDescent="0.3">
      <c r="C293" s="279" t="s">
        <v>115</v>
      </c>
      <c r="D293" s="280"/>
      <c r="E293" s="280"/>
      <c r="F293" s="280"/>
      <c r="G293" s="280"/>
      <c r="H293" s="280"/>
      <c r="I293" s="281"/>
    </row>
    <row r="294" spans="3:9" x14ac:dyDescent="0.25">
      <c r="C294" s="300" t="s">
        <v>104</v>
      </c>
      <c r="D294" s="301"/>
      <c r="E294" s="12" t="s">
        <v>105</v>
      </c>
      <c r="F294" s="12" t="s">
        <v>122</v>
      </c>
      <c r="G294" s="12" t="s">
        <v>121</v>
      </c>
      <c r="H294" s="111" t="s">
        <v>108</v>
      </c>
      <c r="I294" s="12"/>
    </row>
    <row r="295" spans="3:9" x14ac:dyDescent="0.25">
      <c r="C295" s="302" t="s">
        <v>163</v>
      </c>
      <c r="D295" s="302"/>
      <c r="E295" s="109" t="s">
        <v>7</v>
      </c>
      <c r="F295" s="110">
        <v>52096</v>
      </c>
      <c r="G295" s="109">
        <v>0.05</v>
      </c>
      <c r="H295" s="112">
        <f>F295*G295</f>
        <v>2604.8000000000002</v>
      </c>
      <c r="I295" s="113"/>
    </row>
    <row r="296" spans="3:9" x14ac:dyDescent="0.25">
      <c r="C296" s="302" t="s">
        <v>165</v>
      </c>
      <c r="D296" s="302"/>
      <c r="E296" s="109" t="s">
        <v>159</v>
      </c>
      <c r="F296" s="110">
        <v>713</v>
      </c>
      <c r="G296" s="109">
        <v>19</v>
      </c>
      <c r="H296" s="112">
        <f t="shared" ref="H296:H298" si="6">F296*G296</f>
        <v>13547</v>
      </c>
      <c r="I296" s="113"/>
    </row>
    <row r="297" spans="3:9" x14ac:dyDescent="0.25">
      <c r="C297" s="302" t="s">
        <v>166</v>
      </c>
      <c r="D297" s="302"/>
      <c r="E297" s="109" t="s">
        <v>159</v>
      </c>
      <c r="F297" s="110">
        <v>15170</v>
      </c>
      <c r="G297" s="109">
        <v>1.18</v>
      </c>
      <c r="H297" s="112">
        <f t="shared" si="6"/>
        <v>17900.599999999999</v>
      </c>
      <c r="I297" s="113"/>
    </row>
    <row r="298" spans="3:9" ht="15.75" thickBot="1" x14ac:dyDescent="0.3">
      <c r="C298" s="324" t="s">
        <v>162</v>
      </c>
      <c r="D298" s="324"/>
      <c r="E298" s="128" t="s">
        <v>114</v>
      </c>
      <c r="F298" s="129">
        <v>72</v>
      </c>
      <c r="G298" s="128">
        <v>10</v>
      </c>
      <c r="H298" s="129">
        <f t="shared" si="6"/>
        <v>720</v>
      </c>
      <c r="I298" s="113"/>
    </row>
    <row r="299" spans="3:9" ht="15.75" thickBot="1" x14ac:dyDescent="0.3">
      <c r="C299" s="276" t="s">
        <v>8</v>
      </c>
      <c r="D299" s="277"/>
      <c r="E299" s="277"/>
      <c r="F299" s="277"/>
      <c r="G299" s="277"/>
      <c r="H299" s="278"/>
      <c r="I299" s="102">
        <f>H297+H296+H295+H298</f>
        <v>34772.400000000001</v>
      </c>
    </row>
    <row r="300" spans="3:9" ht="15.75" thickBot="1" x14ac:dyDescent="0.3">
      <c r="C300" s="279" t="s">
        <v>123</v>
      </c>
      <c r="D300" s="280"/>
      <c r="E300" s="280"/>
      <c r="F300" s="280"/>
      <c r="G300" s="280"/>
      <c r="H300" s="280"/>
      <c r="I300" s="281"/>
    </row>
    <row r="301" spans="3:9" ht="15.75" thickBot="1" x14ac:dyDescent="0.3">
      <c r="C301" s="111" t="s">
        <v>124</v>
      </c>
      <c r="D301" s="118" t="s">
        <v>125</v>
      </c>
      <c r="E301" s="12" t="s">
        <v>126</v>
      </c>
      <c r="F301" s="12" t="s">
        <v>127</v>
      </c>
      <c r="G301" s="12" t="s">
        <v>128</v>
      </c>
      <c r="H301" s="111" t="s">
        <v>108</v>
      </c>
      <c r="I301" s="12"/>
    </row>
    <row r="302" spans="3:9" ht="15.75" thickBot="1" x14ac:dyDescent="0.3">
      <c r="C302" s="276" t="s">
        <v>8</v>
      </c>
      <c r="D302" s="277"/>
      <c r="E302" s="277"/>
      <c r="F302" s="277"/>
      <c r="G302" s="277"/>
      <c r="H302" s="278"/>
      <c r="I302" s="102"/>
    </row>
    <row r="303" spans="3:9" ht="15.75" thickBot="1" x14ac:dyDescent="0.3">
      <c r="C303" s="279" t="s">
        <v>130</v>
      </c>
      <c r="D303" s="280"/>
      <c r="E303" s="280"/>
      <c r="F303" s="280"/>
      <c r="G303" s="280"/>
      <c r="H303" s="280"/>
      <c r="I303" s="281"/>
    </row>
    <row r="304" spans="3:9" ht="15.75" thickBot="1" x14ac:dyDescent="0.3">
      <c r="C304" s="111" t="s">
        <v>131</v>
      </c>
      <c r="D304" s="118" t="s">
        <v>132</v>
      </c>
      <c r="E304" s="12" t="s">
        <v>133</v>
      </c>
      <c r="F304" s="12" t="s">
        <v>134</v>
      </c>
      <c r="G304" s="12" t="s">
        <v>107</v>
      </c>
      <c r="H304" s="111" t="s">
        <v>108</v>
      </c>
      <c r="I304" s="12"/>
    </row>
    <row r="305" spans="1:9" ht="15.75" thickBot="1" x14ac:dyDescent="0.3">
      <c r="C305" s="111" t="s">
        <v>59</v>
      </c>
      <c r="D305" s="11">
        <v>154687</v>
      </c>
      <c r="E305" s="11">
        <v>220</v>
      </c>
      <c r="F305" s="11">
        <v>340311.4</v>
      </c>
      <c r="G305" s="11">
        <v>17.78</v>
      </c>
      <c r="H305" s="11">
        <v>19140.12</v>
      </c>
      <c r="I305" s="12"/>
    </row>
    <row r="306" spans="1:9" ht="15.75" thickBot="1" x14ac:dyDescent="0.3">
      <c r="C306" s="276" t="s">
        <v>8</v>
      </c>
      <c r="D306" s="277"/>
      <c r="E306" s="277"/>
      <c r="F306" s="277"/>
      <c r="G306" s="277"/>
      <c r="H306" s="278"/>
      <c r="I306" s="102">
        <f>H305</f>
        <v>19140.12</v>
      </c>
    </row>
    <row r="307" spans="1:9" ht="15.75" thickBot="1" x14ac:dyDescent="0.3">
      <c r="C307" s="276" t="s">
        <v>129</v>
      </c>
      <c r="D307" s="277"/>
      <c r="E307" s="277"/>
      <c r="F307" s="277"/>
      <c r="G307" s="277"/>
      <c r="H307" s="278"/>
      <c r="I307" s="102">
        <f>I306+I302+I299+I292</f>
        <v>53912.520000000004</v>
      </c>
    </row>
    <row r="308" spans="1:9" ht="15.75" thickBot="1" x14ac:dyDescent="0.3"/>
    <row r="309" spans="1:9" ht="15.75" thickBot="1" x14ac:dyDescent="0.3">
      <c r="A309" s="7">
        <v>3</v>
      </c>
      <c r="B309" s="285" t="s">
        <v>40</v>
      </c>
      <c r="C309" s="286"/>
      <c r="D309" s="286"/>
      <c r="E309" s="286"/>
      <c r="F309" s="286"/>
      <c r="G309" s="286"/>
      <c r="H309" s="286"/>
      <c r="I309" s="287"/>
    </row>
    <row r="310" spans="1:9" ht="15.75" thickBot="1" x14ac:dyDescent="0.3">
      <c r="A310" s="25"/>
      <c r="B310" s="119"/>
      <c r="C310" s="119"/>
      <c r="D310" s="119"/>
      <c r="E310" s="119"/>
      <c r="F310" s="119"/>
      <c r="G310" s="119"/>
      <c r="H310" s="119"/>
      <c r="I310" s="119"/>
    </row>
    <row r="311" spans="1:9" ht="15.75" thickBot="1" x14ac:dyDescent="0.3">
      <c r="C311" s="279" t="s">
        <v>35</v>
      </c>
      <c r="D311" s="280"/>
      <c r="E311" s="280"/>
      <c r="F311" s="280"/>
      <c r="G311" s="280"/>
      <c r="H311" s="280"/>
      <c r="I311" s="281"/>
    </row>
    <row r="312" spans="1:9" ht="15.75" thickBot="1" x14ac:dyDescent="0.3">
      <c r="C312" s="279" t="s">
        <v>103</v>
      </c>
      <c r="D312" s="280"/>
      <c r="E312" s="280"/>
      <c r="F312" s="280"/>
      <c r="G312" s="280"/>
      <c r="H312" s="280"/>
      <c r="I312" s="281"/>
    </row>
    <row r="313" spans="1:9" ht="15.75" thickBot="1" x14ac:dyDescent="0.3">
      <c r="C313" s="279" t="s">
        <v>104</v>
      </c>
      <c r="D313" s="281"/>
      <c r="E313" s="7" t="s">
        <v>105</v>
      </c>
      <c r="F313" s="7" t="s">
        <v>106</v>
      </c>
      <c r="G313" s="7" t="s">
        <v>107</v>
      </c>
      <c r="H313" s="7" t="s">
        <v>108</v>
      </c>
      <c r="I313" s="12"/>
    </row>
    <row r="314" spans="1:9" ht="15.75" thickBot="1" x14ac:dyDescent="0.3">
      <c r="C314" s="276" t="s">
        <v>8</v>
      </c>
      <c r="D314" s="277"/>
      <c r="E314" s="277"/>
      <c r="F314" s="277"/>
      <c r="G314" s="277"/>
      <c r="H314" s="278"/>
      <c r="I314" s="102"/>
    </row>
    <row r="315" spans="1:9" ht="15.75" thickBot="1" x14ac:dyDescent="0.3">
      <c r="C315" s="279" t="s">
        <v>115</v>
      </c>
      <c r="D315" s="280"/>
      <c r="E315" s="280"/>
      <c r="F315" s="280"/>
      <c r="G315" s="280"/>
      <c r="H315" s="280"/>
      <c r="I315" s="281"/>
    </row>
    <row r="316" spans="1:9" x14ac:dyDescent="0.25">
      <c r="C316" s="300" t="s">
        <v>104</v>
      </c>
      <c r="D316" s="301"/>
      <c r="E316" s="12" t="s">
        <v>105</v>
      </c>
      <c r="F316" s="12" t="s">
        <v>122</v>
      </c>
      <c r="G316" s="12" t="s">
        <v>121</v>
      </c>
      <c r="H316" s="111" t="s">
        <v>108</v>
      </c>
      <c r="I316" s="12"/>
    </row>
    <row r="317" spans="1:9" x14ac:dyDescent="0.25">
      <c r="C317" s="302" t="s">
        <v>138</v>
      </c>
      <c r="D317" s="302"/>
      <c r="E317" s="109" t="s">
        <v>1</v>
      </c>
      <c r="F317" s="110">
        <v>269</v>
      </c>
      <c r="G317" s="109">
        <v>0.5</v>
      </c>
      <c r="H317" s="112">
        <v>134.5</v>
      </c>
      <c r="I317" s="113"/>
    </row>
    <row r="318" spans="1:9" x14ac:dyDescent="0.25">
      <c r="C318" s="302" t="s">
        <v>139</v>
      </c>
      <c r="D318" s="302"/>
      <c r="E318" s="109" t="s">
        <v>1</v>
      </c>
      <c r="F318" s="110">
        <v>3148</v>
      </c>
      <c r="G318" s="109">
        <v>1.05</v>
      </c>
      <c r="H318" s="112">
        <f t="shared" ref="H318:H320" si="7">F318*G318</f>
        <v>3305.4</v>
      </c>
      <c r="I318" s="113"/>
    </row>
    <row r="319" spans="1:9" x14ac:dyDescent="0.25">
      <c r="C319" s="302" t="s">
        <v>140</v>
      </c>
      <c r="D319" s="302"/>
      <c r="E319" s="109" t="s">
        <v>1</v>
      </c>
      <c r="F319" s="110">
        <v>85812</v>
      </c>
      <c r="G319" s="109">
        <v>2E-3</v>
      </c>
      <c r="H319" s="112">
        <f t="shared" si="7"/>
        <v>171.624</v>
      </c>
      <c r="I319" s="113"/>
    </row>
    <row r="320" spans="1:9" ht="15.75" thickBot="1" x14ac:dyDescent="0.3">
      <c r="C320" s="302" t="s">
        <v>141</v>
      </c>
      <c r="D320" s="302"/>
      <c r="E320" s="109" t="s">
        <v>1</v>
      </c>
      <c r="F320" s="110">
        <v>62120</v>
      </c>
      <c r="G320" s="109">
        <v>2E-3</v>
      </c>
      <c r="H320" s="112">
        <f t="shared" si="7"/>
        <v>124.24000000000001</v>
      </c>
      <c r="I320" s="113"/>
    </row>
    <row r="321" spans="1:9" ht="15.75" thickBot="1" x14ac:dyDescent="0.3">
      <c r="C321" s="276" t="s">
        <v>8</v>
      </c>
      <c r="D321" s="277"/>
      <c r="E321" s="277"/>
      <c r="F321" s="277"/>
      <c r="G321" s="277"/>
      <c r="H321" s="278"/>
      <c r="I321" s="102">
        <f>H320+H319+H318+H317</f>
        <v>3735.7640000000001</v>
      </c>
    </row>
    <row r="322" spans="1:9" ht="15.75" thickBot="1" x14ac:dyDescent="0.3">
      <c r="C322" s="279" t="s">
        <v>123</v>
      </c>
      <c r="D322" s="280"/>
      <c r="E322" s="280"/>
      <c r="F322" s="280"/>
      <c r="G322" s="280"/>
      <c r="H322" s="280"/>
      <c r="I322" s="281"/>
    </row>
    <row r="323" spans="1:9" ht="15.75" thickBot="1" x14ac:dyDescent="0.3">
      <c r="C323" s="111" t="s">
        <v>124</v>
      </c>
      <c r="D323" s="118" t="s">
        <v>125</v>
      </c>
      <c r="E323" s="12" t="s">
        <v>126</v>
      </c>
      <c r="F323" s="12" t="s">
        <v>127</v>
      </c>
      <c r="G323" s="12" t="s">
        <v>128</v>
      </c>
      <c r="H323" s="111" t="s">
        <v>108</v>
      </c>
      <c r="I323" s="12"/>
    </row>
    <row r="324" spans="1:9" ht="15.75" thickBot="1" x14ac:dyDescent="0.3">
      <c r="C324" s="276" t="s">
        <v>8</v>
      </c>
      <c r="D324" s="277"/>
      <c r="E324" s="277"/>
      <c r="F324" s="277"/>
      <c r="G324" s="277"/>
      <c r="H324" s="278"/>
      <c r="I324" s="102"/>
    </row>
    <row r="325" spans="1:9" ht="15.75" thickBot="1" x14ac:dyDescent="0.3">
      <c r="C325" s="279" t="s">
        <v>130</v>
      </c>
      <c r="D325" s="280"/>
      <c r="E325" s="280"/>
      <c r="F325" s="280"/>
      <c r="G325" s="280"/>
      <c r="H325" s="280"/>
      <c r="I325" s="281"/>
    </row>
    <row r="326" spans="1:9" ht="15.75" thickBot="1" x14ac:dyDescent="0.3">
      <c r="C326" s="111" t="s">
        <v>131</v>
      </c>
      <c r="D326" s="118" t="s">
        <v>132</v>
      </c>
      <c r="E326" s="12" t="s">
        <v>133</v>
      </c>
      <c r="F326" s="12" t="s">
        <v>134</v>
      </c>
      <c r="G326" s="12" t="s">
        <v>107</v>
      </c>
      <c r="H326" s="111" t="s">
        <v>108</v>
      </c>
      <c r="I326" s="12"/>
    </row>
    <row r="327" spans="1:9" ht="15.75" thickBot="1" x14ac:dyDescent="0.3">
      <c r="C327" s="111" t="s">
        <v>59</v>
      </c>
      <c r="D327" s="11">
        <v>170156</v>
      </c>
      <c r="E327" s="11">
        <v>220</v>
      </c>
      <c r="F327" s="11">
        <v>374343.2</v>
      </c>
      <c r="G327" s="11">
        <v>260</v>
      </c>
      <c r="H327" s="11">
        <v>1439.78</v>
      </c>
      <c r="I327" s="12"/>
    </row>
    <row r="328" spans="1:9" ht="15.75" thickBot="1" x14ac:dyDescent="0.3">
      <c r="C328" s="276" t="s">
        <v>8</v>
      </c>
      <c r="D328" s="277"/>
      <c r="E328" s="277"/>
      <c r="F328" s="277"/>
      <c r="G328" s="277"/>
      <c r="H328" s="278"/>
      <c r="I328" s="102">
        <f>H327</f>
        <v>1439.78</v>
      </c>
    </row>
    <row r="329" spans="1:9" ht="15.75" thickBot="1" x14ac:dyDescent="0.3">
      <c r="C329" s="276" t="s">
        <v>129</v>
      </c>
      <c r="D329" s="277"/>
      <c r="E329" s="277"/>
      <c r="F329" s="277"/>
      <c r="G329" s="277"/>
      <c r="H329" s="278"/>
      <c r="I329" s="102">
        <f>I328+I324+I321+I314</f>
        <v>5175.5439999999999</v>
      </c>
    </row>
    <row r="330" spans="1:9" ht="15.75" thickBot="1" x14ac:dyDescent="0.3"/>
    <row r="331" spans="1:9" ht="15.75" thickBot="1" x14ac:dyDescent="0.3">
      <c r="A331" s="55"/>
      <c r="B331" s="55"/>
      <c r="C331" s="313" t="s">
        <v>41</v>
      </c>
      <c r="D331" s="314"/>
      <c r="E331" s="314"/>
      <c r="F331" s="314"/>
      <c r="G331" s="314"/>
      <c r="H331" s="314"/>
      <c r="I331" s="315"/>
    </row>
    <row r="332" spans="1:9" ht="15.75" thickBot="1" x14ac:dyDescent="0.3">
      <c r="C332" s="279" t="s">
        <v>103</v>
      </c>
      <c r="D332" s="280"/>
      <c r="E332" s="280"/>
      <c r="F332" s="280"/>
      <c r="G332" s="280"/>
      <c r="H332" s="280"/>
      <c r="I332" s="281"/>
    </row>
    <row r="333" spans="1:9" ht="15.75" thickBot="1" x14ac:dyDescent="0.3">
      <c r="C333" s="279" t="s">
        <v>104</v>
      </c>
      <c r="D333" s="281"/>
      <c r="E333" s="7" t="s">
        <v>105</v>
      </c>
      <c r="F333" s="7" t="s">
        <v>106</v>
      </c>
      <c r="G333" s="7" t="s">
        <v>107</v>
      </c>
      <c r="H333" s="7" t="s">
        <v>108</v>
      </c>
      <c r="I333" s="12"/>
    </row>
    <row r="334" spans="1:9" ht="15.75" thickBot="1" x14ac:dyDescent="0.3">
      <c r="C334" s="276" t="s">
        <v>8</v>
      </c>
      <c r="D334" s="277"/>
      <c r="E334" s="277"/>
      <c r="F334" s="277"/>
      <c r="G334" s="277"/>
      <c r="H334" s="278"/>
      <c r="I334" s="102"/>
    </row>
    <row r="335" spans="1:9" ht="15.75" thickBot="1" x14ac:dyDescent="0.3">
      <c r="C335" s="279" t="s">
        <v>115</v>
      </c>
      <c r="D335" s="280"/>
      <c r="E335" s="280"/>
      <c r="F335" s="280"/>
      <c r="G335" s="280"/>
      <c r="H335" s="280"/>
      <c r="I335" s="281"/>
    </row>
    <row r="336" spans="1:9" ht="15.75" thickBot="1" x14ac:dyDescent="0.3">
      <c r="C336" s="279" t="s">
        <v>104</v>
      </c>
      <c r="D336" s="281"/>
      <c r="E336" s="7" t="s">
        <v>105</v>
      </c>
      <c r="F336" s="7" t="s">
        <v>122</v>
      </c>
      <c r="G336" s="7" t="s">
        <v>121</v>
      </c>
      <c r="H336" s="82" t="s">
        <v>108</v>
      </c>
      <c r="I336" s="12"/>
    </row>
    <row r="337" spans="3:9" x14ac:dyDescent="0.25">
      <c r="C337" s="311" t="s">
        <v>138</v>
      </c>
      <c r="D337" s="312"/>
      <c r="E337" s="134" t="s">
        <v>1</v>
      </c>
      <c r="F337" s="135">
        <v>269</v>
      </c>
      <c r="G337" s="136">
        <v>2.61</v>
      </c>
      <c r="H337" s="137">
        <f>F337*G337</f>
        <v>702.08999999999992</v>
      </c>
      <c r="I337" s="12"/>
    </row>
    <row r="338" spans="3:9" x14ac:dyDescent="0.25">
      <c r="C338" s="309" t="s">
        <v>169</v>
      </c>
      <c r="D338" s="310"/>
      <c r="E338" s="81" t="s">
        <v>18</v>
      </c>
      <c r="F338" s="138">
        <v>3484</v>
      </c>
      <c r="G338" s="139">
        <v>5.6</v>
      </c>
      <c r="H338" s="137">
        <f t="shared" ref="H338:H346" si="8">F338*G338</f>
        <v>19510.399999999998</v>
      </c>
      <c r="I338" s="13"/>
    </row>
    <row r="339" spans="3:9" x14ac:dyDescent="0.25">
      <c r="C339" s="309" t="s">
        <v>170</v>
      </c>
      <c r="D339" s="310"/>
      <c r="E339" s="81" t="s">
        <v>176</v>
      </c>
      <c r="F339" s="138">
        <v>2440</v>
      </c>
      <c r="G339" s="139">
        <v>2.79</v>
      </c>
      <c r="H339" s="137">
        <f t="shared" si="8"/>
        <v>6807.6</v>
      </c>
      <c r="I339" s="13"/>
    </row>
    <row r="340" spans="3:9" x14ac:dyDescent="0.25">
      <c r="C340" s="309" t="s">
        <v>171</v>
      </c>
      <c r="D340" s="310"/>
      <c r="E340" s="81" t="s">
        <v>1</v>
      </c>
      <c r="F340" s="138">
        <v>3762</v>
      </c>
      <c r="G340" s="139">
        <v>1</v>
      </c>
      <c r="H340" s="137">
        <f t="shared" si="8"/>
        <v>3762</v>
      </c>
      <c r="I340" s="13"/>
    </row>
    <row r="341" spans="3:9" x14ac:dyDescent="0.25">
      <c r="C341" s="309" t="s">
        <v>172</v>
      </c>
      <c r="D341" s="310"/>
      <c r="E341" s="81" t="s">
        <v>1</v>
      </c>
      <c r="F341" s="138">
        <v>2687</v>
      </c>
      <c r="G341" s="139">
        <v>1</v>
      </c>
      <c r="H341" s="137">
        <f t="shared" si="8"/>
        <v>2687</v>
      </c>
      <c r="I341" s="13"/>
    </row>
    <row r="342" spans="3:9" x14ac:dyDescent="0.25">
      <c r="C342" s="309" t="s">
        <v>173</v>
      </c>
      <c r="D342" s="310"/>
      <c r="E342" s="81" t="s">
        <v>1</v>
      </c>
      <c r="F342" s="138">
        <v>15944</v>
      </c>
      <c r="G342" s="139">
        <v>1</v>
      </c>
      <c r="H342" s="137">
        <f t="shared" si="8"/>
        <v>15944</v>
      </c>
      <c r="I342" s="13"/>
    </row>
    <row r="343" spans="3:9" x14ac:dyDescent="0.25">
      <c r="C343" s="309" t="s">
        <v>174</v>
      </c>
      <c r="D343" s="310"/>
      <c r="E343" s="81" t="s">
        <v>1</v>
      </c>
      <c r="F343" s="138">
        <v>2687</v>
      </c>
      <c r="G343" s="139">
        <v>1</v>
      </c>
      <c r="H343" s="137">
        <f t="shared" si="8"/>
        <v>2687</v>
      </c>
      <c r="I343" s="13"/>
    </row>
    <row r="344" spans="3:9" x14ac:dyDescent="0.25">
      <c r="C344" s="309" t="s">
        <v>139</v>
      </c>
      <c r="D344" s="310"/>
      <c r="E344" s="81" t="s">
        <v>18</v>
      </c>
      <c r="F344" s="138">
        <v>3148</v>
      </c>
      <c r="G344" s="139">
        <v>3.38</v>
      </c>
      <c r="H344" s="137">
        <f t="shared" si="8"/>
        <v>10640.24</v>
      </c>
      <c r="I344" s="13"/>
    </row>
    <row r="345" spans="3:9" x14ac:dyDescent="0.25">
      <c r="C345" s="325" t="s">
        <v>175</v>
      </c>
      <c r="D345" s="326"/>
      <c r="E345" s="81" t="s">
        <v>1</v>
      </c>
      <c r="F345" s="138">
        <v>85812</v>
      </c>
      <c r="G345" s="139">
        <v>0.01</v>
      </c>
      <c r="H345" s="137">
        <f t="shared" si="8"/>
        <v>858.12</v>
      </c>
      <c r="I345" s="13"/>
    </row>
    <row r="346" spans="3:9" ht="15.75" thickBot="1" x14ac:dyDescent="0.3">
      <c r="C346" s="327" t="s">
        <v>141</v>
      </c>
      <c r="D346" s="328"/>
      <c r="E346" s="81" t="s">
        <v>1</v>
      </c>
      <c r="F346" s="138">
        <v>62120</v>
      </c>
      <c r="G346" s="139">
        <v>0.01</v>
      </c>
      <c r="H346" s="137">
        <f t="shared" si="8"/>
        <v>621.20000000000005</v>
      </c>
      <c r="I346" s="88"/>
    </row>
    <row r="347" spans="3:9" ht="15.75" thickBot="1" x14ac:dyDescent="0.3">
      <c r="C347" s="291" t="s">
        <v>8</v>
      </c>
      <c r="D347" s="292"/>
      <c r="E347" s="318"/>
      <c r="F347" s="318"/>
      <c r="G347" s="318"/>
      <c r="H347" s="319"/>
      <c r="I347" s="114">
        <f>H337+H338+H339+H340+H341+H342+H343+H344+H345+H346</f>
        <v>64219.649999999994</v>
      </c>
    </row>
    <row r="348" spans="3:9" ht="15.75" thickBot="1" x14ac:dyDescent="0.3">
      <c r="C348" s="279" t="s">
        <v>123</v>
      </c>
      <c r="D348" s="280"/>
      <c r="E348" s="280"/>
      <c r="F348" s="280"/>
      <c r="G348" s="280"/>
      <c r="H348" s="280"/>
      <c r="I348" s="281"/>
    </row>
    <row r="349" spans="3:9" ht="15.75" thickBot="1" x14ac:dyDescent="0.3">
      <c r="C349" s="111" t="s">
        <v>124</v>
      </c>
      <c r="D349" s="118" t="s">
        <v>125</v>
      </c>
      <c r="E349" s="12" t="s">
        <v>126</v>
      </c>
      <c r="F349" s="12" t="s">
        <v>127</v>
      </c>
      <c r="G349" s="12" t="s">
        <v>128</v>
      </c>
      <c r="H349" s="111" t="s">
        <v>108</v>
      </c>
      <c r="I349" s="12"/>
    </row>
    <row r="350" spans="3:9" ht="15.75" thickBot="1" x14ac:dyDescent="0.3">
      <c r="C350" s="111"/>
      <c r="D350" s="11"/>
      <c r="E350" s="11"/>
      <c r="F350" s="11"/>
      <c r="G350" s="11"/>
      <c r="H350" s="11"/>
      <c r="I350" s="12"/>
    </row>
    <row r="351" spans="3:9" ht="15.75" thickBot="1" x14ac:dyDescent="0.3">
      <c r="C351" s="276" t="s">
        <v>8</v>
      </c>
      <c r="D351" s="277"/>
      <c r="E351" s="277"/>
      <c r="F351" s="277"/>
      <c r="G351" s="277"/>
      <c r="H351" s="278"/>
      <c r="I351" s="102"/>
    </row>
    <row r="352" spans="3:9" ht="15.75" thickBot="1" x14ac:dyDescent="0.3">
      <c r="C352" s="279" t="s">
        <v>130</v>
      </c>
      <c r="D352" s="280"/>
      <c r="E352" s="280"/>
      <c r="F352" s="280"/>
      <c r="G352" s="280"/>
      <c r="H352" s="280"/>
      <c r="I352" s="281"/>
    </row>
    <row r="353" spans="1:9" ht="15.75" thickBot="1" x14ac:dyDescent="0.3">
      <c r="C353" s="111" t="s">
        <v>131</v>
      </c>
      <c r="D353" s="118" t="s">
        <v>132</v>
      </c>
      <c r="E353" s="12" t="s">
        <v>133</v>
      </c>
      <c r="F353" s="12" t="s">
        <v>134</v>
      </c>
      <c r="G353" s="12" t="s">
        <v>107</v>
      </c>
      <c r="H353" s="111" t="s">
        <v>108</v>
      </c>
      <c r="I353" s="12"/>
    </row>
    <row r="354" spans="1:9" ht="15.75" thickBot="1" x14ac:dyDescent="0.3">
      <c r="C354" s="111" t="s">
        <v>59</v>
      </c>
      <c r="D354" s="11">
        <v>170156</v>
      </c>
      <c r="E354" s="11">
        <v>220</v>
      </c>
      <c r="F354" s="11">
        <v>374343.2</v>
      </c>
      <c r="G354" s="11">
        <v>20</v>
      </c>
      <c r="H354" s="11">
        <v>18717.16</v>
      </c>
      <c r="I354" s="12"/>
    </row>
    <row r="355" spans="1:9" ht="15.75" thickBot="1" x14ac:dyDescent="0.3">
      <c r="C355" s="276" t="s">
        <v>8</v>
      </c>
      <c r="D355" s="277"/>
      <c r="E355" s="277"/>
      <c r="F355" s="277"/>
      <c r="G355" s="277"/>
      <c r="H355" s="278"/>
      <c r="I355" s="102">
        <f>H354</f>
        <v>18717.16</v>
      </c>
    </row>
    <row r="356" spans="1:9" ht="15.75" thickBot="1" x14ac:dyDescent="0.3">
      <c r="C356" s="276" t="s">
        <v>129</v>
      </c>
      <c r="D356" s="277"/>
      <c r="E356" s="277"/>
      <c r="F356" s="277"/>
      <c r="G356" s="277"/>
      <c r="H356" s="278"/>
      <c r="I356" s="102">
        <f>I355+I351+I347+I334</f>
        <v>82936.81</v>
      </c>
    </row>
    <row r="357" spans="1:9" ht="15.75" thickBot="1" x14ac:dyDescent="0.3"/>
    <row r="358" spans="1:9" ht="15.75" thickBot="1" x14ac:dyDescent="0.3">
      <c r="A358" s="25">
        <v>4</v>
      </c>
      <c r="B358" s="285" t="s">
        <v>29</v>
      </c>
      <c r="C358" s="286"/>
      <c r="D358" s="286"/>
      <c r="E358" s="286"/>
      <c r="F358" s="286"/>
      <c r="G358" s="286"/>
      <c r="H358" s="286"/>
      <c r="I358" s="287"/>
    </row>
    <row r="359" spans="1:9" ht="15.75" thickBot="1" x14ac:dyDescent="0.3">
      <c r="A359" s="25"/>
      <c r="B359" s="119"/>
      <c r="C359" s="119"/>
      <c r="D359" s="119"/>
      <c r="E359" s="119"/>
      <c r="F359" s="119"/>
      <c r="G359" s="119"/>
    </row>
    <row r="360" spans="1:9" ht="15.75" thickBot="1" x14ac:dyDescent="0.3">
      <c r="C360" s="279" t="s">
        <v>144</v>
      </c>
      <c r="D360" s="280"/>
      <c r="E360" s="280"/>
      <c r="F360" s="280"/>
      <c r="G360" s="280"/>
      <c r="H360" s="280"/>
      <c r="I360" s="281"/>
    </row>
    <row r="361" spans="1:9" ht="15.75" thickBot="1" x14ac:dyDescent="0.3">
      <c r="C361" s="279" t="s">
        <v>103</v>
      </c>
      <c r="D361" s="280"/>
      <c r="E361" s="280"/>
      <c r="F361" s="280"/>
      <c r="G361" s="280"/>
      <c r="H361" s="280"/>
      <c r="I361" s="281"/>
    </row>
    <row r="362" spans="1:9" ht="15.75" thickBot="1" x14ac:dyDescent="0.3">
      <c r="C362" s="279" t="s">
        <v>104</v>
      </c>
      <c r="D362" s="281"/>
      <c r="E362" s="7" t="s">
        <v>105</v>
      </c>
      <c r="F362" s="7" t="s">
        <v>106</v>
      </c>
      <c r="G362" s="7" t="s">
        <v>107</v>
      </c>
      <c r="H362" s="7" t="s">
        <v>108</v>
      </c>
      <c r="I362" s="12"/>
    </row>
    <row r="363" spans="1:9" ht="15.75" thickBot="1" x14ac:dyDescent="0.3">
      <c r="C363" s="276" t="s">
        <v>8</v>
      </c>
      <c r="D363" s="277"/>
      <c r="E363" s="277"/>
      <c r="F363" s="277"/>
      <c r="G363" s="277"/>
      <c r="H363" s="278"/>
      <c r="I363" s="102"/>
    </row>
    <row r="364" spans="1:9" ht="15.75" thickBot="1" x14ac:dyDescent="0.3">
      <c r="C364" s="279" t="s">
        <v>115</v>
      </c>
      <c r="D364" s="280"/>
      <c r="E364" s="280"/>
      <c r="F364" s="280"/>
      <c r="G364" s="280"/>
      <c r="H364" s="280"/>
      <c r="I364" s="281"/>
    </row>
    <row r="365" spans="1:9" x14ac:dyDescent="0.25">
      <c r="C365" s="307" t="s">
        <v>104</v>
      </c>
      <c r="D365" s="308"/>
      <c r="E365" s="12" t="s">
        <v>105</v>
      </c>
      <c r="F365" s="12" t="s">
        <v>122</v>
      </c>
      <c r="G365" s="12" t="s">
        <v>121</v>
      </c>
      <c r="H365" s="111" t="s">
        <v>108</v>
      </c>
      <c r="I365" s="12"/>
    </row>
    <row r="366" spans="1:9" ht="15.75" thickBot="1" x14ac:dyDescent="0.3">
      <c r="C366" s="316" t="s">
        <v>145</v>
      </c>
      <c r="D366" s="299"/>
      <c r="E366" s="109" t="s">
        <v>146</v>
      </c>
      <c r="F366" s="110">
        <v>95575</v>
      </c>
      <c r="G366" s="109">
        <v>0.02</v>
      </c>
      <c r="H366" s="112">
        <f>F366*G366</f>
        <v>1911.5</v>
      </c>
      <c r="I366" s="113"/>
    </row>
    <row r="367" spans="1:9" ht="15.75" thickBot="1" x14ac:dyDescent="0.3">
      <c r="C367" s="276" t="s">
        <v>8</v>
      </c>
      <c r="D367" s="277"/>
      <c r="E367" s="277"/>
      <c r="F367" s="277"/>
      <c r="G367" s="277"/>
      <c r="H367" s="278"/>
      <c r="I367" s="102">
        <f>H366</f>
        <v>1911.5</v>
      </c>
    </row>
    <row r="368" spans="1:9" ht="15.75" thickBot="1" x14ac:dyDescent="0.3">
      <c r="C368" s="279" t="s">
        <v>123</v>
      </c>
      <c r="D368" s="280"/>
      <c r="E368" s="280"/>
      <c r="F368" s="280"/>
      <c r="G368" s="280"/>
      <c r="H368" s="280"/>
      <c r="I368" s="281"/>
    </row>
    <row r="369" spans="1:9" ht="15.75" thickBot="1" x14ac:dyDescent="0.3">
      <c r="C369" s="111" t="s">
        <v>124</v>
      </c>
      <c r="D369" s="118" t="s">
        <v>125</v>
      </c>
      <c r="E369" s="12" t="s">
        <v>126</v>
      </c>
      <c r="F369" s="12" t="s">
        <v>127</v>
      </c>
      <c r="G369" s="12" t="s">
        <v>128</v>
      </c>
      <c r="H369" s="111" t="s">
        <v>108</v>
      </c>
      <c r="I369" s="12"/>
    </row>
    <row r="370" spans="1:9" ht="15.75" thickBot="1" x14ac:dyDescent="0.3">
      <c r="C370" s="276" t="s">
        <v>8</v>
      </c>
      <c r="D370" s="277"/>
      <c r="E370" s="277"/>
      <c r="F370" s="277"/>
      <c r="G370" s="277"/>
      <c r="H370" s="278"/>
      <c r="I370" s="102"/>
    </row>
    <row r="371" spans="1:9" ht="15.75" thickBot="1" x14ac:dyDescent="0.3">
      <c r="C371" s="279" t="s">
        <v>130</v>
      </c>
      <c r="D371" s="280"/>
      <c r="E371" s="280"/>
      <c r="F371" s="280"/>
      <c r="G371" s="280"/>
      <c r="H371" s="280"/>
      <c r="I371" s="281"/>
    </row>
    <row r="372" spans="1:9" ht="15.75" thickBot="1" x14ac:dyDescent="0.3">
      <c r="C372" s="111" t="s">
        <v>131</v>
      </c>
      <c r="D372" s="118" t="s">
        <v>132</v>
      </c>
      <c r="E372" s="12" t="s">
        <v>133</v>
      </c>
      <c r="F372" s="12" t="s">
        <v>134</v>
      </c>
      <c r="G372" s="12" t="s">
        <v>107</v>
      </c>
      <c r="H372" s="111" t="s">
        <v>108</v>
      </c>
      <c r="I372" s="12"/>
    </row>
    <row r="373" spans="1:9" ht="15.75" thickBot="1" x14ac:dyDescent="0.3">
      <c r="C373" s="111" t="s">
        <v>59</v>
      </c>
      <c r="D373" s="11">
        <v>170890</v>
      </c>
      <c r="E373" s="11">
        <v>220</v>
      </c>
      <c r="F373" s="11">
        <v>391358</v>
      </c>
      <c r="G373" s="11">
        <v>70</v>
      </c>
      <c r="H373" s="11">
        <v>5590.83</v>
      </c>
      <c r="I373" s="12"/>
    </row>
    <row r="374" spans="1:9" ht="15.75" thickBot="1" x14ac:dyDescent="0.3">
      <c r="C374" s="276" t="s">
        <v>8</v>
      </c>
      <c r="D374" s="277"/>
      <c r="E374" s="277"/>
      <c r="F374" s="277"/>
      <c r="G374" s="277"/>
      <c r="H374" s="278"/>
      <c r="I374" s="102">
        <f>H373</f>
        <v>5590.83</v>
      </c>
    </row>
    <row r="375" spans="1:9" ht="15.75" thickBot="1" x14ac:dyDescent="0.3">
      <c r="C375" s="276" t="s">
        <v>129</v>
      </c>
      <c r="D375" s="277"/>
      <c r="E375" s="277"/>
      <c r="F375" s="277"/>
      <c r="G375" s="277"/>
      <c r="H375" s="278"/>
      <c r="I375" s="102">
        <f>I374+I370+I367+I363</f>
        <v>7502.33</v>
      </c>
    </row>
    <row r="376" spans="1:9" ht="15.75" thickBot="1" x14ac:dyDescent="0.3"/>
    <row r="377" spans="1:9" ht="15.75" thickBot="1" x14ac:dyDescent="0.3">
      <c r="A377" s="285" t="s">
        <v>15</v>
      </c>
      <c r="B377" s="286"/>
      <c r="C377" s="286"/>
      <c r="D377" s="286"/>
      <c r="E377" s="286"/>
      <c r="F377" s="286"/>
      <c r="G377" s="286"/>
      <c r="H377" s="286"/>
      <c r="I377" s="287"/>
    </row>
    <row r="378" spans="1:9" ht="15.75" thickBot="1" x14ac:dyDescent="0.3">
      <c r="A378" s="7">
        <v>1</v>
      </c>
      <c r="B378" s="285" t="s">
        <v>47</v>
      </c>
      <c r="C378" s="286"/>
      <c r="D378" s="286"/>
      <c r="E378" s="286"/>
      <c r="F378" s="286"/>
      <c r="G378" s="286"/>
      <c r="H378" s="286"/>
      <c r="I378" s="287"/>
    </row>
    <row r="379" spans="1:9" ht="15.75" thickBot="1" x14ac:dyDescent="0.3">
      <c r="A379" s="25"/>
      <c r="B379" s="119"/>
      <c r="C379" s="119"/>
      <c r="D379" s="119"/>
      <c r="E379" s="119"/>
      <c r="F379" s="119"/>
      <c r="G379" s="119"/>
      <c r="H379" s="119"/>
      <c r="I379" s="119"/>
    </row>
    <row r="380" spans="1:9" ht="15.75" thickBot="1" x14ac:dyDescent="0.3">
      <c r="C380" s="279" t="s">
        <v>164</v>
      </c>
      <c r="D380" s="280"/>
      <c r="E380" s="280"/>
      <c r="F380" s="280"/>
      <c r="G380" s="280"/>
      <c r="H380" s="280"/>
      <c r="I380" s="281"/>
    </row>
    <row r="381" spans="1:9" ht="15.75" thickBot="1" x14ac:dyDescent="0.3">
      <c r="C381" s="279" t="s">
        <v>103</v>
      </c>
      <c r="D381" s="280"/>
      <c r="E381" s="280"/>
      <c r="F381" s="280"/>
      <c r="G381" s="280"/>
      <c r="H381" s="280"/>
      <c r="I381" s="281"/>
    </row>
    <row r="382" spans="1:9" ht="15.75" thickBot="1" x14ac:dyDescent="0.3">
      <c r="C382" s="279" t="s">
        <v>104</v>
      </c>
      <c r="D382" s="281"/>
      <c r="E382" s="7" t="s">
        <v>105</v>
      </c>
      <c r="F382" s="7" t="s">
        <v>106</v>
      </c>
      <c r="G382" s="7" t="s">
        <v>107</v>
      </c>
      <c r="H382" s="7" t="s">
        <v>108</v>
      </c>
      <c r="I382" s="12"/>
    </row>
    <row r="383" spans="1:9" ht="15.75" thickBot="1" x14ac:dyDescent="0.3">
      <c r="C383" s="276" t="s">
        <v>8</v>
      </c>
      <c r="D383" s="277"/>
      <c r="E383" s="277"/>
      <c r="F383" s="277"/>
      <c r="G383" s="277"/>
      <c r="H383" s="278"/>
      <c r="I383" s="102"/>
    </row>
    <row r="384" spans="1:9" ht="15.75" thickBot="1" x14ac:dyDescent="0.3">
      <c r="C384" s="279" t="s">
        <v>115</v>
      </c>
      <c r="D384" s="280"/>
      <c r="E384" s="280"/>
      <c r="F384" s="280"/>
      <c r="G384" s="280"/>
      <c r="H384" s="280"/>
      <c r="I384" s="281"/>
    </row>
    <row r="385" spans="1:9" x14ac:dyDescent="0.25">
      <c r="C385" s="300" t="s">
        <v>104</v>
      </c>
      <c r="D385" s="301"/>
      <c r="E385" s="12" t="s">
        <v>105</v>
      </c>
      <c r="F385" s="12" t="s">
        <v>122</v>
      </c>
      <c r="G385" s="12" t="s">
        <v>121</v>
      </c>
      <c r="H385" s="111" t="s">
        <v>108</v>
      </c>
      <c r="I385" s="12"/>
    </row>
    <row r="386" spans="1:9" x14ac:dyDescent="0.25">
      <c r="C386" s="302" t="s">
        <v>163</v>
      </c>
      <c r="D386" s="302"/>
      <c r="E386" s="109" t="s">
        <v>7</v>
      </c>
      <c r="F386" s="110">
        <v>52096</v>
      </c>
      <c r="G386" s="109">
        <v>0.05</v>
      </c>
      <c r="H386" s="112">
        <f>F386*G386</f>
        <v>2604.8000000000002</v>
      </c>
      <c r="I386" s="113"/>
    </row>
    <row r="387" spans="1:9" x14ac:dyDescent="0.25">
      <c r="C387" s="302" t="s">
        <v>165</v>
      </c>
      <c r="D387" s="302"/>
      <c r="E387" s="109" t="s">
        <v>159</v>
      </c>
      <c r="F387" s="110">
        <v>713</v>
      </c>
      <c r="G387" s="109">
        <v>19</v>
      </c>
      <c r="H387" s="112">
        <f t="shared" ref="H387:H389" si="9">F387*G387</f>
        <v>13547</v>
      </c>
      <c r="I387" s="113"/>
    </row>
    <row r="388" spans="1:9" x14ac:dyDescent="0.25">
      <c r="C388" s="302" t="s">
        <v>166</v>
      </c>
      <c r="D388" s="302"/>
      <c r="E388" s="109" t="s">
        <v>159</v>
      </c>
      <c r="F388" s="110">
        <v>15170</v>
      </c>
      <c r="G388" s="109">
        <v>1.18</v>
      </c>
      <c r="H388" s="112">
        <f t="shared" si="9"/>
        <v>17900.599999999999</v>
      </c>
      <c r="I388" s="113"/>
    </row>
    <row r="389" spans="1:9" ht="15.75" thickBot="1" x14ac:dyDescent="0.3">
      <c r="C389" s="324" t="s">
        <v>162</v>
      </c>
      <c r="D389" s="324"/>
      <c r="E389" s="128" t="s">
        <v>114</v>
      </c>
      <c r="F389" s="129">
        <v>72</v>
      </c>
      <c r="G389" s="128">
        <v>10</v>
      </c>
      <c r="H389" s="129">
        <f t="shared" si="9"/>
        <v>720</v>
      </c>
      <c r="I389" s="113"/>
    </row>
    <row r="390" spans="1:9" ht="15.75" thickBot="1" x14ac:dyDescent="0.3">
      <c r="C390" s="276" t="s">
        <v>8</v>
      </c>
      <c r="D390" s="277"/>
      <c r="E390" s="277"/>
      <c r="F390" s="277"/>
      <c r="G390" s="277"/>
      <c r="H390" s="278"/>
      <c r="I390" s="102">
        <f>H388+H387+H386+H389</f>
        <v>34772.400000000001</v>
      </c>
    </row>
    <row r="391" spans="1:9" ht="15.75" thickBot="1" x14ac:dyDescent="0.3">
      <c r="C391" s="279" t="s">
        <v>123</v>
      </c>
      <c r="D391" s="280"/>
      <c r="E391" s="280"/>
      <c r="F391" s="280"/>
      <c r="G391" s="280"/>
      <c r="H391" s="280"/>
      <c r="I391" s="281"/>
    </row>
    <row r="392" spans="1:9" ht="15.75" thickBot="1" x14ac:dyDescent="0.3">
      <c r="C392" s="111" t="s">
        <v>124</v>
      </c>
      <c r="D392" s="118" t="s">
        <v>125</v>
      </c>
      <c r="E392" s="12" t="s">
        <v>126</v>
      </c>
      <c r="F392" s="12" t="s">
        <v>127</v>
      </c>
      <c r="G392" s="12" t="s">
        <v>128</v>
      </c>
      <c r="H392" s="111" t="s">
        <v>108</v>
      </c>
      <c r="I392" s="12"/>
    </row>
    <row r="393" spans="1:9" ht="15.75" thickBot="1" x14ac:dyDescent="0.3">
      <c r="C393" s="276" t="s">
        <v>8</v>
      </c>
      <c r="D393" s="277"/>
      <c r="E393" s="277"/>
      <c r="F393" s="277"/>
      <c r="G393" s="277"/>
      <c r="H393" s="278"/>
      <c r="I393" s="102"/>
    </row>
    <row r="394" spans="1:9" ht="15.75" thickBot="1" x14ac:dyDescent="0.3">
      <c r="C394" s="279" t="s">
        <v>130</v>
      </c>
      <c r="D394" s="280"/>
      <c r="E394" s="280"/>
      <c r="F394" s="280"/>
      <c r="G394" s="280"/>
      <c r="H394" s="280"/>
      <c r="I394" s="281"/>
    </row>
    <row r="395" spans="1:9" ht="15.75" thickBot="1" x14ac:dyDescent="0.3">
      <c r="C395" s="111" t="s">
        <v>131</v>
      </c>
      <c r="D395" s="118" t="s">
        <v>132</v>
      </c>
      <c r="E395" s="12" t="s">
        <v>133</v>
      </c>
      <c r="F395" s="12" t="s">
        <v>134</v>
      </c>
      <c r="G395" s="12" t="s">
        <v>107</v>
      </c>
      <c r="H395" s="111" t="s">
        <v>108</v>
      </c>
      <c r="I395" s="12"/>
    </row>
    <row r="396" spans="1:9" ht="15.75" thickBot="1" x14ac:dyDescent="0.3">
      <c r="C396" s="111" t="s">
        <v>59</v>
      </c>
      <c r="D396" s="11">
        <v>154687</v>
      </c>
      <c r="E396" s="11">
        <v>220</v>
      </c>
      <c r="F396" s="11">
        <v>340311.4</v>
      </c>
      <c r="G396" s="11">
        <v>17.78</v>
      </c>
      <c r="H396" s="11">
        <v>19140.12</v>
      </c>
      <c r="I396" s="12"/>
    </row>
    <row r="397" spans="1:9" ht="15.75" thickBot="1" x14ac:dyDescent="0.3">
      <c r="C397" s="276" t="s">
        <v>8</v>
      </c>
      <c r="D397" s="277"/>
      <c r="E397" s="277"/>
      <c r="F397" s="277"/>
      <c r="G397" s="277"/>
      <c r="H397" s="278"/>
      <c r="I397" s="102">
        <f>H396</f>
        <v>19140.12</v>
      </c>
    </row>
    <row r="398" spans="1:9" ht="15.75" thickBot="1" x14ac:dyDescent="0.3">
      <c r="C398" s="276" t="s">
        <v>129</v>
      </c>
      <c r="D398" s="277"/>
      <c r="E398" s="277"/>
      <c r="F398" s="277"/>
      <c r="G398" s="277"/>
      <c r="H398" s="278"/>
      <c r="I398" s="102">
        <f>I397+I393+I390+I383</f>
        <v>53912.520000000004</v>
      </c>
    </row>
    <row r="399" spans="1:9" ht="15.75" thickBot="1" x14ac:dyDescent="0.3"/>
    <row r="400" spans="1:9" ht="15.75" thickBot="1" x14ac:dyDescent="0.3">
      <c r="A400" s="7">
        <v>2</v>
      </c>
      <c r="B400" s="285" t="s">
        <v>137</v>
      </c>
      <c r="C400" s="286"/>
      <c r="D400" s="286"/>
      <c r="E400" s="286"/>
      <c r="F400" s="286"/>
      <c r="G400" s="286"/>
      <c r="H400" s="286"/>
      <c r="I400" s="287"/>
    </row>
    <row r="401" spans="1:9" ht="15.75" thickBot="1" x14ac:dyDescent="0.3">
      <c r="A401" s="25"/>
      <c r="B401" s="119"/>
      <c r="C401" s="119"/>
      <c r="D401" s="119"/>
      <c r="E401" s="119"/>
      <c r="F401" s="119"/>
      <c r="G401" s="119"/>
    </row>
    <row r="402" spans="1:9" ht="15.75" thickBot="1" x14ac:dyDescent="0.3">
      <c r="C402" s="282" t="s">
        <v>102</v>
      </c>
      <c r="D402" s="283"/>
      <c r="E402" s="283"/>
      <c r="F402" s="283"/>
      <c r="G402" s="283"/>
      <c r="H402" s="283"/>
      <c r="I402" s="284"/>
    </row>
    <row r="403" spans="1:9" ht="15.75" thickBot="1" x14ac:dyDescent="0.3">
      <c r="C403" s="279" t="s">
        <v>103</v>
      </c>
      <c r="D403" s="280"/>
      <c r="E403" s="280"/>
      <c r="F403" s="280"/>
      <c r="G403" s="280"/>
      <c r="H403" s="280"/>
      <c r="I403" s="281"/>
    </row>
    <row r="404" spans="1:9" ht="15.75" thickBot="1" x14ac:dyDescent="0.3">
      <c r="C404" s="279" t="s">
        <v>104</v>
      </c>
      <c r="D404" s="281"/>
      <c r="E404" s="7" t="s">
        <v>105</v>
      </c>
      <c r="F404" s="7" t="s">
        <v>106</v>
      </c>
      <c r="G404" s="7" t="s">
        <v>107</v>
      </c>
      <c r="H404" s="7" t="s">
        <v>108</v>
      </c>
      <c r="I404" s="12"/>
    </row>
    <row r="405" spans="1:9" x14ac:dyDescent="0.25">
      <c r="C405" s="294" t="s">
        <v>109</v>
      </c>
      <c r="D405" s="295"/>
      <c r="E405" s="93" t="s">
        <v>112</v>
      </c>
      <c r="F405" s="94">
        <v>1791</v>
      </c>
      <c r="G405" s="95">
        <v>2</v>
      </c>
      <c r="H405" s="96">
        <v>895.5</v>
      </c>
      <c r="I405" s="89"/>
    </row>
    <row r="406" spans="1:9" x14ac:dyDescent="0.25">
      <c r="C406" s="296" t="s">
        <v>110</v>
      </c>
      <c r="D406" s="297"/>
      <c r="E406" s="26" t="s">
        <v>112</v>
      </c>
      <c r="F406" s="91">
        <v>50120</v>
      </c>
      <c r="G406" s="92">
        <v>100</v>
      </c>
      <c r="H406" s="97">
        <v>501.2</v>
      </c>
      <c r="I406" s="89"/>
    </row>
    <row r="407" spans="1:9" ht="15.75" thickBot="1" x14ac:dyDescent="0.3">
      <c r="C407" s="298" t="s">
        <v>111</v>
      </c>
      <c r="D407" s="299"/>
      <c r="E407" s="98" t="s">
        <v>113</v>
      </c>
      <c r="F407" s="99">
        <v>1458.47</v>
      </c>
      <c r="G407" s="100">
        <v>1</v>
      </c>
      <c r="H407" s="101">
        <v>1458.47</v>
      </c>
      <c r="I407" s="90"/>
    </row>
    <row r="408" spans="1:9" ht="15.75" thickBot="1" x14ac:dyDescent="0.3">
      <c r="C408" s="276" t="s">
        <v>8</v>
      </c>
      <c r="D408" s="277"/>
      <c r="E408" s="277"/>
      <c r="F408" s="277"/>
      <c r="G408" s="277"/>
      <c r="H408" s="278"/>
      <c r="I408" s="102">
        <f>H407+H406+H405</f>
        <v>2855.17</v>
      </c>
    </row>
    <row r="409" spans="1:9" ht="15.75" thickBot="1" x14ac:dyDescent="0.3">
      <c r="C409" s="279" t="s">
        <v>115</v>
      </c>
      <c r="D409" s="280"/>
      <c r="E409" s="280"/>
      <c r="F409" s="280"/>
      <c r="G409" s="280"/>
      <c r="H409" s="280"/>
      <c r="I409" s="281"/>
    </row>
    <row r="410" spans="1:9" x14ac:dyDescent="0.25">
      <c r="C410" s="300" t="s">
        <v>104</v>
      </c>
      <c r="D410" s="301"/>
      <c r="E410" s="12" t="s">
        <v>105</v>
      </c>
      <c r="F410" s="12" t="s">
        <v>122</v>
      </c>
      <c r="G410" s="12" t="s">
        <v>121</v>
      </c>
      <c r="H410" s="111" t="s">
        <v>108</v>
      </c>
      <c r="I410" s="12"/>
    </row>
    <row r="411" spans="1:9" x14ac:dyDescent="0.25">
      <c r="C411" s="302" t="s">
        <v>116</v>
      </c>
      <c r="D411" s="302"/>
      <c r="E411" s="109" t="s">
        <v>5</v>
      </c>
      <c r="F411" s="110">
        <v>26817</v>
      </c>
      <c r="G411" s="109">
        <v>1.1000000000000001</v>
      </c>
      <c r="H411" s="112">
        <f>F411*G411</f>
        <v>29498.7</v>
      </c>
      <c r="I411" s="113"/>
    </row>
    <row r="412" spans="1:9" x14ac:dyDescent="0.25">
      <c r="C412" s="302" t="s">
        <v>117</v>
      </c>
      <c r="D412" s="302"/>
      <c r="E412" s="109" t="s">
        <v>1</v>
      </c>
      <c r="F412" s="110">
        <v>6199</v>
      </c>
      <c r="G412" s="109">
        <v>0.45</v>
      </c>
      <c r="H412" s="112">
        <f t="shared" ref="H412:H415" si="10">F412*G412</f>
        <v>2789.55</v>
      </c>
      <c r="I412" s="113"/>
    </row>
    <row r="413" spans="1:9" x14ac:dyDescent="0.25">
      <c r="C413" s="302" t="s">
        <v>118</v>
      </c>
      <c r="D413" s="302"/>
      <c r="E413" s="109" t="s">
        <v>1</v>
      </c>
      <c r="F413" s="110">
        <v>161</v>
      </c>
      <c r="G413" s="109">
        <v>3</v>
      </c>
      <c r="H413" s="112">
        <f t="shared" si="10"/>
        <v>483</v>
      </c>
      <c r="I413" s="113"/>
    </row>
    <row r="414" spans="1:9" x14ac:dyDescent="0.25">
      <c r="C414" s="302" t="s">
        <v>119</v>
      </c>
      <c r="D414" s="302"/>
      <c r="E414" s="109" t="s">
        <v>1</v>
      </c>
      <c r="F414" s="110">
        <v>896</v>
      </c>
      <c r="G414" s="109">
        <v>2</v>
      </c>
      <c r="H414" s="112">
        <f t="shared" si="10"/>
        <v>1792</v>
      </c>
      <c r="I414" s="113"/>
    </row>
    <row r="415" spans="1:9" ht="15.75" thickBot="1" x14ac:dyDescent="0.3">
      <c r="C415" s="303" t="s">
        <v>120</v>
      </c>
      <c r="D415" s="303"/>
      <c r="E415" s="115" t="s">
        <v>1</v>
      </c>
      <c r="F415" s="116">
        <v>9137</v>
      </c>
      <c r="G415" s="115">
        <v>2</v>
      </c>
      <c r="H415" s="117">
        <f t="shared" si="10"/>
        <v>18274</v>
      </c>
      <c r="I415" s="114"/>
    </row>
    <row r="416" spans="1:9" ht="15.75" thickBot="1" x14ac:dyDescent="0.3">
      <c r="C416" s="276" t="s">
        <v>8</v>
      </c>
      <c r="D416" s="277"/>
      <c r="E416" s="277"/>
      <c r="F416" s="277"/>
      <c r="G416" s="277"/>
      <c r="H416" s="278"/>
      <c r="I416" s="102">
        <f>H415+H414+H413+H412+H411</f>
        <v>52837.25</v>
      </c>
    </row>
    <row r="417" spans="3:9" ht="15.75" thickBot="1" x14ac:dyDescent="0.3">
      <c r="C417" s="279" t="s">
        <v>123</v>
      </c>
      <c r="D417" s="280"/>
      <c r="E417" s="280"/>
      <c r="F417" s="280"/>
      <c r="G417" s="280"/>
      <c r="H417" s="280"/>
      <c r="I417" s="281"/>
    </row>
    <row r="418" spans="3:9" ht="15.75" thickBot="1" x14ac:dyDescent="0.3">
      <c r="C418" s="111" t="s">
        <v>124</v>
      </c>
      <c r="D418" s="118" t="s">
        <v>125</v>
      </c>
      <c r="E418" s="12" t="s">
        <v>126</v>
      </c>
      <c r="F418" s="12" t="s">
        <v>127</v>
      </c>
      <c r="G418" s="12" t="s">
        <v>128</v>
      </c>
      <c r="H418" s="111" t="s">
        <v>108</v>
      </c>
      <c r="I418" s="12"/>
    </row>
    <row r="419" spans="3:9" ht="15.75" thickBot="1" x14ac:dyDescent="0.3">
      <c r="C419" s="276" t="s">
        <v>8</v>
      </c>
      <c r="D419" s="277"/>
      <c r="E419" s="277"/>
      <c r="F419" s="277"/>
      <c r="G419" s="277"/>
      <c r="H419" s="278"/>
      <c r="I419" s="102"/>
    </row>
    <row r="420" spans="3:9" ht="15.75" thickBot="1" x14ac:dyDescent="0.3">
      <c r="C420" s="279" t="s">
        <v>130</v>
      </c>
      <c r="D420" s="280"/>
      <c r="E420" s="280"/>
      <c r="F420" s="280"/>
      <c r="G420" s="280"/>
      <c r="H420" s="280"/>
      <c r="I420" s="281"/>
    </row>
    <row r="421" spans="3:9" ht="15.75" thickBot="1" x14ac:dyDescent="0.3">
      <c r="C421" s="111" t="s">
        <v>131</v>
      </c>
      <c r="D421" s="118" t="s">
        <v>132</v>
      </c>
      <c r="E421" s="12" t="s">
        <v>133</v>
      </c>
      <c r="F421" s="12" t="s">
        <v>134</v>
      </c>
      <c r="G421" s="12" t="s">
        <v>107</v>
      </c>
      <c r="H421" s="111" t="s">
        <v>108</v>
      </c>
      <c r="I421" s="12"/>
    </row>
    <row r="422" spans="3:9" ht="15.75" thickBot="1" x14ac:dyDescent="0.3">
      <c r="C422" s="111" t="s">
        <v>59</v>
      </c>
      <c r="D422" s="11">
        <v>185624</v>
      </c>
      <c r="E422" s="11">
        <v>220</v>
      </c>
      <c r="F422" s="11">
        <v>408372.8</v>
      </c>
      <c r="G422" s="11">
        <v>14</v>
      </c>
      <c r="H422" s="11">
        <v>29169.49</v>
      </c>
      <c r="I422" s="12"/>
    </row>
    <row r="423" spans="3:9" ht="15.75" thickBot="1" x14ac:dyDescent="0.3">
      <c r="C423" s="276" t="s">
        <v>8</v>
      </c>
      <c r="D423" s="277"/>
      <c r="E423" s="277"/>
      <c r="F423" s="277"/>
      <c r="G423" s="277"/>
      <c r="H423" s="278"/>
      <c r="I423" s="102">
        <f>H422</f>
        <v>29169.49</v>
      </c>
    </row>
    <row r="424" spans="3:9" ht="15.75" thickBot="1" x14ac:dyDescent="0.3">
      <c r="C424" s="276" t="s">
        <v>129</v>
      </c>
      <c r="D424" s="277"/>
      <c r="E424" s="277"/>
      <c r="F424" s="277"/>
      <c r="G424" s="277"/>
      <c r="H424" s="278"/>
      <c r="I424" s="102">
        <f>I423+I419+I416+I408</f>
        <v>84861.91</v>
      </c>
    </row>
    <row r="425" spans="3:9" ht="15.75" thickBot="1" x14ac:dyDescent="0.3"/>
    <row r="426" spans="3:9" ht="15.75" thickBot="1" x14ac:dyDescent="0.3">
      <c r="C426" s="279" t="s">
        <v>35</v>
      </c>
      <c r="D426" s="280"/>
      <c r="E426" s="280"/>
      <c r="F426" s="280"/>
      <c r="G426" s="280"/>
      <c r="H426" s="280"/>
      <c r="I426" s="281"/>
    </row>
    <row r="427" spans="3:9" ht="15.75" thickBot="1" x14ac:dyDescent="0.3">
      <c r="C427" s="279" t="s">
        <v>103</v>
      </c>
      <c r="D427" s="280"/>
      <c r="E427" s="280"/>
      <c r="F427" s="280"/>
      <c r="G427" s="280"/>
      <c r="H427" s="280"/>
      <c r="I427" s="281"/>
    </row>
    <row r="428" spans="3:9" ht="15.75" thickBot="1" x14ac:dyDescent="0.3">
      <c r="C428" s="279" t="s">
        <v>104</v>
      </c>
      <c r="D428" s="281"/>
      <c r="E428" s="7" t="s">
        <v>105</v>
      </c>
      <c r="F428" s="7" t="s">
        <v>106</v>
      </c>
      <c r="G428" s="7" t="s">
        <v>107</v>
      </c>
      <c r="H428" s="7" t="s">
        <v>108</v>
      </c>
      <c r="I428" s="12"/>
    </row>
    <row r="429" spans="3:9" ht="15.75" thickBot="1" x14ac:dyDescent="0.3">
      <c r="C429" s="276" t="s">
        <v>8</v>
      </c>
      <c r="D429" s="277"/>
      <c r="E429" s="277"/>
      <c r="F429" s="277"/>
      <c r="G429" s="277"/>
      <c r="H429" s="278"/>
      <c r="I429" s="102"/>
    </row>
    <row r="430" spans="3:9" ht="15.75" thickBot="1" x14ac:dyDescent="0.3">
      <c r="C430" s="279" t="s">
        <v>115</v>
      </c>
      <c r="D430" s="280"/>
      <c r="E430" s="280"/>
      <c r="F430" s="280"/>
      <c r="G430" s="280"/>
      <c r="H430" s="280"/>
      <c r="I430" s="281"/>
    </row>
    <row r="431" spans="3:9" x14ac:dyDescent="0.25">
      <c r="C431" s="300" t="s">
        <v>104</v>
      </c>
      <c r="D431" s="301"/>
      <c r="E431" s="12" t="s">
        <v>105</v>
      </c>
      <c r="F431" s="12" t="s">
        <v>122</v>
      </c>
      <c r="G431" s="12" t="s">
        <v>121</v>
      </c>
      <c r="H431" s="111" t="s">
        <v>108</v>
      </c>
      <c r="I431" s="12"/>
    </row>
    <row r="432" spans="3:9" x14ac:dyDescent="0.25">
      <c r="C432" s="302" t="s">
        <v>138</v>
      </c>
      <c r="D432" s="302"/>
      <c r="E432" s="109" t="s">
        <v>1</v>
      </c>
      <c r="F432" s="110">
        <v>269</v>
      </c>
      <c r="G432" s="109">
        <v>0.5</v>
      </c>
      <c r="H432" s="112">
        <v>134.5</v>
      </c>
      <c r="I432" s="113"/>
    </row>
    <row r="433" spans="1:9" x14ac:dyDescent="0.25">
      <c r="C433" s="302" t="s">
        <v>139</v>
      </c>
      <c r="D433" s="302"/>
      <c r="E433" s="109" t="s">
        <v>1</v>
      </c>
      <c r="F433" s="110">
        <v>3148</v>
      </c>
      <c r="G433" s="109">
        <v>1.05</v>
      </c>
      <c r="H433" s="112">
        <f t="shared" ref="H433:H435" si="11">F433*G433</f>
        <v>3305.4</v>
      </c>
      <c r="I433" s="113"/>
    </row>
    <row r="434" spans="1:9" x14ac:dyDescent="0.25">
      <c r="C434" s="302" t="s">
        <v>140</v>
      </c>
      <c r="D434" s="302"/>
      <c r="E434" s="109" t="s">
        <v>1</v>
      </c>
      <c r="F434" s="110">
        <v>85812</v>
      </c>
      <c r="G434" s="109">
        <v>2E-3</v>
      </c>
      <c r="H434" s="112">
        <f t="shared" si="11"/>
        <v>171.624</v>
      </c>
      <c r="I434" s="113"/>
    </row>
    <row r="435" spans="1:9" ht="15.75" thickBot="1" x14ac:dyDescent="0.3">
      <c r="C435" s="302" t="s">
        <v>141</v>
      </c>
      <c r="D435" s="302"/>
      <c r="E435" s="109" t="s">
        <v>1</v>
      </c>
      <c r="F435" s="110">
        <v>62120</v>
      </c>
      <c r="G435" s="109">
        <v>2E-3</v>
      </c>
      <c r="H435" s="112">
        <f t="shared" si="11"/>
        <v>124.24000000000001</v>
      </c>
      <c r="I435" s="113"/>
    </row>
    <row r="436" spans="1:9" ht="15.75" thickBot="1" x14ac:dyDescent="0.3">
      <c r="C436" s="276" t="s">
        <v>8</v>
      </c>
      <c r="D436" s="277"/>
      <c r="E436" s="277"/>
      <c r="F436" s="277"/>
      <c r="G436" s="277"/>
      <c r="H436" s="278"/>
      <c r="I436" s="102">
        <f>H435+H434+H433+H432</f>
        <v>3735.7640000000001</v>
      </c>
    </row>
    <row r="437" spans="1:9" ht="15.75" thickBot="1" x14ac:dyDescent="0.3">
      <c r="C437" s="279" t="s">
        <v>123</v>
      </c>
      <c r="D437" s="280"/>
      <c r="E437" s="280"/>
      <c r="F437" s="280"/>
      <c r="G437" s="280"/>
      <c r="H437" s="280"/>
      <c r="I437" s="281"/>
    </row>
    <row r="438" spans="1:9" ht="15.75" thickBot="1" x14ac:dyDescent="0.3">
      <c r="C438" s="111" t="s">
        <v>124</v>
      </c>
      <c r="D438" s="118" t="s">
        <v>125</v>
      </c>
      <c r="E438" s="12" t="s">
        <v>126</v>
      </c>
      <c r="F438" s="12" t="s">
        <v>127</v>
      </c>
      <c r="G438" s="12" t="s">
        <v>128</v>
      </c>
      <c r="H438" s="111" t="s">
        <v>108</v>
      </c>
      <c r="I438" s="12"/>
    </row>
    <row r="439" spans="1:9" ht="15.75" thickBot="1" x14ac:dyDescent="0.3">
      <c r="C439" s="276" t="s">
        <v>8</v>
      </c>
      <c r="D439" s="277"/>
      <c r="E439" s="277"/>
      <c r="F439" s="277"/>
      <c r="G439" s="277"/>
      <c r="H439" s="278"/>
      <c r="I439" s="102"/>
    </row>
    <row r="440" spans="1:9" ht="15.75" thickBot="1" x14ac:dyDescent="0.3">
      <c r="C440" s="279" t="s">
        <v>130</v>
      </c>
      <c r="D440" s="280"/>
      <c r="E440" s="280"/>
      <c r="F440" s="280"/>
      <c r="G440" s="280"/>
      <c r="H440" s="280"/>
      <c r="I440" s="281"/>
    </row>
    <row r="441" spans="1:9" ht="15.75" thickBot="1" x14ac:dyDescent="0.3">
      <c r="C441" s="111" t="s">
        <v>131</v>
      </c>
      <c r="D441" s="118" t="s">
        <v>132</v>
      </c>
      <c r="E441" s="12" t="s">
        <v>133</v>
      </c>
      <c r="F441" s="12" t="s">
        <v>134</v>
      </c>
      <c r="G441" s="12" t="s">
        <v>107</v>
      </c>
      <c r="H441" s="111" t="s">
        <v>108</v>
      </c>
      <c r="I441" s="12"/>
    </row>
    <row r="442" spans="1:9" ht="15.75" thickBot="1" x14ac:dyDescent="0.3">
      <c r="C442" s="111" t="s">
        <v>59</v>
      </c>
      <c r="D442" s="11">
        <v>170156</v>
      </c>
      <c r="E442" s="11">
        <v>220</v>
      </c>
      <c r="F442" s="11">
        <v>374343.2</v>
      </c>
      <c r="G442" s="11">
        <v>260</v>
      </c>
      <c r="H442" s="11">
        <v>1439.78</v>
      </c>
      <c r="I442" s="12"/>
    </row>
    <row r="443" spans="1:9" ht="15.75" thickBot="1" x14ac:dyDescent="0.3">
      <c r="C443" s="276" t="s">
        <v>8</v>
      </c>
      <c r="D443" s="277"/>
      <c r="E443" s="277"/>
      <c r="F443" s="277"/>
      <c r="G443" s="277"/>
      <c r="H443" s="278"/>
      <c r="I443" s="102">
        <f>H442</f>
        <v>1439.78</v>
      </c>
    </row>
    <row r="444" spans="1:9" ht="15.75" thickBot="1" x14ac:dyDescent="0.3">
      <c r="C444" s="276" t="s">
        <v>129</v>
      </c>
      <c r="D444" s="277"/>
      <c r="E444" s="277"/>
      <c r="F444" s="277"/>
      <c r="G444" s="277"/>
      <c r="H444" s="278"/>
      <c r="I444" s="102">
        <f>I443+I439+I436+I429</f>
        <v>5175.5439999999999</v>
      </c>
    </row>
    <row r="445" spans="1:9" ht="15.75" thickBot="1" x14ac:dyDescent="0.3"/>
    <row r="446" spans="1:9" ht="15.75" thickBot="1" x14ac:dyDescent="0.3">
      <c r="A446" s="55"/>
      <c r="B446" s="55"/>
      <c r="C446" s="313" t="s">
        <v>41</v>
      </c>
      <c r="D446" s="314"/>
      <c r="E446" s="314"/>
      <c r="F446" s="314"/>
      <c r="G446" s="314"/>
      <c r="H446" s="314"/>
      <c r="I446" s="315"/>
    </row>
    <row r="447" spans="1:9" ht="15.75" thickBot="1" x14ac:dyDescent="0.3">
      <c r="C447" s="279" t="s">
        <v>103</v>
      </c>
      <c r="D447" s="280"/>
      <c r="E447" s="280"/>
      <c r="F447" s="280"/>
      <c r="G447" s="280"/>
      <c r="H447" s="280"/>
      <c r="I447" s="281"/>
    </row>
    <row r="448" spans="1:9" ht="15.75" thickBot="1" x14ac:dyDescent="0.3">
      <c r="C448" s="279" t="s">
        <v>104</v>
      </c>
      <c r="D448" s="281"/>
      <c r="E448" s="7" t="s">
        <v>105</v>
      </c>
      <c r="F448" s="7" t="s">
        <v>106</v>
      </c>
      <c r="G448" s="7" t="s">
        <v>107</v>
      </c>
      <c r="H448" s="7" t="s">
        <v>108</v>
      </c>
      <c r="I448" s="12"/>
    </row>
    <row r="449" spans="3:9" ht="15.75" thickBot="1" x14ac:dyDescent="0.3">
      <c r="C449" s="276" t="s">
        <v>8</v>
      </c>
      <c r="D449" s="277"/>
      <c r="E449" s="277"/>
      <c r="F449" s="277"/>
      <c r="G449" s="277"/>
      <c r="H449" s="278"/>
      <c r="I449" s="102"/>
    </row>
    <row r="450" spans="3:9" ht="15.75" thickBot="1" x14ac:dyDescent="0.3">
      <c r="C450" s="279" t="s">
        <v>115</v>
      </c>
      <c r="D450" s="280"/>
      <c r="E450" s="280"/>
      <c r="F450" s="280"/>
      <c r="G450" s="280"/>
      <c r="H450" s="280"/>
      <c r="I450" s="281"/>
    </row>
    <row r="451" spans="3:9" ht="15.75" thickBot="1" x14ac:dyDescent="0.3">
      <c r="C451" s="279" t="s">
        <v>104</v>
      </c>
      <c r="D451" s="281"/>
      <c r="E451" s="7" t="s">
        <v>105</v>
      </c>
      <c r="F451" s="7" t="s">
        <v>122</v>
      </c>
      <c r="G451" s="7" t="s">
        <v>121</v>
      </c>
      <c r="H451" s="82" t="s">
        <v>108</v>
      </c>
      <c r="I451" s="12"/>
    </row>
    <row r="452" spans="3:9" x14ac:dyDescent="0.25">
      <c r="C452" s="311" t="s">
        <v>138</v>
      </c>
      <c r="D452" s="312"/>
      <c r="E452" s="134" t="s">
        <v>1</v>
      </c>
      <c r="F452" s="135">
        <v>269</v>
      </c>
      <c r="G452" s="136">
        <v>2.61</v>
      </c>
      <c r="H452" s="137">
        <f>F452*G452</f>
        <v>702.08999999999992</v>
      </c>
      <c r="I452" s="12"/>
    </row>
    <row r="453" spans="3:9" x14ac:dyDescent="0.25">
      <c r="C453" s="309" t="s">
        <v>169</v>
      </c>
      <c r="D453" s="310"/>
      <c r="E453" s="81" t="s">
        <v>18</v>
      </c>
      <c r="F453" s="138">
        <v>3484</v>
      </c>
      <c r="G453" s="139">
        <v>5.6</v>
      </c>
      <c r="H453" s="137">
        <f t="shared" ref="H453:H461" si="12">F453*G453</f>
        <v>19510.399999999998</v>
      </c>
      <c r="I453" s="13"/>
    </row>
    <row r="454" spans="3:9" x14ac:dyDescent="0.25">
      <c r="C454" s="309" t="s">
        <v>170</v>
      </c>
      <c r="D454" s="310"/>
      <c r="E454" s="81" t="s">
        <v>176</v>
      </c>
      <c r="F454" s="138">
        <v>2440</v>
      </c>
      <c r="G454" s="139">
        <v>2.79</v>
      </c>
      <c r="H454" s="137">
        <f t="shared" si="12"/>
        <v>6807.6</v>
      </c>
      <c r="I454" s="13"/>
    </row>
    <row r="455" spans="3:9" x14ac:dyDescent="0.25">
      <c r="C455" s="309" t="s">
        <v>171</v>
      </c>
      <c r="D455" s="310"/>
      <c r="E455" s="81" t="s">
        <v>1</v>
      </c>
      <c r="F455" s="138">
        <v>3762</v>
      </c>
      <c r="G455" s="139">
        <v>1</v>
      </c>
      <c r="H455" s="137">
        <f t="shared" si="12"/>
        <v>3762</v>
      </c>
      <c r="I455" s="13"/>
    </row>
    <row r="456" spans="3:9" x14ac:dyDescent="0.25">
      <c r="C456" s="309" t="s">
        <v>172</v>
      </c>
      <c r="D456" s="310"/>
      <c r="E456" s="81" t="s">
        <v>1</v>
      </c>
      <c r="F456" s="138">
        <v>2687</v>
      </c>
      <c r="G456" s="139">
        <v>1</v>
      </c>
      <c r="H456" s="137">
        <f t="shared" si="12"/>
        <v>2687</v>
      </c>
      <c r="I456" s="13"/>
    </row>
    <row r="457" spans="3:9" x14ac:dyDescent="0.25">
      <c r="C457" s="309" t="s">
        <v>173</v>
      </c>
      <c r="D457" s="310"/>
      <c r="E457" s="81" t="s">
        <v>1</v>
      </c>
      <c r="F457" s="138">
        <v>15944</v>
      </c>
      <c r="G457" s="139">
        <v>1</v>
      </c>
      <c r="H457" s="137">
        <f t="shared" si="12"/>
        <v>15944</v>
      </c>
      <c r="I457" s="13"/>
    </row>
    <row r="458" spans="3:9" x14ac:dyDescent="0.25">
      <c r="C458" s="309" t="s">
        <v>174</v>
      </c>
      <c r="D458" s="310"/>
      <c r="E458" s="81" t="s">
        <v>1</v>
      </c>
      <c r="F458" s="138">
        <v>2687</v>
      </c>
      <c r="G458" s="139">
        <v>1</v>
      </c>
      <c r="H458" s="137">
        <f t="shared" si="12"/>
        <v>2687</v>
      </c>
      <c r="I458" s="13"/>
    </row>
    <row r="459" spans="3:9" x14ac:dyDescent="0.25">
      <c r="C459" s="309" t="s">
        <v>139</v>
      </c>
      <c r="D459" s="310"/>
      <c r="E459" s="81" t="s">
        <v>18</v>
      </c>
      <c r="F459" s="138">
        <v>3148</v>
      </c>
      <c r="G459" s="139">
        <v>3.38</v>
      </c>
      <c r="H459" s="137">
        <f t="shared" si="12"/>
        <v>10640.24</v>
      </c>
      <c r="I459" s="13"/>
    </row>
    <row r="460" spans="3:9" x14ac:dyDescent="0.25">
      <c r="C460" s="325" t="s">
        <v>175</v>
      </c>
      <c r="D460" s="326"/>
      <c r="E460" s="81" t="s">
        <v>1</v>
      </c>
      <c r="F460" s="138">
        <v>85812</v>
      </c>
      <c r="G460" s="139">
        <v>0.01</v>
      </c>
      <c r="H460" s="137">
        <f t="shared" si="12"/>
        <v>858.12</v>
      </c>
      <c r="I460" s="13"/>
    </row>
    <row r="461" spans="3:9" ht="15.75" thickBot="1" x14ac:dyDescent="0.3">
      <c r="C461" s="327" t="s">
        <v>141</v>
      </c>
      <c r="D461" s="328"/>
      <c r="E461" s="81" t="s">
        <v>1</v>
      </c>
      <c r="F461" s="138">
        <v>62120</v>
      </c>
      <c r="G461" s="139">
        <v>0.01</v>
      </c>
      <c r="H461" s="137">
        <f t="shared" si="12"/>
        <v>621.20000000000005</v>
      </c>
      <c r="I461" s="88"/>
    </row>
    <row r="462" spans="3:9" ht="15.75" thickBot="1" x14ac:dyDescent="0.3">
      <c r="C462" s="291" t="s">
        <v>8</v>
      </c>
      <c r="D462" s="292"/>
      <c r="E462" s="318"/>
      <c r="F462" s="318"/>
      <c r="G462" s="318"/>
      <c r="H462" s="319"/>
      <c r="I462" s="114">
        <f>H452+H453+H454+H455+H456+H457+H458+H459+H460+H461</f>
        <v>64219.649999999994</v>
      </c>
    </row>
    <row r="463" spans="3:9" ht="15.75" thickBot="1" x14ac:dyDescent="0.3">
      <c r="C463" s="279" t="s">
        <v>123</v>
      </c>
      <c r="D463" s="280"/>
      <c r="E463" s="280"/>
      <c r="F463" s="280"/>
      <c r="G463" s="280"/>
      <c r="H463" s="280"/>
      <c r="I463" s="281"/>
    </row>
    <row r="464" spans="3:9" ht="15.75" thickBot="1" x14ac:dyDescent="0.3">
      <c r="C464" s="111" t="s">
        <v>124</v>
      </c>
      <c r="D464" s="118" t="s">
        <v>125</v>
      </c>
      <c r="E464" s="12" t="s">
        <v>126</v>
      </c>
      <c r="F464" s="12" t="s">
        <v>127</v>
      </c>
      <c r="G464" s="12" t="s">
        <v>128</v>
      </c>
      <c r="H464" s="111" t="s">
        <v>108</v>
      </c>
      <c r="I464" s="12"/>
    </row>
    <row r="465" spans="1:9" ht="15.75" thickBot="1" x14ac:dyDescent="0.3">
      <c r="C465" s="111"/>
      <c r="D465" s="11"/>
      <c r="E465" s="11"/>
      <c r="F465" s="11"/>
      <c r="G465" s="11"/>
      <c r="H465" s="11"/>
      <c r="I465" s="12"/>
    </row>
    <row r="466" spans="1:9" ht="15.75" thickBot="1" x14ac:dyDescent="0.3">
      <c r="C466" s="276" t="s">
        <v>8</v>
      </c>
      <c r="D466" s="277"/>
      <c r="E466" s="277"/>
      <c r="F466" s="277"/>
      <c r="G466" s="277"/>
      <c r="H466" s="278"/>
      <c r="I466" s="102"/>
    </row>
    <row r="467" spans="1:9" ht="15.75" thickBot="1" x14ac:dyDescent="0.3">
      <c r="C467" s="279" t="s">
        <v>130</v>
      </c>
      <c r="D467" s="280"/>
      <c r="E467" s="280"/>
      <c r="F467" s="280"/>
      <c r="G467" s="280"/>
      <c r="H467" s="280"/>
      <c r="I467" s="281"/>
    </row>
    <row r="468" spans="1:9" ht="15.75" thickBot="1" x14ac:dyDescent="0.3">
      <c r="C468" s="111" t="s">
        <v>131</v>
      </c>
      <c r="D468" s="118" t="s">
        <v>132</v>
      </c>
      <c r="E468" s="12" t="s">
        <v>133</v>
      </c>
      <c r="F468" s="12" t="s">
        <v>134</v>
      </c>
      <c r="G468" s="12" t="s">
        <v>107</v>
      </c>
      <c r="H468" s="111" t="s">
        <v>108</v>
      </c>
      <c r="I468" s="12"/>
    </row>
    <row r="469" spans="1:9" ht="15.75" thickBot="1" x14ac:dyDescent="0.3">
      <c r="C469" s="111" t="s">
        <v>59</v>
      </c>
      <c r="D469" s="11">
        <v>170156</v>
      </c>
      <c r="E469" s="11">
        <v>220</v>
      </c>
      <c r="F469" s="11">
        <v>374343.2</v>
      </c>
      <c r="G469" s="11">
        <v>20</v>
      </c>
      <c r="H469" s="11">
        <v>18717.16</v>
      </c>
      <c r="I469" s="12"/>
    </row>
    <row r="470" spans="1:9" ht="15.75" thickBot="1" x14ac:dyDescent="0.3">
      <c r="C470" s="276" t="s">
        <v>8</v>
      </c>
      <c r="D470" s="277"/>
      <c r="E470" s="277"/>
      <c r="F470" s="277"/>
      <c r="G470" s="277"/>
      <c r="H470" s="278"/>
      <c r="I470" s="102">
        <f>H469</f>
        <v>18717.16</v>
      </c>
    </row>
    <row r="471" spans="1:9" ht="15.75" thickBot="1" x14ac:dyDescent="0.3">
      <c r="C471" s="276" t="s">
        <v>129</v>
      </c>
      <c r="D471" s="277"/>
      <c r="E471" s="277"/>
      <c r="F471" s="277"/>
      <c r="G471" s="277"/>
      <c r="H471" s="278"/>
      <c r="I471" s="102">
        <f>I470+I466+I462+I449</f>
        <v>82936.81</v>
      </c>
    </row>
    <row r="472" spans="1:9" ht="15.75" thickBot="1" x14ac:dyDescent="0.3"/>
    <row r="473" spans="1:9" ht="15.75" thickBot="1" x14ac:dyDescent="0.3">
      <c r="A473" s="7">
        <v>3</v>
      </c>
      <c r="B473" s="285" t="s">
        <v>26</v>
      </c>
      <c r="C473" s="286"/>
      <c r="D473" s="286"/>
      <c r="E473" s="286"/>
      <c r="F473" s="286"/>
      <c r="G473" s="286"/>
      <c r="H473" s="286"/>
      <c r="I473" s="287"/>
    </row>
    <row r="474" spans="1:9" ht="15.75" thickBot="1" x14ac:dyDescent="0.3">
      <c r="A474" s="25"/>
      <c r="B474" s="119"/>
      <c r="C474" s="119"/>
      <c r="D474" s="119"/>
      <c r="E474" s="119"/>
      <c r="F474" s="119"/>
      <c r="G474" s="119"/>
    </row>
    <row r="475" spans="1:9" ht="15.75" thickBot="1" x14ac:dyDescent="0.3">
      <c r="A475" s="55"/>
      <c r="B475" s="55"/>
      <c r="C475" s="313" t="s">
        <v>44</v>
      </c>
      <c r="D475" s="314"/>
      <c r="E475" s="314"/>
      <c r="F475" s="314"/>
      <c r="G475" s="314"/>
      <c r="H475" s="314"/>
      <c r="I475" s="315"/>
    </row>
    <row r="476" spans="1:9" ht="15.75" thickBot="1" x14ac:dyDescent="0.3">
      <c r="C476" s="279" t="s">
        <v>103</v>
      </c>
      <c r="D476" s="280"/>
      <c r="E476" s="280"/>
      <c r="F476" s="280"/>
      <c r="G476" s="280"/>
      <c r="H476" s="280"/>
      <c r="I476" s="281"/>
    </row>
    <row r="477" spans="1:9" ht="15.75" thickBot="1" x14ac:dyDescent="0.3">
      <c r="C477" s="279" t="s">
        <v>104</v>
      </c>
      <c r="D477" s="281"/>
      <c r="E477" s="7" t="s">
        <v>105</v>
      </c>
      <c r="F477" s="7" t="s">
        <v>106</v>
      </c>
      <c r="G477" s="7" t="s">
        <v>107</v>
      </c>
      <c r="H477" s="7" t="s">
        <v>108</v>
      </c>
      <c r="I477" s="12"/>
    </row>
    <row r="478" spans="1:9" ht="15.75" thickBot="1" x14ac:dyDescent="0.3">
      <c r="C478" s="304" t="s">
        <v>111</v>
      </c>
      <c r="D478" s="305"/>
      <c r="E478" s="6" t="s">
        <v>113</v>
      </c>
      <c r="F478" s="6">
        <v>8730.5400000000009</v>
      </c>
      <c r="G478" s="6">
        <v>1</v>
      </c>
      <c r="H478" s="8">
        <v>8730.5400000000009</v>
      </c>
      <c r="I478" s="12">
        <f>H478*G478</f>
        <v>8730.5400000000009</v>
      </c>
    </row>
    <row r="479" spans="1:9" ht="15.75" thickBot="1" x14ac:dyDescent="0.3">
      <c r="C479" s="276" t="s">
        <v>8</v>
      </c>
      <c r="D479" s="277"/>
      <c r="E479" s="277"/>
      <c r="F479" s="277"/>
      <c r="G479" s="277"/>
      <c r="H479" s="278"/>
      <c r="I479" s="102">
        <f>I478</f>
        <v>8730.5400000000009</v>
      </c>
    </row>
    <row r="480" spans="1:9" ht="15.75" thickBot="1" x14ac:dyDescent="0.3">
      <c r="C480" s="279" t="s">
        <v>115</v>
      </c>
      <c r="D480" s="280"/>
      <c r="E480" s="280"/>
      <c r="F480" s="280"/>
      <c r="G480" s="280"/>
      <c r="H480" s="280"/>
      <c r="I480" s="281"/>
    </row>
    <row r="481" spans="1:9" ht="15.75" thickBot="1" x14ac:dyDescent="0.3">
      <c r="C481" s="279" t="s">
        <v>104</v>
      </c>
      <c r="D481" s="281"/>
      <c r="E481" s="12" t="s">
        <v>105</v>
      </c>
      <c r="F481" s="12" t="s">
        <v>122</v>
      </c>
      <c r="G481" s="12" t="s">
        <v>121</v>
      </c>
      <c r="H481" s="111" t="s">
        <v>108</v>
      </c>
      <c r="I481" s="12"/>
    </row>
    <row r="482" spans="1:9" ht="15.75" thickBot="1" x14ac:dyDescent="0.3">
      <c r="C482" s="276" t="s">
        <v>8</v>
      </c>
      <c r="D482" s="277"/>
      <c r="E482" s="277"/>
      <c r="F482" s="277"/>
      <c r="G482" s="277"/>
      <c r="H482" s="278"/>
      <c r="I482" s="102"/>
    </row>
    <row r="483" spans="1:9" ht="15.75" thickBot="1" x14ac:dyDescent="0.3">
      <c r="C483" s="279" t="s">
        <v>123</v>
      </c>
      <c r="D483" s="280"/>
      <c r="E483" s="280"/>
      <c r="F483" s="280"/>
      <c r="G483" s="280"/>
      <c r="H483" s="280"/>
      <c r="I483" s="281"/>
    </row>
    <row r="484" spans="1:9" ht="15.75" thickBot="1" x14ac:dyDescent="0.3">
      <c r="C484" s="111" t="s">
        <v>124</v>
      </c>
      <c r="D484" s="118" t="s">
        <v>125</v>
      </c>
      <c r="E484" s="12" t="s">
        <v>126</v>
      </c>
      <c r="F484" s="12" t="s">
        <v>127</v>
      </c>
      <c r="G484" s="12" t="s">
        <v>128</v>
      </c>
      <c r="H484" s="111" t="s">
        <v>108</v>
      </c>
      <c r="I484" s="12"/>
    </row>
    <row r="485" spans="1:9" ht="15.75" thickBot="1" x14ac:dyDescent="0.3">
      <c r="C485" s="276" t="s">
        <v>8</v>
      </c>
      <c r="D485" s="277"/>
      <c r="E485" s="277"/>
      <c r="F485" s="277"/>
      <c r="G485" s="277"/>
      <c r="H485" s="278"/>
      <c r="I485" s="102"/>
    </row>
    <row r="486" spans="1:9" ht="15.75" thickBot="1" x14ac:dyDescent="0.3">
      <c r="C486" s="279" t="s">
        <v>130</v>
      </c>
      <c r="D486" s="280"/>
      <c r="E486" s="280"/>
      <c r="F486" s="280"/>
      <c r="G486" s="280"/>
      <c r="H486" s="280"/>
      <c r="I486" s="281"/>
    </row>
    <row r="487" spans="1:9" ht="15.75" thickBot="1" x14ac:dyDescent="0.3">
      <c r="C487" s="111" t="s">
        <v>131</v>
      </c>
      <c r="D487" s="118" t="s">
        <v>132</v>
      </c>
      <c r="E487" s="12" t="s">
        <v>133</v>
      </c>
      <c r="F487" s="12" t="s">
        <v>134</v>
      </c>
      <c r="G487" s="12" t="s">
        <v>107</v>
      </c>
      <c r="H487" s="111" t="s">
        <v>108</v>
      </c>
      <c r="I487" s="12"/>
    </row>
    <row r="488" spans="1:9" ht="15.75" thickBot="1" x14ac:dyDescent="0.3">
      <c r="C488" s="111" t="s">
        <v>59</v>
      </c>
      <c r="D488" s="11">
        <v>154687</v>
      </c>
      <c r="E488" s="11">
        <v>220</v>
      </c>
      <c r="F488" s="11">
        <v>340311.4</v>
      </c>
      <c r="G488" s="11">
        <v>16</v>
      </c>
      <c r="H488" s="11">
        <v>21269.46</v>
      </c>
      <c r="I488" s="12"/>
    </row>
    <row r="489" spans="1:9" ht="15.75" thickBot="1" x14ac:dyDescent="0.3">
      <c r="C489" s="276" t="s">
        <v>8</v>
      </c>
      <c r="D489" s="277"/>
      <c r="E489" s="277"/>
      <c r="F489" s="277"/>
      <c r="G489" s="277"/>
      <c r="H489" s="278"/>
      <c r="I489" s="102">
        <f>H488</f>
        <v>21269.46</v>
      </c>
    </row>
    <row r="490" spans="1:9" ht="15.75" thickBot="1" x14ac:dyDescent="0.3">
      <c r="C490" s="276" t="s">
        <v>129</v>
      </c>
      <c r="D490" s="277"/>
      <c r="E490" s="277"/>
      <c r="F490" s="277"/>
      <c r="G490" s="277"/>
      <c r="H490" s="278"/>
      <c r="I490" s="102">
        <f>I489+I485+I482+I479</f>
        <v>30000</v>
      </c>
    </row>
    <row r="491" spans="1:9" ht="15.75" thickBot="1" x14ac:dyDescent="0.3">
      <c r="B491" s="15"/>
    </row>
    <row r="492" spans="1:9" ht="15.75" thickBot="1" x14ac:dyDescent="0.3">
      <c r="A492" s="7">
        <v>4</v>
      </c>
      <c r="B492" s="285" t="s">
        <v>29</v>
      </c>
      <c r="C492" s="286"/>
      <c r="D492" s="286"/>
      <c r="E492" s="286"/>
      <c r="F492" s="286"/>
      <c r="G492" s="286"/>
      <c r="H492" s="286"/>
      <c r="I492" s="287"/>
    </row>
    <row r="493" spans="1:9" ht="15.75" thickBot="1" x14ac:dyDescent="0.3">
      <c r="A493" s="25"/>
      <c r="B493" s="119"/>
      <c r="C493" s="119"/>
      <c r="D493" s="119"/>
      <c r="E493" s="119"/>
      <c r="F493" s="119"/>
      <c r="G493" s="119"/>
    </row>
    <row r="494" spans="1:9" ht="15.75" thickBot="1" x14ac:dyDescent="0.3">
      <c r="A494" s="55"/>
      <c r="B494" s="55"/>
      <c r="C494" s="313" t="s">
        <v>184</v>
      </c>
      <c r="D494" s="314"/>
      <c r="E494" s="314"/>
      <c r="F494" s="314"/>
      <c r="G494" s="314"/>
      <c r="H494" s="314"/>
      <c r="I494" s="315"/>
    </row>
    <row r="495" spans="1:9" ht="15.75" thickBot="1" x14ac:dyDescent="0.3">
      <c r="C495" s="279" t="s">
        <v>103</v>
      </c>
      <c r="D495" s="280"/>
      <c r="E495" s="280"/>
      <c r="F495" s="280"/>
      <c r="G495" s="280"/>
      <c r="H495" s="280"/>
      <c r="I495" s="281"/>
    </row>
    <row r="496" spans="1:9" ht="15.75" thickBot="1" x14ac:dyDescent="0.3">
      <c r="C496" s="279" t="s">
        <v>104</v>
      </c>
      <c r="D496" s="281"/>
      <c r="E496" s="7" t="s">
        <v>105</v>
      </c>
      <c r="F496" s="7" t="s">
        <v>106</v>
      </c>
      <c r="G496" s="7" t="s">
        <v>107</v>
      </c>
      <c r="H496" s="7" t="s">
        <v>108</v>
      </c>
      <c r="I496" s="12"/>
    </row>
    <row r="497" spans="3:9" ht="15.75" thickBot="1" x14ac:dyDescent="0.3">
      <c r="C497" s="276" t="s">
        <v>8</v>
      </c>
      <c r="D497" s="277"/>
      <c r="E497" s="277"/>
      <c r="F497" s="277"/>
      <c r="G497" s="277"/>
      <c r="H497" s="278"/>
      <c r="I497" s="102"/>
    </row>
    <row r="498" spans="3:9" ht="15.75" thickBot="1" x14ac:dyDescent="0.3">
      <c r="C498" s="279" t="s">
        <v>115</v>
      </c>
      <c r="D498" s="280"/>
      <c r="E498" s="280"/>
      <c r="F498" s="280"/>
      <c r="G498" s="280"/>
      <c r="H498" s="280"/>
      <c r="I498" s="281"/>
    </row>
    <row r="499" spans="3:9" x14ac:dyDescent="0.25">
      <c r="C499" s="307" t="s">
        <v>104</v>
      </c>
      <c r="D499" s="308"/>
      <c r="E499" s="12" t="s">
        <v>105</v>
      </c>
      <c r="F499" s="12" t="s">
        <v>122</v>
      </c>
      <c r="G499" s="12" t="s">
        <v>121</v>
      </c>
      <c r="H499" s="111" t="s">
        <v>108</v>
      </c>
      <c r="I499" s="12"/>
    </row>
    <row r="500" spans="3:9" x14ac:dyDescent="0.25">
      <c r="C500" s="317" t="s">
        <v>181</v>
      </c>
      <c r="D500" s="297"/>
      <c r="E500" s="26" t="s">
        <v>146</v>
      </c>
      <c r="F500" s="147">
        <v>53572</v>
      </c>
      <c r="G500" s="26">
        <v>0.03</v>
      </c>
      <c r="H500" s="148">
        <f>F500*G500</f>
        <v>1607.1599999999999</v>
      </c>
      <c r="I500" s="13"/>
    </row>
    <row r="501" spans="3:9" x14ac:dyDescent="0.25">
      <c r="C501" s="317" t="s">
        <v>182</v>
      </c>
      <c r="D501" s="297"/>
      <c r="E501" s="26" t="s">
        <v>146</v>
      </c>
      <c r="F501" s="147">
        <v>107309</v>
      </c>
      <c r="G501" s="26">
        <v>0.04</v>
      </c>
      <c r="H501" s="148">
        <f t="shared" ref="H501:H502" si="13">F501*G501</f>
        <v>4292.3599999999997</v>
      </c>
      <c r="I501" s="13"/>
    </row>
    <row r="502" spans="3:9" ht="15.75" thickBot="1" x14ac:dyDescent="0.3">
      <c r="C502" s="316" t="s">
        <v>183</v>
      </c>
      <c r="D502" s="299"/>
      <c r="E502" s="109" t="s">
        <v>1</v>
      </c>
      <c r="F502" s="149">
        <v>1791</v>
      </c>
      <c r="G502" s="109">
        <v>1.05</v>
      </c>
      <c r="H502" s="148">
        <f t="shared" si="13"/>
        <v>1880.5500000000002</v>
      </c>
      <c r="I502" s="113"/>
    </row>
    <row r="503" spans="3:9" ht="15.75" thickBot="1" x14ac:dyDescent="0.3">
      <c r="C503" s="276" t="s">
        <v>8</v>
      </c>
      <c r="D503" s="277"/>
      <c r="E503" s="277"/>
      <c r="F503" s="277"/>
      <c r="G503" s="277"/>
      <c r="H503" s="278"/>
      <c r="I503" s="102">
        <f>H502+H501+H500</f>
        <v>7780.07</v>
      </c>
    </row>
    <row r="504" spans="3:9" ht="15.75" thickBot="1" x14ac:dyDescent="0.3">
      <c r="C504" s="279" t="s">
        <v>123</v>
      </c>
      <c r="D504" s="280"/>
      <c r="E504" s="280"/>
      <c r="F504" s="280"/>
      <c r="G504" s="280"/>
      <c r="H504" s="280"/>
      <c r="I504" s="281"/>
    </row>
    <row r="505" spans="3:9" ht="15.75" thickBot="1" x14ac:dyDescent="0.3">
      <c r="C505" s="111" t="s">
        <v>124</v>
      </c>
      <c r="D505" s="118" t="s">
        <v>125</v>
      </c>
      <c r="E505" s="12" t="s">
        <v>126</v>
      </c>
      <c r="F505" s="12" t="s">
        <v>127</v>
      </c>
      <c r="G505" s="12" t="s">
        <v>128</v>
      </c>
      <c r="H505" s="111" t="s">
        <v>108</v>
      </c>
      <c r="I505" s="12"/>
    </row>
    <row r="506" spans="3:9" ht="15.75" thickBot="1" x14ac:dyDescent="0.3">
      <c r="C506" s="276" t="s">
        <v>8</v>
      </c>
      <c r="D506" s="277"/>
      <c r="E506" s="277"/>
      <c r="F506" s="277"/>
      <c r="G506" s="277"/>
      <c r="H506" s="278"/>
      <c r="I506" s="102"/>
    </row>
    <row r="507" spans="3:9" ht="15.75" thickBot="1" x14ac:dyDescent="0.3">
      <c r="C507" s="279" t="s">
        <v>130</v>
      </c>
      <c r="D507" s="280"/>
      <c r="E507" s="280"/>
      <c r="F507" s="280"/>
      <c r="G507" s="280"/>
      <c r="H507" s="280"/>
      <c r="I507" s="281"/>
    </row>
    <row r="508" spans="3:9" ht="15.75" thickBot="1" x14ac:dyDescent="0.3">
      <c r="C508" s="111" t="s">
        <v>131</v>
      </c>
      <c r="D508" s="118" t="s">
        <v>132</v>
      </c>
      <c r="E508" s="12" t="s">
        <v>133</v>
      </c>
      <c r="F508" s="12" t="s">
        <v>134</v>
      </c>
      <c r="G508" s="12" t="s">
        <v>107</v>
      </c>
      <c r="H508" s="111" t="s">
        <v>108</v>
      </c>
      <c r="I508" s="12"/>
    </row>
    <row r="509" spans="3:9" ht="15.75" thickBot="1" x14ac:dyDescent="0.3">
      <c r="C509" s="111" t="s">
        <v>59</v>
      </c>
      <c r="D509" s="11">
        <v>170890</v>
      </c>
      <c r="E509" s="11">
        <v>220</v>
      </c>
      <c r="F509" s="11">
        <v>391358</v>
      </c>
      <c r="G509" s="11">
        <v>26</v>
      </c>
      <c r="H509" s="11">
        <v>15052.23</v>
      </c>
      <c r="I509" s="12"/>
    </row>
    <row r="510" spans="3:9" ht="15.75" thickBot="1" x14ac:dyDescent="0.3">
      <c r="C510" s="276" t="s">
        <v>8</v>
      </c>
      <c r="D510" s="277"/>
      <c r="E510" s="277"/>
      <c r="F510" s="277"/>
      <c r="G510" s="277"/>
      <c r="H510" s="278"/>
      <c r="I510" s="102">
        <f>H509</f>
        <v>15052.23</v>
      </c>
    </row>
    <row r="511" spans="3:9" ht="15.75" thickBot="1" x14ac:dyDescent="0.3">
      <c r="C511" s="276" t="s">
        <v>129</v>
      </c>
      <c r="D511" s="277"/>
      <c r="E511" s="277"/>
      <c r="F511" s="277"/>
      <c r="G511" s="277"/>
      <c r="H511" s="278"/>
      <c r="I511" s="102">
        <f>I510+I506+I503+I497</f>
        <v>22832.3</v>
      </c>
    </row>
    <row r="512" spans="3:9" ht="15.75" thickBot="1" x14ac:dyDescent="0.3"/>
    <row r="513" spans="3:9" ht="15.75" thickBot="1" x14ac:dyDescent="0.3">
      <c r="C513" s="279" t="s">
        <v>144</v>
      </c>
      <c r="D513" s="280"/>
      <c r="E513" s="280"/>
      <c r="F513" s="280"/>
      <c r="G513" s="280"/>
      <c r="H513" s="280"/>
      <c r="I513" s="281"/>
    </row>
    <row r="514" spans="3:9" ht="15.75" thickBot="1" x14ac:dyDescent="0.3">
      <c r="C514" s="279" t="s">
        <v>103</v>
      </c>
      <c r="D514" s="280"/>
      <c r="E514" s="280"/>
      <c r="F514" s="280"/>
      <c r="G514" s="280"/>
      <c r="H514" s="280"/>
      <c r="I514" s="281"/>
    </row>
    <row r="515" spans="3:9" ht="15.75" thickBot="1" x14ac:dyDescent="0.3">
      <c r="C515" s="279" t="s">
        <v>104</v>
      </c>
      <c r="D515" s="281"/>
      <c r="E515" s="7" t="s">
        <v>105</v>
      </c>
      <c r="F515" s="7" t="s">
        <v>106</v>
      </c>
      <c r="G515" s="7" t="s">
        <v>107</v>
      </c>
      <c r="H515" s="7" t="s">
        <v>108</v>
      </c>
      <c r="I515" s="12"/>
    </row>
    <row r="516" spans="3:9" ht="15.75" thickBot="1" x14ac:dyDescent="0.3">
      <c r="C516" s="276" t="s">
        <v>8</v>
      </c>
      <c r="D516" s="277"/>
      <c r="E516" s="277"/>
      <c r="F516" s="277"/>
      <c r="G516" s="277"/>
      <c r="H516" s="278"/>
      <c r="I516" s="102"/>
    </row>
    <row r="517" spans="3:9" ht="15.75" thickBot="1" x14ac:dyDescent="0.3">
      <c r="C517" s="279" t="s">
        <v>115</v>
      </c>
      <c r="D517" s="280"/>
      <c r="E517" s="280"/>
      <c r="F517" s="280"/>
      <c r="G517" s="280"/>
      <c r="H517" s="280"/>
      <c r="I517" s="281"/>
    </row>
    <row r="518" spans="3:9" x14ac:dyDescent="0.25">
      <c r="C518" s="307" t="s">
        <v>104</v>
      </c>
      <c r="D518" s="308"/>
      <c r="E518" s="12" t="s">
        <v>105</v>
      </c>
      <c r="F518" s="12" t="s">
        <v>122</v>
      </c>
      <c r="G518" s="12" t="s">
        <v>121</v>
      </c>
      <c r="H518" s="111" t="s">
        <v>108</v>
      </c>
      <c r="I518" s="12"/>
    </row>
    <row r="519" spans="3:9" ht="15.75" thickBot="1" x14ac:dyDescent="0.3">
      <c r="C519" s="316" t="s">
        <v>145</v>
      </c>
      <c r="D519" s="299"/>
      <c r="E519" s="109" t="s">
        <v>146</v>
      </c>
      <c r="F519" s="110">
        <v>95575</v>
      </c>
      <c r="G519" s="109">
        <v>0.02</v>
      </c>
      <c r="H519" s="112">
        <f>F519*G519</f>
        <v>1911.5</v>
      </c>
      <c r="I519" s="113"/>
    </row>
    <row r="520" spans="3:9" ht="15.75" thickBot="1" x14ac:dyDescent="0.3">
      <c r="C520" s="276" t="s">
        <v>8</v>
      </c>
      <c r="D520" s="277"/>
      <c r="E520" s="277"/>
      <c r="F520" s="277"/>
      <c r="G520" s="277"/>
      <c r="H520" s="278"/>
      <c r="I520" s="102">
        <f>H519</f>
        <v>1911.5</v>
      </c>
    </row>
    <row r="521" spans="3:9" ht="15.75" thickBot="1" x14ac:dyDescent="0.3">
      <c r="C521" s="279" t="s">
        <v>123</v>
      </c>
      <c r="D521" s="280"/>
      <c r="E521" s="280"/>
      <c r="F521" s="280"/>
      <c r="G521" s="280"/>
      <c r="H521" s="280"/>
      <c r="I521" s="281"/>
    </row>
    <row r="522" spans="3:9" ht="15.75" thickBot="1" x14ac:dyDescent="0.3">
      <c r="C522" s="111" t="s">
        <v>124</v>
      </c>
      <c r="D522" s="118" t="s">
        <v>125</v>
      </c>
      <c r="E522" s="12" t="s">
        <v>126</v>
      </c>
      <c r="F522" s="12" t="s">
        <v>127</v>
      </c>
      <c r="G522" s="12" t="s">
        <v>128</v>
      </c>
      <c r="H522" s="111" t="s">
        <v>108</v>
      </c>
      <c r="I522" s="12"/>
    </row>
    <row r="523" spans="3:9" ht="15.75" thickBot="1" x14ac:dyDescent="0.3">
      <c r="C523" s="276" t="s">
        <v>8</v>
      </c>
      <c r="D523" s="277"/>
      <c r="E523" s="277"/>
      <c r="F523" s="277"/>
      <c r="G523" s="277"/>
      <c r="H523" s="278"/>
      <c r="I523" s="102"/>
    </row>
    <row r="524" spans="3:9" ht="15.75" thickBot="1" x14ac:dyDescent="0.3">
      <c r="C524" s="279" t="s">
        <v>130</v>
      </c>
      <c r="D524" s="280"/>
      <c r="E524" s="280"/>
      <c r="F524" s="280"/>
      <c r="G524" s="280"/>
      <c r="H524" s="280"/>
      <c r="I524" s="281"/>
    </row>
    <row r="525" spans="3:9" ht="15.75" thickBot="1" x14ac:dyDescent="0.3">
      <c r="C525" s="111" t="s">
        <v>131</v>
      </c>
      <c r="D525" s="118" t="s">
        <v>132</v>
      </c>
      <c r="E525" s="12" t="s">
        <v>133</v>
      </c>
      <c r="F525" s="12" t="s">
        <v>134</v>
      </c>
      <c r="G525" s="12" t="s">
        <v>107</v>
      </c>
      <c r="H525" s="111" t="s">
        <v>108</v>
      </c>
      <c r="I525" s="12"/>
    </row>
    <row r="526" spans="3:9" ht="15.75" thickBot="1" x14ac:dyDescent="0.3">
      <c r="C526" s="111" t="s">
        <v>59</v>
      </c>
      <c r="D526" s="11">
        <v>170890</v>
      </c>
      <c r="E526" s="11">
        <v>220</v>
      </c>
      <c r="F526" s="11">
        <v>391358</v>
      </c>
      <c r="G526" s="11">
        <v>70</v>
      </c>
      <c r="H526" s="11">
        <v>5590.83</v>
      </c>
      <c r="I526" s="12"/>
    </row>
    <row r="527" spans="3:9" ht="15.75" thickBot="1" x14ac:dyDescent="0.3">
      <c r="C527" s="276" t="s">
        <v>8</v>
      </c>
      <c r="D527" s="277"/>
      <c r="E527" s="277"/>
      <c r="F527" s="277"/>
      <c r="G527" s="277"/>
      <c r="H527" s="278"/>
      <c r="I527" s="102">
        <f>H526</f>
        <v>5590.83</v>
      </c>
    </row>
    <row r="528" spans="3:9" ht="15.75" thickBot="1" x14ac:dyDescent="0.3">
      <c r="C528" s="276" t="s">
        <v>129</v>
      </c>
      <c r="D528" s="277"/>
      <c r="E528" s="277"/>
      <c r="F528" s="277"/>
      <c r="G528" s="277"/>
      <c r="H528" s="278"/>
      <c r="I528" s="102">
        <f>I527+I523+I520+I516</f>
        <v>7502.33</v>
      </c>
    </row>
    <row r="530" spans="1:9" ht="15.75" thickBot="1" x14ac:dyDescent="0.3"/>
    <row r="531" spans="1:9" ht="19.5" thickBot="1" x14ac:dyDescent="0.35">
      <c r="A531" s="273" t="s">
        <v>23</v>
      </c>
      <c r="B531" s="274"/>
      <c r="C531" s="274"/>
      <c r="D531" s="274"/>
      <c r="E531" s="274"/>
      <c r="F531" s="274"/>
      <c r="G531" s="274"/>
      <c r="H531" s="274"/>
      <c r="I531" s="275"/>
    </row>
    <row r="532" spans="1:9" ht="18" thickBot="1" x14ac:dyDescent="0.35">
      <c r="A532" s="288" t="s">
        <v>24</v>
      </c>
      <c r="B532" s="289"/>
      <c r="C532" s="289"/>
      <c r="D532" s="289"/>
      <c r="E532" s="289"/>
      <c r="F532" s="289"/>
      <c r="G532" s="289"/>
      <c r="H532" s="289"/>
      <c r="I532" s="290"/>
    </row>
    <row r="533" spans="1:9" ht="15.75" thickBot="1" x14ac:dyDescent="0.3">
      <c r="A533" s="1">
        <v>1</v>
      </c>
      <c r="B533" s="304" t="s">
        <v>177</v>
      </c>
      <c r="C533" s="305"/>
      <c r="D533" s="305"/>
      <c r="E533" s="305"/>
      <c r="F533" s="305"/>
      <c r="G533" s="305"/>
      <c r="H533" s="305"/>
      <c r="I533" s="306"/>
    </row>
    <row r="534" spans="1:9" ht="15.75" thickBot="1" x14ac:dyDescent="0.3">
      <c r="B534" s="22"/>
      <c r="C534" s="21"/>
      <c r="D534" s="21"/>
      <c r="E534" s="21"/>
      <c r="F534" s="21"/>
      <c r="G534" s="21"/>
      <c r="H534" s="21"/>
      <c r="I534" s="23"/>
    </row>
    <row r="535" spans="1:9" ht="15.75" thickBot="1" x14ac:dyDescent="0.3">
      <c r="A535" s="55"/>
      <c r="B535" s="55"/>
      <c r="C535" s="313" t="s">
        <v>178</v>
      </c>
      <c r="D535" s="314"/>
      <c r="E535" s="314"/>
      <c r="F535" s="314"/>
      <c r="G535" s="314"/>
      <c r="H535" s="314"/>
      <c r="I535" s="315"/>
    </row>
    <row r="536" spans="1:9" ht="15.75" thickBot="1" x14ac:dyDescent="0.3">
      <c r="C536" s="279" t="s">
        <v>103</v>
      </c>
      <c r="D536" s="280"/>
      <c r="E536" s="280"/>
      <c r="F536" s="280"/>
      <c r="G536" s="280"/>
      <c r="H536" s="280"/>
      <c r="I536" s="281"/>
    </row>
    <row r="537" spans="1:9" ht="15.75" thickBot="1" x14ac:dyDescent="0.3">
      <c r="C537" s="279" t="s">
        <v>104</v>
      </c>
      <c r="D537" s="281"/>
      <c r="E537" s="7" t="s">
        <v>105</v>
      </c>
      <c r="F537" s="7" t="s">
        <v>106</v>
      </c>
      <c r="G537" s="7" t="s">
        <v>107</v>
      </c>
      <c r="H537" s="7" t="s">
        <v>108</v>
      </c>
      <c r="I537" s="12"/>
    </row>
    <row r="538" spans="1:9" ht="15.75" thickBot="1" x14ac:dyDescent="0.3">
      <c r="C538" s="276" t="s">
        <v>8</v>
      </c>
      <c r="D538" s="277"/>
      <c r="E538" s="277"/>
      <c r="F538" s="277"/>
      <c r="G538" s="277"/>
      <c r="H538" s="278"/>
      <c r="I538" s="102"/>
    </row>
    <row r="539" spans="1:9" ht="15.75" thickBot="1" x14ac:dyDescent="0.3">
      <c r="C539" s="279" t="s">
        <v>115</v>
      </c>
      <c r="D539" s="280"/>
      <c r="E539" s="280"/>
      <c r="F539" s="280"/>
      <c r="G539" s="280"/>
      <c r="H539" s="280"/>
      <c r="I539" s="281"/>
    </row>
    <row r="540" spans="1:9" ht="15.75" thickBot="1" x14ac:dyDescent="0.3">
      <c r="C540" s="300" t="s">
        <v>104</v>
      </c>
      <c r="D540" s="301"/>
      <c r="E540" s="12" t="s">
        <v>105</v>
      </c>
      <c r="F540" s="12" t="s">
        <v>122</v>
      </c>
      <c r="G540" s="12" t="s">
        <v>121</v>
      </c>
      <c r="H540" s="111" t="s">
        <v>108</v>
      </c>
      <c r="I540" s="12"/>
    </row>
    <row r="541" spans="1:9" ht="15.75" thickBot="1" x14ac:dyDescent="0.3">
      <c r="C541" s="304" t="s">
        <v>179</v>
      </c>
      <c r="D541" s="305"/>
      <c r="E541" s="140" t="s">
        <v>1</v>
      </c>
      <c r="F541" s="146">
        <v>153995</v>
      </c>
      <c r="G541" s="140">
        <v>1</v>
      </c>
      <c r="H541" s="145">
        <v>153995</v>
      </c>
      <c r="I541" s="12"/>
    </row>
    <row r="542" spans="1:9" ht="15.75" thickBot="1" x14ac:dyDescent="0.3">
      <c r="C542" s="276" t="s">
        <v>8</v>
      </c>
      <c r="D542" s="277"/>
      <c r="E542" s="277"/>
      <c r="F542" s="277"/>
      <c r="G542" s="277"/>
      <c r="H542" s="278"/>
      <c r="I542" s="102">
        <f>H541</f>
        <v>153995</v>
      </c>
    </row>
    <row r="543" spans="1:9" ht="15.75" thickBot="1" x14ac:dyDescent="0.3">
      <c r="C543" s="279" t="s">
        <v>123</v>
      </c>
      <c r="D543" s="280"/>
      <c r="E543" s="280"/>
      <c r="F543" s="280"/>
      <c r="G543" s="280"/>
      <c r="H543" s="280"/>
      <c r="I543" s="281"/>
    </row>
    <row r="544" spans="1:9" ht="15.75" thickBot="1" x14ac:dyDescent="0.3">
      <c r="C544" s="111" t="s">
        <v>124</v>
      </c>
      <c r="D544" s="118" t="s">
        <v>125</v>
      </c>
      <c r="E544" s="12" t="s">
        <v>126</v>
      </c>
      <c r="F544" s="12" t="s">
        <v>127</v>
      </c>
      <c r="G544" s="12" t="s">
        <v>128</v>
      </c>
      <c r="H544" s="111" t="s">
        <v>108</v>
      </c>
      <c r="I544" s="12"/>
    </row>
    <row r="545" spans="1:9" ht="15.75" thickBot="1" x14ac:dyDescent="0.3">
      <c r="C545" s="111"/>
      <c r="D545" s="11"/>
      <c r="E545" s="11"/>
      <c r="F545" s="11"/>
      <c r="G545" s="11"/>
      <c r="H545" s="11"/>
      <c r="I545" s="12"/>
    </row>
    <row r="546" spans="1:9" ht="15.75" thickBot="1" x14ac:dyDescent="0.3">
      <c r="C546" s="276" t="s">
        <v>8</v>
      </c>
      <c r="D546" s="277"/>
      <c r="E546" s="277"/>
      <c r="F546" s="277"/>
      <c r="G546" s="277"/>
      <c r="H546" s="278"/>
      <c r="I546" s="102"/>
    </row>
    <row r="547" spans="1:9" ht="15.75" thickBot="1" x14ac:dyDescent="0.3">
      <c r="C547" s="279" t="s">
        <v>130</v>
      </c>
      <c r="D547" s="280"/>
      <c r="E547" s="280"/>
      <c r="F547" s="280"/>
      <c r="G547" s="280"/>
      <c r="H547" s="280"/>
      <c r="I547" s="281"/>
    </row>
    <row r="548" spans="1:9" ht="15.75" thickBot="1" x14ac:dyDescent="0.3">
      <c r="C548" s="111" t="s">
        <v>131</v>
      </c>
      <c r="D548" s="118" t="s">
        <v>132</v>
      </c>
      <c r="E548" s="12" t="s">
        <v>133</v>
      </c>
      <c r="F548" s="12" t="s">
        <v>134</v>
      </c>
      <c r="G548" s="12" t="s">
        <v>107</v>
      </c>
      <c r="H548" s="111" t="s">
        <v>108</v>
      </c>
      <c r="I548" s="12"/>
    </row>
    <row r="549" spans="1:9" ht="15.75" thickBot="1" x14ac:dyDescent="0.3">
      <c r="A549" s="55"/>
      <c r="B549" s="55"/>
      <c r="C549" s="141" t="s">
        <v>59</v>
      </c>
      <c r="D549" s="143">
        <v>185624</v>
      </c>
      <c r="E549" s="142">
        <v>220</v>
      </c>
      <c r="F549" s="144">
        <v>408372.8</v>
      </c>
      <c r="G549" s="142">
        <v>33</v>
      </c>
      <c r="H549" s="144">
        <v>12374.93</v>
      </c>
      <c r="I549" s="132"/>
    </row>
    <row r="550" spans="1:9" ht="15.75" thickBot="1" x14ac:dyDescent="0.3">
      <c r="C550" s="276" t="s">
        <v>8</v>
      </c>
      <c r="D550" s="277"/>
      <c r="E550" s="277"/>
      <c r="F550" s="277"/>
      <c r="G550" s="277"/>
      <c r="H550" s="278"/>
      <c r="I550" s="102">
        <f>H549</f>
        <v>12374.93</v>
      </c>
    </row>
    <row r="551" spans="1:9" ht="15.75" thickBot="1" x14ac:dyDescent="0.3">
      <c r="C551" s="276" t="s">
        <v>129</v>
      </c>
      <c r="D551" s="277"/>
      <c r="E551" s="277"/>
      <c r="F551" s="277"/>
      <c r="G551" s="277"/>
      <c r="H551" s="278"/>
      <c r="I551" s="102">
        <f>I550+I546+I542+I538</f>
        <v>166369.93</v>
      </c>
    </row>
    <row r="552" spans="1:9" ht="15.75" thickBot="1" x14ac:dyDescent="0.3"/>
    <row r="553" spans="1:9" ht="15.75" thickBot="1" x14ac:dyDescent="0.3">
      <c r="A553" s="7">
        <v>2</v>
      </c>
      <c r="B553" s="285" t="s">
        <v>26</v>
      </c>
      <c r="C553" s="286"/>
      <c r="D553" s="286"/>
      <c r="E553" s="286"/>
      <c r="F553" s="286"/>
      <c r="G553" s="286"/>
      <c r="H553" s="286"/>
      <c r="I553" s="287"/>
    </row>
    <row r="554" spans="1:9" ht="15.75" thickBot="1" x14ac:dyDescent="0.3">
      <c r="A554" s="25"/>
      <c r="B554" s="119"/>
      <c r="C554" s="119"/>
      <c r="D554" s="119"/>
      <c r="E554" s="119"/>
      <c r="F554" s="119"/>
      <c r="G554" s="119"/>
    </row>
    <row r="555" spans="1:9" ht="15.75" customHeight="1" thickBot="1" x14ac:dyDescent="0.3">
      <c r="A555" s="55"/>
      <c r="B555" s="55"/>
      <c r="C555" s="313" t="s">
        <v>44</v>
      </c>
      <c r="D555" s="314"/>
      <c r="E555" s="314"/>
      <c r="F555" s="314"/>
      <c r="G555" s="314"/>
      <c r="H555" s="314"/>
      <c r="I555" s="315"/>
    </row>
    <row r="556" spans="1:9" ht="15.75" thickBot="1" x14ac:dyDescent="0.3">
      <c r="C556" s="279" t="s">
        <v>103</v>
      </c>
      <c r="D556" s="280"/>
      <c r="E556" s="280"/>
      <c r="F556" s="280"/>
      <c r="G556" s="280"/>
      <c r="H556" s="280"/>
      <c r="I556" s="281"/>
    </row>
    <row r="557" spans="1:9" ht="15.75" thickBot="1" x14ac:dyDescent="0.3">
      <c r="C557" s="279" t="s">
        <v>104</v>
      </c>
      <c r="D557" s="281"/>
      <c r="E557" s="7" t="s">
        <v>105</v>
      </c>
      <c r="F557" s="7" t="s">
        <v>106</v>
      </c>
      <c r="G557" s="7" t="s">
        <v>107</v>
      </c>
      <c r="H557" s="7" t="s">
        <v>108</v>
      </c>
      <c r="I557" s="12"/>
    </row>
    <row r="558" spans="1:9" ht="15.75" thickBot="1" x14ac:dyDescent="0.3">
      <c r="C558" s="304" t="s">
        <v>111</v>
      </c>
      <c r="D558" s="305"/>
      <c r="E558" s="6" t="s">
        <v>113</v>
      </c>
      <c r="F558" s="6">
        <v>8730.5400000000009</v>
      </c>
      <c r="G558" s="6">
        <v>1</v>
      </c>
      <c r="H558" s="8">
        <v>8730.5400000000009</v>
      </c>
      <c r="I558" s="12">
        <f>H558*G558</f>
        <v>8730.5400000000009</v>
      </c>
    </row>
    <row r="559" spans="1:9" ht="15.75" thickBot="1" x14ac:dyDescent="0.3">
      <c r="C559" s="276" t="s">
        <v>8</v>
      </c>
      <c r="D559" s="277"/>
      <c r="E559" s="277"/>
      <c r="F559" s="277"/>
      <c r="G559" s="277"/>
      <c r="H559" s="278"/>
      <c r="I559" s="102">
        <f>I558</f>
        <v>8730.5400000000009</v>
      </c>
    </row>
    <row r="560" spans="1:9" ht="15.75" thickBot="1" x14ac:dyDescent="0.3">
      <c r="C560" s="279" t="s">
        <v>115</v>
      </c>
      <c r="D560" s="280"/>
      <c r="E560" s="280"/>
      <c r="F560" s="280"/>
      <c r="G560" s="280"/>
      <c r="H560" s="280"/>
      <c r="I560" s="281"/>
    </row>
    <row r="561" spans="1:9" ht="15.75" thickBot="1" x14ac:dyDescent="0.3">
      <c r="C561" s="279" t="s">
        <v>104</v>
      </c>
      <c r="D561" s="281"/>
      <c r="E561" s="12" t="s">
        <v>105</v>
      </c>
      <c r="F561" s="12" t="s">
        <v>122</v>
      </c>
      <c r="G561" s="12" t="s">
        <v>121</v>
      </c>
      <c r="H561" s="111" t="s">
        <v>108</v>
      </c>
      <c r="I561" s="12"/>
    </row>
    <row r="562" spans="1:9" ht="15.75" thickBot="1" x14ac:dyDescent="0.3">
      <c r="C562" s="276" t="s">
        <v>8</v>
      </c>
      <c r="D562" s="277"/>
      <c r="E562" s="277"/>
      <c r="F562" s="277"/>
      <c r="G562" s="277"/>
      <c r="H562" s="278"/>
      <c r="I562" s="102"/>
    </row>
    <row r="563" spans="1:9" ht="15.75" thickBot="1" x14ac:dyDescent="0.3">
      <c r="C563" s="279" t="s">
        <v>123</v>
      </c>
      <c r="D563" s="280"/>
      <c r="E563" s="280"/>
      <c r="F563" s="280"/>
      <c r="G563" s="280"/>
      <c r="H563" s="280"/>
      <c r="I563" s="281"/>
    </row>
    <row r="564" spans="1:9" ht="15.75" thickBot="1" x14ac:dyDescent="0.3">
      <c r="C564" s="111" t="s">
        <v>124</v>
      </c>
      <c r="D564" s="118" t="s">
        <v>125</v>
      </c>
      <c r="E564" s="12" t="s">
        <v>126</v>
      </c>
      <c r="F564" s="12" t="s">
        <v>127</v>
      </c>
      <c r="G564" s="12" t="s">
        <v>128</v>
      </c>
      <c r="H564" s="111" t="s">
        <v>108</v>
      </c>
      <c r="I564" s="12"/>
    </row>
    <row r="565" spans="1:9" ht="15.75" thickBot="1" x14ac:dyDescent="0.3">
      <c r="C565" s="276" t="s">
        <v>8</v>
      </c>
      <c r="D565" s="277"/>
      <c r="E565" s="277"/>
      <c r="F565" s="277"/>
      <c r="G565" s="277"/>
      <c r="H565" s="278"/>
      <c r="I565" s="102"/>
    </row>
    <row r="566" spans="1:9" ht="15.75" thickBot="1" x14ac:dyDescent="0.3">
      <c r="C566" s="279" t="s">
        <v>130</v>
      </c>
      <c r="D566" s="280"/>
      <c r="E566" s="280"/>
      <c r="F566" s="280"/>
      <c r="G566" s="280"/>
      <c r="H566" s="280"/>
      <c r="I566" s="281"/>
    </row>
    <row r="567" spans="1:9" ht="15.75" thickBot="1" x14ac:dyDescent="0.3">
      <c r="C567" s="111" t="s">
        <v>131</v>
      </c>
      <c r="D567" s="118" t="s">
        <v>132</v>
      </c>
      <c r="E567" s="12" t="s">
        <v>133</v>
      </c>
      <c r="F567" s="12" t="s">
        <v>134</v>
      </c>
      <c r="G567" s="12" t="s">
        <v>107</v>
      </c>
      <c r="H567" s="111" t="s">
        <v>108</v>
      </c>
      <c r="I567" s="12"/>
    </row>
    <row r="568" spans="1:9" ht="15.75" thickBot="1" x14ac:dyDescent="0.3">
      <c r="C568" s="111" t="s">
        <v>59</v>
      </c>
      <c r="D568" s="11">
        <v>154687</v>
      </c>
      <c r="E568" s="11">
        <v>220</v>
      </c>
      <c r="F568" s="11">
        <v>340311.4</v>
      </c>
      <c r="G568" s="11">
        <v>16</v>
      </c>
      <c r="H568" s="11">
        <v>21269.46</v>
      </c>
      <c r="I568" s="12"/>
    </row>
    <row r="569" spans="1:9" ht="15.75" thickBot="1" x14ac:dyDescent="0.3">
      <c r="C569" s="276" t="s">
        <v>8</v>
      </c>
      <c r="D569" s="277"/>
      <c r="E569" s="277"/>
      <c r="F569" s="277"/>
      <c r="G569" s="277"/>
      <c r="H569" s="278"/>
      <c r="I569" s="102">
        <f>H568</f>
        <v>21269.46</v>
      </c>
    </row>
    <row r="570" spans="1:9" ht="15.75" thickBot="1" x14ac:dyDescent="0.3">
      <c r="C570" s="276" t="s">
        <v>129</v>
      </c>
      <c r="D570" s="277"/>
      <c r="E570" s="277"/>
      <c r="F570" s="277"/>
      <c r="G570" s="277"/>
      <c r="H570" s="278"/>
      <c r="I570" s="102">
        <f>I569+I565+I562+I559</f>
        <v>30000</v>
      </c>
    </row>
    <row r="571" spans="1:9" ht="15.75" thickBot="1" x14ac:dyDescent="0.3">
      <c r="C571" s="150"/>
      <c r="D571" s="151"/>
      <c r="E571" s="151"/>
      <c r="F571" s="151"/>
      <c r="G571" s="151"/>
      <c r="H571" s="151"/>
      <c r="I571" s="152"/>
    </row>
    <row r="572" spans="1:9" ht="15.75" thickBot="1" x14ac:dyDescent="0.3">
      <c r="A572" s="153">
        <v>3</v>
      </c>
      <c r="B572" s="329" t="s">
        <v>41</v>
      </c>
      <c r="C572" s="330"/>
      <c r="D572" s="330"/>
      <c r="E572" s="330"/>
      <c r="F572" s="330"/>
      <c r="G572" s="330"/>
      <c r="H572" s="330"/>
      <c r="I572" s="331"/>
    </row>
    <row r="573" spans="1:9" ht="15.75" thickBot="1" x14ac:dyDescent="0.3">
      <c r="C573" s="320" t="s">
        <v>103</v>
      </c>
      <c r="D573" s="321"/>
      <c r="E573" s="321"/>
      <c r="F573" s="321"/>
      <c r="G573" s="321"/>
      <c r="H573" s="321"/>
      <c r="I573" s="322"/>
    </row>
    <row r="574" spans="1:9" ht="15.75" thickBot="1" x14ac:dyDescent="0.3">
      <c r="C574" s="279" t="s">
        <v>104</v>
      </c>
      <c r="D574" s="281"/>
      <c r="E574" s="7" t="s">
        <v>105</v>
      </c>
      <c r="F574" s="7" t="s">
        <v>106</v>
      </c>
      <c r="G574" s="7" t="s">
        <v>107</v>
      </c>
      <c r="H574" s="7" t="s">
        <v>108</v>
      </c>
      <c r="I574" s="12"/>
    </row>
    <row r="575" spans="1:9" ht="15.75" thickBot="1" x14ac:dyDescent="0.3">
      <c r="C575" s="276" t="s">
        <v>8</v>
      </c>
      <c r="D575" s="277"/>
      <c r="E575" s="277"/>
      <c r="F575" s="277"/>
      <c r="G575" s="277"/>
      <c r="H575" s="278"/>
      <c r="I575" s="102"/>
    </row>
    <row r="576" spans="1:9" ht="15.75" thickBot="1" x14ac:dyDescent="0.3">
      <c r="C576" s="279" t="s">
        <v>115</v>
      </c>
      <c r="D576" s="280"/>
      <c r="E576" s="280"/>
      <c r="F576" s="280"/>
      <c r="G576" s="280"/>
      <c r="H576" s="280"/>
      <c r="I576" s="281"/>
    </row>
    <row r="577" spans="1:9" ht="15.75" thickBot="1" x14ac:dyDescent="0.3">
      <c r="C577" s="279" t="s">
        <v>104</v>
      </c>
      <c r="D577" s="281"/>
      <c r="E577" s="7" t="s">
        <v>105</v>
      </c>
      <c r="F577" s="7" t="s">
        <v>122</v>
      </c>
      <c r="G577" s="7" t="s">
        <v>121</v>
      </c>
      <c r="H577" s="82" t="s">
        <v>108</v>
      </c>
      <c r="I577" s="12"/>
    </row>
    <row r="578" spans="1:9" x14ac:dyDescent="0.25">
      <c r="C578" s="311" t="s">
        <v>138</v>
      </c>
      <c r="D578" s="312"/>
      <c r="E578" s="134" t="s">
        <v>1</v>
      </c>
      <c r="F578" s="135">
        <v>269</v>
      </c>
      <c r="G578" s="136">
        <v>2.61</v>
      </c>
      <c r="H578" s="137">
        <f>F578*G578</f>
        <v>702.08999999999992</v>
      </c>
      <c r="I578" s="12"/>
    </row>
    <row r="579" spans="1:9" x14ac:dyDescent="0.25">
      <c r="C579" s="309" t="s">
        <v>169</v>
      </c>
      <c r="D579" s="310"/>
      <c r="E579" s="81" t="s">
        <v>18</v>
      </c>
      <c r="F579" s="138">
        <v>3484</v>
      </c>
      <c r="G579" s="139">
        <v>5.6</v>
      </c>
      <c r="H579" s="137">
        <f t="shared" ref="H579:H587" si="14">F579*G579</f>
        <v>19510.399999999998</v>
      </c>
      <c r="I579" s="13"/>
    </row>
    <row r="580" spans="1:9" x14ac:dyDescent="0.25">
      <c r="C580" s="309" t="s">
        <v>170</v>
      </c>
      <c r="D580" s="310"/>
      <c r="E580" s="81" t="s">
        <v>176</v>
      </c>
      <c r="F580" s="138">
        <v>2440</v>
      </c>
      <c r="G580" s="139">
        <v>2.79</v>
      </c>
      <c r="H580" s="137">
        <f t="shared" si="14"/>
        <v>6807.6</v>
      </c>
      <c r="I580" s="13"/>
    </row>
    <row r="581" spans="1:9" x14ac:dyDescent="0.25">
      <c r="C581" s="309" t="s">
        <v>171</v>
      </c>
      <c r="D581" s="310"/>
      <c r="E581" s="81" t="s">
        <v>1</v>
      </c>
      <c r="F581" s="138">
        <v>3762</v>
      </c>
      <c r="G581" s="139">
        <v>1</v>
      </c>
      <c r="H581" s="137">
        <f t="shared" si="14"/>
        <v>3762</v>
      </c>
      <c r="I581" s="13"/>
    </row>
    <row r="582" spans="1:9" x14ac:dyDescent="0.25">
      <c r="C582" s="309" t="s">
        <v>172</v>
      </c>
      <c r="D582" s="310"/>
      <c r="E582" s="81" t="s">
        <v>1</v>
      </c>
      <c r="F582" s="138">
        <v>2687</v>
      </c>
      <c r="G582" s="139">
        <v>1</v>
      </c>
      <c r="H582" s="137">
        <f t="shared" si="14"/>
        <v>2687</v>
      </c>
      <c r="I582" s="13"/>
    </row>
    <row r="583" spans="1:9" x14ac:dyDescent="0.25">
      <c r="C583" s="309" t="s">
        <v>173</v>
      </c>
      <c r="D583" s="310"/>
      <c r="E583" s="81" t="s">
        <v>1</v>
      </c>
      <c r="F583" s="138">
        <v>15944</v>
      </c>
      <c r="G583" s="139">
        <v>1</v>
      </c>
      <c r="H583" s="137">
        <f t="shared" si="14"/>
        <v>15944</v>
      </c>
      <c r="I583" s="13"/>
    </row>
    <row r="584" spans="1:9" x14ac:dyDescent="0.25">
      <c r="C584" s="309" t="s">
        <v>174</v>
      </c>
      <c r="D584" s="310"/>
      <c r="E584" s="81" t="s">
        <v>1</v>
      </c>
      <c r="F584" s="138">
        <v>2687</v>
      </c>
      <c r="G584" s="139">
        <v>1</v>
      </c>
      <c r="H584" s="137">
        <f t="shared" si="14"/>
        <v>2687</v>
      </c>
      <c r="I584" s="13"/>
    </row>
    <row r="585" spans="1:9" x14ac:dyDescent="0.25">
      <c r="C585" s="309" t="s">
        <v>139</v>
      </c>
      <c r="D585" s="310"/>
      <c r="E585" s="81" t="s">
        <v>18</v>
      </c>
      <c r="F585" s="138">
        <v>3148</v>
      </c>
      <c r="G585" s="139">
        <v>3.38</v>
      </c>
      <c r="H585" s="137">
        <f t="shared" si="14"/>
        <v>10640.24</v>
      </c>
      <c r="I585" s="13"/>
    </row>
    <row r="586" spans="1:9" x14ac:dyDescent="0.25">
      <c r="C586" s="325" t="s">
        <v>175</v>
      </c>
      <c r="D586" s="326"/>
      <c r="E586" s="81" t="s">
        <v>1</v>
      </c>
      <c r="F586" s="138">
        <v>85812</v>
      </c>
      <c r="G586" s="139">
        <v>0.01</v>
      </c>
      <c r="H586" s="137">
        <f t="shared" si="14"/>
        <v>858.12</v>
      </c>
      <c r="I586" s="13"/>
    </row>
    <row r="587" spans="1:9" ht="15.75" thickBot="1" x14ac:dyDescent="0.3">
      <c r="C587" s="327" t="s">
        <v>141</v>
      </c>
      <c r="D587" s="328"/>
      <c r="E587" s="81" t="s">
        <v>1</v>
      </c>
      <c r="F587" s="138">
        <v>62120</v>
      </c>
      <c r="G587" s="139">
        <v>0.01</v>
      </c>
      <c r="H587" s="137">
        <f t="shared" si="14"/>
        <v>621.20000000000005</v>
      </c>
      <c r="I587" s="88"/>
    </row>
    <row r="588" spans="1:9" s="55" customFormat="1" ht="15.75" thickBot="1" x14ac:dyDescent="0.3">
      <c r="A588"/>
      <c r="B588"/>
      <c r="C588" s="291" t="s">
        <v>8</v>
      </c>
      <c r="D588" s="292"/>
      <c r="E588" s="318"/>
      <c r="F588" s="318"/>
      <c r="G588" s="318"/>
      <c r="H588" s="319"/>
      <c r="I588" s="114">
        <f>H578+H579+H580+H581+H582+H583+H584+H585+H586+H587</f>
        <v>64219.649999999994</v>
      </c>
    </row>
    <row r="589" spans="1:9" ht="15.75" thickBot="1" x14ac:dyDescent="0.3">
      <c r="C589" s="279" t="s">
        <v>123</v>
      </c>
      <c r="D589" s="280"/>
      <c r="E589" s="280"/>
      <c r="F589" s="280"/>
      <c r="G589" s="280"/>
      <c r="H589" s="280"/>
      <c r="I589" s="281"/>
    </row>
    <row r="590" spans="1:9" ht="15.75" thickBot="1" x14ac:dyDescent="0.3">
      <c r="C590" s="111" t="s">
        <v>124</v>
      </c>
      <c r="D590" s="118" t="s">
        <v>125</v>
      </c>
      <c r="E590" s="12" t="s">
        <v>126</v>
      </c>
      <c r="F590" s="12" t="s">
        <v>127</v>
      </c>
      <c r="G590" s="12" t="s">
        <v>128</v>
      </c>
      <c r="H590" s="111" t="s">
        <v>108</v>
      </c>
      <c r="I590" s="12"/>
    </row>
    <row r="591" spans="1:9" ht="15.75" thickBot="1" x14ac:dyDescent="0.3">
      <c r="C591" s="111"/>
      <c r="D591" s="11"/>
      <c r="E591" s="11"/>
      <c r="F591" s="11"/>
      <c r="G591" s="11"/>
      <c r="H591" s="11"/>
      <c r="I591" s="12"/>
    </row>
    <row r="592" spans="1:9" ht="15.75" thickBot="1" x14ac:dyDescent="0.3">
      <c r="C592" s="276" t="s">
        <v>8</v>
      </c>
      <c r="D592" s="277"/>
      <c r="E592" s="277"/>
      <c r="F592" s="277"/>
      <c r="G592" s="277"/>
      <c r="H592" s="278"/>
      <c r="I592" s="102"/>
    </row>
    <row r="593" spans="3:9" ht="15.75" thickBot="1" x14ac:dyDescent="0.3">
      <c r="C593" s="279" t="s">
        <v>130</v>
      </c>
      <c r="D593" s="280"/>
      <c r="E593" s="280"/>
      <c r="F593" s="280"/>
      <c r="G593" s="280"/>
      <c r="H593" s="280"/>
      <c r="I593" s="281"/>
    </row>
    <row r="594" spans="3:9" ht="15.75" thickBot="1" x14ac:dyDescent="0.3">
      <c r="C594" s="111" t="s">
        <v>131</v>
      </c>
      <c r="D594" s="118" t="s">
        <v>132</v>
      </c>
      <c r="E594" s="12" t="s">
        <v>133</v>
      </c>
      <c r="F594" s="12" t="s">
        <v>134</v>
      </c>
      <c r="G594" s="12" t="s">
        <v>107</v>
      </c>
      <c r="H594" s="111" t="s">
        <v>108</v>
      </c>
      <c r="I594" s="12"/>
    </row>
    <row r="595" spans="3:9" ht="15.75" thickBot="1" x14ac:dyDescent="0.3">
      <c r="C595" s="111" t="s">
        <v>59</v>
      </c>
      <c r="D595" s="11">
        <v>170156</v>
      </c>
      <c r="E595" s="11">
        <v>220</v>
      </c>
      <c r="F595" s="11">
        <v>374343.2</v>
      </c>
      <c r="G595" s="11">
        <v>20</v>
      </c>
      <c r="H595" s="11">
        <v>18717.16</v>
      </c>
      <c r="I595" s="12"/>
    </row>
    <row r="596" spans="3:9" ht="15.75" thickBot="1" x14ac:dyDescent="0.3">
      <c r="C596" s="276" t="s">
        <v>8</v>
      </c>
      <c r="D596" s="277"/>
      <c r="E596" s="277"/>
      <c r="F596" s="277"/>
      <c r="G596" s="277"/>
      <c r="H596" s="278"/>
      <c r="I596" s="102">
        <f>H595</f>
        <v>18717.16</v>
      </c>
    </row>
    <row r="597" spans="3:9" ht="15.75" thickBot="1" x14ac:dyDescent="0.3">
      <c r="C597" s="276" t="s">
        <v>129</v>
      </c>
      <c r="D597" s="277"/>
      <c r="E597" s="277"/>
      <c r="F597" s="277"/>
      <c r="G597" s="277"/>
      <c r="H597" s="278"/>
      <c r="I597" s="102">
        <f>I596+I592+I588+I575</f>
        <v>82936.81</v>
      </c>
    </row>
    <row r="641" spans="1:9" s="55" customFormat="1" x14ac:dyDescent="0.25">
      <c r="A641"/>
      <c r="B641"/>
      <c r="C641"/>
      <c r="D641"/>
      <c r="E641"/>
      <c r="F641"/>
      <c r="G641"/>
      <c r="H641"/>
      <c r="I641"/>
    </row>
    <row r="668" spans="1:10" s="55" customFormat="1" x14ac:dyDescent="0.25">
      <c r="A668"/>
      <c r="B668"/>
      <c r="C668"/>
      <c r="D668"/>
      <c r="E668"/>
      <c r="F668"/>
      <c r="G668"/>
      <c r="H668"/>
      <c r="I668"/>
      <c r="J668"/>
    </row>
    <row r="673" spans="1:10" s="55" customFormat="1" x14ac:dyDescent="0.25">
      <c r="A673"/>
      <c r="B673"/>
      <c r="C673"/>
      <c r="D673"/>
      <c r="E673"/>
      <c r="F673"/>
      <c r="G673"/>
      <c r="H673"/>
      <c r="I673"/>
    </row>
    <row r="674" spans="1:10" s="55" customFormat="1" x14ac:dyDescent="0.25">
      <c r="A674"/>
      <c r="B674"/>
      <c r="C674"/>
      <c r="D674"/>
      <c r="E674"/>
      <c r="F674"/>
      <c r="G674"/>
      <c r="H674"/>
      <c r="I674"/>
      <c r="J674"/>
    </row>
    <row r="675" spans="1:10" x14ac:dyDescent="0.25">
      <c r="J675" s="55"/>
    </row>
    <row r="678" spans="1:10" ht="16.5" customHeight="1" x14ac:dyDescent="0.25"/>
    <row r="679" spans="1:10" ht="16.5" customHeight="1" x14ac:dyDescent="0.25"/>
    <row r="680" spans="1:10" ht="16.5" customHeight="1" x14ac:dyDescent="0.25"/>
    <row r="693" spans="1:9" s="55" customFormat="1" x14ac:dyDescent="0.25">
      <c r="A693"/>
      <c r="B693"/>
      <c r="C693"/>
      <c r="D693"/>
      <c r="E693"/>
      <c r="F693"/>
      <c r="G693"/>
      <c r="H693"/>
      <c r="I693"/>
    </row>
    <row r="696" spans="1:9" s="55" customFormat="1" ht="18" customHeight="1" x14ac:dyDescent="0.25">
      <c r="A696"/>
      <c r="B696"/>
      <c r="C696"/>
      <c r="D696"/>
      <c r="E696"/>
      <c r="F696"/>
      <c r="G696"/>
      <c r="H696"/>
      <c r="I696"/>
    </row>
  </sheetData>
  <mergeCells count="467">
    <mergeCell ref="C507:I507"/>
    <mergeCell ref="C389:D389"/>
    <mergeCell ref="C86:D86"/>
    <mergeCell ref="C87:H87"/>
    <mergeCell ref="C88:I88"/>
    <mergeCell ref="C91:I91"/>
    <mergeCell ref="C94:H94"/>
    <mergeCell ref="C95:H95"/>
    <mergeCell ref="B572:I572"/>
    <mergeCell ref="C123:H123"/>
    <mergeCell ref="C124:I124"/>
    <mergeCell ref="C126:H126"/>
    <mergeCell ref="C127:I127"/>
    <mergeCell ref="C130:H130"/>
    <mergeCell ref="C131:H131"/>
    <mergeCell ref="C494:I494"/>
    <mergeCell ref="C495:I495"/>
    <mergeCell ref="C496:D496"/>
    <mergeCell ref="C497:H497"/>
    <mergeCell ref="C498:I498"/>
    <mergeCell ref="C501:D501"/>
    <mergeCell ref="C502:D502"/>
    <mergeCell ref="C503:H503"/>
    <mergeCell ref="C504:I504"/>
    <mergeCell ref="C506:H506"/>
    <mergeCell ref="C114:I114"/>
    <mergeCell ref="C115:I115"/>
    <mergeCell ref="C116:D116"/>
    <mergeCell ref="C117:H117"/>
    <mergeCell ref="C118:I118"/>
    <mergeCell ref="C119:D119"/>
    <mergeCell ref="C120:D120"/>
    <mergeCell ref="C121:D121"/>
    <mergeCell ref="C122:D122"/>
    <mergeCell ref="C73:H73"/>
    <mergeCell ref="C74:H74"/>
    <mergeCell ref="C541:D541"/>
    <mergeCell ref="C499:D499"/>
    <mergeCell ref="C500:D500"/>
    <mergeCell ref="C351:H351"/>
    <mergeCell ref="C352:I352"/>
    <mergeCell ref="C355:H355"/>
    <mergeCell ref="C356:H356"/>
    <mergeCell ref="C347:H347"/>
    <mergeCell ref="C348:I348"/>
    <mergeCell ref="C446:I446"/>
    <mergeCell ref="C447:I447"/>
    <mergeCell ref="C448:D448"/>
    <mergeCell ref="C449:H449"/>
    <mergeCell ref="C450:I450"/>
    <mergeCell ref="C451:D451"/>
    <mergeCell ref="C452:D452"/>
    <mergeCell ref="C453:D453"/>
    <mergeCell ref="C454:D454"/>
    <mergeCell ref="C455:D455"/>
    <mergeCell ref="C456:D456"/>
    <mergeCell ref="C457:D457"/>
    <mergeCell ref="C458:D458"/>
    <mergeCell ref="C49:I49"/>
    <mergeCell ref="C50:I50"/>
    <mergeCell ref="C51:D51"/>
    <mergeCell ref="C52:H52"/>
    <mergeCell ref="C53:I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H65"/>
    <mergeCell ref="C66:I66"/>
    <mergeCell ref="C69:H69"/>
    <mergeCell ref="C70:I70"/>
    <mergeCell ref="C340:D340"/>
    <mergeCell ref="C341:D341"/>
    <mergeCell ref="C342:D342"/>
    <mergeCell ref="C343:D343"/>
    <mergeCell ref="C344:D344"/>
    <mergeCell ref="C345:D345"/>
    <mergeCell ref="C346:D346"/>
    <mergeCell ref="C331:I331"/>
    <mergeCell ref="C332:I332"/>
    <mergeCell ref="C333:D333"/>
    <mergeCell ref="C334:H334"/>
    <mergeCell ref="C335:I335"/>
    <mergeCell ref="C336:D336"/>
    <mergeCell ref="C337:D337"/>
    <mergeCell ref="C338:D338"/>
    <mergeCell ref="C339:D339"/>
    <mergeCell ref="C170:H170"/>
    <mergeCell ref="C306:H306"/>
    <mergeCell ref="C307:H307"/>
    <mergeCell ref="C298:D298"/>
    <mergeCell ref="C299:H299"/>
    <mergeCell ref="C300:I300"/>
    <mergeCell ref="C584:D584"/>
    <mergeCell ref="C585:D585"/>
    <mergeCell ref="C586:D586"/>
    <mergeCell ref="C587:D587"/>
    <mergeCell ref="C478:D478"/>
    <mergeCell ref="C479:H479"/>
    <mergeCell ref="C480:I480"/>
    <mergeCell ref="C481:D481"/>
    <mergeCell ref="C482:H482"/>
    <mergeCell ref="C483:I483"/>
    <mergeCell ref="C485:H485"/>
    <mergeCell ref="C486:I486"/>
    <mergeCell ref="C490:H490"/>
    <mergeCell ref="C558:D558"/>
    <mergeCell ref="C559:H559"/>
    <mergeCell ref="C557:D557"/>
    <mergeCell ref="C556:I556"/>
    <mergeCell ref="C535:I535"/>
    <mergeCell ref="C536:I536"/>
    <mergeCell ref="C539:I539"/>
    <mergeCell ref="C546:H546"/>
    <mergeCell ref="C547:I547"/>
    <mergeCell ref="C516:H516"/>
    <mergeCell ref="C528:H528"/>
    <mergeCell ref="C390:H390"/>
    <mergeCell ref="C391:I391"/>
    <mergeCell ref="C393:H393"/>
    <mergeCell ref="C513:I513"/>
    <mergeCell ref="C514:I514"/>
    <mergeCell ref="C383:H383"/>
    <mergeCell ref="C384:I384"/>
    <mergeCell ref="C385:D385"/>
    <mergeCell ref="C386:D386"/>
    <mergeCell ref="C387:D387"/>
    <mergeCell ref="C510:H510"/>
    <mergeCell ref="C511:H511"/>
    <mergeCell ref="C459:D459"/>
    <mergeCell ref="C460:D460"/>
    <mergeCell ref="C461:D461"/>
    <mergeCell ref="C462:H462"/>
    <mergeCell ref="C463:I463"/>
    <mergeCell ref="C466:H466"/>
    <mergeCell ref="C467:I467"/>
    <mergeCell ref="C471:H471"/>
    <mergeCell ref="C394:I394"/>
    <mergeCell ref="C397:H397"/>
    <mergeCell ref="C398:H398"/>
    <mergeCell ref="C388:D388"/>
    <mergeCell ref="C380:I380"/>
    <mergeCell ref="C381:I381"/>
    <mergeCell ref="C382:D382"/>
    <mergeCell ref="C374:H374"/>
    <mergeCell ref="C375:H375"/>
    <mergeCell ref="C370:H370"/>
    <mergeCell ref="C371:I371"/>
    <mergeCell ref="B358:I358"/>
    <mergeCell ref="A377:I377"/>
    <mergeCell ref="B378:I378"/>
    <mergeCell ref="C360:I360"/>
    <mergeCell ref="C361:I361"/>
    <mergeCell ref="C362:D362"/>
    <mergeCell ref="C363:H363"/>
    <mergeCell ref="C364:I364"/>
    <mergeCell ref="C365:D365"/>
    <mergeCell ref="C366:D366"/>
    <mergeCell ref="C367:H367"/>
    <mergeCell ref="C368:I368"/>
    <mergeCell ref="C302:H302"/>
    <mergeCell ref="C303:I303"/>
    <mergeCell ref="C294:D294"/>
    <mergeCell ref="C295:D295"/>
    <mergeCell ref="C296:D296"/>
    <mergeCell ref="C297:D297"/>
    <mergeCell ref="C289:I289"/>
    <mergeCell ref="C290:I290"/>
    <mergeCell ref="C291:D291"/>
    <mergeCell ref="C292:H292"/>
    <mergeCell ref="C293:I293"/>
    <mergeCell ref="C282:H282"/>
    <mergeCell ref="C283:I283"/>
    <mergeCell ref="C286:H286"/>
    <mergeCell ref="C287:H287"/>
    <mergeCell ref="C278:D278"/>
    <mergeCell ref="C268:I268"/>
    <mergeCell ref="C269:I269"/>
    <mergeCell ref="C270:D270"/>
    <mergeCell ref="C271:H271"/>
    <mergeCell ref="C272:I272"/>
    <mergeCell ref="C273:D273"/>
    <mergeCell ref="C274:D274"/>
    <mergeCell ref="C275:D275"/>
    <mergeCell ref="C276:D276"/>
    <mergeCell ref="C277:D277"/>
    <mergeCell ref="C279:H279"/>
    <mergeCell ref="C280:I280"/>
    <mergeCell ref="C262:I262"/>
    <mergeCell ref="C265:H265"/>
    <mergeCell ref="C266:H266"/>
    <mergeCell ref="C256:D256"/>
    <mergeCell ref="C255:D255"/>
    <mergeCell ref="C257:D257"/>
    <mergeCell ref="C258:H258"/>
    <mergeCell ref="C259:I259"/>
    <mergeCell ref="C261:H261"/>
    <mergeCell ref="C250:I250"/>
    <mergeCell ref="C251:D251"/>
    <mergeCell ref="C252:D252"/>
    <mergeCell ref="C253:H253"/>
    <mergeCell ref="C254:I254"/>
    <mergeCell ref="C242:H242"/>
    <mergeCell ref="C243:I243"/>
    <mergeCell ref="C246:H246"/>
    <mergeCell ref="C247:H247"/>
    <mergeCell ref="C249:I249"/>
    <mergeCell ref="C236:I236"/>
    <mergeCell ref="C237:D237"/>
    <mergeCell ref="C238:D238"/>
    <mergeCell ref="C239:H239"/>
    <mergeCell ref="C240:I240"/>
    <mergeCell ref="C231:I231"/>
    <mergeCell ref="C232:I232"/>
    <mergeCell ref="C233:D233"/>
    <mergeCell ref="C234:D234"/>
    <mergeCell ref="C235:H235"/>
    <mergeCell ref="C208:H208"/>
    <mergeCell ref="C209:H209"/>
    <mergeCell ref="C197:D197"/>
    <mergeCell ref="C201:D201"/>
    <mergeCell ref="C199:I199"/>
    <mergeCell ref="C200:D200"/>
    <mergeCell ref="C202:H202"/>
    <mergeCell ref="C203:I203"/>
    <mergeCell ref="C205:H205"/>
    <mergeCell ref="C596:H596"/>
    <mergeCell ref="C597:H597"/>
    <mergeCell ref="B473:I473"/>
    <mergeCell ref="B492:I492"/>
    <mergeCell ref="C537:D537"/>
    <mergeCell ref="C538:H538"/>
    <mergeCell ref="C540:D540"/>
    <mergeCell ref="C542:H542"/>
    <mergeCell ref="C543:I543"/>
    <mergeCell ref="C550:H550"/>
    <mergeCell ref="C551:H551"/>
    <mergeCell ref="C560:I560"/>
    <mergeCell ref="C577:D577"/>
    <mergeCell ref="C588:H588"/>
    <mergeCell ref="C589:I589"/>
    <mergeCell ref="C592:H592"/>
    <mergeCell ref="C593:I593"/>
    <mergeCell ref="C573:I573"/>
    <mergeCell ref="C574:D574"/>
    <mergeCell ref="C575:H575"/>
    <mergeCell ref="C561:D561"/>
    <mergeCell ref="C562:H562"/>
    <mergeCell ref="C563:I563"/>
    <mergeCell ref="C565:H565"/>
    <mergeCell ref="C79:I79"/>
    <mergeCell ref="C80:D80"/>
    <mergeCell ref="C81:H81"/>
    <mergeCell ref="C82:I82"/>
    <mergeCell ref="C78:I78"/>
    <mergeCell ref="C83:D83"/>
    <mergeCell ref="C84:D84"/>
    <mergeCell ref="C85:D85"/>
    <mergeCell ref="C90:H90"/>
    <mergeCell ref="C555:I555"/>
    <mergeCell ref="C489:H489"/>
    <mergeCell ref="C155:I155"/>
    <mergeCell ref="C156:I156"/>
    <mergeCell ref="C157:D157"/>
    <mergeCell ref="C158:D158"/>
    <mergeCell ref="C159:H159"/>
    <mergeCell ref="C160:I160"/>
    <mergeCell ref="C161:D161"/>
    <mergeCell ref="C162:H162"/>
    <mergeCell ref="C163:I163"/>
    <mergeCell ref="C165:H165"/>
    <mergeCell ref="C166:I166"/>
    <mergeCell ref="C321:H321"/>
    <mergeCell ref="C322:I322"/>
    <mergeCell ref="C324:H324"/>
    <mergeCell ref="C325:I325"/>
    <mergeCell ref="C328:H328"/>
    <mergeCell ref="C416:H416"/>
    <mergeCell ref="C417:I417"/>
    <mergeCell ref="C169:H169"/>
    <mergeCell ref="C176:I176"/>
    <mergeCell ref="C177:I177"/>
    <mergeCell ref="C178:D178"/>
    <mergeCell ref="C135:I135"/>
    <mergeCell ref="C136:I136"/>
    <mergeCell ref="C137:D137"/>
    <mergeCell ref="C138:D138"/>
    <mergeCell ref="C139:H139"/>
    <mergeCell ref="C140:I140"/>
    <mergeCell ref="C141:D141"/>
    <mergeCell ref="C142:D142"/>
    <mergeCell ref="C143:H143"/>
    <mergeCell ref="C144:I144"/>
    <mergeCell ref="C146:H146"/>
    <mergeCell ref="C147:I147"/>
    <mergeCell ref="C150:H150"/>
    <mergeCell ref="C151:H151"/>
    <mergeCell ref="B553:I553"/>
    <mergeCell ref="C576:I576"/>
    <mergeCell ref="C569:H569"/>
    <mergeCell ref="C570:H570"/>
    <mergeCell ref="C566:I566"/>
    <mergeCell ref="C519:D519"/>
    <mergeCell ref="C520:H520"/>
    <mergeCell ref="C521:I521"/>
    <mergeCell ref="C523:H523"/>
    <mergeCell ref="C524:I524"/>
    <mergeCell ref="C527:H527"/>
    <mergeCell ref="C517:I517"/>
    <mergeCell ref="C518:D518"/>
    <mergeCell ref="C315:I315"/>
    <mergeCell ref="C316:D316"/>
    <mergeCell ref="C317:D317"/>
    <mergeCell ref="C318:D318"/>
    <mergeCell ref="C319:D319"/>
    <mergeCell ref="C320:D320"/>
    <mergeCell ref="C98:I98"/>
    <mergeCell ref="C99:D99"/>
    <mergeCell ref="C100:H100"/>
    <mergeCell ref="C101:I101"/>
    <mergeCell ref="C102:D102"/>
    <mergeCell ref="C103:D103"/>
    <mergeCell ref="C104:H104"/>
    <mergeCell ref="C105:I105"/>
    <mergeCell ref="C515:D515"/>
    <mergeCell ref="C220:D220"/>
    <mergeCell ref="C221:H221"/>
    <mergeCell ref="C222:I222"/>
    <mergeCell ref="C224:H224"/>
    <mergeCell ref="C225:I225"/>
    <mergeCell ref="C228:H228"/>
    <mergeCell ref="C229:H229"/>
    <mergeCell ref="C216:D216"/>
    <mergeCell ref="C440:I440"/>
    <mergeCell ref="C443:H443"/>
    <mergeCell ref="C444:H444"/>
    <mergeCell ref="C311:I311"/>
    <mergeCell ref="C312:I312"/>
    <mergeCell ref="C313:D313"/>
    <mergeCell ref="C314:H314"/>
    <mergeCell ref="C580:D580"/>
    <mergeCell ref="C581:D581"/>
    <mergeCell ref="C582:D582"/>
    <mergeCell ref="C583:D583"/>
    <mergeCell ref="C578:D578"/>
    <mergeCell ref="C579:D579"/>
    <mergeCell ref="C429:H429"/>
    <mergeCell ref="C430:I430"/>
    <mergeCell ref="C426:I426"/>
    <mergeCell ref="C428:D428"/>
    <mergeCell ref="C431:D431"/>
    <mergeCell ref="C432:D432"/>
    <mergeCell ref="C433:D433"/>
    <mergeCell ref="C434:D434"/>
    <mergeCell ref="C435:D435"/>
    <mergeCell ref="C436:H436"/>
    <mergeCell ref="C437:I437"/>
    <mergeCell ref="C439:H439"/>
    <mergeCell ref="C427:I427"/>
    <mergeCell ref="C475:I475"/>
    <mergeCell ref="C476:I476"/>
    <mergeCell ref="C477:D477"/>
    <mergeCell ref="C470:H470"/>
    <mergeCell ref="A531:I531"/>
    <mergeCell ref="C179:D179"/>
    <mergeCell ref="C180:H180"/>
    <mergeCell ref="C181:I181"/>
    <mergeCell ref="C182:D182"/>
    <mergeCell ref="C183:H183"/>
    <mergeCell ref="B309:I309"/>
    <mergeCell ref="C329:H329"/>
    <mergeCell ref="C213:I213"/>
    <mergeCell ref="C214:I214"/>
    <mergeCell ref="C215:D215"/>
    <mergeCell ref="C217:H217"/>
    <mergeCell ref="C218:I218"/>
    <mergeCell ref="C219:D219"/>
    <mergeCell ref="C193:I193"/>
    <mergeCell ref="C194:I194"/>
    <mergeCell ref="C195:D195"/>
    <mergeCell ref="C196:D196"/>
    <mergeCell ref="C198:H198"/>
    <mergeCell ref="C184:I184"/>
    <mergeCell ref="C186:H186"/>
    <mergeCell ref="C187:I187"/>
    <mergeCell ref="C190:H190"/>
    <mergeCell ref="C191:H191"/>
    <mergeCell ref="C206:I206"/>
    <mergeCell ref="A173:I173"/>
    <mergeCell ref="B174:I174"/>
    <mergeCell ref="B211:I211"/>
    <mergeCell ref="A532:I532"/>
    <mergeCell ref="B533:I533"/>
    <mergeCell ref="B400:I400"/>
    <mergeCell ref="C402:I402"/>
    <mergeCell ref="C403:I403"/>
    <mergeCell ref="C404:D404"/>
    <mergeCell ref="C405:D405"/>
    <mergeCell ref="C406:D406"/>
    <mergeCell ref="C407:D407"/>
    <mergeCell ref="C408:H408"/>
    <mergeCell ref="C409:I409"/>
    <mergeCell ref="C410:D410"/>
    <mergeCell ref="C411:D411"/>
    <mergeCell ref="C412:D412"/>
    <mergeCell ref="C419:H419"/>
    <mergeCell ref="C420:I420"/>
    <mergeCell ref="C423:H423"/>
    <mergeCell ref="C424:H424"/>
    <mergeCell ref="C413:D413"/>
    <mergeCell ref="C414:D414"/>
    <mergeCell ref="C415:D415"/>
    <mergeCell ref="C30:I30"/>
    <mergeCell ref="C31:D31"/>
    <mergeCell ref="C46:H46"/>
    <mergeCell ref="C47:H47"/>
    <mergeCell ref="C39:H39"/>
    <mergeCell ref="C40:I40"/>
    <mergeCell ref="C42:H42"/>
    <mergeCell ref="C43:I43"/>
    <mergeCell ref="A172:I172"/>
    <mergeCell ref="C34:D34"/>
    <mergeCell ref="C35:D35"/>
    <mergeCell ref="C36:D36"/>
    <mergeCell ref="C37:D37"/>
    <mergeCell ref="C38:D38"/>
    <mergeCell ref="C107:H107"/>
    <mergeCell ref="C108:I108"/>
    <mergeCell ref="C111:H111"/>
    <mergeCell ref="C97:I97"/>
    <mergeCell ref="C32:H32"/>
    <mergeCell ref="C33:I33"/>
    <mergeCell ref="B76:I76"/>
    <mergeCell ref="B133:I133"/>
    <mergeCell ref="B153:I153"/>
    <mergeCell ref="C112:H112"/>
    <mergeCell ref="C29:I29"/>
    <mergeCell ref="C7:D7"/>
    <mergeCell ref="C8:D8"/>
    <mergeCell ref="C9:D9"/>
    <mergeCell ref="C10:D10"/>
    <mergeCell ref="C12:I12"/>
    <mergeCell ref="C13:D13"/>
    <mergeCell ref="C14:D14"/>
    <mergeCell ref="C15:D15"/>
    <mergeCell ref="C16:D16"/>
    <mergeCell ref="C17:D17"/>
    <mergeCell ref="C18:D18"/>
    <mergeCell ref="C19:H19"/>
    <mergeCell ref="C20:I20"/>
    <mergeCell ref="C22:H22"/>
    <mergeCell ref="A1:I1"/>
    <mergeCell ref="C11:H11"/>
    <mergeCell ref="C6:I6"/>
    <mergeCell ref="C5:I5"/>
    <mergeCell ref="B3:I3"/>
    <mergeCell ref="A2:I2"/>
    <mergeCell ref="C23:I23"/>
    <mergeCell ref="C26:H26"/>
    <mergeCell ref="C27:H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2:F10"/>
  <sheetViews>
    <sheetView workbookViewId="0">
      <selection activeCell="C2" sqref="C2:F2"/>
    </sheetView>
  </sheetViews>
  <sheetFormatPr baseColWidth="10" defaultRowHeight="15" x14ac:dyDescent="0.25"/>
  <cols>
    <col min="3" max="3" width="25.7109375" customWidth="1"/>
    <col min="5" max="5" width="27.140625" customWidth="1"/>
    <col min="6" max="6" width="18" customWidth="1"/>
  </cols>
  <sheetData>
    <row r="2" spans="3:6" ht="15.75" x14ac:dyDescent="0.25">
      <c r="C2" s="332" t="s">
        <v>59</v>
      </c>
      <c r="D2" s="333"/>
      <c r="E2" s="333"/>
      <c r="F2" s="333"/>
    </row>
    <row r="3" spans="3:6" x14ac:dyDescent="0.25">
      <c r="C3" s="47" t="s">
        <v>60</v>
      </c>
      <c r="D3" s="48" t="s">
        <v>2</v>
      </c>
      <c r="E3" s="49" t="s">
        <v>61</v>
      </c>
      <c r="F3" s="50" t="s">
        <v>62</v>
      </c>
    </row>
    <row r="4" spans="3:6" x14ac:dyDescent="0.25">
      <c r="C4" s="47" t="s">
        <v>63</v>
      </c>
      <c r="D4" s="48">
        <v>1</v>
      </c>
      <c r="E4" s="58">
        <v>4000000</v>
      </c>
      <c r="F4" s="50">
        <f>E4/30</f>
        <v>133333.33333333334</v>
      </c>
    </row>
    <row r="5" spans="3:6" x14ac:dyDescent="0.25">
      <c r="C5" s="47" t="s">
        <v>64</v>
      </c>
      <c r="D5" s="48">
        <v>1</v>
      </c>
      <c r="E5" s="51">
        <f>+F5*30</f>
        <v>3000000</v>
      </c>
      <c r="F5" s="52">
        <v>100000</v>
      </c>
    </row>
    <row r="6" spans="3:6" x14ac:dyDescent="0.25">
      <c r="C6" s="53" t="s">
        <v>65</v>
      </c>
      <c r="D6" s="49">
        <v>1</v>
      </c>
      <c r="E6" s="51">
        <f t="shared" ref="E6" si="0">+F6*30</f>
        <v>2400000</v>
      </c>
      <c r="F6" s="54">
        <v>80000</v>
      </c>
    </row>
    <row r="7" spans="3:6" x14ac:dyDescent="0.25">
      <c r="C7" s="47" t="s">
        <v>66</v>
      </c>
      <c r="D7" s="48">
        <v>1</v>
      </c>
      <c r="E7" s="51">
        <f>+F7*30</f>
        <v>1800000</v>
      </c>
      <c r="F7" s="54">
        <v>60000</v>
      </c>
    </row>
    <row r="8" spans="3:6" x14ac:dyDescent="0.25">
      <c r="C8" s="55"/>
      <c r="D8" s="56"/>
      <c r="E8" s="55"/>
      <c r="F8" s="55"/>
    </row>
    <row r="9" spans="3:6" x14ac:dyDescent="0.25">
      <c r="C9" s="55"/>
      <c r="D9" s="56"/>
      <c r="E9" s="55"/>
      <c r="F9" s="55"/>
    </row>
    <row r="10" spans="3:6" ht="15.75" x14ac:dyDescent="0.25">
      <c r="C10" s="332" t="s">
        <v>67</v>
      </c>
      <c r="D10" s="333"/>
      <c r="E10" s="333"/>
      <c r="F10" s="57">
        <v>0.61829999999999996</v>
      </c>
    </row>
  </sheetData>
  <mergeCells count="2">
    <mergeCell ref="C2:F2"/>
    <mergeCell ref="C10:E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17"/>
  <sheetViews>
    <sheetView workbookViewId="0">
      <selection activeCell="B1" sqref="B1:H1"/>
    </sheetView>
  </sheetViews>
  <sheetFormatPr baseColWidth="10" defaultRowHeight="15" x14ac:dyDescent="0.25"/>
  <cols>
    <col min="3" max="3" width="40.28515625" customWidth="1"/>
    <col min="4" max="4" width="29" customWidth="1"/>
    <col min="5" max="5" width="14.85546875" customWidth="1"/>
    <col min="6" max="6" width="14.5703125" customWidth="1"/>
    <col min="7" max="7" width="23" customWidth="1"/>
    <col min="8" max="8" width="16.42578125" customWidth="1"/>
  </cols>
  <sheetData>
    <row r="1" spans="2:8" x14ac:dyDescent="0.25">
      <c r="B1" s="340" t="s">
        <v>68</v>
      </c>
      <c r="C1" s="340"/>
      <c r="D1" s="340"/>
      <c r="E1" s="340"/>
      <c r="F1" s="340"/>
      <c r="G1" s="340"/>
      <c r="H1" s="340"/>
    </row>
    <row r="2" spans="2:8" ht="45" x14ac:dyDescent="0.25">
      <c r="B2" s="341" t="s">
        <v>69</v>
      </c>
      <c r="C2" s="341"/>
      <c r="D2" s="24" t="s">
        <v>70</v>
      </c>
      <c r="E2" s="24" t="s">
        <v>71</v>
      </c>
      <c r="F2" s="24" t="s">
        <v>72</v>
      </c>
      <c r="G2" s="24" t="s">
        <v>73</v>
      </c>
      <c r="H2" s="24" t="s">
        <v>74</v>
      </c>
    </row>
    <row r="3" spans="2:8" x14ac:dyDescent="0.25">
      <c r="B3" s="342" t="s">
        <v>75</v>
      </c>
      <c r="C3" s="343"/>
      <c r="D3" s="343"/>
      <c r="E3" s="343"/>
      <c r="F3" s="343"/>
      <c r="G3" s="344"/>
      <c r="H3" s="59">
        <f>+'PRESUPUESTO OFICIAL'!F59</f>
        <v>27676666.180000003</v>
      </c>
    </row>
    <row r="4" spans="2:8" x14ac:dyDescent="0.25">
      <c r="B4" s="339" t="s">
        <v>76</v>
      </c>
      <c r="C4" s="339"/>
      <c r="D4" s="60"/>
      <c r="E4" s="60"/>
      <c r="F4" s="60"/>
      <c r="G4" s="60"/>
      <c r="H4" s="60"/>
    </row>
    <row r="5" spans="2:8" x14ac:dyDescent="0.25">
      <c r="B5" s="345" t="s">
        <v>77</v>
      </c>
      <c r="C5" s="346"/>
      <c r="D5" s="60"/>
      <c r="E5" s="60"/>
      <c r="F5" s="60"/>
      <c r="G5" s="61">
        <f>+G6+G7</f>
        <v>2333333.333333333</v>
      </c>
      <c r="H5" s="62">
        <f>+G5/H3</f>
        <v>8.4306878514850553E-2</v>
      </c>
    </row>
    <row r="6" spans="2:8" x14ac:dyDescent="0.25">
      <c r="B6" s="163">
        <v>1</v>
      </c>
      <c r="C6" s="66" t="s">
        <v>63</v>
      </c>
      <c r="D6" s="61">
        <v>4000000</v>
      </c>
      <c r="E6" s="166">
        <v>1</v>
      </c>
      <c r="F6" s="63">
        <v>3</v>
      </c>
      <c r="G6" s="61">
        <f>+(D6*E6)/F6</f>
        <v>1333333.3333333333</v>
      </c>
      <c r="H6" s="62"/>
    </row>
    <row r="7" spans="2:8" x14ac:dyDescent="0.25">
      <c r="B7" s="164">
        <v>2</v>
      </c>
      <c r="C7" s="165" t="s">
        <v>78</v>
      </c>
      <c r="D7" s="61">
        <v>3000000</v>
      </c>
      <c r="E7" s="166">
        <v>1</v>
      </c>
      <c r="F7" s="166">
        <v>3</v>
      </c>
      <c r="G7" s="61">
        <f>+(D7*E7)/F7</f>
        <v>1000000</v>
      </c>
      <c r="H7" s="64"/>
    </row>
    <row r="8" spans="2:8" x14ac:dyDescent="0.25">
      <c r="B8" s="65" t="s">
        <v>79</v>
      </c>
      <c r="C8" s="66"/>
      <c r="D8" s="60"/>
      <c r="E8" s="60"/>
      <c r="F8" s="60"/>
      <c r="G8" s="60"/>
      <c r="H8" s="64"/>
    </row>
    <row r="9" spans="2:8" x14ac:dyDescent="0.25">
      <c r="B9" s="339" t="s">
        <v>80</v>
      </c>
      <c r="C9" s="339"/>
      <c r="D9" s="60"/>
      <c r="E9" s="60"/>
      <c r="F9" s="60"/>
      <c r="G9" s="67">
        <f>+SUM(G10:G13)</f>
        <v>2490899.9562000004</v>
      </c>
      <c r="H9" s="62">
        <f>+G9/H3</f>
        <v>0.09</v>
      </c>
    </row>
    <row r="10" spans="2:8" x14ac:dyDescent="0.25">
      <c r="B10" s="336" t="s">
        <v>81</v>
      </c>
      <c r="C10" s="336"/>
      <c r="D10" s="61">
        <f>+H3</f>
        <v>27676666.180000003</v>
      </c>
      <c r="E10" s="60"/>
      <c r="F10" s="62">
        <v>0.05</v>
      </c>
      <c r="G10" s="67">
        <f>+D10*F10</f>
        <v>1383833.3090000004</v>
      </c>
      <c r="H10" s="60"/>
    </row>
    <row r="11" spans="2:8" x14ac:dyDescent="0.25">
      <c r="B11" s="336" t="s">
        <v>82</v>
      </c>
      <c r="C11" s="336"/>
      <c r="D11" s="61">
        <f>+H3</f>
        <v>27676666.180000003</v>
      </c>
      <c r="E11" s="60"/>
      <c r="F11" s="62">
        <v>0.01</v>
      </c>
      <c r="G11" s="67">
        <f t="shared" ref="G11:G13" si="0">+D11*F11</f>
        <v>276766.66180000006</v>
      </c>
      <c r="H11" s="60"/>
    </row>
    <row r="12" spans="2:8" x14ac:dyDescent="0.25">
      <c r="B12" s="336" t="s">
        <v>83</v>
      </c>
      <c r="C12" s="336"/>
      <c r="D12" s="61">
        <f>+H3</f>
        <v>27676666.180000003</v>
      </c>
      <c r="E12" s="60"/>
      <c r="F12" s="62">
        <v>0.02</v>
      </c>
      <c r="G12" s="67">
        <f t="shared" si="0"/>
        <v>553533.32360000012</v>
      </c>
      <c r="H12" s="60"/>
    </row>
    <row r="13" spans="2:8" x14ac:dyDescent="0.25">
      <c r="B13" s="337" t="s">
        <v>84</v>
      </c>
      <c r="C13" s="338"/>
      <c r="D13" s="61">
        <f>+H3</f>
        <v>27676666.180000003</v>
      </c>
      <c r="E13" s="60"/>
      <c r="F13" s="62">
        <v>0.01</v>
      </c>
      <c r="G13" s="67">
        <f t="shared" si="0"/>
        <v>276766.66180000006</v>
      </c>
      <c r="H13" s="60"/>
    </row>
    <row r="14" spans="2:8" x14ac:dyDescent="0.25">
      <c r="B14" s="68" t="s">
        <v>85</v>
      </c>
      <c r="C14" s="334" t="s">
        <v>76</v>
      </c>
      <c r="D14" s="334"/>
      <c r="E14" s="334"/>
      <c r="F14" s="334"/>
      <c r="G14" s="334"/>
      <c r="H14" s="62">
        <f>+H9+H5</f>
        <v>0.17430687851485055</v>
      </c>
    </row>
    <row r="15" spans="2:8" x14ac:dyDescent="0.25">
      <c r="B15" s="68" t="s">
        <v>86</v>
      </c>
      <c r="C15" s="334" t="s">
        <v>87</v>
      </c>
      <c r="D15" s="334"/>
      <c r="E15" s="334"/>
      <c r="F15" s="334"/>
      <c r="G15" s="334"/>
      <c r="H15" s="62">
        <v>0.01</v>
      </c>
    </row>
    <row r="16" spans="2:8" x14ac:dyDescent="0.25">
      <c r="B16" s="68" t="s">
        <v>88</v>
      </c>
      <c r="C16" s="334" t="s">
        <v>11</v>
      </c>
      <c r="D16" s="334"/>
      <c r="E16" s="334"/>
      <c r="F16" s="334"/>
      <c r="G16" s="334"/>
      <c r="H16" s="62">
        <v>0.05</v>
      </c>
    </row>
    <row r="17" spans="2:8" x14ac:dyDescent="0.25">
      <c r="B17" s="335" t="s">
        <v>89</v>
      </c>
      <c r="C17" s="335"/>
      <c r="D17" s="335"/>
      <c r="E17" s="335"/>
      <c r="F17" s="335"/>
      <c r="G17" s="335"/>
      <c r="H17" s="62">
        <f>+H14+H15+H16</f>
        <v>0.23430687851485055</v>
      </c>
    </row>
  </sheetData>
  <mergeCells count="14">
    <mergeCell ref="B9:C9"/>
    <mergeCell ref="B1:H1"/>
    <mergeCell ref="B2:C2"/>
    <mergeCell ref="B3:G3"/>
    <mergeCell ref="B4:C4"/>
    <mergeCell ref="B5:C5"/>
    <mergeCell ref="C15:G15"/>
    <mergeCell ref="C16:G16"/>
    <mergeCell ref="B17:G17"/>
    <mergeCell ref="B10:C10"/>
    <mergeCell ref="B11:C11"/>
    <mergeCell ref="B12:C12"/>
    <mergeCell ref="B13:C13"/>
    <mergeCell ref="C14:G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63"/>
  <sheetViews>
    <sheetView zoomScale="55" zoomScaleNormal="55" workbookViewId="0">
      <selection activeCell="D30" sqref="D30"/>
    </sheetView>
  </sheetViews>
  <sheetFormatPr baseColWidth="10" defaultRowHeight="15" x14ac:dyDescent="0.25"/>
  <cols>
    <col min="2" max="2" width="48.7109375" customWidth="1"/>
  </cols>
  <sheetData>
    <row r="1" spans="1:26" ht="15.75" x14ac:dyDescent="0.25">
      <c r="A1" s="352" t="s">
        <v>90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</row>
    <row r="2" spans="1:26" ht="16.5" thickBot="1" x14ac:dyDescent="0.3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6.5" thickBot="1" x14ac:dyDescent="0.3">
      <c r="A3" s="355" t="s">
        <v>91</v>
      </c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7"/>
    </row>
    <row r="4" spans="1:26" ht="15.75" x14ac:dyDescent="0.25">
      <c r="A4" s="42"/>
      <c r="B4" s="358" t="s">
        <v>92</v>
      </c>
      <c r="C4" s="360" t="s">
        <v>93</v>
      </c>
      <c r="D4" s="361"/>
      <c r="E4" s="361"/>
      <c r="F4" s="361"/>
      <c r="G4" s="361"/>
      <c r="H4" s="361"/>
      <c r="I4" s="361"/>
      <c r="J4" s="362"/>
      <c r="K4" s="363" t="s">
        <v>94</v>
      </c>
      <c r="L4" s="364"/>
      <c r="M4" s="364"/>
      <c r="N4" s="364"/>
      <c r="O4" s="364"/>
      <c r="P4" s="364"/>
      <c r="Q4" s="364"/>
      <c r="R4" s="365"/>
      <c r="S4" s="363" t="s">
        <v>95</v>
      </c>
      <c r="T4" s="364"/>
      <c r="U4" s="364"/>
      <c r="V4" s="364"/>
      <c r="W4" s="364"/>
      <c r="X4" s="364"/>
      <c r="Y4" s="364"/>
      <c r="Z4" s="365"/>
    </row>
    <row r="5" spans="1:26" ht="16.5" thickBot="1" x14ac:dyDescent="0.3">
      <c r="A5" s="70" t="s">
        <v>96</v>
      </c>
      <c r="B5" s="359"/>
      <c r="C5" s="366" t="s">
        <v>97</v>
      </c>
      <c r="D5" s="349"/>
      <c r="E5" s="349" t="s">
        <v>98</v>
      </c>
      <c r="F5" s="349"/>
      <c r="G5" s="349" t="s">
        <v>99</v>
      </c>
      <c r="H5" s="349"/>
      <c r="I5" s="349" t="s">
        <v>100</v>
      </c>
      <c r="J5" s="350"/>
      <c r="K5" s="351" t="s">
        <v>97</v>
      </c>
      <c r="L5" s="349"/>
      <c r="M5" s="349" t="s">
        <v>98</v>
      </c>
      <c r="N5" s="349"/>
      <c r="O5" s="349" t="s">
        <v>99</v>
      </c>
      <c r="P5" s="349"/>
      <c r="Q5" s="349" t="s">
        <v>100</v>
      </c>
      <c r="R5" s="350"/>
      <c r="S5" s="351" t="s">
        <v>97</v>
      </c>
      <c r="T5" s="349"/>
      <c r="U5" s="349" t="s">
        <v>98</v>
      </c>
      <c r="V5" s="349"/>
      <c r="W5" s="349" t="s">
        <v>99</v>
      </c>
      <c r="X5" s="349"/>
      <c r="Y5" s="349" t="s">
        <v>100</v>
      </c>
      <c r="Z5" s="350"/>
    </row>
    <row r="6" spans="1:26" ht="19.5" thickBot="1" x14ac:dyDescent="0.35">
      <c r="A6" s="273" t="s">
        <v>14</v>
      </c>
      <c r="B6" s="275"/>
      <c r="C6" s="77"/>
      <c r="D6" s="74"/>
      <c r="E6" s="74"/>
      <c r="F6" s="74"/>
      <c r="G6" s="74"/>
      <c r="H6" s="75"/>
      <c r="I6" s="75"/>
      <c r="J6" s="73"/>
      <c r="K6" s="71"/>
      <c r="L6" s="72"/>
      <c r="M6" s="72"/>
      <c r="N6" s="72"/>
      <c r="O6" s="72"/>
      <c r="P6" s="72"/>
      <c r="Q6" s="72"/>
      <c r="R6" s="73"/>
      <c r="S6" s="71"/>
      <c r="T6" s="72"/>
      <c r="U6" s="72"/>
      <c r="V6" s="72"/>
      <c r="W6" s="72"/>
      <c r="X6" s="72"/>
      <c r="Y6" s="72"/>
      <c r="Z6" s="73"/>
    </row>
    <row r="7" spans="1:26" ht="18" thickBot="1" x14ac:dyDescent="0.35">
      <c r="A7" s="288" t="s">
        <v>15</v>
      </c>
      <c r="B7" s="290"/>
      <c r="C7" s="78"/>
      <c r="D7" s="76"/>
      <c r="E7" s="76"/>
      <c r="F7" s="76"/>
      <c r="G7" s="76"/>
      <c r="H7" s="75"/>
      <c r="I7" s="75"/>
      <c r="J7" s="73"/>
      <c r="K7" s="71"/>
      <c r="L7" s="72"/>
      <c r="M7" s="72"/>
      <c r="N7" s="72"/>
      <c r="O7" s="72"/>
      <c r="P7" s="72"/>
      <c r="Q7" s="72"/>
      <c r="R7" s="73"/>
      <c r="S7" s="71"/>
      <c r="T7" s="72"/>
      <c r="U7" s="72"/>
      <c r="V7" s="72"/>
      <c r="W7" s="72"/>
      <c r="X7" s="72"/>
      <c r="Y7" s="72"/>
      <c r="Z7" s="73"/>
    </row>
    <row r="8" spans="1:26" ht="15.75" thickBot="1" x14ac:dyDescent="0.3">
      <c r="A8" s="7">
        <v>1</v>
      </c>
      <c r="B8" s="7" t="s">
        <v>42</v>
      </c>
      <c r="C8" s="81"/>
      <c r="D8" s="69"/>
      <c r="E8" s="69"/>
      <c r="F8" s="69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x14ac:dyDescent="0.25">
      <c r="B9" s="80" t="s">
        <v>32</v>
      </c>
      <c r="C9" s="79"/>
      <c r="D9" s="26"/>
      <c r="E9" s="105"/>
      <c r="F9" s="105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x14ac:dyDescent="0.25">
      <c r="B10" s="2" t="s">
        <v>35</v>
      </c>
      <c r="C10" s="79"/>
      <c r="D10" s="105"/>
      <c r="E10" s="105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26" ht="15.75" thickBot="1" x14ac:dyDescent="0.3">
      <c r="B11" s="4" t="s">
        <v>28</v>
      </c>
      <c r="C11" s="79"/>
      <c r="D11" s="105"/>
      <c r="E11" s="10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26" ht="15.75" thickBot="1" x14ac:dyDescent="0.3">
      <c r="A12" s="7">
        <v>2</v>
      </c>
      <c r="B12" s="12" t="s">
        <v>29</v>
      </c>
      <c r="C12" s="7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x14ac:dyDescent="0.25">
      <c r="B13" s="80" t="s">
        <v>36</v>
      </c>
      <c r="C13" s="79"/>
      <c r="D13" s="26"/>
      <c r="E13" s="26"/>
      <c r="F13" s="105"/>
      <c r="G13" s="105"/>
      <c r="H13" s="10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x14ac:dyDescent="0.25">
      <c r="B14" s="3" t="s">
        <v>33</v>
      </c>
      <c r="C14" s="79"/>
      <c r="D14" s="26"/>
      <c r="E14" s="26"/>
      <c r="F14" s="105"/>
      <c r="G14" s="105"/>
      <c r="H14" s="10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ht="17.25" customHeight="1" thickBot="1" x14ac:dyDescent="0.3">
      <c r="B15" s="4" t="s">
        <v>34</v>
      </c>
      <c r="C15" s="79"/>
      <c r="D15" s="26"/>
      <c r="E15" s="26"/>
      <c r="F15" s="105"/>
      <c r="G15" s="105"/>
      <c r="H15" s="10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ht="15.75" thickBot="1" x14ac:dyDescent="0.3">
      <c r="A16" s="7">
        <v>3</v>
      </c>
      <c r="B16" s="7" t="s">
        <v>30</v>
      </c>
      <c r="C16" s="79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:26" ht="15.75" thickBot="1" x14ac:dyDescent="0.3">
      <c r="B17" s="1" t="s">
        <v>48</v>
      </c>
      <c r="C17" s="79"/>
      <c r="D17" s="26"/>
      <c r="E17" s="26"/>
      <c r="F17" s="26"/>
      <c r="G17" s="26"/>
      <c r="H17" s="26"/>
      <c r="I17" s="10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 ht="15.75" thickBot="1" x14ac:dyDescent="0.3">
      <c r="A18" s="7">
        <v>4</v>
      </c>
      <c r="B18" s="7" t="s">
        <v>26</v>
      </c>
      <c r="C18" s="79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ht="15.75" thickBot="1" x14ac:dyDescent="0.3">
      <c r="B19" s="1" t="s">
        <v>44</v>
      </c>
      <c r="C19" s="103"/>
      <c r="D19" s="104"/>
      <c r="E19" s="29"/>
      <c r="F19" s="29"/>
      <c r="G19" s="29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</row>
    <row r="20" spans="1:26" ht="19.5" thickBot="1" x14ac:dyDescent="0.35">
      <c r="A20" s="273" t="s">
        <v>186</v>
      </c>
      <c r="B20" s="275"/>
      <c r="C20" s="77"/>
      <c r="D20" s="74"/>
      <c r="E20" s="74"/>
      <c r="F20" s="74"/>
      <c r="G20" s="26"/>
      <c r="H20" s="79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</row>
    <row r="21" spans="1:26" ht="15.75" customHeight="1" thickBot="1" x14ac:dyDescent="0.35">
      <c r="A21" s="288" t="s">
        <v>16</v>
      </c>
      <c r="B21" s="290"/>
      <c r="C21" s="81"/>
      <c r="D21" s="69"/>
      <c r="E21" s="69"/>
      <c r="F21" s="69"/>
      <c r="G21" s="26"/>
      <c r="H21" s="79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ht="15.75" thickBot="1" x14ac:dyDescent="0.3">
      <c r="A22" s="7">
        <v>1</v>
      </c>
      <c r="B22" s="8" t="s">
        <v>101</v>
      </c>
      <c r="C22" s="79"/>
      <c r="D22" s="26"/>
      <c r="E22" s="26"/>
      <c r="F22" s="26"/>
      <c r="G22" s="26"/>
      <c r="H22" s="79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</row>
    <row r="23" spans="1:26" x14ac:dyDescent="0.25">
      <c r="B23" s="80" t="s">
        <v>13</v>
      </c>
      <c r="C23" s="83"/>
      <c r="D23" s="27"/>
      <c r="E23" s="27"/>
      <c r="F23" s="27"/>
      <c r="G23" s="27"/>
      <c r="H23" s="105"/>
      <c r="I23" s="105"/>
      <c r="J23" s="105"/>
      <c r="K23" s="105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</row>
    <row r="24" spans="1:26" ht="15.75" thickBot="1" x14ac:dyDescent="0.3">
      <c r="B24" s="4" t="s">
        <v>6</v>
      </c>
      <c r="C24" s="79"/>
      <c r="D24" s="26"/>
      <c r="E24" s="26"/>
      <c r="F24" s="26"/>
      <c r="G24" s="26"/>
      <c r="H24" s="26"/>
      <c r="I24" s="26"/>
      <c r="J24" s="26"/>
      <c r="K24" s="105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spans="1:26" ht="15.75" thickBot="1" x14ac:dyDescent="0.3">
      <c r="A25" s="7">
        <v>2</v>
      </c>
      <c r="B25" s="7" t="s">
        <v>39</v>
      </c>
      <c r="C25" s="79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1:26" x14ac:dyDescent="0.25">
      <c r="B26" s="84" t="s">
        <v>21</v>
      </c>
      <c r="C26" s="79"/>
      <c r="D26" s="26"/>
      <c r="E26" s="26"/>
      <c r="F26" s="26"/>
      <c r="G26" s="26"/>
      <c r="H26" s="26"/>
      <c r="I26" s="26"/>
      <c r="J26" s="105"/>
      <c r="K26" s="105"/>
      <c r="L26" s="105"/>
      <c r="M26" s="105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spans="1:26" x14ac:dyDescent="0.25">
      <c r="B27" s="3" t="s">
        <v>20</v>
      </c>
      <c r="C27" s="79"/>
      <c r="D27" s="26"/>
      <c r="E27" s="26"/>
      <c r="F27" s="26"/>
      <c r="G27" s="26"/>
      <c r="H27" s="26"/>
      <c r="I27" s="26"/>
      <c r="J27" s="26"/>
      <c r="K27" s="105"/>
      <c r="L27" s="105"/>
      <c r="M27" s="105"/>
      <c r="N27" s="105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spans="1:26" x14ac:dyDescent="0.25">
      <c r="B28" s="3" t="s">
        <v>17</v>
      </c>
      <c r="C28" s="79"/>
      <c r="D28" s="26"/>
      <c r="E28" s="26"/>
      <c r="F28" s="26"/>
      <c r="G28" s="26"/>
      <c r="H28" s="26"/>
      <c r="I28" s="26"/>
      <c r="J28" s="26"/>
      <c r="K28" s="26"/>
      <c r="L28" s="105"/>
      <c r="M28" s="105"/>
      <c r="N28" s="105"/>
      <c r="O28" s="105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 x14ac:dyDescent="0.25">
      <c r="B29" s="3" t="s">
        <v>19</v>
      </c>
      <c r="C29" s="79"/>
      <c r="D29" s="26"/>
      <c r="E29" s="26"/>
      <c r="F29" s="26"/>
      <c r="G29" s="26"/>
      <c r="H29" s="26"/>
      <c r="I29" s="26"/>
      <c r="J29" s="105"/>
      <c r="K29" s="105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ht="15.75" thickBot="1" x14ac:dyDescent="0.3">
      <c r="B30" s="10" t="s">
        <v>22</v>
      </c>
      <c r="C30" s="79"/>
      <c r="D30" s="26"/>
      <c r="E30" s="26"/>
      <c r="F30" s="26"/>
      <c r="G30" s="26"/>
      <c r="H30" s="26"/>
      <c r="I30" s="26"/>
      <c r="J30" s="105"/>
      <c r="K30" s="105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spans="1:26" ht="15.75" thickBot="1" x14ac:dyDescent="0.3">
      <c r="A31" s="82">
        <v>3</v>
      </c>
      <c r="B31" s="7" t="s">
        <v>40</v>
      </c>
      <c r="C31" s="79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6" ht="16.5" customHeight="1" x14ac:dyDescent="0.25">
      <c r="B32" s="2" t="s">
        <v>35</v>
      </c>
      <c r="C32" s="79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105"/>
      <c r="O32" s="105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6" ht="15.75" thickBot="1" x14ac:dyDescent="0.3">
      <c r="B33" s="4" t="s">
        <v>41</v>
      </c>
      <c r="C33" s="79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105"/>
      <c r="O33" s="105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15.75" thickBot="1" x14ac:dyDescent="0.3">
      <c r="A34" s="7">
        <v>4</v>
      </c>
      <c r="B34" s="7" t="s">
        <v>29</v>
      </c>
      <c r="C34" s="79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ht="15.75" thickBot="1" x14ac:dyDescent="0.3">
      <c r="B35" s="14" t="s">
        <v>33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105"/>
      <c r="P35" s="105"/>
      <c r="Q35" s="105"/>
      <c r="R35" s="26"/>
      <c r="S35" s="26"/>
      <c r="T35" s="26"/>
      <c r="U35" s="26"/>
      <c r="V35" s="26"/>
      <c r="W35" s="26"/>
      <c r="X35" s="26"/>
      <c r="Y35" s="26"/>
      <c r="Z35" s="26"/>
    </row>
    <row r="36" spans="1:26" ht="15.75" thickBot="1" x14ac:dyDescent="0.3">
      <c r="A36" s="285" t="s">
        <v>15</v>
      </c>
      <c r="B36" s="287"/>
      <c r="C36" s="79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ht="15.75" thickBot="1" x14ac:dyDescent="0.3">
      <c r="A37" s="7">
        <v>1</v>
      </c>
      <c r="B37" s="8" t="s">
        <v>47</v>
      </c>
      <c r="C37" s="79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15.75" thickBot="1" x14ac:dyDescent="0.3">
      <c r="A38" s="9"/>
      <c r="B38" s="1" t="s">
        <v>22</v>
      </c>
      <c r="C38" s="79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105"/>
      <c r="Q38" s="105"/>
      <c r="R38" s="105"/>
      <c r="S38" s="26"/>
      <c r="T38" s="26"/>
      <c r="U38" s="26"/>
      <c r="V38" s="26"/>
      <c r="W38" s="26"/>
      <c r="X38" s="26"/>
      <c r="Y38" s="26"/>
      <c r="Z38" s="26"/>
    </row>
    <row r="39" spans="1:26" ht="15.75" thickBot="1" x14ac:dyDescent="0.3">
      <c r="A39" s="7">
        <v>2</v>
      </c>
      <c r="B39" s="7" t="s">
        <v>42</v>
      </c>
      <c r="C39" s="79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x14ac:dyDescent="0.25">
      <c r="B40" s="80" t="s">
        <v>32</v>
      </c>
      <c r="C40" s="79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105"/>
      <c r="S40" s="105"/>
      <c r="T40" s="26"/>
      <c r="U40" s="26"/>
      <c r="V40" s="26"/>
      <c r="W40" s="26"/>
      <c r="X40" s="26"/>
      <c r="Y40" s="26"/>
      <c r="Z40" s="26"/>
    </row>
    <row r="41" spans="1:26" ht="15.75" thickBot="1" x14ac:dyDescent="0.3">
      <c r="B41" s="4" t="s">
        <v>28</v>
      </c>
      <c r="C41" s="79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105"/>
      <c r="R41" s="105"/>
      <c r="S41" s="26"/>
      <c r="T41" s="26"/>
      <c r="U41" s="26"/>
      <c r="V41" s="26"/>
      <c r="W41" s="26"/>
      <c r="X41" s="26"/>
      <c r="Y41" s="26"/>
      <c r="Z41" s="26"/>
    </row>
    <row r="42" spans="1:26" ht="15.75" thickBot="1" x14ac:dyDescent="0.3">
      <c r="A42" s="7">
        <v>3</v>
      </c>
      <c r="B42" s="7" t="s">
        <v>26</v>
      </c>
      <c r="C42" s="79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ht="30.75" thickBot="1" x14ac:dyDescent="0.3">
      <c r="B43" s="15" t="s">
        <v>37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105"/>
      <c r="Q43" s="105"/>
      <c r="R43" s="105"/>
      <c r="S43" s="26"/>
      <c r="T43" s="26"/>
      <c r="U43" s="26"/>
      <c r="V43" s="26"/>
      <c r="W43" s="26"/>
      <c r="X43" s="26"/>
      <c r="Y43" s="26"/>
      <c r="Z43" s="26"/>
    </row>
    <row r="44" spans="1:26" ht="15.75" thickBot="1" x14ac:dyDescent="0.3">
      <c r="A44" s="7">
        <v>4</v>
      </c>
      <c r="B44" s="7" t="s">
        <v>29</v>
      </c>
      <c r="C44" s="79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x14ac:dyDescent="0.25">
      <c r="B45" s="14" t="s">
        <v>185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105"/>
      <c r="S45" s="105"/>
      <c r="T45" s="105"/>
      <c r="U45" s="26"/>
      <c r="V45" s="26"/>
      <c r="W45" s="26"/>
      <c r="X45" s="26"/>
      <c r="Y45" s="26"/>
      <c r="Z45" s="26"/>
    </row>
    <row r="46" spans="1:26" ht="15.75" thickBot="1" x14ac:dyDescent="0.3">
      <c r="B46" s="5" t="s">
        <v>33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105"/>
      <c r="S46" s="105"/>
      <c r="T46" s="105"/>
      <c r="U46" s="26"/>
      <c r="V46" s="26"/>
      <c r="W46" s="26"/>
      <c r="X46" s="26"/>
      <c r="Y46" s="26"/>
      <c r="Z46" s="26"/>
    </row>
    <row r="47" spans="1:26" ht="19.5" thickBot="1" x14ac:dyDescent="0.35">
      <c r="A47" s="273" t="s">
        <v>23</v>
      </c>
      <c r="B47" s="275"/>
      <c r="C47" s="79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 s="55" customFormat="1" ht="18" thickBot="1" x14ac:dyDescent="0.35">
      <c r="A48" s="347" t="s">
        <v>24</v>
      </c>
      <c r="B48" s="348"/>
      <c r="C48" s="157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/>
      <c r="S48" s="155"/>
      <c r="T48" s="155"/>
      <c r="U48" s="155"/>
      <c r="V48" s="155"/>
      <c r="W48" s="155"/>
      <c r="X48" s="155"/>
      <c r="Y48" s="155"/>
      <c r="Z48" s="155"/>
    </row>
    <row r="49" spans="1:27" s="55" customFormat="1" ht="15.75" thickBot="1" x14ac:dyDescent="0.3">
      <c r="A49" s="158">
        <v>1</v>
      </c>
      <c r="B49" s="154" t="s">
        <v>168</v>
      </c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</row>
    <row r="50" spans="1:27" ht="15.75" thickBot="1" x14ac:dyDescent="0.3">
      <c r="A50" s="85"/>
      <c r="B50" s="14" t="s">
        <v>168</v>
      </c>
      <c r="C50" s="79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7" s="55" customFormat="1" ht="15.75" thickBot="1" x14ac:dyDescent="0.3">
      <c r="A51" s="156">
        <v>2</v>
      </c>
      <c r="B51" s="154" t="s">
        <v>26</v>
      </c>
      <c r="C51" s="157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155"/>
      <c r="W51" s="155"/>
      <c r="X51" s="155"/>
      <c r="Y51" s="155"/>
      <c r="Z51" s="155"/>
    </row>
    <row r="52" spans="1:27" ht="15.75" thickBot="1" x14ac:dyDescent="0.3">
      <c r="B52" s="86" t="s">
        <v>46</v>
      </c>
      <c r="C52" s="79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105"/>
      <c r="S52" s="105"/>
      <c r="T52" s="26"/>
      <c r="U52" s="26"/>
      <c r="V52" s="26"/>
      <c r="W52" s="26"/>
      <c r="X52" s="26"/>
      <c r="Y52" s="26"/>
      <c r="Z52" s="26"/>
    </row>
    <row r="53" spans="1:27" s="55" customFormat="1" ht="15.75" thickBot="1" x14ac:dyDescent="0.3">
      <c r="A53" s="156">
        <v>3</v>
      </c>
      <c r="B53" s="154" t="s">
        <v>41</v>
      </c>
      <c r="C53" s="157"/>
      <c r="D53" s="155"/>
      <c r="E53" s="155"/>
      <c r="F53" s="155"/>
      <c r="G53" s="155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</row>
    <row r="54" spans="1:27" x14ac:dyDescent="0.25">
      <c r="B54" s="87" t="s">
        <v>28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105"/>
      <c r="V54" s="105"/>
      <c r="W54" s="105"/>
      <c r="X54" s="26"/>
      <c r="Y54" s="26"/>
      <c r="Z54" s="26"/>
    </row>
    <row r="55" spans="1:27" s="55" customFormat="1" x14ac:dyDescent="0.25"/>
    <row r="56" spans="1:27" x14ac:dyDescent="0.2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</row>
    <row r="57" spans="1:27" x14ac:dyDescent="0.2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</row>
    <row r="58" spans="1:27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</row>
    <row r="59" spans="1:27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</row>
    <row r="60" spans="1:27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</row>
    <row r="61" spans="1:27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</row>
    <row r="62" spans="1:27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</row>
    <row r="63" spans="1:27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</row>
  </sheetData>
  <mergeCells count="26">
    <mergeCell ref="A1:Z1"/>
    <mergeCell ref="A2:J2"/>
    <mergeCell ref="A3:Z3"/>
    <mergeCell ref="B4:B5"/>
    <mergeCell ref="C4:J4"/>
    <mergeCell ref="K4:R4"/>
    <mergeCell ref="S4:Z4"/>
    <mergeCell ref="C5:D5"/>
    <mergeCell ref="E5:F5"/>
    <mergeCell ref="G5:H5"/>
    <mergeCell ref="U5:V5"/>
    <mergeCell ref="W5:X5"/>
    <mergeCell ref="Y5:Z5"/>
    <mergeCell ref="I5:J5"/>
    <mergeCell ref="K5:L5"/>
    <mergeCell ref="M5:N5"/>
    <mergeCell ref="O5:P5"/>
    <mergeCell ref="Q5:R5"/>
    <mergeCell ref="S5:T5"/>
    <mergeCell ref="A36:B36"/>
    <mergeCell ref="A47:B47"/>
    <mergeCell ref="A48:B48"/>
    <mergeCell ref="A6:B6"/>
    <mergeCell ref="A7:B7"/>
    <mergeCell ref="A20:B20"/>
    <mergeCell ref="A21:B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I84"/>
  <sheetViews>
    <sheetView workbookViewId="0">
      <selection sqref="A1:F1"/>
    </sheetView>
  </sheetViews>
  <sheetFormatPr baseColWidth="10" defaultRowHeight="15" x14ac:dyDescent="0.25"/>
  <cols>
    <col min="1" max="1" width="5.140625" style="171" customWidth="1"/>
    <col min="2" max="2" width="48.42578125" style="167" customWidth="1"/>
    <col min="3" max="4" width="11.42578125" style="171"/>
    <col min="5" max="5" width="17" style="167" customWidth="1"/>
    <col min="6" max="6" width="21" style="167" customWidth="1"/>
    <col min="7" max="7" width="12.5703125" bestFit="1" customWidth="1"/>
    <col min="9" max="9" width="18.42578125" customWidth="1"/>
  </cols>
  <sheetData>
    <row r="1" spans="1:9" x14ac:dyDescent="0.25">
      <c r="A1" s="247" t="s">
        <v>189</v>
      </c>
      <c r="B1" s="247"/>
      <c r="C1" s="247"/>
      <c r="D1" s="247"/>
      <c r="E1" s="247"/>
      <c r="F1" s="247"/>
    </row>
    <row r="2" spans="1:9" ht="34.5" customHeight="1" x14ac:dyDescent="0.25">
      <c r="A2" s="248" t="s">
        <v>190</v>
      </c>
      <c r="B2" s="248"/>
      <c r="C2" s="248"/>
      <c r="D2" s="248"/>
      <c r="E2" s="248"/>
      <c r="F2" s="248"/>
    </row>
    <row r="3" spans="1:9" ht="18.75" x14ac:dyDescent="0.3">
      <c r="A3" s="241" t="s">
        <v>14</v>
      </c>
      <c r="B3" s="242"/>
      <c r="C3" s="242"/>
      <c r="D3" s="243"/>
      <c r="E3" s="74"/>
      <c r="F3" s="74"/>
    </row>
    <row r="4" spans="1:9" ht="17.25" x14ac:dyDescent="0.3">
      <c r="A4" s="244" t="s">
        <v>15</v>
      </c>
      <c r="B4" s="245"/>
      <c r="C4" s="245"/>
      <c r="D4" s="246"/>
      <c r="E4" s="76"/>
      <c r="F4" s="76"/>
    </row>
    <row r="5" spans="1:9" x14ac:dyDescent="0.25">
      <c r="A5" s="211"/>
      <c r="B5" s="212" t="s">
        <v>0</v>
      </c>
      <c r="C5" s="211" t="s">
        <v>1</v>
      </c>
      <c r="D5" s="211" t="s">
        <v>2</v>
      </c>
      <c r="E5" s="212" t="s">
        <v>3</v>
      </c>
      <c r="F5" s="212" t="s">
        <v>4</v>
      </c>
    </row>
    <row r="6" spans="1:9" x14ac:dyDescent="0.25">
      <c r="A6" s="211">
        <v>1</v>
      </c>
      <c r="B6" s="69" t="s">
        <v>135</v>
      </c>
      <c r="C6" s="69"/>
      <c r="D6" s="69"/>
      <c r="E6" s="69"/>
      <c r="F6" s="69"/>
    </row>
    <row r="7" spans="1:9" x14ac:dyDescent="0.25">
      <c r="A7" s="213">
        <v>1.1000000000000001</v>
      </c>
      <c r="B7" s="214" t="s">
        <v>136</v>
      </c>
      <c r="C7" s="213" t="s">
        <v>5</v>
      </c>
      <c r="D7" s="213">
        <v>61.47</v>
      </c>
      <c r="E7" s="215"/>
      <c r="F7" s="216"/>
    </row>
    <row r="8" spans="1:9" x14ac:dyDescent="0.25">
      <c r="A8" s="213">
        <v>1.2</v>
      </c>
      <c r="B8" s="214" t="s">
        <v>35</v>
      </c>
      <c r="C8" s="213" t="s">
        <v>18</v>
      </c>
      <c r="D8" s="213">
        <v>20</v>
      </c>
      <c r="E8" s="215"/>
      <c r="F8" s="216"/>
    </row>
    <row r="9" spans="1:9" x14ac:dyDescent="0.25">
      <c r="A9" s="213">
        <v>1.3</v>
      </c>
      <c r="B9" s="214" t="s">
        <v>28</v>
      </c>
      <c r="C9" s="213" t="s">
        <v>1</v>
      </c>
      <c r="D9" s="213">
        <v>6</v>
      </c>
      <c r="E9" s="215"/>
      <c r="F9" s="216"/>
    </row>
    <row r="10" spans="1:9" x14ac:dyDescent="0.25">
      <c r="A10" s="213">
        <v>2</v>
      </c>
      <c r="B10" s="69" t="s">
        <v>29</v>
      </c>
      <c r="C10" s="69"/>
      <c r="D10" s="69"/>
      <c r="E10" s="69"/>
      <c r="F10" s="69"/>
    </row>
    <row r="11" spans="1:9" s="55" customFormat="1" x14ac:dyDescent="0.25">
      <c r="A11" s="217">
        <v>2.1</v>
      </c>
      <c r="B11" s="218" t="s">
        <v>185</v>
      </c>
      <c r="C11" s="217" t="s">
        <v>5</v>
      </c>
      <c r="D11" s="217">
        <v>81.58</v>
      </c>
      <c r="E11" s="219"/>
      <c r="F11" s="220"/>
    </row>
    <row r="12" spans="1:9" x14ac:dyDescent="0.25">
      <c r="A12" s="213">
        <v>2.2000000000000002</v>
      </c>
      <c r="B12" s="214" t="s">
        <v>33</v>
      </c>
      <c r="C12" s="213" t="s">
        <v>5</v>
      </c>
      <c r="D12" s="213">
        <v>122.36</v>
      </c>
      <c r="E12" s="215"/>
      <c r="F12" s="220"/>
    </row>
    <row r="13" spans="1:9" s="55" customFormat="1" x14ac:dyDescent="0.25">
      <c r="A13" s="217">
        <v>2.2999999999999998</v>
      </c>
      <c r="B13" s="218" t="s">
        <v>180</v>
      </c>
      <c r="C13" s="217" t="s">
        <v>5</v>
      </c>
      <c r="D13" s="217">
        <v>9.7200000000000006</v>
      </c>
      <c r="E13" s="219"/>
      <c r="F13" s="220"/>
    </row>
    <row r="14" spans="1:9" x14ac:dyDescent="0.25">
      <c r="A14" s="213">
        <v>3</v>
      </c>
      <c r="B14" s="69" t="s">
        <v>30</v>
      </c>
      <c r="C14" s="69"/>
      <c r="D14" s="69"/>
      <c r="E14" s="69"/>
      <c r="F14" s="69"/>
    </row>
    <row r="15" spans="1:9" x14ac:dyDescent="0.25">
      <c r="A15" s="213">
        <v>3.1</v>
      </c>
      <c r="B15" s="214" t="s">
        <v>48</v>
      </c>
      <c r="C15" s="213" t="s">
        <v>5</v>
      </c>
      <c r="D15" s="213">
        <v>10.8</v>
      </c>
      <c r="E15" s="215"/>
      <c r="F15" s="216"/>
    </row>
    <row r="16" spans="1:9" x14ac:dyDescent="0.25">
      <c r="A16" s="213">
        <v>4</v>
      </c>
      <c r="B16" s="69" t="s">
        <v>43</v>
      </c>
      <c r="C16" s="69"/>
      <c r="D16" s="69"/>
      <c r="E16" s="69"/>
      <c r="F16" s="69"/>
      <c r="I16" s="18"/>
    </row>
    <row r="17" spans="1:9" ht="18" customHeight="1" x14ac:dyDescent="0.25">
      <c r="A17" s="213">
        <v>4.0999999999999996</v>
      </c>
      <c r="B17" s="214" t="s">
        <v>44</v>
      </c>
      <c r="C17" s="213" t="s">
        <v>5</v>
      </c>
      <c r="D17" s="213">
        <v>61.47</v>
      </c>
      <c r="E17" s="215"/>
      <c r="F17" s="216"/>
    </row>
    <row r="18" spans="1:9" x14ac:dyDescent="0.25">
      <c r="A18" s="239"/>
      <c r="B18" s="239"/>
      <c r="C18" s="239"/>
      <c r="D18" s="240"/>
      <c r="E18" s="226" t="s">
        <v>75</v>
      </c>
      <c r="F18" s="216"/>
      <c r="I18" s="17"/>
    </row>
    <row r="19" spans="1:9" ht="18.75" x14ac:dyDescent="0.3">
      <c r="A19" s="241" t="s">
        <v>186</v>
      </c>
      <c r="B19" s="242"/>
      <c r="C19" s="242"/>
      <c r="D19" s="243"/>
      <c r="E19" s="74"/>
      <c r="F19" s="74"/>
    </row>
    <row r="20" spans="1:9" ht="17.25" x14ac:dyDescent="0.3">
      <c r="A20" s="76" t="s">
        <v>16</v>
      </c>
      <c r="B20" s="69"/>
      <c r="C20" s="69"/>
      <c r="D20" s="69"/>
      <c r="E20" s="69"/>
      <c r="F20" s="69"/>
    </row>
    <row r="21" spans="1:9" x14ac:dyDescent="0.25">
      <c r="A21" s="211"/>
      <c r="B21" s="212" t="s">
        <v>0</v>
      </c>
      <c r="C21" s="211" t="s">
        <v>1</v>
      </c>
      <c r="D21" s="211" t="s">
        <v>2</v>
      </c>
      <c r="E21" s="212" t="s">
        <v>3</v>
      </c>
      <c r="F21" s="212" t="s">
        <v>4</v>
      </c>
    </row>
    <row r="22" spans="1:9" x14ac:dyDescent="0.25">
      <c r="A22" s="211">
        <v>1</v>
      </c>
      <c r="B22" s="69" t="s">
        <v>38</v>
      </c>
      <c r="C22" s="69"/>
      <c r="D22" s="69"/>
      <c r="E22" s="69"/>
      <c r="F22" s="69"/>
    </row>
    <row r="23" spans="1:9" x14ac:dyDescent="0.25">
      <c r="A23" s="213">
        <v>1.1000000000000001</v>
      </c>
      <c r="B23" s="214" t="s">
        <v>13</v>
      </c>
      <c r="C23" s="213" t="s">
        <v>5</v>
      </c>
      <c r="D23" s="213">
        <v>1.7</v>
      </c>
      <c r="E23" s="215"/>
      <c r="F23" s="216"/>
    </row>
    <row r="24" spans="1:9" x14ac:dyDescent="0.25">
      <c r="A24" s="213">
        <v>1.2</v>
      </c>
      <c r="B24" s="214" t="s">
        <v>6</v>
      </c>
      <c r="C24" s="213" t="s">
        <v>7</v>
      </c>
      <c r="D24" s="213">
        <v>30</v>
      </c>
      <c r="E24" s="215"/>
      <c r="F24" s="216"/>
    </row>
    <row r="25" spans="1:9" x14ac:dyDescent="0.25">
      <c r="A25" s="213">
        <v>2</v>
      </c>
      <c r="B25" s="69" t="s">
        <v>39</v>
      </c>
      <c r="C25" s="69"/>
      <c r="D25" s="69"/>
      <c r="E25" s="69"/>
      <c r="F25" s="69"/>
    </row>
    <row r="26" spans="1:9" ht="14.25" customHeight="1" x14ac:dyDescent="0.25">
      <c r="A26" s="213">
        <v>2.1</v>
      </c>
      <c r="B26" s="221" t="s">
        <v>21</v>
      </c>
      <c r="C26" s="213" t="s">
        <v>1</v>
      </c>
      <c r="D26" s="213">
        <v>1</v>
      </c>
      <c r="E26" s="215"/>
      <c r="F26" s="216"/>
    </row>
    <row r="27" spans="1:9" x14ac:dyDescent="0.25">
      <c r="A27" s="213">
        <v>2.2000000000000002</v>
      </c>
      <c r="B27" s="214" t="s">
        <v>20</v>
      </c>
      <c r="C27" s="213" t="s">
        <v>1</v>
      </c>
      <c r="D27" s="213">
        <v>1</v>
      </c>
      <c r="E27" s="215"/>
      <c r="F27" s="216"/>
    </row>
    <row r="28" spans="1:9" x14ac:dyDescent="0.25">
      <c r="A28" s="213">
        <v>2.2999999999999998</v>
      </c>
      <c r="B28" s="214" t="s">
        <v>17</v>
      </c>
      <c r="C28" s="213" t="s">
        <v>1</v>
      </c>
      <c r="D28" s="213">
        <v>1</v>
      </c>
      <c r="E28" s="215"/>
      <c r="F28" s="216"/>
    </row>
    <row r="29" spans="1:9" x14ac:dyDescent="0.25">
      <c r="A29" s="213">
        <v>2.4</v>
      </c>
      <c r="B29" s="214" t="s">
        <v>19</v>
      </c>
      <c r="C29" s="213" t="s">
        <v>5</v>
      </c>
      <c r="D29" s="213">
        <v>6.88</v>
      </c>
      <c r="E29" s="215"/>
      <c r="F29" s="216"/>
    </row>
    <row r="30" spans="1:9" x14ac:dyDescent="0.25">
      <c r="A30" s="213">
        <v>2.5</v>
      </c>
      <c r="B30" s="214" t="s">
        <v>22</v>
      </c>
      <c r="C30" s="213" t="s">
        <v>5</v>
      </c>
      <c r="D30" s="213">
        <v>3.45</v>
      </c>
      <c r="E30" s="215"/>
      <c r="F30" s="216"/>
    </row>
    <row r="31" spans="1:9" x14ac:dyDescent="0.25">
      <c r="A31" s="213">
        <v>3</v>
      </c>
      <c r="B31" s="69" t="s">
        <v>40</v>
      </c>
      <c r="C31" s="69"/>
      <c r="D31" s="69"/>
      <c r="E31" s="69"/>
      <c r="F31" s="69"/>
    </row>
    <row r="32" spans="1:9" x14ac:dyDescent="0.25">
      <c r="A32" s="213">
        <v>3.1</v>
      </c>
      <c r="B32" s="214" t="s">
        <v>41</v>
      </c>
      <c r="C32" s="213" t="s">
        <v>1</v>
      </c>
      <c r="D32" s="213">
        <v>1</v>
      </c>
      <c r="E32" s="215"/>
      <c r="F32" s="216"/>
    </row>
    <row r="33" spans="1:6" x14ac:dyDescent="0.25">
      <c r="A33" s="213">
        <v>4</v>
      </c>
      <c r="B33" s="69" t="s">
        <v>29</v>
      </c>
      <c r="C33" s="69"/>
      <c r="D33" s="69"/>
      <c r="E33" s="69"/>
      <c r="F33" s="69"/>
    </row>
    <row r="34" spans="1:6" x14ac:dyDescent="0.25">
      <c r="A34" s="213">
        <v>4.0999999999999996</v>
      </c>
      <c r="B34" s="214" t="s">
        <v>33</v>
      </c>
      <c r="C34" s="213" t="s">
        <v>18</v>
      </c>
      <c r="D34" s="213">
        <v>3.45</v>
      </c>
      <c r="E34" s="215"/>
      <c r="F34" s="216"/>
    </row>
    <row r="35" spans="1:6" x14ac:dyDescent="0.25">
      <c r="A35" s="250"/>
      <c r="B35" s="251"/>
      <c r="C35" s="251"/>
      <c r="D35" s="252"/>
      <c r="E35" s="226" t="s">
        <v>75</v>
      </c>
      <c r="F35" s="216"/>
    </row>
    <row r="36" spans="1:6" ht="17.25" x14ac:dyDescent="0.3">
      <c r="A36" s="244" t="s">
        <v>15</v>
      </c>
      <c r="B36" s="245"/>
      <c r="C36" s="245"/>
      <c r="D36" s="246"/>
      <c r="E36" s="76"/>
      <c r="F36" s="76"/>
    </row>
    <row r="37" spans="1:6" x14ac:dyDescent="0.25">
      <c r="A37" s="213"/>
      <c r="B37" s="212" t="s">
        <v>0</v>
      </c>
      <c r="C37" s="211" t="s">
        <v>1</v>
      </c>
      <c r="D37" s="211" t="s">
        <v>2</v>
      </c>
      <c r="E37" s="212" t="s">
        <v>3</v>
      </c>
      <c r="F37" s="212" t="s">
        <v>4</v>
      </c>
    </row>
    <row r="38" spans="1:6" x14ac:dyDescent="0.25">
      <c r="A38" s="213">
        <v>1</v>
      </c>
      <c r="B38" s="69" t="s">
        <v>45</v>
      </c>
      <c r="C38" s="69"/>
      <c r="D38" s="69"/>
      <c r="E38" s="69"/>
      <c r="F38" s="69"/>
    </row>
    <row r="39" spans="1:6" x14ac:dyDescent="0.25">
      <c r="A39" s="213">
        <v>1.1000000000000001</v>
      </c>
      <c r="B39" s="214" t="s">
        <v>22</v>
      </c>
      <c r="C39" s="213" t="s">
        <v>5</v>
      </c>
      <c r="D39" s="213">
        <v>35.57</v>
      </c>
      <c r="E39" s="215"/>
      <c r="F39" s="216"/>
    </row>
    <row r="40" spans="1:6" x14ac:dyDescent="0.25">
      <c r="A40" s="213">
        <v>2</v>
      </c>
      <c r="B40" s="69" t="s">
        <v>137</v>
      </c>
      <c r="C40" s="26"/>
      <c r="D40" s="26"/>
      <c r="E40" s="26"/>
      <c r="F40" s="26"/>
    </row>
    <row r="41" spans="1:6" x14ac:dyDescent="0.25">
      <c r="A41" s="213">
        <v>2.1</v>
      </c>
      <c r="B41" s="214" t="s">
        <v>136</v>
      </c>
      <c r="C41" s="213" t="s">
        <v>5</v>
      </c>
      <c r="D41" s="213">
        <v>35.57</v>
      </c>
      <c r="E41" s="215"/>
      <c r="F41" s="216"/>
    </row>
    <row r="42" spans="1:6" x14ac:dyDescent="0.25">
      <c r="A42" s="213">
        <v>2.2000000000000002</v>
      </c>
      <c r="B42" s="214" t="s">
        <v>28</v>
      </c>
      <c r="C42" s="213" t="s">
        <v>1</v>
      </c>
      <c r="D42" s="213">
        <v>6</v>
      </c>
      <c r="E42" s="215"/>
      <c r="F42" s="216"/>
    </row>
    <row r="43" spans="1:6" x14ac:dyDescent="0.25">
      <c r="A43" s="213">
        <v>3</v>
      </c>
      <c r="B43" s="69" t="s">
        <v>43</v>
      </c>
      <c r="C43" s="69"/>
      <c r="D43" s="69"/>
      <c r="E43" s="69"/>
      <c r="F43" s="69"/>
    </row>
    <row r="44" spans="1:6" ht="30" x14ac:dyDescent="0.25">
      <c r="A44" s="213">
        <v>3.1</v>
      </c>
      <c r="B44" s="222" t="s">
        <v>37</v>
      </c>
      <c r="C44" s="213" t="s">
        <v>1</v>
      </c>
      <c r="D44" s="213">
        <v>35.57</v>
      </c>
      <c r="E44" s="215"/>
      <c r="F44" s="216"/>
    </row>
    <row r="45" spans="1:6" x14ac:dyDescent="0.25">
      <c r="A45" s="213">
        <v>4</v>
      </c>
      <c r="B45" s="227" t="s">
        <v>29</v>
      </c>
      <c r="C45" s="227"/>
      <c r="D45" s="227"/>
      <c r="E45" s="227"/>
      <c r="F45" s="227"/>
    </row>
    <row r="46" spans="1:6" x14ac:dyDescent="0.25">
      <c r="A46" s="213">
        <v>4.0999999999999996</v>
      </c>
      <c r="B46" s="214" t="s">
        <v>185</v>
      </c>
      <c r="C46" s="213" t="s">
        <v>5</v>
      </c>
      <c r="D46" s="213">
        <v>26.34</v>
      </c>
      <c r="E46" s="215"/>
      <c r="F46" s="216"/>
    </row>
    <row r="47" spans="1:6" x14ac:dyDescent="0.25">
      <c r="A47" s="213">
        <v>4.2</v>
      </c>
      <c r="B47" s="214" t="s">
        <v>33</v>
      </c>
      <c r="C47" s="213" t="s">
        <v>5</v>
      </c>
      <c r="D47" s="213">
        <v>12.81</v>
      </c>
      <c r="E47" s="215"/>
      <c r="F47" s="216"/>
    </row>
    <row r="48" spans="1:6" x14ac:dyDescent="0.25">
      <c r="A48" s="239"/>
      <c r="B48" s="239"/>
      <c r="C48" s="239"/>
      <c r="D48" s="240"/>
      <c r="E48" s="211" t="s">
        <v>75</v>
      </c>
      <c r="F48" s="216"/>
    </row>
    <row r="49" spans="1:7" ht="18.75" x14ac:dyDescent="0.3">
      <c r="A49" s="241" t="s">
        <v>23</v>
      </c>
      <c r="B49" s="242"/>
      <c r="C49" s="242"/>
      <c r="D49" s="243"/>
      <c r="E49" s="74"/>
      <c r="F49" s="74"/>
    </row>
    <row r="50" spans="1:7" ht="17.25" x14ac:dyDescent="0.3">
      <c r="A50" s="244" t="s">
        <v>24</v>
      </c>
      <c r="B50" s="245"/>
      <c r="C50" s="245"/>
      <c r="D50" s="246"/>
      <c r="E50" s="76"/>
      <c r="F50" s="76"/>
    </row>
    <row r="51" spans="1:7" x14ac:dyDescent="0.25">
      <c r="A51" s="213"/>
      <c r="B51" s="212" t="s">
        <v>0</v>
      </c>
      <c r="C51" s="211" t="s">
        <v>1</v>
      </c>
      <c r="D51" s="211" t="s">
        <v>2</v>
      </c>
      <c r="E51" s="212" t="s">
        <v>3</v>
      </c>
      <c r="F51" s="212" t="s">
        <v>4</v>
      </c>
    </row>
    <row r="52" spans="1:7" x14ac:dyDescent="0.25">
      <c r="A52" s="213">
        <v>1</v>
      </c>
      <c r="B52" s="69" t="s">
        <v>168</v>
      </c>
      <c r="C52" s="69"/>
      <c r="D52" s="69"/>
      <c r="E52" s="69"/>
      <c r="F52" s="69"/>
    </row>
    <row r="53" spans="1:7" x14ac:dyDescent="0.25">
      <c r="A53" s="213">
        <v>1.1000000000000001</v>
      </c>
      <c r="B53" s="214" t="s">
        <v>168</v>
      </c>
      <c r="C53" s="213" t="s">
        <v>1</v>
      </c>
      <c r="D53" s="213">
        <v>1</v>
      </c>
      <c r="E53" s="215"/>
      <c r="F53" s="216"/>
    </row>
    <row r="54" spans="1:7" x14ac:dyDescent="0.25">
      <c r="A54" s="213">
        <v>2</v>
      </c>
      <c r="B54" s="69" t="s">
        <v>26</v>
      </c>
      <c r="C54" s="69"/>
      <c r="D54" s="69"/>
      <c r="E54" s="69"/>
      <c r="F54" s="69"/>
    </row>
    <row r="55" spans="1:7" x14ac:dyDescent="0.25">
      <c r="A55" s="213">
        <v>2.1</v>
      </c>
      <c r="B55" s="221" t="s">
        <v>46</v>
      </c>
      <c r="C55" s="213" t="s">
        <v>5</v>
      </c>
      <c r="D55" s="213">
        <v>232.89</v>
      </c>
      <c r="E55" s="215"/>
      <c r="F55" s="216"/>
    </row>
    <row r="56" spans="1:7" x14ac:dyDescent="0.25">
      <c r="A56" s="213">
        <v>3</v>
      </c>
      <c r="B56" s="227" t="s">
        <v>135</v>
      </c>
      <c r="C56" s="227"/>
      <c r="D56" s="227"/>
      <c r="E56" s="227"/>
      <c r="F56" s="227"/>
    </row>
    <row r="57" spans="1:7" x14ac:dyDescent="0.25">
      <c r="A57" s="213">
        <v>3.1</v>
      </c>
      <c r="B57" s="221" t="s">
        <v>28</v>
      </c>
      <c r="C57" s="213" t="s">
        <v>1</v>
      </c>
      <c r="D57" s="213">
        <v>10</v>
      </c>
      <c r="E57" s="215"/>
      <c r="F57" s="216"/>
    </row>
    <row r="58" spans="1:7" x14ac:dyDescent="0.25">
      <c r="A58" s="239"/>
      <c r="B58" s="239"/>
      <c r="C58" s="239"/>
      <c r="D58" s="240"/>
      <c r="E58" s="211" t="s">
        <v>75</v>
      </c>
      <c r="F58" s="216"/>
    </row>
    <row r="59" spans="1:7" x14ac:dyDescent="0.25">
      <c r="A59" s="253" t="s">
        <v>31</v>
      </c>
      <c r="B59" s="253"/>
      <c r="C59" s="253"/>
      <c r="D59" s="253"/>
      <c r="E59" s="253"/>
      <c r="F59" s="216"/>
    </row>
    <row r="60" spans="1:7" x14ac:dyDescent="0.25">
      <c r="A60" s="254" t="s">
        <v>9</v>
      </c>
      <c r="B60" s="254"/>
      <c r="C60" s="254"/>
      <c r="D60" s="254"/>
      <c r="E60" s="223">
        <f>+AIU!H14</f>
        <v>0.17430687851485055</v>
      </c>
      <c r="F60" s="216"/>
    </row>
    <row r="61" spans="1:7" x14ac:dyDescent="0.25">
      <c r="A61" s="254" t="s">
        <v>10</v>
      </c>
      <c r="B61" s="254"/>
      <c r="C61" s="254"/>
      <c r="D61" s="254"/>
      <c r="E61" s="224">
        <f>+AIU!H15</f>
        <v>0.01</v>
      </c>
      <c r="F61" s="216"/>
    </row>
    <row r="62" spans="1:7" x14ac:dyDescent="0.25">
      <c r="A62" s="254" t="s">
        <v>11</v>
      </c>
      <c r="B62" s="254"/>
      <c r="C62" s="254"/>
      <c r="D62" s="254"/>
      <c r="E62" s="224">
        <f>+AIU!H16</f>
        <v>0.05</v>
      </c>
      <c r="F62" s="216"/>
    </row>
    <row r="63" spans="1:7" x14ac:dyDescent="0.25">
      <c r="A63" s="253" t="s">
        <v>12</v>
      </c>
      <c r="B63" s="253"/>
      <c r="C63" s="253"/>
      <c r="D63" s="253"/>
      <c r="E63" s="253"/>
      <c r="F63" s="225"/>
    </row>
    <row r="64" spans="1:7" x14ac:dyDescent="0.25">
      <c r="G64" s="18"/>
    </row>
    <row r="84" spans="8:8" x14ac:dyDescent="0.25">
      <c r="H84" s="18"/>
    </row>
  </sheetData>
  <mergeCells count="17">
    <mergeCell ref="A1:F1"/>
    <mergeCell ref="A2:F2"/>
    <mergeCell ref="A61:D61"/>
    <mergeCell ref="A62:D62"/>
    <mergeCell ref="A60:D60"/>
    <mergeCell ref="A63:E63"/>
    <mergeCell ref="A3:D3"/>
    <mergeCell ref="A4:D4"/>
    <mergeCell ref="A18:D18"/>
    <mergeCell ref="A19:D19"/>
    <mergeCell ref="A35:D35"/>
    <mergeCell ref="A36:D36"/>
    <mergeCell ref="A48:D48"/>
    <mergeCell ref="A49:D49"/>
    <mergeCell ref="A50:D50"/>
    <mergeCell ref="A58:D58"/>
    <mergeCell ref="A59:E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PRESUPUESTO OFICIAL</vt:lpstr>
      <vt:lpstr>MEMORIA</vt:lpstr>
      <vt:lpstr>APU</vt:lpstr>
      <vt:lpstr>MDO</vt:lpstr>
      <vt:lpstr>AIU</vt:lpstr>
      <vt:lpstr>PROGRAMACIÓN</vt:lpstr>
      <vt:lpstr>ANEXO 5 -OFERTA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BT-InredKVD3</dc:creator>
  <cp:lastModifiedBy>Usuario</cp:lastModifiedBy>
  <dcterms:created xsi:type="dcterms:W3CDTF">2025-10-02T16:05:29Z</dcterms:created>
  <dcterms:modified xsi:type="dcterms:W3CDTF">2025-11-10T00:48:45Z</dcterms:modified>
</cp:coreProperties>
</file>