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dwin-Tovar\Desktop\SAN MIGUEL 2025\11. NOVIEMBRE 2025\PLANEACION\ADECUACION CDI PUERTO COLON\NUEVO PROCESO\FORMATO\"/>
    </mc:Choice>
  </mc:AlternateContent>
  <bookViews>
    <workbookView xWindow="0" yWindow="0" windowWidth="28800" windowHeight="12210" tabRatio="878" firstSheet="1" activeTab="12"/>
  </bookViews>
  <sheets>
    <sheet name="BASICO" sheetId="15" state="hidden" r:id="rId1"/>
    <sheet name="MEMORIA DE CANTIDADES DE OBRA " sheetId="20" r:id="rId2"/>
    <sheet name="APU" sheetId="3" r:id="rId3"/>
    <sheet name="PRESUPUESTO" sheetId="2" r:id="rId4"/>
    <sheet name="CRONOGRAMA" sheetId="16" state="hidden" r:id="rId5"/>
    <sheet name="Memoria de Cantidades" sheetId="1" state="hidden" r:id="rId6"/>
    <sheet name="CRONOGRAMA-" sheetId="21" r:id="rId7"/>
    <sheet name="DIAGRAMA DE GANTT" sheetId="33" r:id="rId8"/>
    <sheet name="DESGLOSE A.I.U" sheetId="32" r:id="rId9"/>
    <sheet name="F.M " sheetId="13" state="hidden" r:id="rId10"/>
    <sheet name="INSUMOS" sheetId="27" r:id="rId11"/>
    <sheet name="HERRMIENTAS Y EQUIPOS" sheetId="35" r:id="rId12"/>
    <sheet name="BASICOS RURAL" sheetId="25" r:id="rId13"/>
    <sheet name="BASICOS URBANOS" sheetId="26" state="hidden" r:id="rId14"/>
  </sheets>
  <externalReferences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</externalReferences>
  <definedNames>
    <definedName name="\a" localSheetId="0">[1]Insumos!#REF!</definedName>
    <definedName name="\a" localSheetId="4">[1]Insumos!#REF!</definedName>
    <definedName name="\a" localSheetId="7">[1]Insumos!#REF!</definedName>
    <definedName name="\a">[1]Insumos!#REF!</definedName>
    <definedName name="\b" localSheetId="0">[2]INSUMOS!#REF!</definedName>
    <definedName name="\b" localSheetId="4">[2]INSUMOS!#REF!</definedName>
    <definedName name="\b" localSheetId="7">[2]INSUMOS!#REF!</definedName>
    <definedName name="\b">[2]INSUMOS!#REF!</definedName>
    <definedName name="\i" localSheetId="0">[2]INSUMOS!#REF!</definedName>
    <definedName name="\i" localSheetId="4">[2]INSUMOS!#REF!</definedName>
    <definedName name="\i" localSheetId="7">[2]INSUMOS!#REF!</definedName>
    <definedName name="\i">[2]INSUMOS!#REF!</definedName>
    <definedName name="\m" localSheetId="0">[2]INSUMOS!#REF!</definedName>
    <definedName name="\m" localSheetId="4">[2]INSUMOS!#REF!</definedName>
    <definedName name="\m" localSheetId="7">[2]INSUMOS!#REF!</definedName>
    <definedName name="\m">[2]INSUMOS!#REF!</definedName>
    <definedName name="\r" localSheetId="0">[2]INSUMOS!#REF!</definedName>
    <definedName name="\r" localSheetId="4">[2]INSUMOS!#REF!</definedName>
    <definedName name="\r" localSheetId="7">[2]INSUMOS!#REF!</definedName>
    <definedName name="\r">[2]INSUMOS!#REF!</definedName>
    <definedName name="\t" localSheetId="0">[2]INSUMOS!#REF!</definedName>
    <definedName name="\t" localSheetId="4">[2]INSUMOS!#REF!</definedName>
    <definedName name="\t" localSheetId="7">[2]INSUMOS!#REF!</definedName>
    <definedName name="\t">[2]INSUMOS!#REF!</definedName>
    <definedName name="\x" localSheetId="0">[2]INSUMOS!#REF!</definedName>
    <definedName name="\x" localSheetId="4">[2]INSUMOS!#REF!</definedName>
    <definedName name="\x" localSheetId="7">[2]INSUMOS!#REF!</definedName>
    <definedName name="\x">[2]INSUMOS!#REF!</definedName>
    <definedName name="_________________________________apu1" localSheetId="0">[2]INSUMOS!#REF!</definedName>
    <definedName name="_________________________________apu1" localSheetId="4">[2]INSUMOS!#REF!</definedName>
    <definedName name="_________________________________apu1" localSheetId="7">[2]INSUMOS!#REF!</definedName>
    <definedName name="_________________________________apu1">[2]INSUMOS!#REF!</definedName>
    <definedName name="________________________________apu1" localSheetId="0">[2]INSUMOS!#REF!</definedName>
    <definedName name="________________________________apu1" localSheetId="4">[2]INSUMOS!#REF!</definedName>
    <definedName name="________________________________apu1" localSheetId="7">[2]INSUMOS!#REF!</definedName>
    <definedName name="________________________________apu1">[2]INSUMOS!#REF!</definedName>
    <definedName name="_______________________________apu1" localSheetId="0">[2]INSUMOS!#REF!</definedName>
    <definedName name="_______________________________apu1" localSheetId="4">[2]INSUMOS!#REF!</definedName>
    <definedName name="_______________________________apu1" localSheetId="7">[2]INSUMOS!#REF!</definedName>
    <definedName name="_______________________________apu1">[2]INSUMOS!#REF!</definedName>
    <definedName name="______________________________apu1" localSheetId="0">[2]INSUMOS!#REF!</definedName>
    <definedName name="______________________________apu1" localSheetId="4">[2]INSUMOS!#REF!</definedName>
    <definedName name="______________________________apu1" localSheetId="7">[2]INSUMOS!#REF!</definedName>
    <definedName name="______________________________apu1">[2]INSUMOS!#REF!</definedName>
    <definedName name="____________________________apu1" localSheetId="0">[2]INSUMOS!#REF!</definedName>
    <definedName name="____________________________apu1" localSheetId="4">[2]INSUMOS!#REF!</definedName>
    <definedName name="____________________________apu1" localSheetId="7">[2]INSUMOS!#REF!</definedName>
    <definedName name="____________________________apu1">[2]INSUMOS!#REF!</definedName>
    <definedName name="___________________________apu1" localSheetId="0">[2]INSUMOS!#REF!</definedName>
    <definedName name="___________________________apu1" localSheetId="4">[2]INSUMOS!#REF!</definedName>
    <definedName name="___________________________apu1" localSheetId="7">[2]INSUMOS!#REF!</definedName>
    <definedName name="___________________________apu1">[2]INSUMOS!#REF!</definedName>
    <definedName name="__________________________apu1" localSheetId="0">[2]INSUMOS!#REF!</definedName>
    <definedName name="__________________________apu1" localSheetId="4">[2]INSUMOS!#REF!</definedName>
    <definedName name="__________________________apu1" localSheetId="7">[2]INSUMOS!#REF!</definedName>
    <definedName name="__________________________apu1">[2]INSUMOS!#REF!</definedName>
    <definedName name="_________________________apu1" localSheetId="0">[2]INSUMOS!#REF!</definedName>
    <definedName name="_________________________apu1" localSheetId="4">[2]INSUMOS!#REF!</definedName>
    <definedName name="_________________________apu1" localSheetId="7">[2]INSUMOS!#REF!</definedName>
    <definedName name="_________________________apu1">[2]INSUMOS!#REF!</definedName>
    <definedName name="________________________apu1" localSheetId="0">[2]INSUMOS!#REF!</definedName>
    <definedName name="________________________apu1" localSheetId="4">[2]INSUMOS!#REF!</definedName>
    <definedName name="________________________apu1" localSheetId="7">[2]INSUMOS!#REF!</definedName>
    <definedName name="________________________apu1">[2]INSUMOS!#REF!</definedName>
    <definedName name="_______________________apu1" localSheetId="0">[2]INSUMOS!#REF!</definedName>
    <definedName name="_______________________apu1" localSheetId="4">[2]INSUMOS!#REF!</definedName>
    <definedName name="_______________________apu1" localSheetId="7">[2]INSUMOS!#REF!</definedName>
    <definedName name="_______________________apu1">[2]INSUMOS!#REF!</definedName>
    <definedName name="_____________________apu1" localSheetId="0">[2]INSUMOS!#REF!</definedName>
    <definedName name="_____________________apu1" localSheetId="4">[2]INSUMOS!#REF!</definedName>
    <definedName name="_____________________apu1" localSheetId="7">[2]INSUMOS!#REF!</definedName>
    <definedName name="_____________________apu1">[2]INSUMOS!#REF!</definedName>
    <definedName name="____________________apu1" localSheetId="0">[2]INSUMOS!#REF!</definedName>
    <definedName name="____________________apu1" localSheetId="4">[2]INSUMOS!#REF!</definedName>
    <definedName name="____________________apu1" localSheetId="7">[2]INSUMOS!#REF!</definedName>
    <definedName name="____________________apu1">[2]INSUMOS!#REF!</definedName>
    <definedName name="___________________apu1" localSheetId="0">[2]INSUMOS!#REF!</definedName>
    <definedName name="___________________apu1" localSheetId="4">[2]INSUMOS!#REF!</definedName>
    <definedName name="___________________apu1" localSheetId="7">[2]INSUMOS!#REF!</definedName>
    <definedName name="___________________apu1">[2]INSUMOS!#REF!</definedName>
    <definedName name="__________________apu1" localSheetId="0">[2]INSUMOS!#REF!</definedName>
    <definedName name="__________________apu1" localSheetId="4">[2]INSUMOS!#REF!</definedName>
    <definedName name="__________________apu1" localSheetId="7">[2]INSUMOS!#REF!</definedName>
    <definedName name="__________________apu1">[2]INSUMOS!#REF!</definedName>
    <definedName name="_________________apu1" localSheetId="0">[2]INSUMOS!#REF!</definedName>
    <definedName name="_________________apu1" localSheetId="4">[2]INSUMOS!#REF!</definedName>
    <definedName name="_________________apu1" localSheetId="7">[2]INSUMOS!#REF!</definedName>
    <definedName name="_________________apu1">[2]INSUMOS!#REF!</definedName>
    <definedName name="________________apu1" localSheetId="0">[2]INSUMOS!#REF!</definedName>
    <definedName name="________________apu1" localSheetId="4">[2]INSUMOS!#REF!</definedName>
    <definedName name="________________apu1" localSheetId="7">[2]INSUMOS!#REF!</definedName>
    <definedName name="________________apu1">[2]INSUMOS!#REF!</definedName>
    <definedName name="_______________apu1" localSheetId="0">[2]INSUMOS!#REF!</definedName>
    <definedName name="_______________apu1" localSheetId="4">[2]INSUMOS!#REF!</definedName>
    <definedName name="_______________apu1" localSheetId="7">[2]INSUMOS!#REF!</definedName>
    <definedName name="_______________apu1">[2]INSUMOS!#REF!</definedName>
    <definedName name="______________apu1" localSheetId="0">[2]INSUMOS!#REF!</definedName>
    <definedName name="______________apu1" localSheetId="4">[2]INSUMOS!#REF!</definedName>
    <definedName name="______________apu1" localSheetId="7">[2]INSUMOS!#REF!</definedName>
    <definedName name="______________apu1">[2]INSUMOS!#REF!</definedName>
    <definedName name="_____________apu1" localSheetId="0">[2]INSUMOS!#REF!</definedName>
    <definedName name="_____________apu1" localSheetId="4">[2]INSUMOS!#REF!</definedName>
    <definedName name="_____________apu1" localSheetId="7">[2]INSUMOS!#REF!</definedName>
    <definedName name="_____________apu1">[2]INSUMOS!#REF!</definedName>
    <definedName name="____________apu1" localSheetId="0">[2]INSUMOS!#REF!</definedName>
    <definedName name="____________apu1" localSheetId="4">[2]INSUMOS!#REF!</definedName>
    <definedName name="____________apu1" localSheetId="7">[2]INSUMOS!#REF!</definedName>
    <definedName name="____________apu1">[2]INSUMOS!#REF!</definedName>
    <definedName name="___________apu1" localSheetId="0">[2]INSUMOS!#REF!</definedName>
    <definedName name="___________apu1" localSheetId="4">[2]INSUMOS!#REF!</definedName>
    <definedName name="___________apu1" localSheetId="7">[2]INSUMOS!#REF!</definedName>
    <definedName name="___________apu1">[2]INSUMOS!#REF!</definedName>
    <definedName name="__________apu1" localSheetId="0">[2]INSUMOS!#REF!</definedName>
    <definedName name="__________apu1" localSheetId="4">[2]INSUMOS!#REF!</definedName>
    <definedName name="__________apu1" localSheetId="7">[2]INSUMOS!#REF!</definedName>
    <definedName name="__________apu1">[2]INSUMOS!#REF!</definedName>
    <definedName name="_________apu1" localSheetId="0">[2]INSUMOS!#REF!</definedName>
    <definedName name="_________apu1" localSheetId="4">[2]INSUMOS!#REF!</definedName>
    <definedName name="_________apu1" localSheetId="7">[2]INSUMOS!#REF!</definedName>
    <definedName name="_________apu1">[2]INSUMOS!#REF!</definedName>
    <definedName name="________apu1" localSheetId="0">[2]INSUMOS!#REF!</definedName>
    <definedName name="________apu1" localSheetId="4">[2]INSUMOS!#REF!</definedName>
    <definedName name="________apu1" localSheetId="7">[2]INSUMOS!#REF!</definedName>
    <definedName name="________apu1">[2]INSUMOS!#REF!</definedName>
    <definedName name="_______apu1" localSheetId="0">[2]INSUMOS!#REF!</definedName>
    <definedName name="_______apu1" localSheetId="4">[2]INSUMOS!#REF!</definedName>
    <definedName name="_______apu1" localSheetId="7">[2]INSUMOS!#REF!</definedName>
    <definedName name="_______apu1">[2]INSUMOS!#REF!</definedName>
    <definedName name="______apu1" localSheetId="0">[2]INSUMOS!#REF!</definedName>
    <definedName name="______apu1" localSheetId="4">[2]INSUMOS!#REF!</definedName>
    <definedName name="______apu1" localSheetId="7">[2]INSUMOS!#REF!</definedName>
    <definedName name="______apu1">[2]INSUMOS!#REF!</definedName>
    <definedName name="_____apu1" localSheetId="0">[2]INSUMOS!#REF!</definedName>
    <definedName name="_____apu1" localSheetId="4">[2]INSUMOS!#REF!</definedName>
    <definedName name="_____apu1" localSheetId="7">[2]INSUMOS!#REF!</definedName>
    <definedName name="_____apu1">[2]INSUMOS!#REF!</definedName>
    <definedName name="____apu1" localSheetId="0">[2]INSUMOS!#REF!</definedName>
    <definedName name="____apu1" localSheetId="4">[2]INSUMOS!#REF!</definedName>
    <definedName name="____apu1" localSheetId="7">[2]INSUMOS!#REF!</definedName>
    <definedName name="____apu1">[2]INSUMOS!#REF!</definedName>
    <definedName name="___apu1" localSheetId="0">[2]INSUMOS!#REF!</definedName>
    <definedName name="___apu1" localSheetId="4">[2]INSUMOS!#REF!</definedName>
    <definedName name="___apu1" localSheetId="7">[2]INSUMOS!#REF!</definedName>
    <definedName name="___apu1">[2]INSUMOS!#REF!</definedName>
    <definedName name="__apu1" localSheetId="0">[2]INSUMOS!#REF!</definedName>
    <definedName name="__apu1" localSheetId="4">[2]INSUMOS!#REF!</definedName>
    <definedName name="__apu1" localSheetId="7">[2]INSUMOS!#REF!</definedName>
    <definedName name="__apu1">[2]INSUMOS!#REF!</definedName>
    <definedName name="_A16400" localSheetId="7">#REF!</definedName>
    <definedName name="_A16400">#REF!</definedName>
    <definedName name="_apu1" localSheetId="0">[2]INSUMOS!#REF!</definedName>
    <definedName name="_apu1" localSheetId="4">[2]INSUMOS!#REF!</definedName>
    <definedName name="_apu1" localSheetId="7">[2]INSUMOS!#REF!</definedName>
    <definedName name="_apu1">[2]INSUMOS!#REF!</definedName>
    <definedName name="_xlnm._FilterDatabase" localSheetId="5" hidden="1">'Memoria de Cantidades'!$A$7:$A$30</definedName>
    <definedName name="_Key1" localSheetId="0" hidden="1">[2]INSUMOS!#REF!</definedName>
    <definedName name="_Key1" localSheetId="4" hidden="1">[2]INSUMOS!#REF!</definedName>
    <definedName name="_Key1" localSheetId="7" hidden="1">[2]INSUMOS!#REF!</definedName>
    <definedName name="_Key1" hidden="1">[2]INSUMOS!#REF!</definedName>
    <definedName name="_Order1" hidden="1">255</definedName>
    <definedName name="_Sort" localSheetId="0" hidden="1">[2]INSUMOS!#REF!</definedName>
    <definedName name="_Sort" localSheetId="4" hidden="1">[2]INSUMOS!#REF!</definedName>
    <definedName name="_Sort" localSheetId="7" hidden="1">[2]INSUMOS!#REF!</definedName>
    <definedName name="_Sort" hidden="1">[2]INSUMOS!#REF!</definedName>
    <definedName name="a" localSheetId="0">[1]Insumos!#REF!</definedName>
    <definedName name="a" localSheetId="4">[1]Insumos!#REF!</definedName>
    <definedName name="a" localSheetId="7">[1]Insumos!#REF!</definedName>
    <definedName name="a">[1]Insumos!#REF!</definedName>
    <definedName name="ACERO" localSheetId="0">#REF!</definedName>
    <definedName name="ACERO" localSheetId="4">#REF!</definedName>
    <definedName name="ACERO" localSheetId="7">#REF!</definedName>
    <definedName name="ACERO">#REF!</definedName>
    <definedName name="ACTIVOS" localSheetId="0">#REF!</definedName>
    <definedName name="ACTIVOS" localSheetId="4">#REF!</definedName>
    <definedName name="ACTIVOS" localSheetId="7">#REF!</definedName>
    <definedName name="ACTIVOS">#REF!</definedName>
    <definedName name="adfasdfsa" localSheetId="0">[1]Insumos!#REF!</definedName>
    <definedName name="adfasdfsa" localSheetId="4">[1]Insumos!#REF!</definedName>
    <definedName name="adfasdfsa" localSheetId="7">[1]Insumos!#REF!</definedName>
    <definedName name="adfasdfsa">[1]Insumos!#REF!</definedName>
    <definedName name="adfasfadfa" localSheetId="0">[1]Insumos!#REF!</definedName>
    <definedName name="adfasfadfa" localSheetId="4">[1]Insumos!#REF!</definedName>
    <definedName name="adfasfadfa" localSheetId="7">[1]Insumos!#REF!</definedName>
    <definedName name="adfasfadfa">[1]Insumos!#REF!</definedName>
    <definedName name="ADMON" localSheetId="0">#REF!</definedName>
    <definedName name="ADMON" localSheetId="4">#REF!</definedName>
    <definedName name="ADMON" localSheetId="7">#REF!</definedName>
    <definedName name="ADMON">#REF!</definedName>
    <definedName name="adsfadsfasdfafdasfdasfd" localSheetId="0">[2]INSUMOS!#REF!</definedName>
    <definedName name="adsfadsfasdfafdasfdasfd" localSheetId="4">[2]INSUMOS!#REF!</definedName>
    <definedName name="adsfadsfasdfafdasfdasfd" localSheetId="7">[2]INSUMOS!#REF!</definedName>
    <definedName name="adsfadsfasdfafdasfdasfd">[2]INSUMOS!#REF!</definedName>
    <definedName name="adsfadsfasfasdfasfdasdfadsfdsafdsa" localSheetId="0">[1]Insumos!#REF!</definedName>
    <definedName name="adsfadsfasfasdfasfdasdfadsfdsafdsa" localSheetId="4">[1]Insumos!#REF!</definedName>
    <definedName name="adsfadsfasfasdfasfdasdfadsfdsafdsa" localSheetId="7">[1]Insumos!#REF!</definedName>
    <definedName name="adsfadsfasfasdfasfdasdfadsfdsafdsa">[1]Insumos!#REF!</definedName>
    <definedName name="afdaffaf" localSheetId="0">[1]Insumos!#REF!</definedName>
    <definedName name="afdaffaf" localSheetId="4">[1]Insumos!#REF!</definedName>
    <definedName name="afdaffaf" localSheetId="7">[1]Insumos!#REF!</definedName>
    <definedName name="afdaffaf">[1]Insumos!#REF!</definedName>
    <definedName name="AGUA">[3]INSUMOS!$D$4</definedName>
    <definedName name="ALAMB">[3]INSUMOS!$D$169</definedName>
    <definedName name="ALAMBRE" localSheetId="0">#REF!</definedName>
    <definedName name="ALAMBRE" localSheetId="4">#REF!</definedName>
    <definedName name="ALAMBRE" localSheetId="7">#REF!</definedName>
    <definedName name="ALAMBRE">#REF!</definedName>
    <definedName name="ANDENESV" localSheetId="0">#REF!</definedName>
    <definedName name="ANDENESV" localSheetId="4">#REF!</definedName>
    <definedName name="ANDENESV" localSheetId="7">#REF!</definedName>
    <definedName name="ANDENESV">#REF!</definedName>
    <definedName name="ANTISB">[3]INSUMOS!$D$181</definedName>
    <definedName name="apu" localSheetId="0">[1]Insumos!#REF!</definedName>
    <definedName name="APU" localSheetId="12">[4]APU!$A:$H</definedName>
    <definedName name="APU" localSheetId="13">[4]APU!$A:$H</definedName>
    <definedName name="apu" localSheetId="4">[1]Insumos!#REF!</definedName>
    <definedName name="apu" localSheetId="7">[1]Insumos!#REF!</definedName>
    <definedName name="apu">[1]Insumos!#REF!</definedName>
    <definedName name="APUS" localSheetId="12">[5]APU!$A:$H</definedName>
    <definedName name="APUS" localSheetId="13">[5]APU!$A:$H</definedName>
    <definedName name="APUS">[6]APU!$A:$H</definedName>
    <definedName name="_xlnm.Extract" localSheetId="7">#REF!</definedName>
    <definedName name="_xlnm.Extract">#REF!</definedName>
    <definedName name="_xlnm.Print_Area" localSheetId="2">APU!$A$1:$H$809</definedName>
    <definedName name="_xlnm.Print_Area" localSheetId="0">BASICO!$A$1:$H$58</definedName>
    <definedName name="_xlnm.Print_Area" localSheetId="12">'BASICOS RURAL'!$A$1:$H$145</definedName>
    <definedName name="_xlnm.Print_Area" localSheetId="13">'BASICOS URBANOS'!$A$1:$H$150</definedName>
    <definedName name="_xlnm.Print_Area" localSheetId="4">CRONOGRAMA!$A$1:$H$36</definedName>
    <definedName name="_xlnm.Print_Area" localSheetId="6">'CRONOGRAMA-'!$A$1:$L$42</definedName>
    <definedName name="_xlnm.Print_Area" localSheetId="8">'DESGLOSE A.I.U'!$A$1:$F$56</definedName>
    <definedName name="_xlnm.Print_Area" localSheetId="7">'DIAGRAMA DE GANTT'!$A$1:$L$42</definedName>
    <definedName name="_xlnm.Print_Area" localSheetId="9">'F.M '!$A$1:$F$39</definedName>
    <definedName name="_xlnm.Print_Area" localSheetId="11">'HERRMIENTAS Y EQUIPOS'!$A$1:$E$43</definedName>
    <definedName name="_xlnm.Print_Area" localSheetId="10">INSUMOS!$A$1:$F$41</definedName>
    <definedName name="_xlnm.Print_Area" localSheetId="5">'Memoria de Cantidades'!$A$1:$K$58</definedName>
    <definedName name="_xlnm.Print_Area" localSheetId="1">'MEMORIA DE CANTIDADES DE OBRA '!$A$1:$I$303</definedName>
    <definedName name="_xlnm.Print_Area" localSheetId="3">PRESUPUESTO!$A$1:$G$45</definedName>
    <definedName name="ARENA" localSheetId="0">#REF!</definedName>
    <definedName name="ARENA" localSheetId="4">#REF!</definedName>
    <definedName name="ARENA" localSheetId="7">#REF!</definedName>
    <definedName name="ARENA">#REF!</definedName>
    <definedName name="Arial" localSheetId="0">#REF!</definedName>
    <definedName name="Arial" localSheetId="4">#REF!</definedName>
    <definedName name="Arial" localSheetId="7">#REF!</definedName>
    <definedName name="Arial">#REF!</definedName>
    <definedName name="asdfadsfadsfafda" localSheetId="0">[1]Insumos!#REF!</definedName>
    <definedName name="asdfadsfadsfafda" localSheetId="4">[1]Insumos!#REF!</definedName>
    <definedName name="asdfadsfadsfafda" localSheetId="7">[1]Insumos!#REF!</definedName>
    <definedName name="asdfadsfadsfafda">[1]Insumos!#REF!</definedName>
    <definedName name="asdfasdf" localSheetId="0">[2]INSUMOS!#REF!</definedName>
    <definedName name="asdfasdf" localSheetId="4">[2]INSUMOS!#REF!</definedName>
    <definedName name="asdfasdf" localSheetId="7">[2]INSUMOS!#REF!</definedName>
    <definedName name="asdfasdf">[2]INSUMOS!#REF!</definedName>
    <definedName name="AYU" localSheetId="0">#REF!</definedName>
    <definedName name="AYU" localSheetId="4">#REF!</definedName>
    <definedName name="AYU" localSheetId="7">#REF!</definedName>
    <definedName name="AYU">#REF!</definedName>
    <definedName name="b" localSheetId="0">[1]Insumos!#REF!</definedName>
    <definedName name="b" localSheetId="4">[1]Insumos!#REF!</definedName>
    <definedName name="b" localSheetId="7">[1]Insumos!#REF!</definedName>
    <definedName name="b">[1]Insumos!#REF!</definedName>
    <definedName name="BASE" localSheetId="0">#REF!</definedName>
    <definedName name="BASE" localSheetId="4">#REF!</definedName>
    <definedName name="BASE" localSheetId="7">#REF!</definedName>
    <definedName name="BASE">#REF!</definedName>
    <definedName name="Base_datos_IM" localSheetId="0">[1]Insumos!#REF!</definedName>
    <definedName name="Base_datos_IM" localSheetId="4">[1]Insumos!#REF!</definedName>
    <definedName name="Base_datos_IM" localSheetId="7">[1]Insumos!#REF!</definedName>
    <definedName name="Base_datos_IM">[1]Insumos!#REF!</definedName>
    <definedName name="_xlnm.Database" localSheetId="0">[1]Insumos!#REF!</definedName>
    <definedName name="_xlnm.Database" localSheetId="4">[1]Insumos!#REF!</definedName>
    <definedName name="_xlnm.Database" localSheetId="7">[1]Insumos!#REF!</definedName>
    <definedName name="_xlnm.Database">[1]Insumos!#REF!</definedName>
    <definedName name="BASEGRAV" localSheetId="0">#REF!</definedName>
    <definedName name="BASEGRAV" localSheetId="4">#REF!</definedName>
    <definedName name="BASEGRAV" localSheetId="7">#REF!</definedName>
    <definedName name="BASEGRAV">#REF!</definedName>
    <definedName name="BD_COD" localSheetId="0">#REF!</definedName>
    <definedName name="BD_COD" localSheetId="4">#REF!</definedName>
    <definedName name="BD_COD" localSheetId="7">#REF!</definedName>
    <definedName name="BD_COD">#REF!</definedName>
    <definedName name="BD_DIL" localSheetId="0">#REF!</definedName>
    <definedName name="BD_DIL" localSheetId="4">#REF!</definedName>
    <definedName name="BD_DIL" localSheetId="7">#REF!</definedName>
    <definedName name="BD_DIL">#REF!</definedName>
    <definedName name="BORDE1">#N/A</definedName>
    <definedName name="CANGURO" localSheetId="0">#REF!</definedName>
    <definedName name="CANGURO" localSheetId="4">#REF!</definedName>
    <definedName name="CANGURO" localSheetId="7">#REF!</definedName>
    <definedName name="CANGURO">#REF!</definedName>
    <definedName name="Capitulo">[7]Capitulos!$B$1:$B$65536</definedName>
    <definedName name="CEM">[3]INSUMOS!$D$275</definedName>
    <definedName name="CEMENTO" localSheetId="0">#REF!</definedName>
    <definedName name="CEMENTO" localSheetId="4">#REF!</definedName>
    <definedName name="CEMENTO" localSheetId="7">#REF!</definedName>
    <definedName name="CEMENTO">#REF!</definedName>
    <definedName name="cesped" localSheetId="0">[8]Mater!#REF!</definedName>
    <definedName name="cesped" localSheetId="4">[8]Mater!#REF!</definedName>
    <definedName name="cesped" localSheetId="7">[8]Mater!#REF!</definedName>
    <definedName name="cesped">[8]Mater!#REF!</definedName>
    <definedName name="COMPRE" localSheetId="0">#REF!</definedName>
    <definedName name="COMPRE" localSheetId="4">#REF!</definedName>
    <definedName name="COMPRE" localSheetId="7">#REF!</definedName>
    <definedName name="COMPRE">#REF!</definedName>
    <definedName name="CONCRETO25" localSheetId="0">#REF!</definedName>
    <definedName name="CONCRETO25" localSheetId="4">#REF!</definedName>
    <definedName name="CONCRETO25" localSheetId="7">#REF!</definedName>
    <definedName name="CONCRETO25">#REF!</definedName>
    <definedName name="Concreto2500v" localSheetId="0">#REF!</definedName>
    <definedName name="Concreto2500v" localSheetId="4">#REF!</definedName>
    <definedName name="Concreto2500v" localSheetId="7">#REF!</definedName>
    <definedName name="Concreto2500v">#REF!</definedName>
    <definedName name="CONCRETO3" localSheetId="0">#REF!</definedName>
    <definedName name="CONCRETO3" localSheetId="4">#REF!</definedName>
    <definedName name="CONCRETO3" localSheetId="7">#REF!</definedName>
    <definedName name="CONCRETO3">#REF!</definedName>
    <definedName name="concreto5" localSheetId="0">#REF!</definedName>
    <definedName name="concreto5" localSheetId="4">#REF!</definedName>
    <definedName name="concreto5" localSheetId="7">#REF!</definedName>
    <definedName name="concreto5">#REF!</definedName>
    <definedName name="Concreto5500v" localSheetId="0">#REF!</definedName>
    <definedName name="Concreto5500v" localSheetId="4">#REF!</definedName>
    <definedName name="Concreto5500v" localSheetId="7">#REF!</definedName>
    <definedName name="Concreto5500v">#REF!</definedName>
    <definedName name="concretomuro" localSheetId="0">#REF!</definedName>
    <definedName name="concretomuro" localSheetId="4">#REF!</definedName>
    <definedName name="concretomuro" localSheetId="7">#REF!</definedName>
    <definedName name="concretomuro">#REF!</definedName>
    <definedName name="_xlnm.Criteria" localSheetId="0">[2]INSUMOS!#REF!</definedName>
    <definedName name="_xlnm.Criteria" localSheetId="4">[2]INSUMOS!#REF!</definedName>
    <definedName name="_xlnm.Criteria" localSheetId="7">[2]INSUMOS!#REF!</definedName>
    <definedName name="_xlnm.Criteria">[2]INSUMOS!#REF!</definedName>
    <definedName name="Criterios_IM" localSheetId="0">[2]INSUMOS!#REF!</definedName>
    <definedName name="Criterios_IM" localSheetId="4">[2]INSUMOS!#REF!</definedName>
    <definedName name="Criterios_IM" localSheetId="7">[2]INSUMOS!#REF!</definedName>
    <definedName name="Criterios_IM">[2]INSUMOS!#REF!</definedName>
    <definedName name="Cronograma" localSheetId="0">[2]INSUMOS!#REF!</definedName>
    <definedName name="Cronograma" localSheetId="4">[2]INSUMOS!#REF!</definedName>
    <definedName name="Cronograma" localSheetId="7">[2]INSUMOS!#REF!</definedName>
    <definedName name="Cronograma">[2]INSUMOS!#REF!</definedName>
    <definedName name="CUAD" localSheetId="0">#REF!</definedName>
    <definedName name="CUAD" localSheetId="4">#REF!</definedName>
    <definedName name="CUAD" localSheetId="7">#REF!</definedName>
    <definedName name="CUAD">#REF!</definedName>
    <definedName name="Cuadrilla">'[7]Mano Obra'!$B$1:$B$65536</definedName>
    <definedName name="DEMOLICIONANDEN" localSheetId="0">#REF!</definedName>
    <definedName name="DEMOLICIONANDEN" localSheetId="4">#REF!</definedName>
    <definedName name="DEMOLICIONANDEN" localSheetId="7">#REF!</definedName>
    <definedName name="DEMOLICIONANDEN">#REF!</definedName>
    <definedName name="demolicionladrillo" localSheetId="0">#REF!</definedName>
    <definedName name="demolicionladrillo" localSheetId="4">#REF!</definedName>
    <definedName name="demolicionladrillo" localSheetId="7">#REF!</definedName>
    <definedName name="demolicionladrillo">#REF!</definedName>
    <definedName name="DEMOLICIONMURO" localSheetId="0">#REF!</definedName>
    <definedName name="DEMOLICIONMURO" localSheetId="4">#REF!</definedName>
    <definedName name="DEMOLICIONMURO" localSheetId="7">#REF!</definedName>
    <definedName name="DEMOLICIONMURO">#REF!</definedName>
    <definedName name="demolicionpav" localSheetId="0">#REF!</definedName>
    <definedName name="demolicionpav" localSheetId="4">#REF!</definedName>
    <definedName name="demolicionpav" localSheetId="7">#REF!</definedName>
    <definedName name="demolicionpav">#REF!</definedName>
    <definedName name="DesgAIU">[9]APU!$A:$H</definedName>
    <definedName name="dfasfdasdfadsfasdfas" localSheetId="0">[1]Insumos!#REF!</definedName>
    <definedName name="dfasfdasdfadsfasdfas" localSheetId="4">[1]Insumos!#REF!</definedName>
    <definedName name="dfasfdasdfadsfasdfas" localSheetId="7">[1]Insumos!#REF!</definedName>
    <definedName name="dfasfdasdfadsfasdfas">[1]Insumos!#REF!</definedName>
    <definedName name="DIA" localSheetId="0">#REF!</definedName>
    <definedName name="DIA" localSheetId="4">#REF!</definedName>
    <definedName name="DIA" localSheetId="7">#REF!</definedName>
    <definedName name="DIA">#REF!</definedName>
    <definedName name="espejo" localSheetId="0">[1]Insumos!#REF!</definedName>
    <definedName name="espejo" localSheetId="4">[1]Insumos!#REF!</definedName>
    <definedName name="espejo" localSheetId="7">[1]Insumos!#REF!</definedName>
    <definedName name="espejo">[1]Insumos!#REF!</definedName>
    <definedName name="ESTACA" localSheetId="0">#REF!</definedName>
    <definedName name="ESTACA" localSheetId="4">#REF!</definedName>
    <definedName name="ESTACA" localSheetId="7">#REF!</definedName>
    <definedName name="ESTACA">#REF!</definedName>
    <definedName name="excavaconglomerado" localSheetId="0">#REF!</definedName>
    <definedName name="excavaconglomerado" localSheetId="4">#REF!</definedName>
    <definedName name="excavaconglomerado" localSheetId="7">#REF!</definedName>
    <definedName name="excavaconglomerado">#REF!</definedName>
    <definedName name="EXCAVAMANOV" localSheetId="0">#REF!</definedName>
    <definedName name="EXCAVAMANOV" localSheetId="4">#REF!</definedName>
    <definedName name="EXCAVAMANOV" localSheetId="7">#REF!</definedName>
    <definedName name="EXCAVAMANOV">#REF!</definedName>
    <definedName name="EXCAVAMAQUINAV" localSheetId="0">#REF!</definedName>
    <definedName name="EXCAVAMAQUINAV" localSheetId="4">#REF!</definedName>
    <definedName name="EXCAVAMAQUINAV" localSheetId="7">#REF!</definedName>
    <definedName name="EXCAVAMAQUINAV">#REF!</definedName>
    <definedName name="EXCAVATIERRA" localSheetId="0">#REF!</definedName>
    <definedName name="EXCAVATIERRA" localSheetId="4">#REF!</definedName>
    <definedName name="EXCAVATIERRA" localSheetId="7">#REF!</definedName>
    <definedName name="EXCAVATIERRA">#REF!</definedName>
    <definedName name="EXPL" localSheetId="0">#REF!</definedName>
    <definedName name="EXPL" localSheetId="4">#REF!</definedName>
    <definedName name="EXPL" localSheetId="7">#REF!</definedName>
    <definedName name="EXPL">#REF!</definedName>
    <definedName name="filtrov" localSheetId="0">#REF!</definedName>
    <definedName name="filtrov" localSheetId="4">#REF!</definedName>
    <definedName name="filtrov" localSheetId="7">#REF!</definedName>
    <definedName name="filtrov">#REF!</definedName>
    <definedName name="FORMA" localSheetId="0">#REF!</definedName>
    <definedName name="FORMA" localSheetId="4">#REF!</definedName>
    <definedName name="FORMA" localSheetId="7">#REF!</definedName>
    <definedName name="FORMA">#REF!</definedName>
    <definedName name="GALON" localSheetId="0">#REF!</definedName>
    <definedName name="GALON" localSheetId="4">#REF!</definedName>
    <definedName name="GALON" localSheetId="7">#REF!</definedName>
    <definedName name="GALON">#REF!</definedName>
    <definedName name="GEO" localSheetId="0">#REF!</definedName>
    <definedName name="GEO" localSheetId="4">#REF!</definedName>
    <definedName name="GEO" localSheetId="7">#REF!</definedName>
    <definedName name="GEO">#REF!</definedName>
    <definedName name="GRAVILLA" localSheetId="0">#REF!</definedName>
    <definedName name="GRAVILLA" localSheetId="4">#REF!</definedName>
    <definedName name="GRAVILLA" localSheetId="7">#REF!</definedName>
    <definedName name="GRAVILLA">#REF!</definedName>
    <definedName name="h" localSheetId="0">#REF!</definedName>
    <definedName name="h" localSheetId="12">#REF!</definedName>
    <definedName name="h" localSheetId="13">#REF!</definedName>
    <definedName name="h" localSheetId="4">#REF!</definedName>
    <definedName name="h" localSheetId="7">#REF!</definedName>
    <definedName name="h">#REF!</definedName>
    <definedName name="hierro60v" localSheetId="0">#REF!</definedName>
    <definedName name="hierro60v" localSheetId="4">#REF!</definedName>
    <definedName name="hierro60v" localSheetId="7">#REF!</definedName>
    <definedName name="hierro60v">#REF!</definedName>
    <definedName name="HMEN" localSheetId="0">#REF!</definedName>
    <definedName name="HMEN" localSheetId="4">#REF!</definedName>
    <definedName name="HMEN" localSheetId="7">#REF!</definedName>
    <definedName name="HMEN">#REF!</definedName>
    <definedName name="i" localSheetId="7">#REF!</definedName>
    <definedName name="i">#REF!</definedName>
    <definedName name="IMP" localSheetId="0">#REF!</definedName>
    <definedName name="IMP" localSheetId="4">#REF!</definedName>
    <definedName name="IMP" localSheetId="7">#REF!</definedName>
    <definedName name="IMP">#REF!</definedName>
    <definedName name="inf" localSheetId="0">#REF!</definedName>
    <definedName name="inf" localSheetId="12">#REF!</definedName>
    <definedName name="inf" localSheetId="13">#REF!</definedName>
    <definedName name="inf" localSheetId="4">#REF!</definedName>
    <definedName name="inf" localSheetId="7">#REF!</definedName>
    <definedName name="inf">#REF!</definedName>
    <definedName name="Insumos" localSheetId="12">#REF!</definedName>
    <definedName name="Insumos" localSheetId="13">#REF!</definedName>
    <definedName name="INSUMOS">#N/A</definedName>
    <definedName name="Lavamanos" localSheetId="0">[1]Insumos!#REF!</definedName>
    <definedName name="Lavamanos" localSheetId="4">[1]Insumos!#REF!</definedName>
    <definedName name="Lavamanos" localSheetId="7">[1]Insumos!#REF!</definedName>
    <definedName name="Lavamanos">[1]Insumos!#REF!</definedName>
    <definedName name="leo" localSheetId="0">#REF!</definedName>
    <definedName name="leo" localSheetId="4">#REF!</definedName>
    <definedName name="leo" localSheetId="7">#REF!</definedName>
    <definedName name="leo">#REF!</definedName>
    <definedName name="Lista" localSheetId="0">#REF!</definedName>
    <definedName name="Lista" localSheetId="12">#REF!</definedName>
    <definedName name="Lista" localSheetId="13">#REF!</definedName>
    <definedName name="Lista" localSheetId="4">#REF!</definedName>
    <definedName name="Lista" localSheetId="7">#REF!</definedName>
    <definedName name="Lista">#REF!</definedName>
    <definedName name="LLANTAS" localSheetId="0">#REF!</definedName>
    <definedName name="LLANTAS" localSheetId="4">#REF!</definedName>
    <definedName name="LLANTAS" localSheetId="7">#REF!</definedName>
    <definedName name="LLANTAS">#REF!</definedName>
    <definedName name="llenov" localSheetId="0">#REF!</definedName>
    <definedName name="llenov" localSheetId="4">#REF!</definedName>
    <definedName name="llenov" localSheetId="7">#REF!</definedName>
    <definedName name="llenov">#REF!</definedName>
    <definedName name="LOCALIZACIONV" localSheetId="0">#REF!</definedName>
    <definedName name="LOCALIZACIONV" localSheetId="4">#REF!</definedName>
    <definedName name="LOCALIZACIONV" localSheetId="7">#REF!</definedName>
    <definedName name="LOCALIZACIONV">#REF!</definedName>
    <definedName name="localizamuro" localSheetId="0">#REF!</definedName>
    <definedName name="localizamuro" localSheetId="4">#REF!</definedName>
    <definedName name="localizamuro" localSheetId="7">#REF!</definedName>
    <definedName name="localizamuro">#REF!</definedName>
    <definedName name="MALLA" localSheetId="0">#REF!</definedName>
    <definedName name="MALLA" localSheetId="4">#REF!</definedName>
    <definedName name="MALLA" localSheetId="7">#REF!</definedName>
    <definedName name="MALLA">#REF!</definedName>
    <definedName name="Maquinaria">'[7]Maqui Equip'!$B$1:$B$65536</definedName>
    <definedName name="Materiales" localSheetId="0">#REF!</definedName>
    <definedName name="Materiales" localSheetId="12">#REF!</definedName>
    <definedName name="Materiales" localSheetId="13">#REF!</definedName>
    <definedName name="Materiales" localSheetId="4">#REF!</definedName>
    <definedName name="Materiales" localSheetId="7">#REF!</definedName>
    <definedName name="Materiales">#REF!</definedName>
    <definedName name="MDC" localSheetId="0">#REF!</definedName>
    <definedName name="MDC" localSheetId="4">#REF!</definedName>
    <definedName name="MDC" localSheetId="7">#REF!</definedName>
    <definedName name="MDC">#REF!</definedName>
    <definedName name="MEZCLADORA" localSheetId="0">#REF!</definedName>
    <definedName name="MEZCLADORA" localSheetId="4">#REF!</definedName>
    <definedName name="MEZCLADORA" localSheetId="7">#REF!</definedName>
    <definedName name="MEZCLADORA">#REF!</definedName>
    <definedName name="MOTO" localSheetId="0">#REF!</definedName>
    <definedName name="MOTO" localSheetId="4">#REF!</definedName>
    <definedName name="MOTO" localSheetId="7">#REF!</definedName>
    <definedName name="MOTO">#REF!</definedName>
    <definedName name="motosierra" localSheetId="0">[8]Mater!#REF!</definedName>
    <definedName name="motosierra" localSheetId="4">[8]Mater!#REF!</definedName>
    <definedName name="motosierra" localSheetId="7">[8]Mater!#REF!</definedName>
    <definedName name="motosierra">[8]Mater!#REF!</definedName>
    <definedName name="OFI" localSheetId="0">#REF!</definedName>
    <definedName name="OFI" localSheetId="4">#REF!</definedName>
    <definedName name="OFI" localSheetId="7">#REF!</definedName>
    <definedName name="OFI">#REF!</definedName>
    <definedName name="OTROS" localSheetId="0">#REF!</definedName>
    <definedName name="OTROS" localSheetId="4">#REF!</definedName>
    <definedName name="OTROS" localSheetId="7">#REF!</definedName>
    <definedName name="OTROS">#REF!</definedName>
    <definedName name="PARTE1" localSheetId="0">#REF!</definedName>
    <definedName name="PARTE1" localSheetId="4">#REF!</definedName>
    <definedName name="PARTE1" localSheetId="7">#REF!</definedName>
    <definedName name="PARTE1">#REF!</definedName>
    <definedName name="pavimento" localSheetId="0">#REF!</definedName>
    <definedName name="pavimento" localSheetId="4">#REF!</definedName>
    <definedName name="pavimento" localSheetId="7">#REF!</definedName>
    <definedName name="pavimento">#REF!</definedName>
    <definedName name="PREST" localSheetId="0">#REF!</definedName>
    <definedName name="PREST" localSheetId="4">#REF!</definedName>
    <definedName name="PREST" localSheetId="7">#REF!</definedName>
    <definedName name="PREST">#REF!</definedName>
    <definedName name="PROPONE" localSheetId="0">#REF!</definedName>
    <definedName name="PROPONE" localSheetId="4">#REF!</definedName>
    <definedName name="PROPONE" localSheetId="7">#REF!</definedName>
    <definedName name="PROPONE">#REF!</definedName>
    <definedName name="PUNT">[3]INSUMOS!$D$688</definedName>
    <definedName name="qdefqfqwreqwerqw" localSheetId="0">[1]Insumos!#REF!</definedName>
    <definedName name="qdefqfqwreqwerqw" localSheetId="4">[1]Insumos!#REF!</definedName>
    <definedName name="qdefqfqwreqwerqw" localSheetId="7">[1]Insumos!#REF!</definedName>
    <definedName name="qdefqfqwreqwerqw">[1]Insumos!#REF!</definedName>
    <definedName name="RAJON" localSheetId="0">#REF!</definedName>
    <definedName name="RAJON" localSheetId="4">#REF!</definedName>
    <definedName name="RAJON" localSheetId="7">#REF!</definedName>
    <definedName name="RAJON">#REF!</definedName>
    <definedName name="RECEBO" localSheetId="0">#REF!</definedName>
    <definedName name="RECEBO" localSheetId="4">#REF!</definedName>
    <definedName name="RECEBO" localSheetId="7">#REF!</definedName>
    <definedName name="RECEBO">#REF!</definedName>
    <definedName name="RETIROV" localSheetId="0">#REF!</definedName>
    <definedName name="RETIROV" localSheetId="4">#REF!</definedName>
    <definedName name="RETIROV" localSheetId="7">#REF!</definedName>
    <definedName name="RETIROV">#REF!</definedName>
    <definedName name="RETRO" localSheetId="0">#REF!</definedName>
    <definedName name="RETRO" localSheetId="4">#REF!</definedName>
    <definedName name="RETRO" localSheetId="7">#REF!</definedName>
    <definedName name="RETRO">#REF!</definedName>
    <definedName name="SARDINELV" localSheetId="0">#REF!</definedName>
    <definedName name="SARDINELV" localSheetId="4">#REF!</definedName>
    <definedName name="SARDINELV" localSheetId="7">#REF!</definedName>
    <definedName name="SARDINELV">#REF!</definedName>
    <definedName name="soladov" localSheetId="0">#REF!</definedName>
    <definedName name="soladov" localSheetId="4">#REF!</definedName>
    <definedName name="soladov" localSheetId="7">#REF!</definedName>
    <definedName name="soladov">#REF!</definedName>
    <definedName name="SUBBASE" localSheetId="0">#REF!</definedName>
    <definedName name="SUBBASE" localSheetId="4">#REF!</definedName>
    <definedName name="SUBBASE" localSheetId="7">#REF!</definedName>
    <definedName name="SUBBASE">#REF!</definedName>
    <definedName name="TABLA">[3]INSUMOS!$D$793</definedName>
    <definedName name="TANQUE" localSheetId="0">#REF!</definedName>
    <definedName name="TANQUE" localSheetId="4">#REF!</definedName>
    <definedName name="TANQUE" localSheetId="7">#REF!</definedName>
    <definedName name="TANQUE">#REF!</definedName>
    <definedName name="TERMINADORA" localSheetId="0">#REF!</definedName>
    <definedName name="TERMINADORA" localSheetId="4">#REF!</definedName>
    <definedName name="TERMINADORA" localSheetId="7">#REF!</definedName>
    <definedName name="TERMINADORA">#REF!</definedName>
    <definedName name="TEST1" localSheetId="0">#REF!</definedName>
    <definedName name="TEST1" localSheetId="4">#REF!</definedName>
    <definedName name="TEST1" localSheetId="7">#REF!</definedName>
    <definedName name="TEST1">#REF!</definedName>
    <definedName name="TOPO" localSheetId="0">#REF!</definedName>
    <definedName name="TOPO" localSheetId="4">#REF!</definedName>
    <definedName name="TOPO" localSheetId="7">#REF!</definedName>
    <definedName name="TOPO">#REF!</definedName>
    <definedName name="TRAB">[3]INSUMOS!$D$932</definedName>
    <definedName name="TUBO" localSheetId="0">#REF!</definedName>
    <definedName name="TUBO" localSheetId="4">#REF!</definedName>
    <definedName name="TUBO" localSheetId="7">#REF!</definedName>
    <definedName name="TUBO">#REF!</definedName>
    <definedName name="Unidades">[7]Unidades!$A$1:$A$65536</definedName>
    <definedName name="UTIL" localSheetId="0">#REF!</definedName>
    <definedName name="UTIL" localSheetId="4">#REF!</definedName>
    <definedName name="UTIL" localSheetId="7">#REF!</definedName>
    <definedName name="UTIL">#REF!</definedName>
    <definedName name="VIBRA">[3]INSUMOS!$D$1404</definedName>
    <definedName name="VIBRADOR" localSheetId="0">#REF!</definedName>
    <definedName name="VIBRADOR" localSheetId="4">#REF!</definedName>
    <definedName name="VIBRADOR" localSheetId="7">#REF!</definedName>
    <definedName name="VIBRADOR">#REF!</definedName>
    <definedName name="VIBRO" localSheetId="0">#REF!</definedName>
    <definedName name="VIBRO" localSheetId="4">#REF!</definedName>
    <definedName name="VIBRO" localSheetId="7">#REF!</definedName>
    <definedName name="VIBRO">#REF!</definedName>
    <definedName name="VOLQUETA" localSheetId="0">#REF!</definedName>
    <definedName name="VOLQUETA" localSheetId="4">#REF!</definedName>
    <definedName name="VOLQUETA" localSheetId="7">#REF!</definedName>
    <definedName name="VOLQUETA">#REF!</definedName>
    <definedName name="WW" localSheetId="7">#REF!</definedName>
    <definedName name="WW">#REF!</definedName>
    <definedName name="XXXXXX" localSheetId="7">#REF!</definedName>
    <definedName name="XXXXXX">#REF!</definedName>
    <definedName name="Z" localSheetId="0">[1]Insumos!#REF!</definedName>
    <definedName name="Z" localSheetId="4">[1]Insumos!#REF!</definedName>
    <definedName name="Z" localSheetId="7">[1]Insumos!#REF!</definedName>
    <definedName name="Z">[1]Insumos!#REF!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18" i="3" l="1"/>
  <c r="B718" i="3"/>
  <c r="A718" i="3"/>
  <c r="A668" i="3"/>
  <c r="H620" i="3"/>
  <c r="B620" i="3"/>
  <c r="A620" i="3"/>
  <c r="K41" i="21"/>
  <c r="L41" i="21"/>
  <c r="G163" i="20" l="1"/>
  <c r="I163" i="20" s="1"/>
  <c r="I203" i="20"/>
  <c r="I77" i="20"/>
  <c r="I78" i="20"/>
  <c r="I79" i="20"/>
  <c r="I80" i="20"/>
  <c r="I81" i="20"/>
  <c r="I76" i="20"/>
  <c r="I69" i="20"/>
  <c r="I70" i="20"/>
  <c r="I71" i="20"/>
  <c r="I72" i="20"/>
  <c r="I73" i="20"/>
  <c r="I68" i="20"/>
  <c r="I195" i="20"/>
  <c r="I196" i="20"/>
  <c r="I197" i="20"/>
  <c r="I198" i="20"/>
  <c r="I199" i="20"/>
  <c r="I194" i="20"/>
  <c r="I186" i="20"/>
  <c r="I187" i="20"/>
  <c r="I188" i="20"/>
  <c r="I189" i="20"/>
  <c r="I190" i="20"/>
  <c r="I191" i="20"/>
  <c r="I178" i="20"/>
  <c r="I179" i="20"/>
  <c r="I180" i="20"/>
  <c r="I181" i="20"/>
  <c r="I182" i="20"/>
  <c r="I177" i="20"/>
  <c r="I185" i="20"/>
  <c r="I116" i="20"/>
  <c r="I117" i="20"/>
  <c r="I118" i="20"/>
  <c r="I119" i="20"/>
  <c r="I120" i="20"/>
  <c r="I115" i="20"/>
  <c r="I107" i="20"/>
  <c r="I108" i="20"/>
  <c r="I109" i="20"/>
  <c r="I110" i="20"/>
  <c r="I111" i="20"/>
  <c r="I112" i="20"/>
  <c r="I106" i="20"/>
  <c r="I100" i="20"/>
  <c r="I101" i="20"/>
  <c r="I102" i="20"/>
  <c r="I103" i="20"/>
  <c r="G35" i="32" l="1"/>
  <c r="E269" i="3"/>
  <c r="E62" i="3"/>
  <c r="D34" i="33" l="1"/>
  <c r="B34" i="33"/>
  <c r="A34" i="33"/>
  <c r="B33" i="33"/>
  <c r="E32" i="33"/>
  <c r="D32" i="33"/>
  <c r="B32" i="33"/>
  <c r="A32" i="33"/>
  <c r="D31" i="33"/>
  <c r="B31" i="33"/>
  <c r="A31" i="33"/>
  <c r="D30" i="33"/>
  <c r="B30" i="33"/>
  <c r="A30" i="33"/>
  <c r="D29" i="33"/>
  <c r="B29" i="33"/>
  <c r="A29" i="33"/>
  <c r="D28" i="33"/>
  <c r="B28" i="33"/>
  <c r="A28" i="33"/>
  <c r="D27" i="33"/>
  <c r="B27" i="33"/>
  <c r="A27" i="33"/>
  <c r="D26" i="33"/>
  <c r="B26" i="33"/>
  <c r="A26" i="33"/>
  <c r="D25" i="33"/>
  <c r="B25" i="33"/>
  <c r="A25" i="33"/>
  <c r="B24" i="33"/>
  <c r="A24" i="33"/>
  <c r="E23" i="33"/>
  <c r="D23" i="33"/>
  <c r="B23" i="33"/>
  <c r="A23" i="33"/>
  <c r="B22" i="33"/>
  <c r="A22" i="33"/>
  <c r="D21" i="33"/>
  <c r="B21" i="33"/>
  <c r="A21" i="33"/>
  <c r="D20" i="33"/>
  <c r="B20" i="33"/>
  <c r="A20" i="33"/>
  <c r="D19" i="33"/>
  <c r="B19" i="33"/>
  <c r="A19" i="33"/>
  <c r="D18" i="33"/>
  <c r="B18" i="33"/>
  <c r="A18" i="33"/>
  <c r="B17" i="33"/>
  <c r="A17" i="33"/>
  <c r="D16" i="33"/>
  <c r="B16" i="33"/>
  <c r="A16" i="33"/>
  <c r="D15" i="33"/>
  <c r="B15" i="33"/>
  <c r="A15" i="33"/>
  <c r="B14" i="33"/>
  <c r="A8" i="33"/>
  <c r="I268" i="20"/>
  <c r="I278" i="20"/>
  <c r="I285" i="20"/>
  <c r="A215" i="20"/>
  <c r="I205" i="20"/>
  <c r="B327" i="3" l="1"/>
  <c r="A8" i="32" l="1"/>
  <c r="F53" i="32"/>
  <c r="F45" i="32"/>
  <c r="F40" i="32"/>
  <c r="E15" i="32"/>
  <c r="B18" i="32" s="1"/>
  <c r="E18" i="32" s="1"/>
  <c r="G196" i="20" l="1"/>
  <c r="I202" i="20"/>
  <c r="G195" i="20"/>
  <c r="G197" i="20"/>
  <c r="G198" i="20"/>
  <c r="G199" i="20"/>
  <c r="G194" i="20"/>
  <c r="G171" i="20"/>
  <c r="G172" i="20"/>
  <c r="G173" i="20"/>
  <c r="G174" i="20"/>
  <c r="G186" i="20"/>
  <c r="G187" i="20"/>
  <c r="G188" i="20"/>
  <c r="G189" i="20"/>
  <c r="G190" i="20"/>
  <c r="G191" i="20"/>
  <c r="G185" i="20"/>
  <c r="G179" i="20"/>
  <c r="G180" i="20"/>
  <c r="G181" i="20"/>
  <c r="G182" i="20"/>
  <c r="G177" i="20"/>
  <c r="I164" i="20"/>
  <c r="G16" i="20"/>
  <c r="I84" i="20"/>
  <c r="G15" i="20"/>
  <c r="G68" i="20"/>
  <c r="G52" i="20"/>
  <c r="E658" i="3"/>
  <c r="E657" i="3"/>
  <c r="E656" i="3"/>
  <c r="A619" i="3"/>
  <c r="B28" i="21"/>
  <c r="D29" i="21"/>
  <c r="B32" i="21"/>
  <c r="A32" i="21"/>
  <c r="A31" i="21"/>
  <c r="A30" i="21"/>
  <c r="A29" i="21"/>
  <c r="B29" i="21"/>
  <c r="D161" i="20"/>
  <c r="G161" i="20" s="1"/>
  <c r="I161" i="20" s="1"/>
  <c r="G93" i="20"/>
  <c r="G94" i="20"/>
  <c r="G95" i="20"/>
  <c r="G92" i="20"/>
  <c r="G100" i="20"/>
  <c r="G101" i="20"/>
  <c r="G102" i="20"/>
  <c r="G103" i="20"/>
  <c r="G98" i="20"/>
  <c r="G107" i="20"/>
  <c r="G108" i="20"/>
  <c r="G109" i="20"/>
  <c r="G110" i="20"/>
  <c r="G111" i="20"/>
  <c r="G112" i="20"/>
  <c r="G106" i="20"/>
  <c r="G124" i="20"/>
  <c r="G115" i="20"/>
  <c r="G117" i="20"/>
  <c r="G118" i="20"/>
  <c r="G119" i="20"/>
  <c r="G120" i="20"/>
  <c r="G116" i="20"/>
  <c r="D160" i="20"/>
  <c r="G160" i="20" s="1"/>
  <c r="I160" i="20" s="1"/>
  <c r="I162" i="20" s="1"/>
  <c r="F580" i="3"/>
  <c r="B580" i="3"/>
  <c r="H572" i="3"/>
  <c r="B572" i="3"/>
  <c r="I258" i="20"/>
  <c r="A259" i="20"/>
  <c r="I251" i="20"/>
  <c r="H642" i="3"/>
  <c r="E634" i="3"/>
  <c r="G634" i="3" s="1"/>
  <c r="E633" i="3"/>
  <c r="G633" i="3" s="1"/>
  <c r="G629" i="3"/>
  <c r="G628" i="3"/>
  <c r="I261" i="20"/>
  <c r="A249" i="20"/>
  <c r="F327" i="3"/>
  <c r="B26" i="21"/>
  <c r="D28" i="21"/>
  <c r="D27" i="21"/>
  <c r="E32" i="21"/>
  <c r="D32" i="21"/>
  <c r="B27" i="21"/>
  <c r="A28" i="21"/>
  <c r="A27" i="21"/>
  <c r="A26" i="21"/>
  <c r="D21" i="21"/>
  <c r="B21" i="21"/>
  <c r="A21" i="21"/>
  <c r="G208" i="20"/>
  <c r="F276" i="3"/>
  <c r="G276" i="3" s="1"/>
  <c r="F275" i="3"/>
  <c r="G275" i="3" s="1"/>
  <c r="B275" i="3"/>
  <c r="F274" i="3"/>
  <c r="G274" i="3" s="1"/>
  <c r="F273" i="3"/>
  <c r="B273" i="3"/>
  <c r="H630" i="3" l="1"/>
  <c r="H636" i="3"/>
  <c r="G624" i="3" s="1"/>
  <c r="H625" i="3" s="1"/>
  <c r="H644" i="3" s="1"/>
  <c r="F33" i="2" s="1"/>
  <c r="F30" i="33" s="1"/>
  <c r="I265" i="20"/>
  <c r="E32" i="2" s="1"/>
  <c r="E29" i="33" s="1"/>
  <c r="E29" i="21" l="1"/>
  <c r="G649" i="3"/>
  <c r="G648" i="3"/>
  <c r="G650" i="3"/>
  <c r="H651" i="3" l="1"/>
  <c r="H653" i="3" s="1"/>
  <c r="G269" i="3" l="1"/>
  <c r="A316" i="3" l="1"/>
  <c r="H316" i="3"/>
  <c r="B316" i="3"/>
  <c r="A315" i="3"/>
  <c r="G320" i="3"/>
  <c r="G319" i="3"/>
  <c r="H322" i="3" l="1"/>
  <c r="H264" i="3"/>
  <c r="A264" i="3"/>
  <c r="B264" i="3"/>
  <c r="A263" i="3"/>
  <c r="H290" i="3"/>
  <c r="E282" i="3"/>
  <c r="G282" i="3" s="1"/>
  <c r="E281" i="3"/>
  <c r="G281" i="3" s="1"/>
  <c r="G273" i="3"/>
  <c r="H278" i="3" s="1"/>
  <c r="G268" i="3"/>
  <c r="I208" i="20"/>
  <c r="A206" i="20"/>
  <c r="I207" i="20"/>
  <c r="F730" i="3"/>
  <c r="G730" i="3" s="1"/>
  <c r="B730" i="3"/>
  <c r="F729" i="3"/>
  <c r="G729" i="3" s="1"/>
  <c r="B729" i="3"/>
  <c r="F728" i="3"/>
  <c r="G728" i="3" s="1"/>
  <c r="B728" i="3"/>
  <c r="F727" i="3"/>
  <c r="G727" i="3" s="1"/>
  <c r="B727" i="3"/>
  <c r="E760" i="3"/>
  <c r="E759" i="3"/>
  <c r="E758" i="3"/>
  <c r="A717" i="3"/>
  <c r="E610" i="3"/>
  <c r="E609" i="3"/>
  <c r="E608" i="3"/>
  <c r="H744" i="3"/>
  <c r="E736" i="3"/>
  <c r="G736" i="3" s="1"/>
  <c r="E735" i="3"/>
  <c r="G735" i="3" s="1"/>
  <c r="E723" i="3"/>
  <c r="G723" i="3" s="1"/>
  <c r="I280" i="20"/>
  <c r="A286" i="20"/>
  <c r="I288" i="20"/>
  <c r="I290" i="20" s="1"/>
  <c r="F679" i="3"/>
  <c r="B679" i="3"/>
  <c r="B678" i="3"/>
  <c r="F678" i="3"/>
  <c r="A667" i="3"/>
  <c r="A571" i="3"/>
  <c r="B522" i="3"/>
  <c r="F480" i="3"/>
  <c r="B480" i="3"/>
  <c r="A521" i="3"/>
  <c r="A469" i="3"/>
  <c r="A418" i="3"/>
  <c r="A366" i="3"/>
  <c r="A108" i="3"/>
  <c r="F532" i="3"/>
  <c r="G532" i="3" s="1"/>
  <c r="H534" i="3" s="1"/>
  <c r="B532" i="3"/>
  <c r="H522" i="3"/>
  <c r="A522" i="3"/>
  <c r="I209" i="20" l="1"/>
  <c r="E22" i="2" s="1"/>
  <c r="E21" i="33" s="1"/>
  <c r="H284" i="3"/>
  <c r="G267" i="3" s="1"/>
  <c r="H270" i="3" s="1"/>
  <c r="H292" i="3" s="1"/>
  <c r="F22" i="2" s="1"/>
  <c r="F21" i="33" s="1"/>
  <c r="G21" i="33" s="1"/>
  <c r="H732" i="3"/>
  <c r="H738" i="3"/>
  <c r="G722" i="3" s="1"/>
  <c r="H724" i="3" s="1"/>
  <c r="H470" i="3"/>
  <c r="B470" i="3"/>
  <c r="A470" i="3"/>
  <c r="XEW418" i="3"/>
  <c r="XEO418" i="3"/>
  <c r="XEG418" i="3"/>
  <c r="XDY418" i="3"/>
  <c r="XDQ418" i="3"/>
  <c r="XDI418" i="3"/>
  <c r="XDA418" i="3"/>
  <c r="XCS418" i="3"/>
  <c r="XCK418" i="3"/>
  <c r="XCC418" i="3"/>
  <c r="XBU418" i="3"/>
  <c r="XBM418" i="3"/>
  <c r="XBE418" i="3"/>
  <c r="XAW418" i="3"/>
  <c r="XAO418" i="3"/>
  <c r="XAG418" i="3"/>
  <c r="WZY418" i="3"/>
  <c r="WZQ418" i="3"/>
  <c r="WZI418" i="3"/>
  <c r="WZA418" i="3"/>
  <c r="WYS418" i="3"/>
  <c r="WYK418" i="3"/>
  <c r="WYC418" i="3"/>
  <c r="WXU418" i="3"/>
  <c r="WXM418" i="3"/>
  <c r="WXE418" i="3"/>
  <c r="WWW418" i="3"/>
  <c r="WWO418" i="3"/>
  <c r="WWG418" i="3"/>
  <c r="WVY418" i="3"/>
  <c r="WVQ418" i="3"/>
  <c r="WVI418" i="3"/>
  <c r="WVA418" i="3"/>
  <c r="WUS418" i="3"/>
  <c r="WUK418" i="3"/>
  <c r="WUC418" i="3"/>
  <c r="WTU418" i="3"/>
  <c r="WTM418" i="3"/>
  <c r="WTE418" i="3"/>
  <c r="WSW418" i="3"/>
  <c r="WSO418" i="3"/>
  <c r="WSG418" i="3"/>
  <c r="WRY418" i="3"/>
  <c r="WRQ418" i="3"/>
  <c r="WRI418" i="3"/>
  <c r="WRA418" i="3"/>
  <c r="WQS418" i="3"/>
  <c r="WQK418" i="3"/>
  <c r="WQC418" i="3"/>
  <c r="WPU418" i="3"/>
  <c r="WPM418" i="3"/>
  <c r="WPE418" i="3"/>
  <c r="WOW418" i="3"/>
  <c r="WOO418" i="3"/>
  <c r="WOG418" i="3"/>
  <c r="WNY418" i="3"/>
  <c r="WNQ418" i="3"/>
  <c r="WNI418" i="3"/>
  <c r="WNA418" i="3"/>
  <c r="WMS418" i="3"/>
  <c r="WMK418" i="3"/>
  <c r="WMC418" i="3"/>
  <c r="WLU418" i="3"/>
  <c r="WLM418" i="3"/>
  <c r="WLE418" i="3"/>
  <c r="WKW418" i="3"/>
  <c r="WKO418" i="3"/>
  <c r="WKG418" i="3"/>
  <c r="WJY418" i="3"/>
  <c r="WJQ418" i="3"/>
  <c r="WJI418" i="3"/>
  <c r="WJA418" i="3"/>
  <c r="WIS418" i="3"/>
  <c r="WIK418" i="3"/>
  <c r="WIC418" i="3"/>
  <c r="WHU418" i="3"/>
  <c r="WHM418" i="3"/>
  <c r="WHE418" i="3"/>
  <c r="WGW418" i="3"/>
  <c r="WGO418" i="3"/>
  <c r="WGG418" i="3"/>
  <c r="WFY418" i="3"/>
  <c r="WFQ418" i="3"/>
  <c r="WFI418" i="3"/>
  <c r="WFA418" i="3"/>
  <c r="WES418" i="3"/>
  <c r="WEK418" i="3"/>
  <c r="WEC418" i="3"/>
  <c r="WDU418" i="3"/>
  <c r="WDM418" i="3"/>
  <c r="WDE418" i="3"/>
  <c r="WCW418" i="3"/>
  <c r="WCO418" i="3"/>
  <c r="WCG418" i="3"/>
  <c r="WBY418" i="3"/>
  <c r="WBQ418" i="3"/>
  <c r="WBI418" i="3"/>
  <c r="WBA418" i="3"/>
  <c r="WAS418" i="3"/>
  <c r="WAK418" i="3"/>
  <c r="WAC418" i="3"/>
  <c r="VZU418" i="3"/>
  <c r="VZM418" i="3"/>
  <c r="VZE418" i="3"/>
  <c r="VYW418" i="3"/>
  <c r="VYO418" i="3"/>
  <c r="VYG418" i="3"/>
  <c r="VXY418" i="3"/>
  <c r="VXQ418" i="3"/>
  <c r="VXI418" i="3"/>
  <c r="VXA418" i="3"/>
  <c r="VWS418" i="3"/>
  <c r="VWK418" i="3"/>
  <c r="VWC418" i="3"/>
  <c r="VVU418" i="3"/>
  <c r="VVM418" i="3"/>
  <c r="VVE418" i="3"/>
  <c r="VUW418" i="3"/>
  <c r="VUO418" i="3"/>
  <c r="VUG418" i="3"/>
  <c r="VTY418" i="3"/>
  <c r="VTQ418" i="3"/>
  <c r="VTI418" i="3"/>
  <c r="VTA418" i="3"/>
  <c r="VSS418" i="3"/>
  <c r="VSK418" i="3"/>
  <c r="VSC418" i="3"/>
  <c r="VRU418" i="3"/>
  <c r="VRM418" i="3"/>
  <c r="VRE418" i="3"/>
  <c r="VQW418" i="3"/>
  <c r="VQO418" i="3"/>
  <c r="VQG418" i="3"/>
  <c r="VPY418" i="3"/>
  <c r="VPQ418" i="3"/>
  <c r="VPI418" i="3"/>
  <c r="VPA418" i="3"/>
  <c r="VOS418" i="3"/>
  <c r="VOK418" i="3"/>
  <c r="VOC418" i="3"/>
  <c r="VNU418" i="3"/>
  <c r="VNM418" i="3"/>
  <c r="VNE418" i="3"/>
  <c r="VMW418" i="3"/>
  <c r="VMO418" i="3"/>
  <c r="VMG418" i="3"/>
  <c r="VLY418" i="3"/>
  <c r="VLQ418" i="3"/>
  <c r="VLI418" i="3"/>
  <c r="VLA418" i="3"/>
  <c r="VKS418" i="3"/>
  <c r="VKK418" i="3"/>
  <c r="VKC418" i="3"/>
  <c r="VJU418" i="3"/>
  <c r="VJM418" i="3"/>
  <c r="VJE418" i="3"/>
  <c r="VIW418" i="3"/>
  <c r="VIO418" i="3"/>
  <c r="VIG418" i="3"/>
  <c r="VHY418" i="3"/>
  <c r="VHQ418" i="3"/>
  <c r="VHI418" i="3"/>
  <c r="VHA418" i="3"/>
  <c r="VGS418" i="3"/>
  <c r="VGK418" i="3"/>
  <c r="VGC418" i="3"/>
  <c r="VFU418" i="3"/>
  <c r="VFM418" i="3"/>
  <c r="VFE418" i="3"/>
  <c r="VEW418" i="3"/>
  <c r="VEO418" i="3"/>
  <c r="VEG418" i="3"/>
  <c r="VDY418" i="3"/>
  <c r="VDQ418" i="3"/>
  <c r="VDI418" i="3"/>
  <c r="VDA418" i="3"/>
  <c r="VCS418" i="3"/>
  <c r="VCK418" i="3"/>
  <c r="VCC418" i="3"/>
  <c r="VBU418" i="3"/>
  <c r="VBM418" i="3"/>
  <c r="VBE418" i="3"/>
  <c r="VAW418" i="3"/>
  <c r="VAO418" i="3"/>
  <c r="VAG418" i="3"/>
  <c r="UZY418" i="3"/>
  <c r="UZQ418" i="3"/>
  <c r="UZI418" i="3"/>
  <c r="UZA418" i="3"/>
  <c r="UYS418" i="3"/>
  <c r="UYK418" i="3"/>
  <c r="UYC418" i="3"/>
  <c r="UXU418" i="3"/>
  <c r="UXM418" i="3"/>
  <c r="UXE418" i="3"/>
  <c r="UWW418" i="3"/>
  <c r="UWO418" i="3"/>
  <c r="UWG418" i="3"/>
  <c r="UVY418" i="3"/>
  <c r="UVQ418" i="3"/>
  <c r="UVI418" i="3"/>
  <c r="UVA418" i="3"/>
  <c r="UUS418" i="3"/>
  <c r="UUK418" i="3"/>
  <c r="UUC418" i="3"/>
  <c r="UTU418" i="3"/>
  <c r="UTM418" i="3"/>
  <c r="UTE418" i="3"/>
  <c r="USW418" i="3"/>
  <c r="USO418" i="3"/>
  <c r="USG418" i="3"/>
  <c r="URY418" i="3"/>
  <c r="URQ418" i="3"/>
  <c r="URI418" i="3"/>
  <c r="URA418" i="3"/>
  <c r="UQS418" i="3"/>
  <c r="UQK418" i="3"/>
  <c r="UQC418" i="3"/>
  <c r="UPU418" i="3"/>
  <c r="UPM418" i="3"/>
  <c r="UPE418" i="3"/>
  <c r="UOW418" i="3"/>
  <c r="UOO418" i="3"/>
  <c r="UOG418" i="3"/>
  <c r="UNY418" i="3"/>
  <c r="UNQ418" i="3"/>
  <c r="UNI418" i="3"/>
  <c r="UNA418" i="3"/>
  <c r="UMS418" i="3"/>
  <c r="UMK418" i="3"/>
  <c r="UMC418" i="3"/>
  <c r="ULU418" i="3"/>
  <c r="ULM418" i="3"/>
  <c r="ULE418" i="3"/>
  <c r="UKW418" i="3"/>
  <c r="UKO418" i="3"/>
  <c r="UKG418" i="3"/>
  <c r="UJY418" i="3"/>
  <c r="UJQ418" i="3"/>
  <c r="UJI418" i="3"/>
  <c r="UJA418" i="3"/>
  <c r="UIS418" i="3"/>
  <c r="UIK418" i="3"/>
  <c r="UIC418" i="3"/>
  <c r="UHU418" i="3"/>
  <c r="UHM418" i="3"/>
  <c r="UHE418" i="3"/>
  <c r="UGW418" i="3"/>
  <c r="UGO418" i="3"/>
  <c r="UGG418" i="3"/>
  <c r="UFY418" i="3"/>
  <c r="UFQ418" i="3"/>
  <c r="UFI418" i="3"/>
  <c r="UFA418" i="3"/>
  <c r="UES418" i="3"/>
  <c r="UEK418" i="3"/>
  <c r="UEC418" i="3"/>
  <c r="UDU418" i="3"/>
  <c r="UDM418" i="3"/>
  <c r="UDE418" i="3"/>
  <c r="UCW418" i="3"/>
  <c r="UCO418" i="3"/>
  <c r="UCG418" i="3"/>
  <c r="UBY418" i="3"/>
  <c r="UBQ418" i="3"/>
  <c r="UBI418" i="3"/>
  <c r="UBA418" i="3"/>
  <c r="UAS418" i="3"/>
  <c r="UAK418" i="3"/>
  <c r="UAC418" i="3"/>
  <c r="TZU418" i="3"/>
  <c r="TZM418" i="3"/>
  <c r="TZE418" i="3"/>
  <c r="TYW418" i="3"/>
  <c r="TYO418" i="3"/>
  <c r="TYG418" i="3"/>
  <c r="TXY418" i="3"/>
  <c r="TXQ418" i="3"/>
  <c r="TXI418" i="3"/>
  <c r="TXA418" i="3"/>
  <c r="TWS418" i="3"/>
  <c r="TWK418" i="3"/>
  <c r="TWC418" i="3"/>
  <c r="TVU418" i="3"/>
  <c r="TVM418" i="3"/>
  <c r="TVE418" i="3"/>
  <c r="TUW418" i="3"/>
  <c r="TUO418" i="3"/>
  <c r="TUG418" i="3"/>
  <c r="TTY418" i="3"/>
  <c r="TTQ418" i="3"/>
  <c r="TTI418" i="3"/>
  <c r="TTA418" i="3"/>
  <c r="TSS418" i="3"/>
  <c r="TSK418" i="3"/>
  <c r="TSC418" i="3"/>
  <c r="TRU418" i="3"/>
  <c r="TRM418" i="3"/>
  <c r="TRE418" i="3"/>
  <c r="TQW418" i="3"/>
  <c r="TQO418" i="3"/>
  <c r="TQG418" i="3"/>
  <c r="TPY418" i="3"/>
  <c r="TPQ418" i="3"/>
  <c r="TPI418" i="3"/>
  <c r="TPA418" i="3"/>
  <c r="TOS418" i="3"/>
  <c r="TOK418" i="3"/>
  <c r="TOC418" i="3"/>
  <c r="TNU418" i="3"/>
  <c r="TNM418" i="3"/>
  <c r="TNE418" i="3"/>
  <c r="TMW418" i="3"/>
  <c r="TMO418" i="3"/>
  <c r="TMG418" i="3"/>
  <c r="TLY418" i="3"/>
  <c r="TLQ418" i="3"/>
  <c r="TLI418" i="3"/>
  <c r="TLA418" i="3"/>
  <c r="TKS418" i="3"/>
  <c r="TKK418" i="3"/>
  <c r="TKC418" i="3"/>
  <c r="TJU418" i="3"/>
  <c r="TJM418" i="3"/>
  <c r="TJE418" i="3"/>
  <c r="TIW418" i="3"/>
  <c r="TIO418" i="3"/>
  <c r="TIG418" i="3"/>
  <c r="THY418" i="3"/>
  <c r="THQ418" i="3"/>
  <c r="THI418" i="3"/>
  <c r="THA418" i="3"/>
  <c r="TGS418" i="3"/>
  <c r="TGK418" i="3"/>
  <c r="TGC418" i="3"/>
  <c r="TFU418" i="3"/>
  <c r="TFM418" i="3"/>
  <c r="TFE418" i="3"/>
  <c r="TEW418" i="3"/>
  <c r="TEO418" i="3"/>
  <c r="TEG418" i="3"/>
  <c r="TDY418" i="3"/>
  <c r="TDQ418" i="3"/>
  <c r="TDI418" i="3"/>
  <c r="TDA418" i="3"/>
  <c r="TCS418" i="3"/>
  <c r="TCK418" i="3"/>
  <c r="TCC418" i="3"/>
  <c r="TBU418" i="3"/>
  <c r="TBM418" i="3"/>
  <c r="TBE418" i="3"/>
  <c r="TAW418" i="3"/>
  <c r="TAO418" i="3"/>
  <c r="TAG418" i="3"/>
  <c r="SZY418" i="3"/>
  <c r="SZQ418" i="3"/>
  <c r="SZI418" i="3"/>
  <c r="SZA418" i="3"/>
  <c r="SYS418" i="3"/>
  <c r="SYK418" i="3"/>
  <c r="SYC418" i="3"/>
  <c r="SXU418" i="3"/>
  <c r="SXM418" i="3"/>
  <c r="SXE418" i="3"/>
  <c r="SWW418" i="3"/>
  <c r="SWO418" i="3"/>
  <c r="SWG418" i="3"/>
  <c r="SVY418" i="3"/>
  <c r="SVQ418" i="3"/>
  <c r="SVI418" i="3"/>
  <c r="SVA418" i="3"/>
  <c r="SUS418" i="3"/>
  <c r="SUK418" i="3"/>
  <c r="SUC418" i="3"/>
  <c r="STU418" i="3"/>
  <c r="STM418" i="3"/>
  <c r="STE418" i="3"/>
  <c r="SSW418" i="3"/>
  <c r="SSO418" i="3"/>
  <c r="SSG418" i="3"/>
  <c r="SRY418" i="3"/>
  <c r="SRQ418" i="3"/>
  <c r="SRI418" i="3"/>
  <c r="SRA418" i="3"/>
  <c r="SQS418" i="3"/>
  <c r="SQK418" i="3"/>
  <c r="SQC418" i="3"/>
  <c r="SPU418" i="3"/>
  <c r="SPM418" i="3"/>
  <c r="SPE418" i="3"/>
  <c r="SOW418" i="3"/>
  <c r="SOO418" i="3"/>
  <c r="SOG418" i="3"/>
  <c r="SNY418" i="3"/>
  <c r="SNQ418" i="3"/>
  <c r="SNI418" i="3"/>
  <c r="SNA418" i="3"/>
  <c r="SMS418" i="3"/>
  <c r="SMK418" i="3"/>
  <c r="SMC418" i="3"/>
  <c r="SLU418" i="3"/>
  <c r="SLM418" i="3"/>
  <c r="SLE418" i="3"/>
  <c r="SKW418" i="3"/>
  <c r="SKO418" i="3"/>
  <c r="SKG418" i="3"/>
  <c r="SJY418" i="3"/>
  <c r="SJQ418" i="3"/>
  <c r="SJI418" i="3"/>
  <c r="SJA418" i="3"/>
  <c r="SIS418" i="3"/>
  <c r="SIK418" i="3"/>
  <c r="SIC418" i="3"/>
  <c r="SHU418" i="3"/>
  <c r="SHM418" i="3"/>
  <c r="SHE418" i="3"/>
  <c r="SGW418" i="3"/>
  <c r="SGO418" i="3"/>
  <c r="SGG418" i="3"/>
  <c r="SFY418" i="3"/>
  <c r="SFQ418" i="3"/>
  <c r="SFI418" i="3"/>
  <c r="SFA418" i="3"/>
  <c r="SES418" i="3"/>
  <c r="SEK418" i="3"/>
  <c r="SEC418" i="3"/>
  <c r="SDU418" i="3"/>
  <c r="SDM418" i="3"/>
  <c r="SDE418" i="3"/>
  <c r="SCW418" i="3"/>
  <c r="SCO418" i="3"/>
  <c r="SCG418" i="3"/>
  <c r="SBY418" i="3"/>
  <c r="SBQ418" i="3"/>
  <c r="SBI418" i="3"/>
  <c r="SBA418" i="3"/>
  <c r="SAS418" i="3"/>
  <c r="SAK418" i="3"/>
  <c r="SAC418" i="3"/>
  <c r="RZU418" i="3"/>
  <c r="RZM418" i="3"/>
  <c r="RZE418" i="3"/>
  <c r="RYW418" i="3"/>
  <c r="RYO418" i="3"/>
  <c r="RYG418" i="3"/>
  <c r="RXY418" i="3"/>
  <c r="RXQ418" i="3"/>
  <c r="RXI418" i="3"/>
  <c r="RXA418" i="3"/>
  <c r="RWS418" i="3"/>
  <c r="RWK418" i="3"/>
  <c r="RWC418" i="3"/>
  <c r="RVU418" i="3"/>
  <c r="RVM418" i="3"/>
  <c r="RVE418" i="3"/>
  <c r="RUW418" i="3"/>
  <c r="RUO418" i="3"/>
  <c r="RUG418" i="3"/>
  <c r="RTY418" i="3"/>
  <c r="RTQ418" i="3"/>
  <c r="RTI418" i="3"/>
  <c r="RTA418" i="3"/>
  <c r="RSS418" i="3"/>
  <c r="RSK418" i="3"/>
  <c r="RSC418" i="3"/>
  <c r="RRU418" i="3"/>
  <c r="RRM418" i="3"/>
  <c r="RRE418" i="3"/>
  <c r="RQW418" i="3"/>
  <c r="RQO418" i="3"/>
  <c r="RQG418" i="3"/>
  <c r="RPY418" i="3"/>
  <c r="RPQ418" i="3"/>
  <c r="RPI418" i="3"/>
  <c r="RPA418" i="3"/>
  <c r="ROS418" i="3"/>
  <c r="ROK418" i="3"/>
  <c r="ROC418" i="3"/>
  <c r="RNU418" i="3"/>
  <c r="RNM418" i="3"/>
  <c r="RNE418" i="3"/>
  <c r="RMW418" i="3"/>
  <c r="RMO418" i="3"/>
  <c r="RMG418" i="3"/>
  <c r="RLY418" i="3"/>
  <c r="RLQ418" i="3"/>
  <c r="RLI418" i="3"/>
  <c r="RLA418" i="3"/>
  <c r="RKS418" i="3"/>
  <c r="RKK418" i="3"/>
  <c r="RKC418" i="3"/>
  <c r="RJU418" i="3"/>
  <c r="RJM418" i="3"/>
  <c r="RJE418" i="3"/>
  <c r="RIW418" i="3"/>
  <c r="RIO418" i="3"/>
  <c r="RIG418" i="3"/>
  <c r="RHY418" i="3"/>
  <c r="RHQ418" i="3"/>
  <c r="RHI418" i="3"/>
  <c r="RHA418" i="3"/>
  <c r="RGS418" i="3"/>
  <c r="RGK418" i="3"/>
  <c r="RGC418" i="3"/>
  <c r="RFU418" i="3"/>
  <c r="RFM418" i="3"/>
  <c r="RFE418" i="3"/>
  <c r="REW418" i="3"/>
  <c r="REO418" i="3"/>
  <c r="REG418" i="3"/>
  <c r="RDY418" i="3"/>
  <c r="RDQ418" i="3"/>
  <c r="RDI418" i="3"/>
  <c r="RDA418" i="3"/>
  <c r="RCS418" i="3"/>
  <c r="RCK418" i="3"/>
  <c r="RCC418" i="3"/>
  <c r="RBU418" i="3"/>
  <c r="RBM418" i="3"/>
  <c r="RBE418" i="3"/>
  <c r="RAW418" i="3"/>
  <c r="RAO418" i="3"/>
  <c r="RAG418" i="3"/>
  <c r="QZY418" i="3"/>
  <c r="QZQ418" i="3"/>
  <c r="QZI418" i="3"/>
  <c r="QZA418" i="3"/>
  <c r="QYS418" i="3"/>
  <c r="QYK418" i="3"/>
  <c r="QYC418" i="3"/>
  <c r="QXU418" i="3"/>
  <c r="QXM418" i="3"/>
  <c r="QXE418" i="3"/>
  <c r="QWW418" i="3"/>
  <c r="QWO418" i="3"/>
  <c r="QWG418" i="3"/>
  <c r="QVY418" i="3"/>
  <c r="QVQ418" i="3"/>
  <c r="QVI418" i="3"/>
  <c r="QVA418" i="3"/>
  <c r="QUS418" i="3"/>
  <c r="QUK418" i="3"/>
  <c r="QUC418" i="3"/>
  <c r="QTU418" i="3"/>
  <c r="QTM418" i="3"/>
  <c r="QTE418" i="3"/>
  <c r="QSW418" i="3"/>
  <c r="QSO418" i="3"/>
  <c r="QSG418" i="3"/>
  <c r="QRY418" i="3"/>
  <c r="QRQ418" i="3"/>
  <c r="QRI418" i="3"/>
  <c r="QRA418" i="3"/>
  <c r="QQS418" i="3"/>
  <c r="QQK418" i="3"/>
  <c r="QQC418" i="3"/>
  <c r="QPU418" i="3"/>
  <c r="QPM418" i="3"/>
  <c r="QPE418" i="3"/>
  <c r="QOW418" i="3"/>
  <c r="QOO418" i="3"/>
  <c r="QOG418" i="3"/>
  <c r="QNY418" i="3"/>
  <c r="QNQ418" i="3"/>
  <c r="QNI418" i="3"/>
  <c r="QNA418" i="3"/>
  <c r="QMS418" i="3"/>
  <c r="QMK418" i="3"/>
  <c r="QMC418" i="3"/>
  <c r="QLU418" i="3"/>
  <c r="QLM418" i="3"/>
  <c r="QLE418" i="3"/>
  <c r="QKW418" i="3"/>
  <c r="QKO418" i="3"/>
  <c r="QKG418" i="3"/>
  <c r="QJY418" i="3"/>
  <c r="QJQ418" i="3"/>
  <c r="QJI418" i="3"/>
  <c r="QJA418" i="3"/>
  <c r="QIS418" i="3"/>
  <c r="QIK418" i="3"/>
  <c r="QIC418" i="3"/>
  <c r="QHU418" i="3"/>
  <c r="QHM418" i="3"/>
  <c r="QHE418" i="3"/>
  <c r="QGW418" i="3"/>
  <c r="QGO418" i="3"/>
  <c r="QGG418" i="3"/>
  <c r="QFY418" i="3"/>
  <c r="QFQ418" i="3"/>
  <c r="QFI418" i="3"/>
  <c r="QFA418" i="3"/>
  <c r="QES418" i="3"/>
  <c r="QEK418" i="3"/>
  <c r="QEC418" i="3"/>
  <c r="QDU418" i="3"/>
  <c r="QDM418" i="3"/>
  <c r="QDE418" i="3"/>
  <c r="QCW418" i="3"/>
  <c r="QCO418" i="3"/>
  <c r="QCG418" i="3"/>
  <c r="QBY418" i="3"/>
  <c r="QBQ418" i="3"/>
  <c r="QBI418" i="3"/>
  <c r="QBA418" i="3"/>
  <c r="QAS418" i="3"/>
  <c r="QAK418" i="3"/>
  <c r="QAC418" i="3"/>
  <c r="PZU418" i="3"/>
  <c r="PZM418" i="3"/>
  <c r="PZE418" i="3"/>
  <c r="PYW418" i="3"/>
  <c r="PYO418" i="3"/>
  <c r="PYG418" i="3"/>
  <c r="PXY418" i="3"/>
  <c r="PXQ418" i="3"/>
  <c r="PXI418" i="3"/>
  <c r="PXA418" i="3"/>
  <c r="PWS418" i="3"/>
  <c r="PWK418" i="3"/>
  <c r="PWC418" i="3"/>
  <c r="PVU418" i="3"/>
  <c r="PVM418" i="3"/>
  <c r="PVE418" i="3"/>
  <c r="PUW418" i="3"/>
  <c r="PUO418" i="3"/>
  <c r="PUG418" i="3"/>
  <c r="PTY418" i="3"/>
  <c r="PTQ418" i="3"/>
  <c r="PTI418" i="3"/>
  <c r="PTA418" i="3"/>
  <c r="PSS418" i="3"/>
  <c r="PSK418" i="3"/>
  <c r="PSC418" i="3"/>
  <c r="PRU418" i="3"/>
  <c r="PRM418" i="3"/>
  <c r="PRE418" i="3"/>
  <c r="PQW418" i="3"/>
  <c r="PQO418" i="3"/>
  <c r="PQG418" i="3"/>
  <c r="PPY418" i="3"/>
  <c r="PPQ418" i="3"/>
  <c r="PPI418" i="3"/>
  <c r="PPA418" i="3"/>
  <c r="POS418" i="3"/>
  <c r="POK418" i="3"/>
  <c r="POC418" i="3"/>
  <c r="PNU418" i="3"/>
  <c r="PNM418" i="3"/>
  <c r="PNE418" i="3"/>
  <c r="PMW418" i="3"/>
  <c r="PMO418" i="3"/>
  <c r="PMG418" i="3"/>
  <c r="PLY418" i="3"/>
  <c r="PLQ418" i="3"/>
  <c r="PLI418" i="3"/>
  <c r="PLA418" i="3"/>
  <c r="PKS418" i="3"/>
  <c r="PKK418" i="3"/>
  <c r="PKC418" i="3"/>
  <c r="PJU418" i="3"/>
  <c r="PJM418" i="3"/>
  <c r="PJE418" i="3"/>
  <c r="PIW418" i="3"/>
  <c r="PIO418" i="3"/>
  <c r="PIG418" i="3"/>
  <c r="PHY418" i="3"/>
  <c r="PHQ418" i="3"/>
  <c r="PHI418" i="3"/>
  <c r="PHA418" i="3"/>
  <c r="PGS418" i="3"/>
  <c r="PGK418" i="3"/>
  <c r="PGC418" i="3"/>
  <c r="PFU418" i="3"/>
  <c r="PFM418" i="3"/>
  <c r="PFE418" i="3"/>
  <c r="PEW418" i="3"/>
  <c r="PEO418" i="3"/>
  <c r="PEG418" i="3"/>
  <c r="PDY418" i="3"/>
  <c r="PDQ418" i="3"/>
  <c r="PDI418" i="3"/>
  <c r="PDA418" i="3"/>
  <c r="PCS418" i="3"/>
  <c r="PCK418" i="3"/>
  <c r="PCC418" i="3"/>
  <c r="PBU418" i="3"/>
  <c r="PBM418" i="3"/>
  <c r="PBE418" i="3"/>
  <c r="PAW418" i="3"/>
  <c r="PAO418" i="3"/>
  <c r="PAG418" i="3"/>
  <c r="OZY418" i="3"/>
  <c r="OZQ418" i="3"/>
  <c r="OZI418" i="3"/>
  <c r="OZA418" i="3"/>
  <c r="OYS418" i="3"/>
  <c r="OYK418" i="3"/>
  <c r="OYC418" i="3"/>
  <c r="OXU418" i="3"/>
  <c r="OXM418" i="3"/>
  <c r="OXE418" i="3"/>
  <c r="OWW418" i="3"/>
  <c r="OWO418" i="3"/>
  <c r="OWG418" i="3"/>
  <c r="OVY418" i="3"/>
  <c r="OVQ418" i="3"/>
  <c r="OVI418" i="3"/>
  <c r="OVA418" i="3"/>
  <c r="OUS418" i="3"/>
  <c r="OUK418" i="3"/>
  <c r="OUC418" i="3"/>
  <c r="OTU418" i="3"/>
  <c r="OTM418" i="3"/>
  <c r="OTE418" i="3"/>
  <c r="OSW418" i="3"/>
  <c r="OSO418" i="3"/>
  <c r="OSG418" i="3"/>
  <c r="ORY418" i="3"/>
  <c r="ORQ418" i="3"/>
  <c r="ORI418" i="3"/>
  <c r="ORA418" i="3"/>
  <c r="OQS418" i="3"/>
  <c r="OQK418" i="3"/>
  <c r="OQC418" i="3"/>
  <c r="OPU418" i="3"/>
  <c r="OPM418" i="3"/>
  <c r="OPE418" i="3"/>
  <c r="OOW418" i="3"/>
  <c r="OOO418" i="3"/>
  <c r="OOG418" i="3"/>
  <c r="ONY418" i="3"/>
  <c r="ONQ418" i="3"/>
  <c r="ONI418" i="3"/>
  <c r="ONA418" i="3"/>
  <c r="OMS418" i="3"/>
  <c r="OMK418" i="3"/>
  <c r="OMC418" i="3"/>
  <c r="OLU418" i="3"/>
  <c r="OLM418" i="3"/>
  <c r="OLE418" i="3"/>
  <c r="OKW418" i="3"/>
  <c r="OKO418" i="3"/>
  <c r="OKG418" i="3"/>
  <c r="OJY418" i="3"/>
  <c r="OJQ418" i="3"/>
  <c r="OJI418" i="3"/>
  <c r="OJA418" i="3"/>
  <c r="OIS418" i="3"/>
  <c r="OIK418" i="3"/>
  <c r="OIC418" i="3"/>
  <c r="OHU418" i="3"/>
  <c r="OHM418" i="3"/>
  <c r="OHE418" i="3"/>
  <c r="OGW418" i="3"/>
  <c r="OGO418" i="3"/>
  <c r="OGG418" i="3"/>
  <c r="OFY418" i="3"/>
  <c r="OFQ418" i="3"/>
  <c r="OFI418" i="3"/>
  <c r="OFA418" i="3"/>
  <c r="OES418" i="3"/>
  <c r="OEK418" i="3"/>
  <c r="OEC418" i="3"/>
  <c r="ODU418" i="3"/>
  <c r="ODM418" i="3"/>
  <c r="ODE418" i="3"/>
  <c r="OCW418" i="3"/>
  <c r="OCO418" i="3"/>
  <c r="OCG418" i="3"/>
  <c r="OBY418" i="3"/>
  <c r="OBQ418" i="3"/>
  <c r="OBI418" i="3"/>
  <c r="OBA418" i="3"/>
  <c r="OAS418" i="3"/>
  <c r="OAK418" i="3"/>
  <c r="OAC418" i="3"/>
  <c r="NZU418" i="3"/>
  <c r="NZM418" i="3"/>
  <c r="NZE418" i="3"/>
  <c r="NYW418" i="3"/>
  <c r="NYO418" i="3"/>
  <c r="NYG418" i="3"/>
  <c r="NXY418" i="3"/>
  <c r="NXQ418" i="3"/>
  <c r="NXI418" i="3"/>
  <c r="NXA418" i="3"/>
  <c r="NWS418" i="3"/>
  <c r="NWK418" i="3"/>
  <c r="NWC418" i="3"/>
  <c r="NVU418" i="3"/>
  <c r="NVM418" i="3"/>
  <c r="NVE418" i="3"/>
  <c r="NUW418" i="3"/>
  <c r="NUO418" i="3"/>
  <c r="NUG418" i="3"/>
  <c r="NTY418" i="3"/>
  <c r="NTQ418" i="3"/>
  <c r="NTI418" i="3"/>
  <c r="NTA418" i="3"/>
  <c r="NSS418" i="3"/>
  <c r="NSK418" i="3"/>
  <c r="NSC418" i="3"/>
  <c r="NRU418" i="3"/>
  <c r="NRM418" i="3"/>
  <c r="NRE418" i="3"/>
  <c r="NQW418" i="3"/>
  <c r="NQO418" i="3"/>
  <c r="NQG418" i="3"/>
  <c r="NPY418" i="3"/>
  <c r="NPQ418" i="3"/>
  <c r="NPI418" i="3"/>
  <c r="NPA418" i="3"/>
  <c r="NOS418" i="3"/>
  <c r="NOK418" i="3"/>
  <c r="NOC418" i="3"/>
  <c r="NNU418" i="3"/>
  <c r="NNM418" i="3"/>
  <c r="NNE418" i="3"/>
  <c r="NMW418" i="3"/>
  <c r="NMO418" i="3"/>
  <c r="NMG418" i="3"/>
  <c r="NLY418" i="3"/>
  <c r="NLQ418" i="3"/>
  <c r="NLI418" i="3"/>
  <c r="NLA418" i="3"/>
  <c r="NKS418" i="3"/>
  <c r="NKK418" i="3"/>
  <c r="NKC418" i="3"/>
  <c r="NJU418" i="3"/>
  <c r="NJM418" i="3"/>
  <c r="NJE418" i="3"/>
  <c r="NIW418" i="3"/>
  <c r="NIO418" i="3"/>
  <c r="NIG418" i="3"/>
  <c r="NHY418" i="3"/>
  <c r="NHQ418" i="3"/>
  <c r="NHI418" i="3"/>
  <c r="NHA418" i="3"/>
  <c r="NGS418" i="3"/>
  <c r="NGK418" i="3"/>
  <c r="NGC418" i="3"/>
  <c r="NFU418" i="3"/>
  <c r="NFM418" i="3"/>
  <c r="NFE418" i="3"/>
  <c r="NEW418" i="3"/>
  <c r="NEO418" i="3"/>
  <c r="NEG418" i="3"/>
  <c r="NDY418" i="3"/>
  <c r="NDQ418" i="3"/>
  <c r="NDI418" i="3"/>
  <c r="NDA418" i="3"/>
  <c r="NCS418" i="3"/>
  <c r="NCK418" i="3"/>
  <c r="NCC418" i="3"/>
  <c r="NBU418" i="3"/>
  <c r="NBM418" i="3"/>
  <c r="NBE418" i="3"/>
  <c r="NAW418" i="3"/>
  <c r="NAO418" i="3"/>
  <c r="NAG418" i="3"/>
  <c r="MZY418" i="3"/>
  <c r="MZQ418" i="3"/>
  <c r="MZI418" i="3"/>
  <c r="MZA418" i="3"/>
  <c r="MYS418" i="3"/>
  <c r="MYK418" i="3"/>
  <c r="MYC418" i="3"/>
  <c r="MXU418" i="3"/>
  <c r="MXM418" i="3"/>
  <c r="MXE418" i="3"/>
  <c r="MWW418" i="3"/>
  <c r="MWO418" i="3"/>
  <c r="MWG418" i="3"/>
  <c r="MVY418" i="3"/>
  <c r="MVQ418" i="3"/>
  <c r="MVI418" i="3"/>
  <c r="MVA418" i="3"/>
  <c r="MUS418" i="3"/>
  <c r="MUK418" i="3"/>
  <c r="MUC418" i="3"/>
  <c r="MTU418" i="3"/>
  <c r="MTM418" i="3"/>
  <c r="MTE418" i="3"/>
  <c r="MSW418" i="3"/>
  <c r="MSO418" i="3"/>
  <c r="MSG418" i="3"/>
  <c r="MRY418" i="3"/>
  <c r="MRQ418" i="3"/>
  <c r="MRI418" i="3"/>
  <c r="MRA418" i="3"/>
  <c r="MQS418" i="3"/>
  <c r="MQK418" i="3"/>
  <c r="MQC418" i="3"/>
  <c r="MPU418" i="3"/>
  <c r="MPM418" i="3"/>
  <c r="MPE418" i="3"/>
  <c r="MOW418" i="3"/>
  <c r="MOO418" i="3"/>
  <c r="MOG418" i="3"/>
  <c r="MNY418" i="3"/>
  <c r="MNQ418" i="3"/>
  <c r="MNI418" i="3"/>
  <c r="MNA418" i="3"/>
  <c r="MMS418" i="3"/>
  <c r="MMK418" i="3"/>
  <c r="MMC418" i="3"/>
  <c r="MLU418" i="3"/>
  <c r="MLM418" i="3"/>
  <c r="MLE418" i="3"/>
  <c r="MKW418" i="3"/>
  <c r="MKO418" i="3"/>
  <c r="MKG418" i="3"/>
  <c r="MJY418" i="3"/>
  <c r="MJQ418" i="3"/>
  <c r="MJI418" i="3"/>
  <c r="MJA418" i="3"/>
  <c r="MIS418" i="3"/>
  <c r="MIK418" i="3"/>
  <c r="MIC418" i="3"/>
  <c r="MHU418" i="3"/>
  <c r="MHM418" i="3"/>
  <c r="MHE418" i="3"/>
  <c r="MGW418" i="3"/>
  <c r="MGO418" i="3"/>
  <c r="MGG418" i="3"/>
  <c r="MFY418" i="3"/>
  <c r="MFQ418" i="3"/>
  <c r="MFI418" i="3"/>
  <c r="MFA418" i="3"/>
  <c r="MES418" i="3"/>
  <c r="MEK418" i="3"/>
  <c r="MEC418" i="3"/>
  <c r="MDU418" i="3"/>
  <c r="MDM418" i="3"/>
  <c r="MDE418" i="3"/>
  <c r="MCW418" i="3"/>
  <c r="MCO418" i="3"/>
  <c r="MCG418" i="3"/>
  <c r="MBY418" i="3"/>
  <c r="MBQ418" i="3"/>
  <c r="MBI418" i="3"/>
  <c r="MBA418" i="3"/>
  <c r="MAS418" i="3"/>
  <c r="MAK418" i="3"/>
  <c r="MAC418" i="3"/>
  <c r="LZU418" i="3"/>
  <c r="LZM418" i="3"/>
  <c r="LZE418" i="3"/>
  <c r="LYW418" i="3"/>
  <c r="LYO418" i="3"/>
  <c r="LYG418" i="3"/>
  <c r="LXY418" i="3"/>
  <c r="LXQ418" i="3"/>
  <c r="LXI418" i="3"/>
  <c r="LXA418" i="3"/>
  <c r="LWS418" i="3"/>
  <c r="LWK418" i="3"/>
  <c r="LWC418" i="3"/>
  <c r="LVU418" i="3"/>
  <c r="LVM418" i="3"/>
  <c r="LVE418" i="3"/>
  <c r="LUW418" i="3"/>
  <c r="LUO418" i="3"/>
  <c r="LUG418" i="3"/>
  <c r="LTY418" i="3"/>
  <c r="LTQ418" i="3"/>
  <c r="LTI418" i="3"/>
  <c r="LTA418" i="3"/>
  <c r="LSS418" i="3"/>
  <c r="LSK418" i="3"/>
  <c r="LSC418" i="3"/>
  <c r="LRU418" i="3"/>
  <c r="LRM418" i="3"/>
  <c r="LRE418" i="3"/>
  <c r="LQW418" i="3"/>
  <c r="LQO418" i="3"/>
  <c r="LQG418" i="3"/>
  <c r="LPY418" i="3"/>
  <c r="LPQ418" i="3"/>
  <c r="LPI418" i="3"/>
  <c r="LPA418" i="3"/>
  <c r="LOS418" i="3"/>
  <c r="LOK418" i="3"/>
  <c r="LOC418" i="3"/>
  <c r="LNU418" i="3"/>
  <c r="LNM418" i="3"/>
  <c r="LNE418" i="3"/>
  <c r="LMW418" i="3"/>
  <c r="LMO418" i="3"/>
  <c r="LMG418" i="3"/>
  <c r="LLY418" i="3"/>
  <c r="LLQ418" i="3"/>
  <c r="LLI418" i="3"/>
  <c r="LLA418" i="3"/>
  <c r="LKS418" i="3"/>
  <c r="LKK418" i="3"/>
  <c r="LKC418" i="3"/>
  <c r="LJU418" i="3"/>
  <c r="LJM418" i="3"/>
  <c r="LJE418" i="3"/>
  <c r="LIW418" i="3"/>
  <c r="LIO418" i="3"/>
  <c r="LIG418" i="3"/>
  <c r="LHY418" i="3"/>
  <c r="LHQ418" i="3"/>
  <c r="LHI418" i="3"/>
  <c r="LHA418" i="3"/>
  <c r="LGS418" i="3"/>
  <c r="LGK418" i="3"/>
  <c r="LGC418" i="3"/>
  <c r="LFU418" i="3"/>
  <c r="LFM418" i="3"/>
  <c r="LFE418" i="3"/>
  <c r="LEW418" i="3"/>
  <c r="LEO418" i="3"/>
  <c r="LEG418" i="3"/>
  <c r="LDY418" i="3"/>
  <c r="LDQ418" i="3"/>
  <c r="LDI418" i="3"/>
  <c r="LDA418" i="3"/>
  <c r="LCS418" i="3"/>
  <c r="LCK418" i="3"/>
  <c r="LCC418" i="3"/>
  <c r="LBU418" i="3"/>
  <c r="LBM418" i="3"/>
  <c r="LBE418" i="3"/>
  <c r="LAW418" i="3"/>
  <c r="LAO418" i="3"/>
  <c r="LAG418" i="3"/>
  <c r="KZY418" i="3"/>
  <c r="KZQ418" i="3"/>
  <c r="KZI418" i="3"/>
  <c r="KZA418" i="3"/>
  <c r="KYS418" i="3"/>
  <c r="KYK418" i="3"/>
  <c r="KYC418" i="3"/>
  <c r="KXU418" i="3"/>
  <c r="KXM418" i="3"/>
  <c r="KXE418" i="3"/>
  <c r="KWW418" i="3"/>
  <c r="KWO418" i="3"/>
  <c r="KWG418" i="3"/>
  <c r="KVY418" i="3"/>
  <c r="KVQ418" i="3"/>
  <c r="KVI418" i="3"/>
  <c r="KVA418" i="3"/>
  <c r="KUS418" i="3"/>
  <c r="KUK418" i="3"/>
  <c r="KUC418" i="3"/>
  <c r="KTU418" i="3"/>
  <c r="KTM418" i="3"/>
  <c r="KTE418" i="3"/>
  <c r="KSW418" i="3"/>
  <c r="KSO418" i="3"/>
  <c r="KSG418" i="3"/>
  <c r="KRY418" i="3"/>
  <c r="KRQ418" i="3"/>
  <c r="KRI418" i="3"/>
  <c r="KRA418" i="3"/>
  <c r="KQS418" i="3"/>
  <c r="KQK418" i="3"/>
  <c r="KQC418" i="3"/>
  <c r="KPU418" i="3"/>
  <c r="KPM418" i="3"/>
  <c r="KPE418" i="3"/>
  <c r="KOW418" i="3"/>
  <c r="KOO418" i="3"/>
  <c r="KOG418" i="3"/>
  <c r="KNY418" i="3"/>
  <c r="KNQ418" i="3"/>
  <c r="KNI418" i="3"/>
  <c r="KNA418" i="3"/>
  <c r="KMS418" i="3"/>
  <c r="KMK418" i="3"/>
  <c r="KMC418" i="3"/>
  <c r="KLU418" i="3"/>
  <c r="KLM418" i="3"/>
  <c r="KLE418" i="3"/>
  <c r="KKW418" i="3"/>
  <c r="KKO418" i="3"/>
  <c r="KKG418" i="3"/>
  <c r="KJY418" i="3"/>
  <c r="KJQ418" i="3"/>
  <c r="KJI418" i="3"/>
  <c r="KJA418" i="3"/>
  <c r="KIS418" i="3"/>
  <c r="KIK418" i="3"/>
  <c r="KIC418" i="3"/>
  <c r="KHU418" i="3"/>
  <c r="KHM418" i="3"/>
  <c r="KHE418" i="3"/>
  <c r="KGW418" i="3"/>
  <c r="KGO418" i="3"/>
  <c r="KGG418" i="3"/>
  <c r="KFY418" i="3"/>
  <c r="KFQ418" i="3"/>
  <c r="KFI418" i="3"/>
  <c r="KFA418" i="3"/>
  <c r="KES418" i="3"/>
  <c r="KEK418" i="3"/>
  <c r="KEC418" i="3"/>
  <c r="KDU418" i="3"/>
  <c r="KDM418" i="3"/>
  <c r="KDE418" i="3"/>
  <c r="KCW418" i="3"/>
  <c r="KCO418" i="3"/>
  <c r="KCG418" i="3"/>
  <c r="KBY418" i="3"/>
  <c r="KBQ418" i="3"/>
  <c r="KBI418" i="3"/>
  <c r="KBA418" i="3"/>
  <c r="KAS418" i="3"/>
  <c r="KAK418" i="3"/>
  <c r="KAC418" i="3"/>
  <c r="JZU418" i="3"/>
  <c r="JZM418" i="3"/>
  <c r="JZE418" i="3"/>
  <c r="JYW418" i="3"/>
  <c r="JYO418" i="3"/>
  <c r="JYG418" i="3"/>
  <c r="JXY418" i="3"/>
  <c r="JXQ418" i="3"/>
  <c r="JXI418" i="3"/>
  <c r="JXA418" i="3"/>
  <c r="JWS418" i="3"/>
  <c r="JWK418" i="3"/>
  <c r="JWC418" i="3"/>
  <c r="JVU418" i="3"/>
  <c r="JVM418" i="3"/>
  <c r="JVE418" i="3"/>
  <c r="JUW418" i="3"/>
  <c r="JUO418" i="3"/>
  <c r="JUG418" i="3"/>
  <c r="JTY418" i="3"/>
  <c r="JTQ418" i="3"/>
  <c r="JTI418" i="3"/>
  <c r="JTA418" i="3"/>
  <c r="JSS418" i="3"/>
  <c r="JSK418" i="3"/>
  <c r="JSC418" i="3"/>
  <c r="JRU418" i="3"/>
  <c r="JRM418" i="3"/>
  <c r="JRE418" i="3"/>
  <c r="JQW418" i="3"/>
  <c r="JQO418" i="3"/>
  <c r="JQG418" i="3"/>
  <c r="JPY418" i="3"/>
  <c r="JPQ418" i="3"/>
  <c r="JPI418" i="3"/>
  <c r="JPA418" i="3"/>
  <c r="JOS418" i="3"/>
  <c r="JOK418" i="3"/>
  <c r="JOC418" i="3"/>
  <c r="JNU418" i="3"/>
  <c r="JNM418" i="3"/>
  <c r="JNE418" i="3"/>
  <c r="JMW418" i="3"/>
  <c r="JMO418" i="3"/>
  <c r="JMG418" i="3"/>
  <c r="JLY418" i="3"/>
  <c r="JLQ418" i="3"/>
  <c r="JLI418" i="3"/>
  <c r="JLA418" i="3"/>
  <c r="JKS418" i="3"/>
  <c r="JKK418" i="3"/>
  <c r="JKC418" i="3"/>
  <c r="JJU418" i="3"/>
  <c r="JJM418" i="3"/>
  <c r="JJE418" i="3"/>
  <c r="JIW418" i="3"/>
  <c r="JIO418" i="3"/>
  <c r="JIG418" i="3"/>
  <c r="JHY418" i="3"/>
  <c r="JHQ418" i="3"/>
  <c r="JHI418" i="3"/>
  <c r="JHA418" i="3"/>
  <c r="JGS418" i="3"/>
  <c r="JGK418" i="3"/>
  <c r="JGC418" i="3"/>
  <c r="JFU418" i="3"/>
  <c r="JFM418" i="3"/>
  <c r="JFE418" i="3"/>
  <c r="JEW418" i="3"/>
  <c r="JEO418" i="3"/>
  <c r="JEG418" i="3"/>
  <c r="JDY418" i="3"/>
  <c r="JDQ418" i="3"/>
  <c r="JDI418" i="3"/>
  <c r="JDA418" i="3"/>
  <c r="JCS418" i="3"/>
  <c r="JCK418" i="3"/>
  <c r="JCC418" i="3"/>
  <c r="JBU418" i="3"/>
  <c r="JBM418" i="3"/>
  <c r="JBE418" i="3"/>
  <c r="JAW418" i="3"/>
  <c r="JAO418" i="3"/>
  <c r="JAG418" i="3"/>
  <c r="IZY418" i="3"/>
  <c r="IZQ418" i="3"/>
  <c r="IZI418" i="3"/>
  <c r="IZA418" i="3"/>
  <c r="IYS418" i="3"/>
  <c r="IYK418" i="3"/>
  <c r="IYC418" i="3"/>
  <c r="IXU418" i="3"/>
  <c r="IXM418" i="3"/>
  <c r="IXE418" i="3"/>
  <c r="IWW418" i="3"/>
  <c r="IWO418" i="3"/>
  <c r="IWG418" i="3"/>
  <c r="IVY418" i="3"/>
  <c r="IVQ418" i="3"/>
  <c r="IVI418" i="3"/>
  <c r="IVA418" i="3"/>
  <c r="IUS418" i="3"/>
  <c r="IUK418" i="3"/>
  <c r="IUC418" i="3"/>
  <c r="ITU418" i="3"/>
  <c r="ITM418" i="3"/>
  <c r="ITE418" i="3"/>
  <c r="ISW418" i="3"/>
  <c r="ISO418" i="3"/>
  <c r="ISG418" i="3"/>
  <c r="IRY418" i="3"/>
  <c r="IRQ418" i="3"/>
  <c r="IRI418" i="3"/>
  <c r="IRA418" i="3"/>
  <c r="IQS418" i="3"/>
  <c r="IQK418" i="3"/>
  <c r="IQC418" i="3"/>
  <c r="IPU418" i="3"/>
  <c r="IPM418" i="3"/>
  <c r="IPE418" i="3"/>
  <c r="IOW418" i="3"/>
  <c r="IOO418" i="3"/>
  <c r="IOG418" i="3"/>
  <c r="INY418" i="3"/>
  <c r="INQ418" i="3"/>
  <c r="INI418" i="3"/>
  <c r="INA418" i="3"/>
  <c r="IMS418" i="3"/>
  <c r="IMK418" i="3"/>
  <c r="IMC418" i="3"/>
  <c r="ILU418" i="3"/>
  <c r="ILM418" i="3"/>
  <c r="ILE418" i="3"/>
  <c r="IKW418" i="3"/>
  <c r="IKO418" i="3"/>
  <c r="IKG418" i="3"/>
  <c r="IJY418" i="3"/>
  <c r="IJQ418" i="3"/>
  <c r="IJI418" i="3"/>
  <c r="IJA418" i="3"/>
  <c r="IIS418" i="3"/>
  <c r="IIK418" i="3"/>
  <c r="IIC418" i="3"/>
  <c r="IHU418" i="3"/>
  <c r="IHM418" i="3"/>
  <c r="IHE418" i="3"/>
  <c r="IGW418" i="3"/>
  <c r="IGO418" i="3"/>
  <c r="IGG418" i="3"/>
  <c r="IFY418" i="3"/>
  <c r="IFQ418" i="3"/>
  <c r="IFI418" i="3"/>
  <c r="IFA418" i="3"/>
  <c r="IES418" i="3"/>
  <c r="IEK418" i="3"/>
  <c r="IEC418" i="3"/>
  <c r="IDU418" i="3"/>
  <c r="IDM418" i="3"/>
  <c r="IDE418" i="3"/>
  <c r="ICW418" i="3"/>
  <c r="ICO418" i="3"/>
  <c r="ICG418" i="3"/>
  <c r="IBY418" i="3"/>
  <c r="IBQ418" i="3"/>
  <c r="IBI418" i="3"/>
  <c r="IBA418" i="3"/>
  <c r="IAS418" i="3"/>
  <c r="IAK418" i="3"/>
  <c r="IAC418" i="3"/>
  <c r="HZU418" i="3"/>
  <c r="HZM418" i="3"/>
  <c r="HZE418" i="3"/>
  <c r="HYW418" i="3"/>
  <c r="HYO418" i="3"/>
  <c r="HYG418" i="3"/>
  <c r="HXY418" i="3"/>
  <c r="HXQ418" i="3"/>
  <c r="HXI418" i="3"/>
  <c r="HXA418" i="3"/>
  <c r="HWS418" i="3"/>
  <c r="HWK418" i="3"/>
  <c r="HWC418" i="3"/>
  <c r="HVU418" i="3"/>
  <c r="HVM418" i="3"/>
  <c r="HVE418" i="3"/>
  <c r="HUW418" i="3"/>
  <c r="HUO418" i="3"/>
  <c r="HUG418" i="3"/>
  <c r="HTY418" i="3"/>
  <c r="HTQ418" i="3"/>
  <c r="HTI418" i="3"/>
  <c r="HTA418" i="3"/>
  <c r="HSS418" i="3"/>
  <c r="HSK418" i="3"/>
  <c r="HSC418" i="3"/>
  <c r="HRU418" i="3"/>
  <c r="HRM418" i="3"/>
  <c r="HRE418" i="3"/>
  <c r="HQW418" i="3"/>
  <c r="HQO418" i="3"/>
  <c r="HQG418" i="3"/>
  <c r="HPY418" i="3"/>
  <c r="HPQ418" i="3"/>
  <c r="HPI418" i="3"/>
  <c r="HPA418" i="3"/>
  <c r="HOS418" i="3"/>
  <c r="HOK418" i="3"/>
  <c r="HOC418" i="3"/>
  <c r="HNU418" i="3"/>
  <c r="HNM418" i="3"/>
  <c r="HNE418" i="3"/>
  <c r="HMW418" i="3"/>
  <c r="HMO418" i="3"/>
  <c r="HMG418" i="3"/>
  <c r="HLY418" i="3"/>
  <c r="HLQ418" i="3"/>
  <c r="HLI418" i="3"/>
  <c r="HLA418" i="3"/>
  <c r="HKS418" i="3"/>
  <c r="HKK418" i="3"/>
  <c r="HKC418" i="3"/>
  <c r="HJU418" i="3"/>
  <c r="HJM418" i="3"/>
  <c r="HJE418" i="3"/>
  <c r="HIW418" i="3"/>
  <c r="HIO418" i="3"/>
  <c r="HIG418" i="3"/>
  <c r="HHY418" i="3"/>
  <c r="HHQ418" i="3"/>
  <c r="HHI418" i="3"/>
  <c r="HHA418" i="3"/>
  <c r="HGS418" i="3"/>
  <c r="HGK418" i="3"/>
  <c r="HGC418" i="3"/>
  <c r="HFU418" i="3"/>
  <c r="HFM418" i="3"/>
  <c r="HFE418" i="3"/>
  <c r="HEW418" i="3"/>
  <c r="HEO418" i="3"/>
  <c r="HEG418" i="3"/>
  <c r="HDY418" i="3"/>
  <c r="HDQ418" i="3"/>
  <c r="HDI418" i="3"/>
  <c r="HDA418" i="3"/>
  <c r="HCS418" i="3"/>
  <c r="HCK418" i="3"/>
  <c r="HCC418" i="3"/>
  <c r="HBU418" i="3"/>
  <c r="HBM418" i="3"/>
  <c r="HBE418" i="3"/>
  <c r="HAW418" i="3"/>
  <c r="HAO418" i="3"/>
  <c r="HAG418" i="3"/>
  <c r="GZY418" i="3"/>
  <c r="GZQ418" i="3"/>
  <c r="GZI418" i="3"/>
  <c r="GZA418" i="3"/>
  <c r="GYS418" i="3"/>
  <c r="GYK418" i="3"/>
  <c r="GYC418" i="3"/>
  <c r="GXU418" i="3"/>
  <c r="GXM418" i="3"/>
  <c r="GXE418" i="3"/>
  <c r="GWW418" i="3"/>
  <c r="GWO418" i="3"/>
  <c r="GWG418" i="3"/>
  <c r="GVY418" i="3"/>
  <c r="GVQ418" i="3"/>
  <c r="GVI418" i="3"/>
  <c r="GVA418" i="3"/>
  <c r="GUS418" i="3"/>
  <c r="GUK418" i="3"/>
  <c r="GUC418" i="3"/>
  <c r="GTU418" i="3"/>
  <c r="GTM418" i="3"/>
  <c r="GTE418" i="3"/>
  <c r="GSW418" i="3"/>
  <c r="GSO418" i="3"/>
  <c r="GSG418" i="3"/>
  <c r="GRY418" i="3"/>
  <c r="GRQ418" i="3"/>
  <c r="GRI418" i="3"/>
  <c r="GRA418" i="3"/>
  <c r="GQS418" i="3"/>
  <c r="GQK418" i="3"/>
  <c r="GQC418" i="3"/>
  <c r="GPU418" i="3"/>
  <c r="GPM418" i="3"/>
  <c r="GPE418" i="3"/>
  <c r="GOW418" i="3"/>
  <c r="GOO418" i="3"/>
  <c r="GOG418" i="3"/>
  <c r="GNY418" i="3"/>
  <c r="GNQ418" i="3"/>
  <c r="GNI418" i="3"/>
  <c r="GNA418" i="3"/>
  <c r="GMS418" i="3"/>
  <c r="GMK418" i="3"/>
  <c r="GMC418" i="3"/>
  <c r="GLU418" i="3"/>
  <c r="GLM418" i="3"/>
  <c r="GLE418" i="3"/>
  <c r="GKW418" i="3"/>
  <c r="GKO418" i="3"/>
  <c r="GKG418" i="3"/>
  <c r="GJY418" i="3"/>
  <c r="GJQ418" i="3"/>
  <c r="GJI418" i="3"/>
  <c r="GJA418" i="3"/>
  <c r="GIS418" i="3"/>
  <c r="GIK418" i="3"/>
  <c r="GIC418" i="3"/>
  <c r="GHU418" i="3"/>
  <c r="GHM418" i="3"/>
  <c r="GHE418" i="3"/>
  <c r="GGW418" i="3"/>
  <c r="GGO418" i="3"/>
  <c r="GGG418" i="3"/>
  <c r="GFY418" i="3"/>
  <c r="GFQ418" i="3"/>
  <c r="GFI418" i="3"/>
  <c r="GFA418" i="3"/>
  <c r="GES418" i="3"/>
  <c r="GEK418" i="3"/>
  <c r="GEC418" i="3"/>
  <c r="GDU418" i="3"/>
  <c r="GDM418" i="3"/>
  <c r="GDE418" i="3"/>
  <c r="GCW418" i="3"/>
  <c r="GCO418" i="3"/>
  <c r="GCG418" i="3"/>
  <c r="GBY418" i="3"/>
  <c r="GBQ418" i="3"/>
  <c r="GBI418" i="3"/>
  <c r="GBA418" i="3"/>
  <c r="GAS418" i="3"/>
  <c r="GAK418" i="3"/>
  <c r="GAC418" i="3"/>
  <c r="FZU418" i="3"/>
  <c r="FZM418" i="3"/>
  <c r="FZE418" i="3"/>
  <c r="FYW418" i="3"/>
  <c r="FYO418" i="3"/>
  <c r="FYG418" i="3"/>
  <c r="FXY418" i="3"/>
  <c r="FXQ418" i="3"/>
  <c r="FXI418" i="3"/>
  <c r="FXA418" i="3"/>
  <c r="FWS418" i="3"/>
  <c r="FWK418" i="3"/>
  <c r="FWC418" i="3"/>
  <c r="FVU418" i="3"/>
  <c r="FVM418" i="3"/>
  <c r="FVE418" i="3"/>
  <c r="FUW418" i="3"/>
  <c r="FUO418" i="3"/>
  <c r="FUG418" i="3"/>
  <c r="FTY418" i="3"/>
  <c r="FTQ418" i="3"/>
  <c r="FTI418" i="3"/>
  <c r="FTA418" i="3"/>
  <c r="FSS418" i="3"/>
  <c r="FSK418" i="3"/>
  <c r="FSC418" i="3"/>
  <c r="FRU418" i="3"/>
  <c r="FRM418" i="3"/>
  <c r="FRE418" i="3"/>
  <c r="FQW418" i="3"/>
  <c r="FQO418" i="3"/>
  <c r="FQG418" i="3"/>
  <c r="FPY418" i="3"/>
  <c r="FPQ418" i="3"/>
  <c r="FPI418" i="3"/>
  <c r="FPA418" i="3"/>
  <c r="FOS418" i="3"/>
  <c r="FOK418" i="3"/>
  <c r="FOC418" i="3"/>
  <c r="FNU418" i="3"/>
  <c r="FNM418" i="3"/>
  <c r="FNE418" i="3"/>
  <c r="FMW418" i="3"/>
  <c r="FMO418" i="3"/>
  <c r="FMG418" i="3"/>
  <c r="FLY418" i="3"/>
  <c r="FLQ418" i="3"/>
  <c r="FLI418" i="3"/>
  <c r="FLA418" i="3"/>
  <c r="FKS418" i="3"/>
  <c r="FKK418" i="3"/>
  <c r="FKC418" i="3"/>
  <c r="FJU418" i="3"/>
  <c r="FJM418" i="3"/>
  <c r="FJE418" i="3"/>
  <c r="FIW418" i="3"/>
  <c r="FIO418" i="3"/>
  <c r="FIG418" i="3"/>
  <c r="FHY418" i="3"/>
  <c r="FHQ418" i="3"/>
  <c r="FHI418" i="3"/>
  <c r="FHA418" i="3"/>
  <c r="FGS418" i="3"/>
  <c r="FGK418" i="3"/>
  <c r="FGC418" i="3"/>
  <c r="FFU418" i="3"/>
  <c r="FFM418" i="3"/>
  <c r="FFE418" i="3"/>
  <c r="FEW418" i="3"/>
  <c r="FEO418" i="3"/>
  <c r="FEG418" i="3"/>
  <c r="FDY418" i="3"/>
  <c r="FDQ418" i="3"/>
  <c r="FDI418" i="3"/>
  <c r="FDA418" i="3"/>
  <c r="FCS418" i="3"/>
  <c r="FCK418" i="3"/>
  <c r="FCC418" i="3"/>
  <c r="FBU418" i="3"/>
  <c r="FBM418" i="3"/>
  <c r="FBE418" i="3"/>
  <c r="FAW418" i="3"/>
  <c r="FAO418" i="3"/>
  <c r="FAG418" i="3"/>
  <c r="EZY418" i="3"/>
  <c r="EZQ418" i="3"/>
  <c r="EZI418" i="3"/>
  <c r="EZA418" i="3"/>
  <c r="EYS418" i="3"/>
  <c r="EYK418" i="3"/>
  <c r="EYC418" i="3"/>
  <c r="EXU418" i="3"/>
  <c r="EXM418" i="3"/>
  <c r="EXE418" i="3"/>
  <c r="EWW418" i="3"/>
  <c r="EWO418" i="3"/>
  <c r="EWG418" i="3"/>
  <c r="EVY418" i="3"/>
  <c r="EVQ418" i="3"/>
  <c r="EVI418" i="3"/>
  <c r="EVA418" i="3"/>
  <c r="EUS418" i="3"/>
  <c r="EUK418" i="3"/>
  <c r="EUC418" i="3"/>
  <c r="ETU418" i="3"/>
  <c r="ETM418" i="3"/>
  <c r="ETE418" i="3"/>
  <c r="ESW418" i="3"/>
  <c r="ESO418" i="3"/>
  <c r="ESG418" i="3"/>
  <c r="ERY418" i="3"/>
  <c r="ERQ418" i="3"/>
  <c r="ERI418" i="3"/>
  <c r="ERA418" i="3"/>
  <c r="EQS418" i="3"/>
  <c r="EQK418" i="3"/>
  <c r="EQC418" i="3"/>
  <c r="EPU418" i="3"/>
  <c r="EPM418" i="3"/>
  <c r="EPE418" i="3"/>
  <c r="EOW418" i="3"/>
  <c r="EOO418" i="3"/>
  <c r="EOG418" i="3"/>
  <c r="ENY418" i="3"/>
  <c r="ENQ418" i="3"/>
  <c r="ENI418" i="3"/>
  <c r="ENA418" i="3"/>
  <c r="EMS418" i="3"/>
  <c r="EMK418" i="3"/>
  <c r="EMC418" i="3"/>
  <c r="ELU418" i="3"/>
  <c r="ELM418" i="3"/>
  <c r="ELE418" i="3"/>
  <c r="EKW418" i="3"/>
  <c r="EKO418" i="3"/>
  <c r="EKG418" i="3"/>
  <c r="EJY418" i="3"/>
  <c r="EJQ418" i="3"/>
  <c r="EJI418" i="3"/>
  <c r="EJA418" i="3"/>
  <c r="EIS418" i="3"/>
  <c r="EIK418" i="3"/>
  <c r="EIC418" i="3"/>
  <c r="EHU418" i="3"/>
  <c r="EHM418" i="3"/>
  <c r="EHE418" i="3"/>
  <c r="EGW418" i="3"/>
  <c r="EGO418" i="3"/>
  <c r="EGG418" i="3"/>
  <c r="EFY418" i="3"/>
  <c r="EFQ418" i="3"/>
  <c r="EFI418" i="3"/>
  <c r="EFA418" i="3"/>
  <c r="EES418" i="3"/>
  <c r="EEK418" i="3"/>
  <c r="EEC418" i="3"/>
  <c r="EDU418" i="3"/>
  <c r="EDM418" i="3"/>
  <c r="EDE418" i="3"/>
  <c r="ECW418" i="3"/>
  <c r="ECO418" i="3"/>
  <c r="ECG418" i="3"/>
  <c r="EBY418" i="3"/>
  <c r="EBQ418" i="3"/>
  <c r="EBI418" i="3"/>
  <c r="EBA418" i="3"/>
  <c r="EAS418" i="3"/>
  <c r="EAK418" i="3"/>
  <c r="EAC418" i="3"/>
  <c r="DZU418" i="3"/>
  <c r="DZM418" i="3"/>
  <c r="DZE418" i="3"/>
  <c r="DYW418" i="3"/>
  <c r="DYO418" i="3"/>
  <c r="DYG418" i="3"/>
  <c r="DXY418" i="3"/>
  <c r="DXQ418" i="3"/>
  <c r="DXI418" i="3"/>
  <c r="DXA418" i="3"/>
  <c r="DWS418" i="3"/>
  <c r="DWK418" i="3"/>
  <c r="DWC418" i="3"/>
  <c r="DVU418" i="3"/>
  <c r="DVM418" i="3"/>
  <c r="DVE418" i="3"/>
  <c r="DUW418" i="3"/>
  <c r="DUO418" i="3"/>
  <c r="DUG418" i="3"/>
  <c r="DTY418" i="3"/>
  <c r="DTQ418" i="3"/>
  <c r="DTI418" i="3"/>
  <c r="DTA418" i="3"/>
  <c r="DSS418" i="3"/>
  <c r="DSK418" i="3"/>
  <c r="DSC418" i="3"/>
  <c r="DRU418" i="3"/>
  <c r="DRM418" i="3"/>
  <c r="DRE418" i="3"/>
  <c r="DQW418" i="3"/>
  <c r="DQO418" i="3"/>
  <c r="DQG418" i="3"/>
  <c r="DPY418" i="3"/>
  <c r="DPQ418" i="3"/>
  <c r="DPI418" i="3"/>
  <c r="DPA418" i="3"/>
  <c r="DOS418" i="3"/>
  <c r="DOK418" i="3"/>
  <c r="DOC418" i="3"/>
  <c r="DNU418" i="3"/>
  <c r="DNM418" i="3"/>
  <c r="DNE418" i="3"/>
  <c r="DMW418" i="3"/>
  <c r="DMO418" i="3"/>
  <c r="DMG418" i="3"/>
  <c r="DLY418" i="3"/>
  <c r="DLQ418" i="3"/>
  <c r="DLI418" i="3"/>
  <c r="DLA418" i="3"/>
  <c r="DKS418" i="3"/>
  <c r="DKK418" i="3"/>
  <c r="DKC418" i="3"/>
  <c r="DJU418" i="3"/>
  <c r="DJM418" i="3"/>
  <c r="DJE418" i="3"/>
  <c r="DIW418" i="3"/>
  <c r="DIO418" i="3"/>
  <c r="DIG418" i="3"/>
  <c r="DHY418" i="3"/>
  <c r="DHQ418" i="3"/>
  <c r="DHI418" i="3"/>
  <c r="DHA418" i="3"/>
  <c r="DGS418" i="3"/>
  <c r="DGK418" i="3"/>
  <c r="DGC418" i="3"/>
  <c r="DFU418" i="3"/>
  <c r="DFM418" i="3"/>
  <c r="DFE418" i="3"/>
  <c r="DEW418" i="3"/>
  <c r="DEO418" i="3"/>
  <c r="DEG418" i="3"/>
  <c r="DDY418" i="3"/>
  <c r="DDQ418" i="3"/>
  <c r="DDI418" i="3"/>
  <c r="DDA418" i="3"/>
  <c r="DCS418" i="3"/>
  <c r="DCK418" i="3"/>
  <c r="DCC418" i="3"/>
  <c r="DBU418" i="3"/>
  <c r="DBM418" i="3"/>
  <c r="DBE418" i="3"/>
  <c r="DAW418" i="3"/>
  <c r="DAO418" i="3"/>
  <c r="DAG418" i="3"/>
  <c r="CZY418" i="3"/>
  <c r="CZQ418" i="3"/>
  <c r="CZI418" i="3"/>
  <c r="CZA418" i="3"/>
  <c r="CYS418" i="3"/>
  <c r="CYK418" i="3"/>
  <c r="CYC418" i="3"/>
  <c r="CXU418" i="3"/>
  <c r="CXM418" i="3"/>
  <c r="CXE418" i="3"/>
  <c r="CWW418" i="3"/>
  <c r="CWO418" i="3"/>
  <c r="CWG418" i="3"/>
  <c r="CVY418" i="3"/>
  <c r="CVQ418" i="3"/>
  <c r="CVI418" i="3"/>
  <c r="CVA418" i="3"/>
  <c r="CUS418" i="3"/>
  <c r="CUK418" i="3"/>
  <c r="CUC418" i="3"/>
  <c r="CTU418" i="3"/>
  <c r="CTM418" i="3"/>
  <c r="CTE418" i="3"/>
  <c r="CSW418" i="3"/>
  <c r="CSO418" i="3"/>
  <c r="CSG418" i="3"/>
  <c r="CRY418" i="3"/>
  <c r="CRQ418" i="3"/>
  <c r="CRI418" i="3"/>
  <c r="CRA418" i="3"/>
  <c r="CQS418" i="3"/>
  <c r="CQK418" i="3"/>
  <c r="CQC418" i="3"/>
  <c r="CPU418" i="3"/>
  <c r="CPM418" i="3"/>
  <c r="CPE418" i="3"/>
  <c r="COW418" i="3"/>
  <c r="COO418" i="3"/>
  <c r="COG418" i="3"/>
  <c r="CNY418" i="3"/>
  <c r="CNQ418" i="3"/>
  <c r="CNI418" i="3"/>
  <c r="CNA418" i="3"/>
  <c r="CMS418" i="3"/>
  <c r="CMK418" i="3"/>
  <c r="CMC418" i="3"/>
  <c r="CLU418" i="3"/>
  <c r="CLM418" i="3"/>
  <c r="CLE418" i="3"/>
  <c r="CKW418" i="3"/>
  <c r="CKO418" i="3"/>
  <c r="CKG418" i="3"/>
  <c r="CJY418" i="3"/>
  <c r="CJQ418" i="3"/>
  <c r="CJI418" i="3"/>
  <c r="CJA418" i="3"/>
  <c r="CIS418" i="3"/>
  <c r="CIK418" i="3"/>
  <c r="CIC418" i="3"/>
  <c r="CHU418" i="3"/>
  <c r="CHM418" i="3"/>
  <c r="CHE418" i="3"/>
  <c r="CGW418" i="3"/>
  <c r="CGO418" i="3"/>
  <c r="CGG418" i="3"/>
  <c r="CFY418" i="3"/>
  <c r="CFQ418" i="3"/>
  <c r="CFI418" i="3"/>
  <c r="CFA418" i="3"/>
  <c r="CES418" i="3"/>
  <c r="CEK418" i="3"/>
  <c r="CEC418" i="3"/>
  <c r="CDU418" i="3"/>
  <c r="CDM418" i="3"/>
  <c r="CDE418" i="3"/>
  <c r="CCW418" i="3"/>
  <c r="CCO418" i="3"/>
  <c r="CCG418" i="3"/>
  <c r="CBY418" i="3"/>
  <c r="CBQ418" i="3"/>
  <c r="CBI418" i="3"/>
  <c r="CBA418" i="3"/>
  <c r="CAS418" i="3"/>
  <c r="CAK418" i="3"/>
  <c r="CAC418" i="3"/>
  <c r="BZU418" i="3"/>
  <c r="BZM418" i="3"/>
  <c r="BZE418" i="3"/>
  <c r="BYW418" i="3"/>
  <c r="BYO418" i="3"/>
  <c r="BYG418" i="3"/>
  <c r="BXY418" i="3"/>
  <c r="BXQ418" i="3"/>
  <c r="BXI418" i="3"/>
  <c r="BXA418" i="3"/>
  <c r="BWS418" i="3"/>
  <c r="BWK418" i="3"/>
  <c r="BWC418" i="3"/>
  <c r="BVU418" i="3"/>
  <c r="BVM418" i="3"/>
  <c r="BVE418" i="3"/>
  <c r="BUW418" i="3"/>
  <c r="BUO418" i="3"/>
  <c r="BUG418" i="3"/>
  <c r="BTY418" i="3"/>
  <c r="BTQ418" i="3"/>
  <c r="BTI418" i="3"/>
  <c r="BTA418" i="3"/>
  <c r="BSS418" i="3"/>
  <c r="BSK418" i="3"/>
  <c r="BSC418" i="3"/>
  <c r="BRU418" i="3"/>
  <c r="BRM418" i="3"/>
  <c r="BRE418" i="3"/>
  <c r="BQW418" i="3"/>
  <c r="BQO418" i="3"/>
  <c r="BQG418" i="3"/>
  <c r="BPY418" i="3"/>
  <c r="BPQ418" i="3"/>
  <c r="BPI418" i="3"/>
  <c r="BPA418" i="3"/>
  <c r="BOS418" i="3"/>
  <c r="BOK418" i="3"/>
  <c r="BOC418" i="3"/>
  <c r="BNU418" i="3"/>
  <c r="BNM418" i="3"/>
  <c r="BNE418" i="3"/>
  <c r="BMW418" i="3"/>
  <c r="BMO418" i="3"/>
  <c r="BMG418" i="3"/>
  <c r="BLY418" i="3"/>
  <c r="BLQ418" i="3"/>
  <c r="BLI418" i="3"/>
  <c r="BLA418" i="3"/>
  <c r="BKS418" i="3"/>
  <c r="BKK418" i="3"/>
  <c r="BKC418" i="3"/>
  <c r="BJU418" i="3"/>
  <c r="BJM418" i="3"/>
  <c r="BJE418" i="3"/>
  <c r="BIW418" i="3"/>
  <c r="BIO418" i="3"/>
  <c r="BIG418" i="3"/>
  <c r="BHY418" i="3"/>
  <c r="BHQ418" i="3"/>
  <c r="BHI418" i="3"/>
  <c r="BHA418" i="3"/>
  <c r="BGS418" i="3"/>
  <c r="BGK418" i="3"/>
  <c r="BGC418" i="3"/>
  <c r="BFU418" i="3"/>
  <c r="BFM418" i="3"/>
  <c r="BFE418" i="3"/>
  <c r="BEW418" i="3"/>
  <c r="BEO418" i="3"/>
  <c r="BEG418" i="3"/>
  <c r="BDY418" i="3"/>
  <c r="BDQ418" i="3"/>
  <c r="BDI418" i="3"/>
  <c r="BDA418" i="3"/>
  <c r="BCS418" i="3"/>
  <c r="BCK418" i="3"/>
  <c r="BCC418" i="3"/>
  <c r="BBU418" i="3"/>
  <c r="BBM418" i="3"/>
  <c r="BBE418" i="3"/>
  <c r="BAW418" i="3"/>
  <c r="BAO418" i="3"/>
  <c r="BAG418" i="3"/>
  <c r="AZY418" i="3"/>
  <c r="AZQ418" i="3"/>
  <c r="AZI418" i="3"/>
  <c r="AZA418" i="3"/>
  <c r="AYS418" i="3"/>
  <c r="AYK418" i="3"/>
  <c r="AYC418" i="3"/>
  <c r="AXU418" i="3"/>
  <c r="AXM418" i="3"/>
  <c r="AXE418" i="3"/>
  <c r="AWW418" i="3"/>
  <c r="AWO418" i="3"/>
  <c r="AWG418" i="3"/>
  <c r="AVY418" i="3"/>
  <c r="AVQ418" i="3"/>
  <c r="AVI418" i="3"/>
  <c r="AVA418" i="3"/>
  <c r="AUS418" i="3"/>
  <c r="AUK418" i="3"/>
  <c r="AUC418" i="3"/>
  <c r="ATU418" i="3"/>
  <c r="ATM418" i="3"/>
  <c r="ATE418" i="3"/>
  <c r="ASW418" i="3"/>
  <c r="ASO418" i="3"/>
  <c r="ASG418" i="3"/>
  <c r="ARY418" i="3"/>
  <c r="ARQ418" i="3"/>
  <c r="ARI418" i="3"/>
  <c r="ARA418" i="3"/>
  <c r="AQS418" i="3"/>
  <c r="AQK418" i="3"/>
  <c r="AQC418" i="3"/>
  <c r="APU418" i="3"/>
  <c r="APM418" i="3"/>
  <c r="APE418" i="3"/>
  <c r="AOW418" i="3"/>
  <c r="AOO418" i="3"/>
  <c r="AOG418" i="3"/>
  <c r="ANY418" i="3"/>
  <c r="ANQ418" i="3"/>
  <c r="ANI418" i="3"/>
  <c r="ANA418" i="3"/>
  <c r="AMS418" i="3"/>
  <c r="AMK418" i="3"/>
  <c r="AMC418" i="3"/>
  <c r="ALU418" i="3"/>
  <c r="ALM418" i="3"/>
  <c r="ALE418" i="3"/>
  <c r="AKW418" i="3"/>
  <c r="AKO418" i="3"/>
  <c r="AKG418" i="3"/>
  <c r="AJY418" i="3"/>
  <c r="AJQ418" i="3"/>
  <c r="AJI418" i="3"/>
  <c r="AJA418" i="3"/>
  <c r="AIS418" i="3"/>
  <c r="AIK418" i="3"/>
  <c r="AIC418" i="3"/>
  <c r="AHU418" i="3"/>
  <c r="AHM418" i="3"/>
  <c r="AHE418" i="3"/>
  <c r="AGW418" i="3"/>
  <c r="AGO418" i="3"/>
  <c r="AGG418" i="3"/>
  <c r="AFY418" i="3"/>
  <c r="AFQ418" i="3"/>
  <c r="AFI418" i="3"/>
  <c r="AFA418" i="3"/>
  <c r="AES418" i="3"/>
  <c r="AEK418" i="3"/>
  <c r="AEC418" i="3"/>
  <c r="ADU418" i="3"/>
  <c r="ADM418" i="3"/>
  <c r="ADE418" i="3"/>
  <c r="ACW418" i="3"/>
  <c r="ACO418" i="3"/>
  <c r="ACG418" i="3"/>
  <c r="ABY418" i="3"/>
  <c r="ABQ418" i="3"/>
  <c r="ABI418" i="3"/>
  <c r="ABA418" i="3"/>
  <c r="AAS418" i="3"/>
  <c r="AAK418" i="3"/>
  <c r="AAC418" i="3"/>
  <c r="ZU418" i="3"/>
  <c r="ZM418" i="3"/>
  <c r="ZE418" i="3"/>
  <c r="YW418" i="3"/>
  <c r="YO418" i="3"/>
  <c r="YG418" i="3"/>
  <c r="XY418" i="3"/>
  <c r="XQ418" i="3"/>
  <c r="XI418" i="3"/>
  <c r="XA418" i="3"/>
  <c r="WS418" i="3"/>
  <c r="WK418" i="3"/>
  <c r="WC418" i="3"/>
  <c r="VU418" i="3"/>
  <c r="VM418" i="3"/>
  <c r="VE418" i="3"/>
  <c r="UW418" i="3"/>
  <c r="UO418" i="3"/>
  <c r="UG418" i="3"/>
  <c r="TY418" i="3"/>
  <c r="TQ418" i="3"/>
  <c r="TI418" i="3"/>
  <c r="TA418" i="3"/>
  <c r="SS418" i="3"/>
  <c r="SK418" i="3"/>
  <c r="SC418" i="3"/>
  <c r="RU418" i="3"/>
  <c r="RM418" i="3"/>
  <c r="RE418" i="3"/>
  <c r="QW418" i="3"/>
  <c r="QO418" i="3"/>
  <c r="QG418" i="3"/>
  <c r="PY418" i="3"/>
  <c r="PQ418" i="3"/>
  <c r="PI418" i="3"/>
  <c r="PA418" i="3"/>
  <c r="OS418" i="3"/>
  <c r="OK418" i="3"/>
  <c r="OC418" i="3"/>
  <c r="NU418" i="3"/>
  <c r="NM418" i="3"/>
  <c r="NE418" i="3"/>
  <c r="MW418" i="3"/>
  <c r="MO418" i="3"/>
  <c r="MG418" i="3"/>
  <c r="LY418" i="3"/>
  <c r="LQ418" i="3"/>
  <c r="LI418" i="3"/>
  <c r="LA418" i="3"/>
  <c r="KS418" i="3"/>
  <c r="KK418" i="3"/>
  <c r="KC418" i="3"/>
  <c r="JU418" i="3"/>
  <c r="JM418" i="3"/>
  <c r="JE418" i="3"/>
  <c r="IW418" i="3"/>
  <c r="IO418" i="3"/>
  <c r="IG418" i="3"/>
  <c r="HY418" i="3"/>
  <c r="HQ418" i="3"/>
  <c r="HI418" i="3"/>
  <c r="HA418" i="3"/>
  <c r="GS418" i="3"/>
  <c r="GK418" i="3"/>
  <c r="GC418" i="3"/>
  <c r="FU418" i="3"/>
  <c r="FM418" i="3"/>
  <c r="FE418" i="3"/>
  <c r="EW418" i="3"/>
  <c r="EO418" i="3"/>
  <c r="EG418" i="3"/>
  <c r="DY418" i="3"/>
  <c r="DQ418" i="3"/>
  <c r="DI418" i="3"/>
  <c r="DA418" i="3"/>
  <c r="CS418" i="3"/>
  <c r="CK418" i="3"/>
  <c r="CC418" i="3"/>
  <c r="BU418" i="3"/>
  <c r="BM418" i="3"/>
  <c r="BE418" i="3"/>
  <c r="AW418" i="3"/>
  <c r="AO418" i="3"/>
  <c r="AG418" i="3"/>
  <c r="Y418" i="3"/>
  <c r="Q418" i="3"/>
  <c r="H496" i="3"/>
  <c r="E488" i="3"/>
  <c r="G488" i="3" s="1"/>
  <c r="E487" i="3"/>
  <c r="G487" i="3" s="1"/>
  <c r="G480" i="3"/>
  <c r="F429" i="3"/>
  <c r="G429" i="3" s="1"/>
  <c r="B429" i="3"/>
  <c r="G378" i="3"/>
  <c r="H419" i="3"/>
  <c r="B419" i="3"/>
  <c r="A419" i="3"/>
  <c r="H444" i="3"/>
  <c r="E436" i="3"/>
  <c r="G436" i="3" s="1"/>
  <c r="E435" i="3"/>
  <c r="G435" i="3" s="1"/>
  <c r="A240" i="20"/>
  <c r="I245" i="20"/>
  <c r="E30" i="2" s="1"/>
  <c r="E27" i="33" s="1"/>
  <c r="I239" i="20"/>
  <c r="I230" i="20"/>
  <c r="A231" i="20"/>
  <c r="A224" i="20"/>
  <c r="I236" i="20"/>
  <c r="E29" i="2" s="1"/>
  <c r="E26" i="33" s="1"/>
  <c r="E28" i="2"/>
  <c r="E25" i="33" s="1"/>
  <c r="G377" i="3"/>
  <c r="E27" i="21" l="1"/>
  <c r="E26" i="21"/>
  <c r="E21" i="21"/>
  <c r="F21" i="21"/>
  <c r="G22" i="2"/>
  <c r="G298" i="3"/>
  <c r="G297" i="3"/>
  <c r="G296" i="3"/>
  <c r="H746" i="3"/>
  <c r="F35" i="2" s="1"/>
  <c r="H484" i="3"/>
  <c r="H490" i="3"/>
  <c r="G474" i="3" s="1"/>
  <c r="H477" i="3" s="1"/>
  <c r="H438" i="3"/>
  <c r="G423" i="3" s="1"/>
  <c r="H426" i="3" s="1"/>
  <c r="H432" i="3"/>
  <c r="F32" i="33" l="1"/>
  <c r="G32" i="33" s="1"/>
  <c r="F32" i="21"/>
  <c r="G32" i="21" s="1"/>
  <c r="L32" i="21" s="1"/>
  <c r="G21" i="21"/>
  <c r="J21" i="21" s="1"/>
  <c r="G35" i="2"/>
  <c r="H299" i="3"/>
  <c r="H301" i="3" s="1"/>
  <c r="H446" i="3"/>
  <c r="F29" i="2" s="1"/>
  <c r="F26" i="33" s="1"/>
  <c r="G26" i="33" s="1"/>
  <c r="G750" i="3"/>
  <c r="G751" i="3"/>
  <c r="G752" i="3"/>
  <c r="H498" i="3"/>
  <c r="F26" i="21" l="1"/>
  <c r="G502" i="3"/>
  <c r="F30" i="2"/>
  <c r="F27" i="33" s="1"/>
  <c r="G27" i="33" s="1"/>
  <c r="H753" i="3"/>
  <c r="H755" i="3" s="1"/>
  <c r="G503" i="3"/>
  <c r="G504" i="3"/>
  <c r="G450" i="3"/>
  <c r="G29" i="2"/>
  <c r="G452" i="3"/>
  <c r="G451" i="3"/>
  <c r="F27" i="21" l="1"/>
  <c r="H505" i="3"/>
  <c r="H507" i="3" s="1"/>
  <c r="H453" i="3"/>
  <c r="H455" i="3" s="1"/>
  <c r="G216" i="3" l="1"/>
  <c r="G164" i="3" l="1"/>
  <c r="F120" i="3"/>
  <c r="G120" i="3" s="1"/>
  <c r="H121" i="3" s="1"/>
  <c r="B120" i="3"/>
  <c r="G22" i="20"/>
  <c r="I22" i="20" s="1"/>
  <c r="G21" i="20"/>
  <c r="I21" i="20" s="1"/>
  <c r="I16" i="20"/>
  <c r="H196" i="20" l="1"/>
  <c r="H117" i="20"/>
  <c r="H119" i="20"/>
  <c r="H118" i="20"/>
  <c r="I121" i="20"/>
  <c r="H112" i="20"/>
  <c r="H111" i="20"/>
  <c r="H110" i="20"/>
  <c r="H109" i="20"/>
  <c r="H108" i="20"/>
  <c r="H107" i="20"/>
  <c r="H106" i="20"/>
  <c r="H103" i="20"/>
  <c r="H102" i="20"/>
  <c r="H101" i="20"/>
  <c r="H100" i="20"/>
  <c r="H99" i="20"/>
  <c r="D99" i="20"/>
  <c r="G99" i="20" s="1"/>
  <c r="I98" i="20"/>
  <c r="H95" i="20"/>
  <c r="H94" i="20"/>
  <c r="H93" i="20"/>
  <c r="H92" i="20"/>
  <c r="D125" i="20"/>
  <c r="G125" i="20" s="1"/>
  <c r="H125" i="20"/>
  <c r="B169" i="3"/>
  <c r="F169" i="3"/>
  <c r="F221" i="3"/>
  <c r="G221" i="3" s="1"/>
  <c r="B221" i="3"/>
  <c r="D31" i="21"/>
  <c r="D30" i="21"/>
  <c r="D25" i="21"/>
  <c r="B25" i="21"/>
  <c r="D26" i="21"/>
  <c r="D20" i="21"/>
  <c r="D19" i="21"/>
  <c r="B31" i="21"/>
  <c r="B30" i="21"/>
  <c r="A25" i="21"/>
  <c r="A24" i="21"/>
  <c r="A22" i="21"/>
  <c r="A17" i="21"/>
  <c r="A20" i="21"/>
  <c r="A19" i="21"/>
  <c r="B20" i="21"/>
  <c r="B19" i="21"/>
  <c r="B16" i="21"/>
  <c r="B15" i="21"/>
  <c r="B14" i="21"/>
  <c r="F19" i="3"/>
  <c r="G19" i="3" s="1"/>
  <c r="A12" i="20"/>
  <c r="G679" i="3"/>
  <c r="G678" i="3"/>
  <c r="F677" i="3"/>
  <c r="G677" i="3" s="1"/>
  <c r="H668" i="3"/>
  <c r="B668" i="3"/>
  <c r="H692" i="3"/>
  <c r="E684" i="3"/>
  <c r="G684" i="3" s="1"/>
  <c r="E683" i="3"/>
  <c r="G683" i="3" s="1"/>
  <c r="E673" i="3"/>
  <c r="G673" i="3" s="1"/>
  <c r="I283" i="20"/>
  <c r="E34" i="2" s="1"/>
  <c r="E31" i="33" s="1"/>
  <c r="A279" i="20"/>
  <c r="A572" i="3"/>
  <c r="G776" i="3"/>
  <c r="G777" i="3"/>
  <c r="G775" i="3"/>
  <c r="A269" i="20"/>
  <c r="E148" i="3"/>
  <c r="E356" i="3" s="1"/>
  <c r="E149" i="3"/>
  <c r="E150" i="3"/>
  <c r="G62" i="3"/>
  <c r="I52" i="20"/>
  <c r="G115" i="3"/>
  <c r="G81" i="20"/>
  <c r="H80" i="20"/>
  <c r="G80" i="20"/>
  <c r="H79" i="20"/>
  <c r="G79" i="20"/>
  <c r="H78" i="20"/>
  <c r="G78" i="20"/>
  <c r="G77" i="20"/>
  <c r="G76" i="20"/>
  <c r="H73" i="20"/>
  <c r="G73" i="20"/>
  <c r="H72" i="20"/>
  <c r="G72" i="20"/>
  <c r="H71" i="20"/>
  <c r="G71" i="20"/>
  <c r="H70" i="20"/>
  <c r="G70" i="20"/>
  <c r="H69" i="20"/>
  <c r="D69" i="20"/>
  <c r="G69" i="20" s="1"/>
  <c r="G64" i="20"/>
  <c r="I64" i="20" s="1"/>
  <c r="G63" i="20"/>
  <c r="I63" i="20" s="1"/>
  <c r="G62" i="20"/>
  <c r="I62" i="20" s="1"/>
  <c r="G61" i="20"/>
  <c r="I61" i="20" s="1"/>
  <c r="G60" i="20"/>
  <c r="I60" i="20" s="1"/>
  <c r="G59" i="20"/>
  <c r="I59" i="20" s="1"/>
  <c r="G58" i="20"/>
  <c r="I58" i="20" s="1"/>
  <c r="G57" i="20"/>
  <c r="I57" i="20" s="1"/>
  <c r="G56" i="20"/>
  <c r="I56" i="20" s="1"/>
  <c r="G55" i="20"/>
  <c r="I55" i="20" s="1"/>
  <c r="G54" i="20"/>
  <c r="I54" i="20" s="1"/>
  <c r="G53" i="20"/>
  <c r="I53" i="20" s="1"/>
  <c r="B58" i="3"/>
  <c r="A19" i="20"/>
  <c r="I15" i="20"/>
  <c r="I17" i="20" s="1"/>
  <c r="B10" i="3"/>
  <c r="A10" i="3"/>
  <c r="H10" i="3"/>
  <c r="E24" i="3"/>
  <c r="G24" i="3" s="1"/>
  <c r="E25" i="3"/>
  <c r="G25" i="3" s="1"/>
  <c r="H32" i="3"/>
  <c r="E46" i="3"/>
  <c r="E47" i="3"/>
  <c r="E48" i="3"/>
  <c r="F326" i="3"/>
  <c r="I299" i="20"/>
  <c r="I65" i="20" l="1"/>
  <c r="I82" i="20"/>
  <c r="I113" i="20"/>
  <c r="E31" i="21"/>
  <c r="I99" i="20"/>
  <c r="I104" i="20" s="1"/>
  <c r="I95" i="20"/>
  <c r="I94" i="20"/>
  <c r="I125" i="20"/>
  <c r="I93" i="20"/>
  <c r="I92" i="20"/>
  <c r="H686" i="3"/>
  <c r="G672" i="3" s="1"/>
  <c r="H674" i="3" s="1"/>
  <c r="H680" i="3"/>
  <c r="I74" i="20"/>
  <c r="H27" i="3"/>
  <c r="I85" i="20" l="1"/>
  <c r="E19" i="2" s="1"/>
  <c r="E18" i="33" s="1"/>
  <c r="I96" i="20"/>
  <c r="I122" i="20" s="1"/>
  <c r="H694" i="3"/>
  <c r="F34" i="2" s="1"/>
  <c r="F31" i="33" s="1"/>
  <c r="G31" i="33" s="1"/>
  <c r="G14" i="3"/>
  <c r="G15" i="3"/>
  <c r="A769" i="3"/>
  <c r="A367" i="3"/>
  <c r="H367" i="3"/>
  <c r="B367" i="3"/>
  <c r="I271" i="20"/>
  <c r="I248" i="20"/>
  <c r="I223" i="20"/>
  <c r="H16" i="3" l="1"/>
  <c r="G34" i="2"/>
  <c r="F31" i="21"/>
  <c r="G31" i="21" s="1"/>
  <c r="L31" i="21" s="1"/>
  <c r="G698" i="3"/>
  <c r="G700" i="3"/>
  <c r="G699" i="3"/>
  <c r="H701" i="3" l="1"/>
  <c r="H703" i="3" s="1"/>
  <c r="G169" i="3" l="1"/>
  <c r="H174" i="3" s="1"/>
  <c r="D169" i="3"/>
  <c r="E125" i="3"/>
  <c r="G125" i="3" s="1"/>
  <c r="E124" i="3"/>
  <c r="G124" i="3" s="1"/>
  <c r="H198" i="20"/>
  <c r="H197" i="20"/>
  <c r="I200" i="20"/>
  <c r="H191" i="20"/>
  <c r="H190" i="20"/>
  <c r="H189" i="20"/>
  <c r="H188" i="20"/>
  <c r="H187" i="20"/>
  <c r="H186" i="20"/>
  <c r="H185" i="20"/>
  <c r="H182" i="20"/>
  <c r="H181" i="20"/>
  <c r="H180" i="20"/>
  <c r="H179" i="20"/>
  <c r="H178" i="20"/>
  <c r="D178" i="20"/>
  <c r="G178" i="20" s="1"/>
  <c r="H174" i="20"/>
  <c r="H173" i="20"/>
  <c r="H172" i="20"/>
  <c r="H171" i="20"/>
  <c r="D158" i="20"/>
  <c r="D157" i="20"/>
  <c r="H156" i="20"/>
  <c r="D156" i="20"/>
  <c r="G156" i="20" s="1"/>
  <c r="H155" i="20"/>
  <c r="D155" i="20"/>
  <c r="G155" i="20" s="1"/>
  <c r="D154" i="20"/>
  <c r="D153" i="20"/>
  <c r="D152" i="20"/>
  <c r="H151" i="20"/>
  <c r="D151" i="20"/>
  <c r="G151" i="20" s="1"/>
  <c r="H150" i="20"/>
  <c r="D150" i="20"/>
  <c r="G150" i="20" s="1"/>
  <c r="D149" i="20"/>
  <c r="D148" i="20"/>
  <c r="D147" i="20"/>
  <c r="D146" i="20"/>
  <c r="D145" i="20"/>
  <c r="H144" i="20"/>
  <c r="D144" i="20"/>
  <c r="G144" i="20" s="1"/>
  <c r="H143" i="20"/>
  <c r="D143" i="20"/>
  <c r="G143" i="20" s="1"/>
  <c r="H142" i="20"/>
  <c r="D142" i="20"/>
  <c r="G142" i="20" s="1"/>
  <c r="H141" i="20"/>
  <c r="D141" i="20"/>
  <c r="G141" i="20" s="1"/>
  <c r="H140" i="20"/>
  <c r="D140" i="20"/>
  <c r="G140" i="20" s="1"/>
  <c r="H139" i="20"/>
  <c r="D139" i="20"/>
  <c r="G139" i="20" s="1"/>
  <c r="H138" i="20"/>
  <c r="D138" i="20"/>
  <c r="G138" i="20" s="1"/>
  <c r="H136" i="20"/>
  <c r="D136" i="20"/>
  <c r="G136" i="20" s="1"/>
  <c r="H135" i="20"/>
  <c r="D135" i="20"/>
  <c r="G135" i="20" s="1"/>
  <c r="H134" i="20"/>
  <c r="D134" i="20"/>
  <c r="G134" i="20" s="1"/>
  <c r="H133" i="20"/>
  <c r="D133" i="20"/>
  <c r="G133" i="20" s="1"/>
  <c r="H132" i="20"/>
  <c r="D132" i="20"/>
  <c r="G132" i="20" s="1"/>
  <c r="D131" i="20"/>
  <c r="D130" i="20"/>
  <c r="H129" i="20"/>
  <c r="D129" i="20"/>
  <c r="G129" i="20" s="1"/>
  <c r="D128" i="20"/>
  <c r="H127" i="20"/>
  <c r="D127" i="20"/>
  <c r="G127" i="20" s="1"/>
  <c r="D126" i="20"/>
  <c r="I124" i="20"/>
  <c r="I167" i="20"/>
  <c r="A168" i="20"/>
  <c r="I19" i="20"/>
  <c r="I192" i="20" l="1"/>
  <c r="G147" i="20"/>
  <c r="I147" i="20" s="1"/>
  <c r="G153" i="20"/>
  <c r="I153" i="20" s="1"/>
  <c r="G128" i="20"/>
  <c r="I128" i="20" s="1"/>
  <c r="G131" i="20"/>
  <c r="I131" i="20" s="1"/>
  <c r="G148" i="20"/>
  <c r="I148" i="20" s="1"/>
  <c r="G154" i="20"/>
  <c r="I154" i="20" s="1"/>
  <c r="G126" i="20"/>
  <c r="I126" i="20" s="1"/>
  <c r="G145" i="20"/>
  <c r="I145" i="20" s="1"/>
  <c r="G149" i="20"/>
  <c r="I149" i="20" s="1"/>
  <c r="G157" i="20"/>
  <c r="I157" i="20" s="1"/>
  <c r="G130" i="20"/>
  <c r="I130" i="20" s="1"/>
  <c r="G146" i="20"/>
  <c r="I146" i="20" s="1"/>
  <c r="G152" i="20"/>
  <c r="I152" i="20" s="1"/>
  <c r="G158" i="20"/>
  <c r="I158" i="20" s="1"/>
  <c r="H127" i="3"/>
  <c r="I173" i="20"/>
  <c r="I174" i="20"/>
  <c r="I155" i="20"/>
  <c r="I183" i="20"/>
  <c r="I133" i="20"/>
  <c r="I135" i="20"/>
  <c r="I171" i="20"/>
  <c r="I172" i="20"/>
  <c r="I129" i="20"/>
  <c r="I132" i="20"/>
  <c r="I150" i="20"/>
  <c r="I136" i="20"/>
  <c r="I139" i="20"/>
  <c r="I141" i="20"/>
  <c r="I143" i="20"/>
  <c r="I127" i="20"/>
  <c r="I134" i="20"/>
  <c r="I138" i="20"/>
  <c r="I140" i="20"/>
  <c r="I142" i="20"/>
  <c r="I144" i="20"/>
  <c r="I151" i="20"/>
  <c r="I156" i="20"/>
  <c r="I137" i="20" l="1"/>
  <c r="I175" i="20"/>
  <c r="E21" i="2" s="1"/>
  <c r="E20" i="33" s="1"/>
  <c r="I159" i="20"/>
  <c r="I165" i="20" s="1"/>
  <c r="E15" i="2"/>
  <c r="E15" i="33" s="1"/>
  <c r="E20" i="2" l="1"/>
  <c r="E19" i="33" s="1"/>
  <c r="E15" i="21"/>
  <c r="I87" i="20"/>
  <c r="E20" i="21" l="1"/>
  <c r="E19" i="21"/>
  <c r="I12" i="20" l="1"/>
  <c r="A88" i="20" l="1"/>
  <c r="H212" i="3"/>
  <c r="B212" i="3"/>
  <c r="A212" i="3"/>
  <c r="E202" i="3"/>
  <c r="E254" i="3" s="1"/>
  <c r="E201" i="3"/>
  <c r="E253" i="3" s="1"/>
  <c r="H159" i="3"/>
  <c r="B159" i="3"/>
  <c r="A159" i="3"/>
  <c r="E229" i="3"/>
  <c r="G229" i="3" s="1"/>
  <c r="E230" i="3"/>
  <c r="G230" i="3" s="1"/>
  <c r="H238" i="3"/>
  <c r="E177" i="3"/>
  <c r="G177" i="3" s="1"/>
  <c r="E178" i="3"/>
  <c r="G178" i="3" s="1"/>
  <c r="H186" i="3"/>
  <c r="E332" i="3"/>
  <c r="G332" i="3" s="1"/>
  <c r="E333" i="3"/>
  <c r="G333" i="3" s="1"/>
  <c r="G325" i="3"/>
  <c r="G326" i="3"/>
  <c r="G327" i="3"/>
  <c r="H341" i="3"/>
  <c r="D23" i="21"/>
  <c r="B23" i="21"/>
  <c r="A23" i="21"/>
  <c r="B18" i="21"/>
  <c r="D18" i="21"/>
  <c r="A18" i="21"/>
  <c r="D15" i="21"/>
  <c r="D16" i="21"/>
  <c r="A15" i="21"/>
  <c r="A16" i="21"/>
  <c r="I296" i="20"/>
  <c r="A297" i="20"/>
  <c r="I276" i="20"/>
  <c r="E33" i="2" s="1"/>
  <c r="E30" i="33" s="1"/>
  <c r="G30" i="33" s="1"/>
  <c r="I217" i="20"/>
  <c r="E23" i="21" s="1"/>
  <c r="I214" i="20"/>
  <c r="I48" i="20"/>
  <c r="A49" i="20"/>
  <c r="M118" i="26"/>
  <c r="E118" i="26" s="1"/>
  <c r="G118" i="26" s="1"/>
  <c r="M117" i="26"/>
  <c r="E117" i="26" s="1"/>
  <c r="G117" i="26" s="1"/>
  <c r="H119" i="26" s="1"/>
  <c r="M67" i="26"/>
  <c r="M66" i="26"/>
  <c r="M17" i="26"/>
  <c r="E17" i="26" s="1"/>
  <c r="G17" i="26" s="1"/>
  <c r="M16" i="26"/>
  <c r="E16" i="26" s="1"/>
  <c r="G16" i="26" s="1"/>
  <c r="H18" i="26" s="1"/>
  <c r="M119" i="25"/>
  <c r="E119" i="25" s="1"/>
  <c r="G119" i="25" s="1"/>
  <c r="M118" i="25"/>
  <c r="E118" i="25" s="1"/>
  <c r="G118" i="25" s="1"/>
  <c r="M68" i="25"/>
  <c r="M67" i="25"/>
  <c r="E18" i="25"/>
  <c r="G18" i="25" s="1"/>
  <c r="M18" i="25"/>
  <c r="M17" i="25"/>
  <c r="E17" i="25" s="1"/>
  <c r="G17" i="25" s="1"/>
  <c r="H19" i="25" s="1"/>
  <c r="F126" i="25"/>
  <c r="M124" i="26"/>
  <c r="F125" i="26" s="1"/>
  <c r="G125" i="26" s="1"/>
  <c r="M123" i="26"/>
  <c r="F124" i="26" s="1"/>
  <c r="G124" i="26" s="1"/>
  <c r="M122" i="26"/>
  <c r="F122" i="26" s="1"/>
  <c r="G122" i="26" s="1"/>
  <c r="M72" i="26"/>
  <c r="M71" i="26"/>
  <c r="F73" i="26" s="1"/>
  <c r="G73" i="26" s="1"/>
  <c r="M70" i="26"/>
  <c r="F71" i="26" s="1"/>
  <c r="G71" i="26" s="1"/>
  <c r="M22" i="26"/>
  <c r="F24" i="26" s="1"/>
  <c r="G24" i="26" s="1"/>
  <c r="M21" i="26"/>
  <c r="F23" i="26" s="1"/>
  <c r="G23" i="26" s="1"/>
  <c r="A150" i="26"/>
  <c r="A149" i="26"/>
  <c r="A148" i="26"/>
  <c r="H134" i="26"/>
  <c r="H130" i="26"/>
  <c r="G123" i="26"/>
  <c r="A107" i="26"/>
  <c r="A99" i="26"/>
  <c r="A98" i="26"/>
  <c r="A97" i="26"/>
  <c r="H83" i="26"/>
  <c r="H79" i="26"/>
  <c r="G72" i="26"/>
  <c r="H68" i="26"/>
  <c r="A56" i="26"/>
  <c r="A49" i="26"/>
  <c r="A48" i="26"/>
  <c r="A47" i="26"/>
  <c r="H33" i="26"/>
  <c r="H29" i="26"/>
  <c r="G22" i="26"/>
  <c r="M20" i="26"/>
  <c r="F21" i="26" s="1"/>
  <c r="G21" i="26" s="1"/>
  <c r="A7" i="26"/>
  <c r="M125" i="25"/>
  <c r="M124" i="25"/>
  <c r="F125" i="25" s="1"/>
  <c r="G125" i="25" s="1"/>
  <c r="M123" i="25"/>
  <c r="F123" i="25" s="1"/>
  <c r="G123" i="25" s="1"/>
  <c r="M73" i="25"/>
  <c r="M72" i="25"/>
  <c r="F74" i="25" s="1"/>
  <c r="G74" i="25" s="1"/>
  <c r="M71" i="25"/>
  <c r="F72" i="25" s="1"/>
  <c r="G72" i="25" s="1"/>
  <c r="H76" i="25" s="1"/>
  <c r="M21" i="25"/>
  <c r="F22" i="25" s="1"/>
  <c r="G22" i="25" s="1"/>
  <c r="M23" i="25"/>
  <c r="F25" i="25" s="1"/>
  <c r="G25" i="25" s="1"/>
  <c r="M22" i="25"/>
  <c r="F24" i="25" s="1"/>
  <c r="G24" i="25" s="1"/>
  <c r="H135" i="25"/>
  <c r="H131" i="25"/>
  <c r="G126" i="25"/>
  <c r="G124" i="25"/>
  <c r="A108" i="25"/>
  <c r="H84" i="25"/>
  <c r="H80" i="25"/>
  <c r="G73" i="25"/>
  <c r="H69" i="25"/>
  <c r="A57" i="25"/>
  <c r="H34" i="25"/>
  <c r="H30" i="25"/>
  <c r="G23" i="25"/>
  <c r="A7" i="25"/>
  <c r="E99" i="3"/>
  <c r="E100" i="3"/>
  <c r="E98" i="3"/>
  <c r="H58" i="3"/>
  <c r="A58" i="3"/>
  <c r="H83" i="3"/>
  <c r="E75" i="3"/>
  <c r="G75" i="3" s="1"/>
  <c r="E74" i="3"/>
  <c r="G74" i="3" s="1"/>
  <c r="G67" i="3"/>
  <c r="G66" i="3"/>
  <c r="A9" i="3"/>
  <c r="A56" i="3" s="1"/>
  <c r="E786" i="3"/>
  <c r="G786" i="3" s="1"/>
  <c r="H788" i="3" s="1"/>
  <c r="G781" i="3"/>
  <c r="G782" i="3"/>
  <c r="H794" i="3"/>
  <c r="E537" i="3"/>
  <c r="G537" i="3" s="1"/>
  <c r="E538" i="3"/>
  <c r="G538" i="3" s="1"/>
  <c r="H546" i="3"/>
  <c r="E585" i="3"/>
  <c r="G585" i="3" s="1"/>
  <c r="E586" i="3"/>
  <c r="G586" i="3" s="1"/>
  <c r="G580" i="3"/>
  <c r="H582" i="3" s="1"/>
  <c r="H594" i="3"/>
  <c r="E384" i="3"/>
  <c r="G384" i="3" s="1"/>
  <c r="E385" i="3"/>
  <c r="G385" i="3" s="1"/>
  <c r="H393" i="3"/>
  <c r="H133" i="3"/>
  <c r="I31" i="20"/>
  <c r="I34" i="20"/>
  <c r="I41" i="20"/>
  <c r="I43" i="20"/>
  <c r="I44" i="20"/>
  <c r="D34" i="21"/>
  <c r="B34" i="21"/>
  <c r="A34" i="21"/>
  <c r="B33" i="21"/>
  <c r="B24" i="21"/>
  <c r="B22" i="21"/>
  <c r="B17" i="21"/>
  <c r="H770" i="3"/>
  <c r="B770" i="3"/>
  <c r="A770" i="3"/>
  <c r="D32" i="20"/>
  <c r="D33" i="20"/>
  <c r="G33" i="20" s="1"/>
  <c r="I33" i="20" s="1"/>
  <c r="I23" i="20"/>
  <c r="I24" i="20" s="1"/>
  <c r="E32" i="20"/>
  <c r="E42" i="20" s="1"/>
  <c r="I298" i="20"/>
  <c r="I300" i="20"/>
  <c r="I303" i="20" s="1"/>
  <c r="H110" i="3"/>
  <c r="B110" i="3"/>
  <c r="A110" i="3"/>
  <c r="A294" i="20"/>
  <c r="A221" i="20"/>
  <c r="A212" i="20"/>
  <c r="A40" i="20"/>
  <c r="A30" i="20"/>
  <c r="A27" i="20"/>
  <c r="A8" i="13"/>
  <c r="A8" i="21"/>
  <c r="A8" i="20"/>
  <c r="D46" i="1"/>
  <c r="G33" i="1"/>
  <c r="D21" i="1"/>
  <c r="H19" i="1"/>
  <c r="H27" i="1"/>
  <c r="H21" i="1"/>
  <c r="D43" i="1"/>
  <c r="K43" i="1" s="1"/>
  <c r="K46" i="1"/>
  <c r="K45" i="1"/>
  <c r="D44" i="1"/>
  <c r="K44" i="1" s="1"/>
  <c r="D42" i="1"/>
  <c r="K42" i="1" s="1"/>
  <c r="G31" i="1"/>
  <c r="K40" i="1"/>
  <c r="D41" i="1"/>
  <c r="K41" i="1"/>
  <c r="D39" i="1"/>
  <c r="K39" i="1" s="1"/>
  <c r="D38" i="1"/>
  <c r="K38" i="1"/>
  <c r="D36" i="1"/>
  <c r="K36" i="1" s="1"/>
  <c r="D37" i="1"/>
  <c r="K37" i="1" s="1"/>
  <c r="B12" i="1"/>
  <c r="B15" i="1"/>
  <c r="B17" i="1" s="1"/>
  <c r="B19" i="1" s="1"/>
  <c r="B21" i="1" s="1"/>
  <c r="B23" i="1" s="1"/>
  <c r="B25" i="1" s="1"/>
  <c r="B27" i="1" s="1"/>
  <c r="B29" i="1" s="1"/>
  <c r="B31" i="1" s="1"/>
  <c r="B33" i="1" s="1"/>
  <c r="F29" i="16"/>
  <c r="B29" i="16"/>
  <c r="B58" i="1"/>
  <c r="B36" i="16" s="1"/>
  <c r="A19" i="16"/>
  <c r="D24" i="16"/>
  <c r="E24" i="16"/>
  <c r="D23" i="16"/>
  <c r="B49" i="1"/>
  <c r="B47" i="1"/>
  <c r="B35" i="1"/>
  <c r="K50" i="1"/>
  <c r="K49" i="1" s="1"/>
  <c r="K48" i="1"/>
  <c r="K47" i="1"/>
  <c r="D22" i="16"/>
  <c r="E23" i="16"/>
  <c r="D58" i="15"/>
  <c r="D57" i="15"/>
  <c r="D56" i="15"/>
  <c r="A39" i="13"/>
  <c r="A38" i="13"/>
  <c r="A37" i="13"/>
  <c r="E58" i="1"/>
  <c r="F36" i="16" s="1"/>
  <c r="E57" i="1"/>
  <c r="F35" i="16" s="1"/>
  <c r="E56" i="1"/>
  <c r="F34" i="16" s="1"/>
  <c r="B57" i="1"/>
  <c r="B35" i="16" s="1"/>
  <c r="B56" i="1"/>
  <c r="B34" i="16" s="1"/>
  <c r="A57" i="15"/>
  <c r="A56" i="15"/>
  <c r="A58" i="15"/>
  <c r="A6" i="1"/>
  <c r="A7" i="15"/>
  <c r="H15" i="1"/>
  <c r="K14" i="1" s="1"/>
  <c r="E22" i="16"/>
  <c r="F32" i="15"/>
  <c r="E13" i="16"/>
  <c r="K20" i="1"/>
  <c r="D13" i="16"/>
  <c r="K18" i="1"/>
  <c r="D12" i="16"/>
  <c r="E12" i="16"/>
  <c r="K32" i="1"/>
  <c r="K30" i="1"/>
  <c r="H29" i="1"/>
  <c r="K28" i="1" s="1"/>
  <c r="K24" i="1"/>
  <c r="K16" i="1"/>
  <c r="D18" i="16"/>
  <c r="G12" i="1"/>
  <c r="K11" i="1" s="1"/>
  <c r="G10" i="1"/>
  <c r="K9" i="1"/>
  <c r="D15" i="16"/>
  <c r="D11" i="16"/>
  <c r="D19" i="16"/>
  <c r="G26" i="15"/>
  <c r="G25" i="15"/>
  <c r="H40" i="15"/>
  <c r="E32" i="15"/>
  <c r="G32" i="15" s="1"/>
  <c r="E31" i="15"/>
  <c r="G31" i="15" s="1"/>
  <c r="G24" i="15"/>
  <c r="G23" i="15"/>
  <c r="H28" i="15" s="1"/>
  <c r="E15" i="16"/>
  <c r="E19" i="16"/>
  <c r="E18" i="16"/>
  <c r="F13" i="13"/>
  <c r="F30" i="13" s="1"/>
  <c r="F32" i="13" s="1"/>
  <c r="F33" i="13" s="1"/>
  <c r="E17" i="16"/>
  <c r="E14" i="16"/>
  <c r="E16" i="16"/>
  <c r="E11" i="16"/>
  <c r="K26" i="1"/>
  <c r="K22" i="1"/>
  <c r="D17" i="16"/>
  <c r="D14" i="16"/>
  <c r="F14" i="16" s="1"/>
  <c r="G14" i="16" s="1"/>
  <c r="D16" i="16"/>
  <c r="D7" i="16"/>
  <c r="E7" i="16"/>
  <c r="D10" i="16"/>
  <c r="E10" i="16"/>
  <c r="H34" i="15" l="1"/>
  <c r="G14" i="15" s="1"/>
  <c r="H20" i="15" s="1"/>
  <c r="H42" i="15" s="1"/>
  <c r="K35" i="1"/>
  <c r="F17" i="16"/>
  <c r="H17" i="16" s="1"/>
  <c r="H26" i="25"/>
  <c r="H86" i="25"/>
  <c r="H36" i="25"/>
  <c r="H120" i="25"/>
  <c r="H127" i="25"/>
  <c r="H25" i="26"/>
  <c r="H35" i="26" s="1"/>
  <c r="H126" i="26"/>
  <c r="H136" i="26" s="1"/>
  <c r="H75" i="26"/>
  <c r="H85" i="26" s="1"/>
  <c r="E30" i="21"/>
  <c r="H381" i="3"/>
  <c r="H329" i="3"/>
  <c r="H232" i="3"/>
  <c r="G215" i="3" s="1"/>
  <c r="H218" i="3" s="1"/>
  <c r="H71" i="3"/>
  <c r="H77" i="3"/>
  <c r="H783" i="3"/>
  <c r="G114" i="3"/>
  <c r="H117" i="3" s="1"/>
  <c r="H588" i="3"/>
  <c r="G576" i="3" s="1"/>
  <c r="H577" i="3" s="1"/>
  <c r="H596" i="3" s="1"/>
  <c r="F32" i="2" s="1"/>
  <c r="F29" i="33" s="1"/>
  <c r="G29" i="33" s="1"/>
  <c r="G774" i="3"/>
  <c r="H778" i="3" s="1"/>
  <c r="F16" i="16"/>
  <c r="H16" i="16" s="1"/>
  <c r="H25" i="16" s="1"/>
  <c r="F10" i="16"/>
  <c r="G10" i="16" s="1"/>
  <c r="F13" i="16"/>
  <c r="G13" i="16" s="1"/>
  <c r="F7" i="16"/>
  <c r="G7" i="16" s="1"/>
  <c r="G25" i="16" s="1"/>
  <c r="F19" i="16"/>
  <c r="H19" i="16" s="1"/>
  <c r="F22" i="16"/>
  <c r="H22" i="16" s="1"/>
  <c r="I218" i="20"/>
  <c r="G32" i="20"/>
  <c r="I32" i="20" s="1"/>
  <c r="I37" i="20" s="1"/>
  <c r="D42" i="20"/>
  <c r="G42" i="20" s="1"/>
  <c r="I42" i="20" s="1"/>
  <c r="I47" i="20" s="1"/>
  <c r="F11" i="16"/>
  <c r="G11" i="16" s="1"/>
  <c r="H226" i="3"/>
  <c r="H387" i="3"/>
  <c r="G371" i="3" s="1"/>
  <c r="H374" i="3" s="1"/>
  <c r="H540" i="3"/>
  <c r="G526" i="3" s="1"/>
  <c r="H529" i="3" s="1"/>
  <c r="H335" i="3"/>
  <c r="H180" i="3"/>
  <c r="G163" i="3" s="1"/>
  <c r="H166" i="3" s="1"/>
  <c r="E18" i="21"/>
  <c r="F23" i="16"/>
  <c r="H23" i="16" s="1"/>
  <c r="F24" i="16"/>
  <c r="H24" i="16" s="1"/>
  <c r="E203" i="3"/>
  <c r="E255" i="3" s="1"/>
  <c r="E358" i="3"/>
  <c r="E562" i="3" s="1"/>
  <c r="F18" i="16"/>
  <c r="H18" i="16" s="1"/>
  <c r="F15" i="16"/>
  <c r="G15" i="16" s="1"/>
  <c r="F12" i="16"/>
  <c r="G12" i="16" s="1"/>
  <c r="E357" i="3"/>
  <c r="E561" i="3" s="1"/>
  <c r="E560" i="3"/>
  <c r="A158" i="3"/>
  <c r="A211" i="3" s="1"/>
  <c r="G47" i="15" l="1"/>
  <c r="G46" i="15"/>
  <c r="G48" i="15"/>
  <c r="F20" i="3"/>
  <c r="G20" i="3" s="1"/>
  <c r="H21" i="3" s="1"/>
  <c r="H34" i="3" s="1"/>
  <c r="G90" i="25"/>
  <c r="G89" i="25"/>
  <c r="H91" i="25" s="1"/>
  <c r="H93" i="25" s="1"/>
  <c r="H137" i="25"/>
  <c r="G40" i="25"/>
  <c r="G39" i="25"/>
  <c r="H41" i="25" s="1"/>
  <c r="H43" i="25" s="1"/>
  <c r="G39" i="26"/>
  <c r="G38" i="26"/>
  <c r="H40" i="26" s="1"/>
  <c r="H42" i="26" s="1"/>
  <c r="G140" i="26"/>
  <c r="G139" i="26"/>
  <c r="G88" i="26"/>
  <c r="G89" i="26"/>
  <c r="H548" i="3"/>
  <c r="F31" i="2" s="1"/>
  <c r="F28" i="33" s="1"/>
  <c r="F29" i="21"/>
  <c r="G29" i="21" s="1"/>
  <c r="K29" i="21" s="1"/>
  <c r="G32" i="2"/>
  <c r="H395" i="3"/>
  <c r="F28" i="2" s="1"/>
  <c r="F25" i="33" s="1"/>
  <c r="G25" i="33" s="1"/>
  <c r="H343" i="3"/>
  <c r="F25" i="2" s="1"/>
  <c r="F23" i="33" s="1"/>
  <c r="G23" i="33" s="1"/>
  <c r="G30" i="2"/>
  <c r="H796" i="3"/>
  <c r="G800" i="3" s="1"/>
  <c r="H135" i="3"/>
  <c r="G139" i="3" s="1"/>
  <c r="H240" i="3"/>
  <c r="G244" i="3" s="1"/>
  <c r="G61" i="3"/>
  <c r="H63" i="3" s="1"/>
  <c r="H85" i="3" s="1"/>
  <c r="E38" i="2"/>
  <c r="E34" i="33" s="1"/>
  <c r="I228" i="20"/>
  <c r="F8" i="16"/>
  <c r="I255" i="20"/>
  <c r="E31" i="2" s="1"/>
  <c r="E28" i="33" s="1"/>
  <c r="H188" i="3"/>
  <c r="G192" i="3" s="1"/>
  <c r="F25" i="16"/>
  <c r="G602" i="3"/>
  <c r="G600" i="3"/>
  <c r="G601" i="3"/>
  <c r="F20" i="16"/>
  <c r="G28" i="33" l="1"/>
  <c r="H49" i="15"/>
  <c r="H51" i="15" s="1"/>
  <c r="G141" i="25"/>
  <c r="G140" i="25"/>
  <c r="G40" i="3"/>
  <c r="G38" i="3"/>
  <c r="G39" i="3"/>
  <c r="H141" i="26"/>
  <c r="H143" i="26" s="1"/>
  <c r="H90" i="26"/>
  <c r="H92" i="26" s="1"/>
  <c r="E28" i="21"/>
  <c r="F25" i="21"/>
  <c r="F28" i="21"/>
  <c r="F30" i="21"/>
  <c r="G30" i="21" s="1"/>
  <c r="L30" i="21" s="1"/>
  <c r="G33" i="2"/>
  <c r="E25" i="21"/>
  <c r="G553" i="3"/>
  <c r="G401" i="3"/>
  <c r="G28" i="2"/>
  <c r="G554" i="3"/>
  <c r="G349" i="3"/>
  <c r="G347" i="3"/>
  <c r="G552" i="3"/>
  <c r="G348" i="3"/>
  <c r="E16" i="2"/>
  <c r="E16" i="33" s="1"/>
  <c r="G246" i="3"/>
  <c r="F38" i="2"/>
  <c r="F34" i="33" s="1"/>
  <c r="G34" i="33" s="1"/>
  <c r="G399" i="3"/>
  <c r="G400" i="3"/>
  <c r="G802" i="3"/>
  <c r="G801" i="3"/>
  <c r="G140" i="3"/>
  <c r="G141" i="3"/>
  <c r="F19" i="2"/>
  <c r="F18" i="33" s="1"/>
  <c r="G18" i="33" s="1"/>
  <c r="F21" i="2"/>
  <c r="F20" i="33" s="1"/>
  <c r="G20" i="33" s="1"/>
  <c r="G245" i="3"/>
  <c r="F16" i="2"/>
  <c r="F16" i="33" s="1"/>
  <c r="G16" i="33" s="1"/>
  <c r="G89" i="3"/>
  <c r="G91" i="3"/>
  <c r="G90" i="3"/>
  <c r="F15" i="2"/>
  <c r="F15" i="33" s="1"/>
  <c r="G15" i="33" s="1"/>
  <c r="H603" i="3"/>
  <c r="H605" i="3" s="1"/>
  <c r="E34" i="21"/>
  <c r="F26" i="16"/>
  <c r="G193" i="3"/>
  <c r="G194" i="3"/>
  <c r="F20" i="2"/>
  <c r="F19" i="33" s="1"/>
  <c r="G19" i="33" s="1"/>
  <c r="F23" i="21"/>
  <c r="G25" i="2"/>
  <c r="H41" i="3" l="1"/>
  <c r="H43" i="3" s="1"/>
  <c r="H142" i="25"/>
  <c r="H144" i="25" s="1"/>
  <c r="G36" i="33"/>
  <c r="G28" i="21"/>
  <c r="K28" i="21" s="1"/>
  <c r="E16" i="21"/>
  <c r="F16" i="21"/>
  <c r="G31" i="2"/>
  <c r="G36" i="2" s="1"/>
  <c r="G26" i="21"/>
  <c r="K26" i="21" s="1"/>
  <c r="G15" i="2"/>
  <c r="G38" i="2"/>
  <c r="G39" i="2" s="1"/>
  <c r="G27" i="21"/>
  <c r="K27" i="21" s="1"/>
  <c r="G20" i="2"/>
  <c r="F19" i="21"/>
  <c r="G19" i="21" s="1"/>
  <c r="G23" i="21"/>
  <c r="K23" i="21" s="1"/>
  <c r="G21" i="2"/>
  <c r="F20" i="21"/>
  <c r="G20" i="21" s="1"/>
  <c r="H350" i="3"/>
  <c r="H352" i="3" s="1"/>
  <c r="H555" i="3"/>
  <c r="H557" i="3" s="1"/>
  <c r="H247" i="3"/>
  <c r="H249" i="3" s="1"/>
  <c r="G16" i="2"/>
  <c r="F34" i="21"/>
  <c r="G34" i="21" s="1"/>
  <c r="L34" i="21" s="1"/>
  <c r="L36" i="21" s="1"/>
  <c r="H142" i="3"/>
  <c r="H144" i="3" s="1"/>
  <c r="H402" i="3"/>
  <c r="H404" i="3" s="1"/>
  <c r="H803" i="3"/>
  <c r="H805" i="3" s="1"/>
  <c r="F18" i="21"/>
  <c r="G19" i="2"/>
  <c r="H92" i="3"/>
  <c r="H94" i="3" s="1"/>
  <c r="F15" i="21"/>
  <c r="H195" i="3"/>
  <c r="H197" i="3" s="1"/>
  <c r="G26" i="2"/>
  <c r="L40" i="21" l="1"/>
  <c r="L38" i="21"/>
  <c r="L39" i="21"/>
  <c r="G40" i="33"/>
  <c r="G39" i="33"/>
  <c r="G38" i="33"/>
  <c r="G23" i="2"/>
  <c r="K19" i="21"/>
  <c r="J19" i="21"/>
  <c r="K20" i="21"/>
  <c r="J20" i="21"/>
  <c r="G16" i="21"/>
  <c r="I16" i="21" s="1"/>
  <c r="G17" i="2"/>
  <c r="G15" i="21"/>
  <c r="G18" i="21"/>
  <c r="I18" i="21" s="1"/>
  <c r="G25" i="21"/>
  <c r="K25" i="21" s="1"/>
  <c r="G40" i="2" l="1"/>
  <c r="G41" i="33"/>
  <c r="G42" i="33" s="1"/>
  <c r="H38" i="33" s="1"/>
  <c r="L42" i="21"/>
  <c r="J36" i="21"/>
  <c r="G36" i="21"/>
  <c r="K36" i="21"/>
  <c r="I15" i="21"/>
  <c r="I36" i="21" s="1"/>
  <c r="I38" i="21" l="1"/>
  <c r="I39" i="21"/>
  <c r="I40" i="21"/>
  <c r="K40" i="21"/>
  <c r="K39" i="21"/>
  <c r="K38" i="21"/>
  <c r="J40" i="21"/>
  <c r="J38" i="21"/>
  <c r="J39" i="21"/>
  <c r="G38" i="21"/>
  <c r="G39" i="21"/>
  <c r="H40" i="33"/>
  <c r="H39" i="33"/>
  <c r="H30" i="33"/>
  <c r="H25" i="33"/>
  <c r="H16" i="33"/>
  <c r="H34" i="33"/>
  <c r="H21" i="33"/>
  <c r="H26" i="33"/>
  <c r="H32" i="33"/>
  <c r="H27" i="33"/>
  <c r="H31" i="33"/>
  <c r="H29" i="33"/>
  <c r="H23" i="33"/>
  <c r="H28" i="33"/>
  <c r="H19" i="33"/>
  <c r="H15" i="33"/>
  <c r="H20" i="33"/>
  <c r="H18" i="33"/>
  <c r="E26" i="32"/>
  <c r="E31" i="32"/>
  <c r="E27" i="32"/>
  <c r="E32" i="32"/>
  <c r="E28" i="32"/>
  <c r="E33" i="32"/>
  <c r="E30" i="32"/>
  <c r="E25" i="32"/>
  <c r="E54" i="32"/>
  <c r="G40" i="21"/>
  <c r="G42" i="2"/>
  <c r="G43" i="2"/>
  <c r="G41" i="2"/>
  <c r="J41" i="21" l="1"/>
  <c r="J42" i="21" s="1"/>
  <c r="I41" i="21"/>
  <c r="H41" i="33"/>
  <c r="F32" i="32"/>
  <c r="K42" i="21"/>
  <c r="F27" i="32"/>
  <c r="F30" i="32"/>
  <c r="F33" i="32"/>
  <c r="F31" i="32"/>
  <c r="H36" i="33"/>
  <c r="D44" i="32"/>
  <c r="D45" i="32" s="1"/>
  <c r="D52" i="32" s="1"/>
  <c r="F22" i="32"/>
  <c r="F20" i="32"/>
  <c r="F18" i="32"/>
  <c r="F23" i="32"/>
  <c r="D39" i="32"/>
  <c r="D40" i="32" s="1"/>
  <c r="D51" i="32" s="1"/>
  <c r="F28" i="32"/>
  <c r="F26" i="32"/>
  <c r="I42" i="21"/>
  <c r="F25" i="32"/>
  <c r="E35" i="32"/>
  <c r="G44" i="2"/>
  <c r="G45" i="2" s="1"/>
  <c r="G41" i="21"/>
  <c r="G42" i="21" s="1"/>
  <c r="H35" i="32" l="1"/>
  <c r="D50" i="32"/>
  <c r="H42" i="33"/>
  <c r="F35" i="32"/>
  <c r="D53" i="32"/>
  <c r="E55" i="32" s="1"/>
  <c r="E56" i="32" s="1"/>
  <c r="H29" i="21"/>
  <c r="H15" i="21"/>
  <c r="H32" i="21"/>
  <c r="H21" i="21"/>
  <c r="H28" i="21"/>
  <c r="H23" i="21"/>
  <c r="H20" i="21"/>
  <c r="H19" i="21"/>
  <c r="H18" i="21"/>
  <c r="H31" i="21"/>
  <c r="H30" i="21"/>
  <c r="H27" i="21"/>
  <c r="H26" i="21"/>
  <c r="H40" i="21"/>
  <c r="H38" i="21"/>
  <c r="H39" i="21"/>
  <c r="H16" i="21"/>
  <c r="H34" i="21"/>
  <c r="H25" i="21"/>
  <c r="H36" i="21" l="1"/>
  <c r="H41" i="21"/>
  <c r="H42" i="21" l="1"/>
  <c r="K248" i="20"/>
</calcChain>
</file>

<file path=xl/sharedStrings.xml><?xml version="1.0" encoding="utf-8"?>
<sst xmlns="http://schemas.openxmlformats.org/spreadsheetml/2006/main" count="2523" uniqueCount="519">
  <si>
    <t>REPUBLICA DE COLOMBIA</t>
  </si>
  <si>
    <t>DEPARTAMENTO DEL PUTUMAYO</t>
  </si>
  <si>
    <t>MEMORIA DE CANTIDADES</t>
  </si>
  <si>
    <t>ITEM</t>
  </si>
  <si>
    <t xml:space="preserve">Descripción </t>
  </si>
  <si>
    <t>Und</t>
  </si>
  <si>
    <t>L (m)</t>
  </si>
  <si>
    <t>A (m)</t>
  </si>
  <si>
    <t>H(m)</t>
  </si>
  <si>
    <t>Área(m2)</t>
  </si>
  <si>
    <t>Volumen(m3)</t>
  </si>
  <si>
    <t>Kg</t>
  </si>
  <si>
    <t>Unidad</t>
  </si>
  <si>
    <t>Cantidad</t>
  </si>
  <si>
    <t>PRELIMINARES</t>
  </si>
  <si>
    <t>Localización y replanteo</t>
  </si>
  <si>
    <t>m2</t>
  </si>
  <si>
    <t>m3</t>
  </si>
  <si>
    <t>TRANSPORTE</t>
  </si>
  <si>
    <t xml:space="preserve">DESCRIPCION </t>
  </si>
  <si>
    <t>UNIDAD</t>
  </si>
  <si>
    <t>CANTIDAD</t>
  </si>
  <si>
    <t>VR/UNITARIO</t>
  </si>
  <si>
    <t>VR/TOTAL</t>
  </si>
  <si>
    <t>SUBTOTAL</t>
  </si>
  <si>
    <t>TOTAL COSTO DIRECTO OBRA</t>
  </si>
  <si>
    <t>ANALISIS DE PRECIOS UNITARIOS</t>
  </si>
  <si>
    <t>ACTIVIDAD:</t>
  </si>
  <si>
    <t xml:space="preserve">Unidad: </t>
  </si>
  <si>
    <t>I</t>
  </si>
  <si>
    <t>EQUIPO</t>
  </si>
  <si>
    <t>DESCRIPCIÓN</t>
  </si>
  <si>
    <t>Tipo</t>
  </si>
  <si>
    <t>Tarifa/Día</t>
  </si>
  <si>
    <t>Rend</t>
  </si>
  <si>
    <t>V. Unitario.</t>
  </si>
  <si>
    <t xml:space="preserve">        SUBTOTAL.</t>
  </si>
  <si>
    <t>II</t>
  </si>
  <si>
    <t>MATERIALES EN OBRA.</t>
  </si>
  <si>
    <t>Cant.</t>
  </si>
  <si>
    <t>Precio Unit.</t>
  </si>
  <si>
    <t xml:space="preserve"> </t>
  </si>
  <si>
    <t xml:space="preserve">        SUBTOTAL </t>
  </si>
  <si>
    <t>III</t>
  </si>
  <si>
    <t>MANO DE OBRA.</t>
  </si>
  <si>
    <t>CAN</t>
  </si>
  <si>
    <t>Jornal</t>
  </si>
  <si>
    <t>Prestac</t>
  </si>
  <si>
    <t>Jornal Total</t>
  </si>
  <si>
    <t>Rend.</t>
  </si>
  <si>
    <t xml:space="preserve">        SUBTOTAL</t>
  </si>
  <si>
    <t>IV</t>
  </si>
  <si>
    <t>Prec.Unitario</t>
  </si>
  <si>
    <t>Vr. Unitario</t>
  </si>
  <si>
    <t>TOTAL COSTOS DIRECTOS.</t>
  </si>
  <si>
    <t>V</t>
  </si>
  <si>
    <t>COSTOS INDIRECTOS.</t>
  </si>
  <si>
    <t>%</t>
  </si>
  <si>
    <t xml:space="preserve">   COSTO DIRECTO</t>
  </si>
  <si>
    <t xml:space="preserve">    V. UNITARIO</t>
  </si>
  <si>
    <t>ADMINISTRACIÓN</t>
  </si>
  <si>
    <t>IMPREVISTOS</t>
  </si>
  <si>
    <t>UTILIDAD</t>
  </si>
  <si>
    <t>TOTAL COSTOS INDIRECTOS</t>
  </si>
  <si>
    <t>TOTAL PRECIO UNITARIO.</t>
  </si>
  <si>
    <t>MUNICIPIO DE SAN MIGUEL</t>
  </si>
  <si>
    <t>Localizacion y replanteo</t>
  </si>
  <si>
    <t>Herremienta menor</t>
  </si>
  <si>
    <t>Oficial</t>
  </si>
  <si>
    <t>Ayudante</t>
  </si>
  <si>
    <t>SEMANA 1</t>
  </si>
  <si>
    <t>SEMANA 2</t>
  </si>
  <si>
    <t>TOTAL</t>
  </si>
  <si>
    <t>Excavacion manual</t>
  </si>
  <si>
    <t>COSTO TOTAL OBRA</t>
  </si>
  <si>
    <t>ml</t>
  </si>
  <si>
    <t>und</t>
  </si>
  <si>
    <t>FACTOR PRESTACIONAL</t>
  </si>
  <si>
    <t>A.</t>
  </si>
  <si>
    <t>VALOR BASE (Sueldo)</t>
  </si>
  <si>
    <t>B.</t>
  </si>
  <si>
    <t>PRESTACIONES SOCIALES</t>
  </si>
  <si>
    <t>a.</t>
  </si>
  <si>
    <t xml:space="preserve">Cesantías  </t>
  </si>
  <si>
    <t>(A/12)</t>
  </si>
  <si>
    <t>b.</t>
  </si>
  <si>
    <t>Intereses sobre cesantía</t>
  </si>
  <si>
    <t>(a*12%)</t>
  </si>
  <si>
    <t>c.</t>
  </si>
  <si>
    <t>Prima anual</t>
  </si>
  <si>
    <t>d.</t>
  </si>
  <si>
    <t>Caja de Compensación</t>
  </si>
  <si>
    <t>% A</t>
  </si>
  <si>
    <t>e.</t>
  </si>
  <si>
    <t>SENA</t>
  </si>
  <si>
    <t>f.</t>
  </si>
  <si>
    <t>ICBF</t>
  </si>
  <si>
    <t>g.</t>
  </si>
  <si>
    <t>Sistema de seguridad social : Salud</t>
  </si>
  <si>
    <t>h.</t>
  </si>
  <si>
    <t>Sistema de seguridad social : Pensiòn</t>
  </si>
  <si>
    <t>i.</t>
  </si>
  <si>
    <t>ARP personal en obra</t>
  </si>
  <si>
    <t>j.</t>
  </si>
  <si>
    <t>ARP personal en oficina</t>
  </si>
  <si>
    <t>k.</t>
  </si>
  <si>
    <t>Vacaciones</t>
  </si>
  <si>
    <t>(15/360*100)</t>
  </si>
  <si>
    <t>l.</t>
  </si>
  <si>
    <t>Ausencias justificadas</t>
  </si>
  <si>
    <t>(3/360*100)</t>
  </si>
  <si>
    <t>m.</t>
  </si>
  <si>
    <t>Auxilio de transporte personal sueldo  &lt;  $ 923.000</t>
  </si>
  <si>
    <t>n.</t>
  </si>
  <si>
    <t>Indemnizaciones</t>
  </si>
  <si>
    <t>o</t>
  </si>
  <si>
    <t xml:space="preserve">Subsidio familiar </t>
  </si>
  <si>
    <t>p</t>
  </si>
  <si>
    <t xml:space="preserve">Bonoficación rereación </t>
  </si>
  <si>
    <t>C.</t>
  </si>
  <si>
    <t>SUMA (A + B)</t>
  </si>
  <si>
    <t>E.</t>
  </si>
  <si>
    <t xml:space="preserve">FACTOR PRESTACIONAL </t>
  </si>
  <si>
    <t>FACTOR PRESTACIONAL FINAL</t>
  </si>
  <si>
    <t>Seguridad Industrial</t>
  </si>
  <si>
    <t>TOTAL ADMINISTRACION</t>
  </si>
  <si>
    <t>TOTAL UTILIDAD</t>
  </si>
  <si>
    <t>Subbase compactada con material de selección</t>
  </si>
  <si>
    <t>Demolicion placa existente</t>
  </si>
  <si>
    <t>Retiro tuberia existente en mal estado</t>
  </si>
  <si>
    <t>kg</t>
  </si>
  <si>
    <t>Suministro y aplicación de curador tipo antisol para concreto rigido</t>
  </si>
  <si>
    <t>Cemento gris</t>
  </si>
  <si>
    <t>Arena</t>
  </si>
  <si>
    <t>Triturado</t>
  </si>
  <si>
    <t>Agua</t>
  </si>
  <si>
    <t>lt</t>
  </si>
  <si>
    <t>ESTRUCTURA SANITARIA Y DE PAVIMENTO</t>
  </si>
  <si>
    <t>Retiro de material de excavacion y demolicion</t>
  </si>
  <si>
    <t>Instalacion de tuberia 8" (incluye encamado en arena)</t>
  </si>
  <si>
    <t>Relleno con material de sitio seleccionado, compactado</t>
  </si>
  <si>
    <t>Relleno con material grudo de rio</t>
  </si>
  <si>
    <t>Relleno con material de excavación seleccionado, compactado</t>
  </si>
  <si>
    <t>Kit silla Yee 6" a  8"</t>
  </si>
  <si>
    <t>Placa en concreto rigido de 3.8 MPA, e=20 cm incluye juntas de expansion y sellado</t>
  </si>
  <si>
    <t>TOTAL A.I.U</t>
  </si>
  <si>
    <t>ALCANTARILLADO PLUVIAL</t>
  </si>
  <si>
    <t>Limpieza y sondeo de tuberia 8 y 10"</t>
  </si>
  <si>
    <t xml:space="preserve">Limpieza de camras de inspeción </t>
  </si>
  <si>
    <t>Limpieza de sumideros y cajillas (inclulle tuberia sumideros a tubo principal)</t>
  </si>
  <si>
    <t>REHABILITACIÓN DEL SISTEMA DE ALCANTARILLADO SANITARIO Y PLUVIAL - CALLE 5, CARRERA 3, CALLE 4, CALLE 3, CARRERA 2, CARRERA 5 , CARRERA 1ª  CARRERA 6- EN EL CORREGIMIENTO DE PUERTO COLÓN MUNICIPIO DE SAN MIGUEL DEPARTAMENTO DEL PUTUMAYO</t>
  </si>
  <si>
    <t>CRONOGRAMA DE ACTIVIDADES</t>
  </si>
  <si>
    <t>UND</t>
  </si>
  <si>
    <t>SAN MIGUEL - PUTUMAYO</t>
  </si>
  <si>
    <t>Vo.Bo.</t>
  </si>
  <si>
    <t>ALABORÓ:</t>
  </si>
  <si>
    <t>Relleno con material crudo de rio</t>
  </si>
  <si>
    <t>Calle 5 entre crr 5 a crr 3.</t>
  </si>
  <si>
    <t>Calle 3 entre crr 2 y crr 3</t>
  </si>
  <si>
    <t>Sector la Vega calle 3 entre crr 2 y 3</t>
  </si>
  <si>
    <t>APU-BASICO</t>
  </si>
  <si>
    <t>Instalacion de tuberia 6" (incluye encamado en arena)</t>
  </si>
  <si>
    <t>Kit silla tee 6" a  12"</t>
  </si>
  <si>
    <t>ALCANTARILLADO SANITARIO Y PLUVIAL</t>
  </si>
  <si>
    <t>DESCRIPCION</t>
  </si>
  <si>
    <t xml:space="preserve"> Concreto MR 21 Mpa</t>
  </si>
  <si>
    <t>Placa en concreto rigido de 21 MPA, e=20 cm incluye juntas de expansion y sellado</t>
  </si>
  <si>
    <t>Carrera 3 sector de la entrada hasta estación de policia.</t>
  </si>
  <si>
    <t>Carrera 3 entre calles 5 y 3.</t>
  </si>
  <si>
    <t>Carrera 2 al descole del aserradero</t>
  </si>
  <si>
    <t>Calle 4</t>
  </si>
  <si>
    <t>carrera 2</t>
  </si>
  <si>
    <t>Calle 3 entre crr 2 y crr 3 pluvial</t>
  </si>
  <si>
    <t>Carrera 2 al descole del aserradero pluvial</t>
  </si>
  <si>
    <t>Carrera 3 - calle 3 y calle 4 sumideros</t>
  </si>
  <si>
    <t>Carreras  2,3 Y 4,  Calles 3, 4 Y 5</t>
  </si>
  <si>
    <t>Carrera 2, 3 - calle 3 y 4 tuberia sumideros</t>
  </si>
  <si>
    <t>SECRETARIO DE PLANEACION Y OBRAS PUBLICAS</t>
  </si>
  <si>
    <t>ADMINISTRACION</t>
  </si>
  <si>
    <t>FACTOR PRESTACIONAL PARA PERSONAL PROFESIONAL, ADMINISTRATIVO Y TECNICO</t>
  </si>
  <si>
    <t xml:space="preserve">Observación </t>
  </si>
  <si>
    <t xml:space="preserve">Direccion </t>
  </si>
  <si>
    <t>Cant</t>
  </si>
  <si>
    <t>Largo</t>
  </si>
  <si>
    <t>Ancho</t>
  </si>
  <si>
    <t>Alto</t>
  </si>
  <si>
    <t>Área</t>
  </si>
  <si>
    <t>Volumen</t>
  </si>
  <si>
    <t>Total</t>
  </si>
  <si>
    <t>OBREROS</t>
  </si>
  <si>
    <t>CRONOGRAMA</t>
  </si>
  <si>
    <t>V/UNITARIO</t>
  </si>
  <si>
    <t>V/TOTAL</t>
  </si>
  <si>
    <t>SECRETARIA DE PLANEACIÓN Y OBRA PÚBLICAS</t>
  </si>
  <si>
    <t>CÓDIGO</t>
  </si>
  <si>
    <t>SERIE Y SUBSERIE</t>
  </si>
  <si>
    <t>NIT. 800252922-2</t>
  </si>
  <si>
    <t>Modelo Integrado de Planeación y Gestión</t>
  </si>
  <si>
    <t>VERSIÓN</t>
  </si>
  <si>
    <t>PRESUPUESTO</t>
  </si>
  <si>
    <t>FECHA DEL FORMATO</t>
  </si>
  <si>
    <t>D/M/A</t>
  </si>
  <si>
    <t>DESGLOCE A.I.U</t>
  </si>
  <si>
    <t>SALARIO PERSONAL ADMINISTRATIVO DE OBRA</t>
  </si>
  <si>
    <t>PERSONAL</t>
  </si>
  <si>
    <t xml:space="preserve">SUELDO BASICO </t>
  </si>
  <si>
    <t>SUELDO + PRESTACIONES</t>
  </si>
  <si>
    <t>Residente de Obra</t>
  </si>
  <si>
    <t xml:space="preserve">1. ADMINISTRACION </t>
  </si>
  <si>
    <t>1.1. PERSONAL ADMINISTRATIVO DE OBRA</t>
  </si>
  <si>
    <t>DEDICACION</t>
  </si>
  <si>
    <t>MESES</t>
  </si>
  <si>
    <t>VALOR PARCIAL</t>
  </si>
  <si>
    <t>% SOBRE COSTO DIRECTO</t>
  </si>
  <si>
    <t xml:space="preserve">1.2. COSTOS DEL PROCESO </t>
  </si>
  <si>
    <t>Polizas y legalizacion del contrato</t>
  </si>
  <si>
    <t>1.3. GASTOS DE OBRA</t>
  </si>
  <si>
    <t>2. IMPREVISTOS</t>
  </si>
  <si>
    <t>PORCENTAJE</t>
  </si>
  <si>
    <t>3. UTILIDAD</t>
  </si>
  <si>
    <t>TOTAL COSTO DIRECTO A.I.U</t>
  </si>
  <si>
    <t>RESUMEN</t>
  </si>
  <si>
    <t xml:space="preserve">ADMINISTRACION </t>
  </si>
  <si>
    <t>COSTO DIRECTO</t>
  </si>
  <si>
    <t>SECRETARIA DE PLANEACIÓN Y OBRAS PÚBLICAS</t>
  </si>
  <si>
    <t>CODIGO</t>
  </si>
  <si>
    <t xml:space="preserve">PRESUPUESTO GENERAL </t>
  </si>
  <si>
    <t>TOTAL COSTO INDIRECTO OBRA</t>
  </si>
  <si>
    <t>TOTAL OBRA</t>
  </si>
  <si>
    <t>ARQ. GUILLERMO YAMID VALLEJOS BENAVIDES</t>
  </si>
  <si>
    <t>subtotal</t>
  </si>
  <si>
    <t>M3</t>
  </si>
  <si>
    <t>OFICIAL</t>
  </si>
  <si>
    <t>M2</t>
  </si>
  <si>
    <t>A</t>
  </si>
  <si>
    <t>U</t>
  </si>
  <si>
    <t>total obra</t>
  </si>
  <si>
    <t>tot AIU</t>
  </si>
  <si>
    <t>KG</t>
  </si>
  <si>
    <t>total</t>
  </si>
  <si>
    <t>ING EDISON FIGUEROA ORTIZ</t>
  </si>
  <si>
    <t>MP 54202-356581 NTS</t>
  </si>
  <si>
    <t>APOYO PROFESIONAL SPOPM</t>
  </si>
  <si>
    <t>BASICO I</t>
  </si>
  <si>
    <t xml:space="preserve">CONCRETO 3000 PSI </t>
  </si>
  <si>
    <t>HERRAMIENTA Y EQUIPO</t>
  </si>
  <si>
    <t>Mezcladora</t>
  </si>
  <si>
    <t>Hora</t>
  </si>
  <si>
    <t>Vibrador</t>
  </si>
  <si>
    <t>CEMENTO GRIS TIPO 1</t>
  </si>
  <si>
    <t>AGUA</t>
  </si>
  <si>
    <t>LTS</t>
  </si>
  <si>
    <t>ARENA DE RIO</t>
  </si>
  <si>
    <t>TRITURADO</t>
  </si>
  <si>
    <t>H-H</t>
  </si>
  <si>
    <t>BASICO II</t>
  </si>
  <si>
    <t>MORTERO 1:3</t>
  </si>
  <si>
    <t>BASICO III</t>
  </si>
  <si>
    <t xml:space="preserve">CONCRETO 2500 PSI </t>
  </si>
  <si>
    <t>ITEM: 3,1</t>
  </si>
  <si>
    <t>ITEM: 3,2</t>
  </si>
  <si>
    <t>CUBIERTA</t>
  </si>
  <si>
    <t>M</t>
  </si>
  <si>
    <t>ITEM: 4,1</t>
  </si>
  <si>
    <t>ITEM: 5,1</t>
  </si>
  <si>
    <t>anden fachada</t>
  </si>
  <si>
    <t xml:space="preserve">contrapiso </t>
  </si>
  <si>
    <t>piso salon</t>
  </si>
  <si>
    <t>cubierta</t>
  </si>
  <si>
    <t>GL</t>
  </si>
  <si>
    <t>ARENA</t>
  </si>
  <si>
    <t>CEMENTO</t>
  </si>
  <si>
    <t xml:space="preserve">BASICOS ZONA RURAL </t>
  </si>
  <si>
    <t xml:space="preserve">COSTOS PUESTO EN ZONA RURAL DISPERSA </t>
  </si>
  <si>
    <t>viaje de volqueta 5 M3</t>
  </si>
  <si>
    <t>bulto 50Kg, con transpr</t>
  </si>
  <si>
    <t>viaje de volqueta 6 M3</t>
  </si>
  <si>
    <t>TROMPO</t>
  </si>
  <si>
    <t>capa 2 bultos dia</t>
  </si>
  <si>
    <t>VIBRO</t>
  </si>
  <si>
    <t>alquiler dia</t>
  </si>
  <si>
    <t>ALQUILER EQUIPOS</t>
  </si>
  <si>
    <t>ML</t>
  </si>
  <si>
    <t>PINTURA</t>
  </si>
  <si>
    <t>MUROS EXTERNOS</t>
  </si>
  <si>
    <t>BLOQUE A_EJE 1 ENTRE A-B</t>
  </si>
  <si>
    <t>BLOQUE A_EJE 1 ENTRE B-C</t>
  </si>
  <si>
    <t>BLOQUE A_EJE 1 ENTRE C-D</t>
  </si>
  <si>
    <t>BLOQUE A_EJE 1 ENTRE D-E</t>
  </si>
  <si>
    <t>BLOQUE A_EJE 1-2</t>
  </si>
  <si>
    <t>BLOQUE A_EJE 2-3</t>
  </si>
  <si>
    <t>BLOQUE B_EJE 1-2</t>
  </si>
  <si>
    <t>BLOQUE B_EJE 2-3</t>
  </si>
  <si>
    <t>BLOQUE B_EJE 3-4</t>
  </si>
  <si>
    <t>BLOQUE B_EJE 1 ENTRE A-B</t>
  </si>
  <si>
    <t>BLOQUE B_EJE 1 ENTRE B-C</t>
  </si>
  <si>
    <t>BLOQUE B_EJE 1 ENTRE C-D</t>
  </si>
  <si>
    <t>BLOQUE B_EJE 1 ENTRE D-E</t>
  </si>
  <si>
    <t>BLOQUE B_EJE 1 ENTRE E-F</t>
  </si>
  <si>
    <t>BLOQUE B_EJE 1 ENTRE F-G</t>
  </si>
  <si>
    <t>BLOQUE B_EJE 1 ENTRE G-H</t>
  </si>
  <si>
    <t>BLOQUE A Y B EJES 3-1</t>
  </si>
  <si>
    <t>FACHADA LATERAL IZQUIERDA</t>
  </si>
  <si>
    <t>FACHADA PRINCIPAL</t>
  </si>
  <si>
    <t>FACHADA POSTERIOR</t>
  </si>
  <si>
    <t>BLOQUE B EJE A-B ENTRE 1-2</t>
  </si>
  <si>
    <t>BLOQUE B EJE B-C ENTRE 1-2</t>
  </si>
  <si>
    <t>BLOQUE B EJE C-D ENTRE 1-2</t>
  </si>
  <si>
    <t>BLOQUE B EJE D-E ENTRE 1-2</t>
  </si>
  <si>
    <t>BLOQUE B EJE E-F ENTRE 1-2</t>
  </si>
  <si>
    <t>BLOQUE B EJE F-G ENTRE 1-2</t>
  </si>
  <si>
    <t>BLOQUE B EJE G-H ENTRE 1-2</t>
  </si>
  <si>
    <t>BLOQUE B EJE A-B ENTRE 2-3</t>
  </si>
  <si>
    <t>BLOQUE B EJE B-C ENTRE 2-3</t>
  </si>
  <si>
    <t>BLOQUE B EJE C-D ENTRE 2-3</t>
  </si>
  <si>
    <t>BLOQUE B EJE D-E ENTRE 2-3</t>
  </si>
  <si>
    <t>BLOQUE B EJE E-F ENTRE 2-3</t>
  </si>
  <si>
    <t>BLOQUE B EJE F-G ENTRE 2-3</t>
  </si>
  <si>
    <t>BLOQUE B EJE G-H ENTRE 2-3</t>
  </si>
  <si>
    <t>BLOQUE B EJE A-B ENTRE 3-4</t>
  </si>
  <si>
    <t>BLOQUE B EJE B-C ENTRE 3-4</t>
  </si>
  <si>
    <t>BLOQUE B EJE C-D ENTRE 3-4</t>
  </si>
  <si>
    <t>BLOQUE B EJE D-E ENTRE 3-4</t>
  </si>
  <si>
    <t>BLOQUE B EJE E-F ENTRE 3-4</t>
  </si>
  <si>
    <t>BLOQUE B EJE F-G ENTRE 3-4</t>
  </si>
  <si>
    <t>BLOQUE B EJE G-H ENTRE 3-4</t>
  </si>
  <si>
    <t>Subtotal</t>
  </si>
  <si>
    <t>Area_Ven_Puer</t>
  </si>
  <si>
    <t>RESANE Y SELLADO DE PERFORACIONES EN CUBIERTA</t>
  </si>
  <si>
    <t>ASEO GENERAL</t>
  </si>
  <si>
    <t xml:space="preserve">LIMPIEZA FINAL DEL AREA INTERVENIDA Y RETIRO DE DESECHOS </t>
  </si>
  <si>
    <t>ITEM: 2,1</t>
  </si>
  <si>
    <t>Andamio Metalico (% mano de obra)</t>
  </si>
  <si>
    <t>Lija Grano 60 4 X 21</t>
  </si>
  <si>
    <t xml:space="preserve">MUROS EXTERNOS </t>
  </si>
  <si>
    <t>BLOQUE A EJES B-C ENTRE 1-2 M.LARGOS</t>
  </si>
  <si>
    <t>BLOQUE A EJES B-C ENTRE 1-2 M.PEQUEÑOS</t>
  </si>
  <si>
    <t>BLOQUE A EJES C-D ENTRE 1-2 M.LARGOS</t>
  </si>
  <si>
    <t>BLOQUE A EJES C-D ENTRE 1-2 M.PEQUEÑOS</t>
  </si>
  <si>
    <t>BLOQUE A EJES A-B ENTRE 1-2 M.PEQUEÑOS</t>
  </si>
  <si>
    <t>BLOQUE A EJES A-B ENTRE 1-2 M.LARGOS</t>
  </si>
  <si>
    <t>MUROS INTERIORES DEL BLOQUE A</t>
  </si>
  <si>
    <t>BLOQUE A EJES D-E ENTRE 1-2 M.LARGOS</t>
  </si>
  <si>
    <t>BLOQUE A EJES D-E ENTRE 1-2 M.PEQUEÑOS</t>
  </si>
  <si>
    <t>BLOQUE A EJE A-B ENTRE 2-3  M.LARGOS</t>
  </si>
  <si>
    <t>BLOQUE A EJE B-C ENTRE 2-3 M.LARGOS</t>
  </si>
  <si>
    <t>BLOQUE A EJE C-D ENTRE 2-3 M.LARGOS</t>
  </si>
  <si>
    <t>BLOQUE A EJE D-E ENTRE 2-3 M.LARGOS</t>
  </si>
  <si>
    <t>BLOQUE A EJE D-E ENTRE 2-3 M.PEQUEÑOS</t>
  </si>
  <si>
    <t>MUROS INTERIORES DEL BLOQUE B</t>
  </si>
  <si>
    <t>TOTAL MUROS INTERIORES DEL BLOQUE A Y B</t>
  </si>
  <si>
    <t>TOTAL DE MUROS EXTERNOS Y INTERNOS</t>
  </si>
  <si>
    <t>TOTAL DE MUROS EXTERNOS DEL BLOQUE A Y B</t>
  </si>
  <si>
    <t>Estuco acrilico Interior Exterior</t>
  </si>
  <si>
    <t xml:space="preserve">Vinilo Tipo 1 Interiores </t>
  </si>
  <si>
    <t>Vinilo premium Exteriores</t>
  </si>
  <si>
    <t>ITEM: 1.1</t>
  </si>
  <si>
    <t>ITEM: 1,2</t>
  </si>
  <si>
    <t>ITEM: 2,2</t>
  </si>
  <si>
    <t>dia</t>
  </si>
  <si>
    <t>Dia</t>
  </si>
  <si>
    <t>REPARACIONES Y MONTAJES SANITARIOS</t>
  </si>
  <si>
    <t xml:space="preserve">SONDEO DE REDES SANITARIAS </t>
  </si>
  <si>
    <t>ITEM: 4,2</t>
  </si>
  <si>
    <t>ITEM: 4,3</t>
  </si>
  <si>
    <t>ITEM: 4,4</t>
  </si>
  <si>
    <t>Sondeos de tuberias</t>
  </si>
  <si>
    <t>General</t>
  </si>
  <si>
    <t>Gl</t>
  </si>
  <si>
    <t>Tornillo autotaladrante con arandela (3")</t>
  </si>
  <si>
    <t>Sellador poliuretano para lámina</t>
  </si>
  <si>
    <t>V. UNIT</t>
  </si>
  <si>
    <t>Herramienta menor (% mano obra)</t>
  </si>
  <si>
    <t>%MO</t>
  </si>
  <si>
    <t>Compresor de dos martillos</t>
  </si>
  <si>
    <t>Accesorios y equipo</t>
  </si>
  <si>
    <t>Broca tugsteno 1/2</t>
  </si>
  <si>
    <t>Un</t>
  </si>
  <si>
    <t xml:space="preserve">Cargador 930 1,5 yd3 </t>
  </si>
  <si>
    <t xml:space="preserve">Compresor pintura </t>
  </si>
  <si>
    <t>Equipo completo de topografia</t>
  </si>
  <si>
    <t>Equipo de soldadura electrica</t>
  </si>
  <si>
    <t>Pulidora sin operario (Grata)</t>
  </si>
  <si>
    <t>Ensayo de resistencia concretos</t>
  </si>
  <si>
    <t>Formaleta cuerpo camara de inspeccion 1,20m</t>
  </si>
  <si>
    <t xml:space="preserve">Lijadora de banda </t>
  </si>
  <si>
    <t>Buldozer D65-8</t>
  </si>
  <si>
    <t>Hr</t>
  </si>
  <si>
    <t>Pistola de calafateo</t>
  </si>
  <si>
    <t>Retroexcavadora de orugas capacidad 0,9 M3</t>
  </si>
  <si>
    <t>Retroexcavadora de llantas tipopajarita capacidad 0,3 M3</t>
  </si>
  <si>
    <t>Vibrador eléctrico o a gasolina</t>
  </si>
  <si>
    <t>Vibrocompactador manual</t>
  </si>
  <si>
    <t>Cilindro compactador vibratorio de Rodillo</t>
  </si>
  <si>
    <t>Cizalla manual</t>
  </si>
  <si>
    <t>Taladro Percutor</t>
  </si>
  <si>
    <t>Taco metálico de 2 - &gt;3 m</t>
  </si>
  <si>
    <t>Toma de densidades</t>
  </si>
  <si>
    <t xml:space="preserve">Martillo demoledor </t>
  </si>
  <si>
    <t>DIA</t>
  </si>
  <si>
    <t>Compresor 120 HP, con martillo.-ML</t>
  </si>
  <si>
    <t xml:space="preserve">Escombrera </t>
  </si>
  <si>
    <t>Mezcladora de un saco</t>
  </si>
  <si>
    <t>Motoniveladora</t>
  </si>
  <si>
    <t>Grua telescopica hidraulica</t>
  </si>
  <si>
    <t>Plegadora tipo industrial</t>
  </si>
  <si>
    <t>Martillo neumatico de llantas</t>
  </si>
  <si>
    <t xml:space="preserve">Excavadora </t>
  </si>
  <si>
    <t>Mini cargador Bobcat-con balde</t>
  </si>
  <si>
    <t>Puntal metálico telescópico de hasta 3 m de altura. Incluso parte proporcional de trípodes de estabilización.</t>
  </si>
  <si>
    <t>Cinta Texsa Tapagoteras Impermeabilizante 10cm X 5mt</t>
  </si>
  <si>
    <t>FACHADA LATERAL DERCHO</t>
  </si>
  <si>
    <t>ENCHAPE DE PISO</t>
  </si>
  <si>
    <t>MUROS INTERIORES</t>
  </si>
  <si>
    <t>BLOQUE B</t>
  </si>
  <si>
    <t>EJE 2 ENTRE A-B</t>
  </si>
  <si>
    <t>EJE 2 ENTRE B-C</t>
  </si>
  <si>
    <t>EJE 1-2 ENTRE E-F</t>
  </si>
  <si>
    <t>EJE 2-3 ENTRE E-F</t>
  </si>
  <si>
    <t>EJE 3-4 ENTRE E-F</t>
  </si>
  <si>
    <t>EJE 2-3 ENTRE G-H</t>
  </si>
  <si>
    <t>Martillo percutor</t>
  </si>
  <si>
    <t>EJE 1-2 ENTRE A-B</t>
  </si>
  <si>
    <t>EJE 1 ENTRE A-B</t>
  </si>
  <si>
    <t>EJE 1 ENTRE B-C</t>
  </si>
  <si>
    <t>SUMINISTRO Y APLICACIÓN ESTUCO PLASTICO ACRILICO SOBRE MUROS H MAX. 1.0M</t>
  </si>
  <si>
    <t>alto</t>
  </si>
  <si>
    <t>mortero 1:3</t>
  </si>
  <si>
    <t>EJE 3-4 ENTRE C-D</t>
  </si>
  <si>
    <t>BAÑOS BLOQUE B EJES A-B ENTRE 1-2</t>
  </si>
  <si>
    <t>Total baños pequeños</t>
  </si>
  <si>
    <t>Total baños grandes</t>
  </si>
  <si>
    <t>Total lavamanos</t>
  </si>
  <si>
    <t>Bañera</t>
  </si>
  <si>
    <t>Lavaplatos</t>
  </si>
  <si>
    <t>Bolsas platicas de basura (grande)</t>
  </si>
  <si>
    <t xml:space="preserve">detergente multiusos </t>
  </si>
  <si>
    <t>Guantes de Latex/ PVC</t>
  </si>
  <si>
    <t>Cable De Drenaje De 6.5 Pies De Drenaje De Serpiente</t>
  </si>
  <si>
    <t>hidrolavadora</t>
  </si>
  <si>
    <t>detergente</t>
  </si>
  <si>
    <t>bolsa de residuos</t>
  </si>
  <si>
    <t xml:space="preserve">colorante anilina en polvo muiltiusos </t>
  </si>
  <si>
    <t>ITEM: 4,5</t>
  </si>
  <si>
    <t>BLOQUE B EJES B-C ENTRE 1-2</t>
  </si>
  <si>
    <t>ceramica blanca de 30x30 cm</t>
  </si>
  <si>
    <t>Ceramica blanca 30x30 cm blanca</t>
  </si>
  <si>
    <t>Boquilla Con Latex Corona Negro Profundo De 2kg</t>
  </si>
  <si>
    <t>Pegacor Cerámico Gris 25 Kilos Corona</t>
  </si>
  <si>
    <t>RESANE SUPERFICIAL DE MAMPOSTERIA</t>
  </si>
  <si>
    <t>Malla Zaranda Arena 4X4 de 0.90 X 30 Mts</t>
  </si>
  <si>
    <t>Pintura para Interior Tipo 1 Lavable Blanco 2.5 Galones</t>
  </si>
  <si>
    <t>Pintura 5 Galones Koraza Impermeabilizante Blanco Pintuco</t>
  </si>
  <si>
    <t>Pintura 5 Galones Tipo 1 Lavable Blanco</t>
  </si>
  <si>
    <t>Pintura Koraza Blanco 5 Galones Exterior</t>
  </si>
  <si>
    <t xml:space="preserve">MUROS INTERORES </t>
  </si>
  <si>
    <t>TOTAL DE LAS CARAS_MUROS INTERNOS</t>
  </si>
  <si>
    <t>SEMANA 3</t>
  </si>
  <si>
    <t xml:space="preserve">  </t>
  </si>
  <si>
    <t>DEMOLICION DE ENCHAPE DE PISO CERAMICA INCLUYE CONTRAPISO</t>
  </si>
  <si>
    <t>estuco plastico liso para interiores</t>
  </si>
  <si>
    <t>andamio</t>
  </si>
  <si>
    <t>OTROS</t>
  </si>
  <si>
    <t>Teja 3.66X0.80M Complem Pc Arquitectonica</t>
  </si>
  <si>
    <t>cinta teflon</t>
  </si>
  <si>
    <t>Grifería Lavaplatos Mezclador 8 Pulgadas Piana Gricol</t>
  </si>
  <si>
    <t>sifon</t>
  </si>
  <si>
    <t>Kit de griferia para lavamos sencilla nogal</t>
  </si>
  <si>
    <t>SUMINISTRO E INSTALACIÓN DE KIT DE LLAVES PARA LAVAMANOS</t>
  </si>
  <si>
    <t>SUMINISTRO E INSTALACIÓN DE KIT DE LLAVES PARA LAVAPLATOS</t>
  </si>
  <si>
    <t>SUMINISTRO E INSTALACIÓN DE KIT DE LLAVES PARA BAÑERA</t>
  </si>
  <si>
    <t>kit grifería tanque sanitario (incluye todos los accesorios)</t>
  </si>
  <si>
    <t>BARROCK kit pulverizador bidé acero inoxidable</t>
  </si>
  <si>
    <t>ITEM: 4,6</t>
  </si>
  <si>
    <t>ITEM: 4,7</t>
  </si>
  <si>
    <t>Sistema de presurización y tratamiento de agua potable</t>
  </si>
  <si>
    <t>Bomba Pedrollo Pkm60 + Regulador de Presion EASY PRESS PEDROLLO</t>
  </si>
  <si>
    <t>Dosificador en linea de Floculante 4.2 libras</t>
  </si>
  <si>
    <t>Dosificador en línea de cloro 4 libras</t>
  </si>
  <si>
    <t>valvula multiport de 1.5p praher</t>
  </si>
  <si>
    <t>ITEM: 2,3</t>
  </si>
  <si>
    <t>ITEM: 2,4</t>
  </si>
  <si>
    <t>PORTON PRINCIPAL</t>
  </si>
  <si>
    <t>compresor de aire</t>
  </si>
  <si>
    <t>gl</t>
  </si>
  <si>
    <t>Esmalte Exterior Esmeralda 1 Galón</t>
  </si>
  <si>
    <t>Tinner</t>
  </si>
  <si>
    <t>cinta de enmascarar</t>
  </si>
  <si>
    <t>periodico</t>
  </si>
  <si>
    <t>Lt</t>
  </si>
  <si>
    <t>SERVICIO INTEGRAL DE MANTENIMIENTO DEL SISTEMA DE PRESURIZACIÓN (PREVENTIVO, CORRECTIVO Y RUTINARIO, CON ACCESORIOS)</t>
  </si>
  <si>
    <t>Kit grifería push reforzado (calidad institucional) incluye todos accesorios</t>
  </si>
  <si>
    <t xml:space="preserve">SUMINISTRO E INSTALACIÓN DE KIT GRIFERIA TANQUE SANITARIO TIPO PUSH(INCLUYE TODOS LOS ACCESORIOS) </t>
  </si>
  <si>
    <t>SEMANA 4</t>
  </si>
  <si>
    <t>ESTANTERIA DE COSINA</t>
  </si>
  <si>
    <t>ESTANTERIA DE COMEDOR</t>
  </si>
  <si>
    <t>Tecnico tecnologo o ingeniero</t>
  </si>
  <si>
    <t>Edicion de informes Fotografias</t>
  </si>
  <si>
    <t>1.3 IMPUESTOS DE OBRA</t>
  </si>
  <si>
    <t>Retefuente</t>
  </si>
  <si>
    <t>Impuesto de Timbre nacional (Decreto 175 de 2025)</t>
  </si>
  <si>
    <t>Servicios (reteica) contratos de obra, y consultorias</t>
  </si>
  <si>
    <t xml:space="preserve">Contribucion ciudadana </t>
  </si>
  <si>
    <t>ESTAMPILLAS</t>
  </si>
  <si>
    <t>Estampilla para el bienestar del adulto mayor</t>
  </si>
  <si>
    <t xml:space="preserve">estampilla procultura </t>
  </si>
  <si>
    <t>estampilla para justicia</t>
  </si>
  <si>
    <t>tasa prodeporte contrato de menor cuantia desde 28 a 280 SLMV</t>
  </si>
  <si>
    <t>COSTO INDIRECTO (32%)</t>
  </si>
  <si>
    <t>SUMINISTRO Y APLICACIÓN PINTURA ANTICORROSIVA CON ESMALTE</t>
  </si>
  <si>
    <t xml:space="preserve">Canastilla 4 Pulg. + Sifón En P </t>
  </si>
  <si>
    <t>SUMINISTRO E INSTALACIÓN DE KIT DE GRIFERÍA INTERNA PARA TANQUE SANITARIO TIPO PUSH (USO INFANTIL EN CDI, INCLUYE TODOS LOS ACCESORIOS)</t>
  </si>
  <si>
    <t>ITEM: 4,8</t>
  </si>
  <si>
    <t xml:space="preserve">ADECUACIÓN AL CENTRO DE PRIMERA INFANCIA FRONTERAS DE PAZ SEDE PUERTO COLON DEL MUNICIPIO DE SAN MIGUEL PUTUMAYO </t>
  </si>
  <si>
    <t>V. UNITARIO</t>
  </si>
  <si>
    <t>ANDEN EXTERNO</t>
  </si>
  <si>
    <t>DESCUENTO VENTANAS Y PUERTAS</t>
  </si>
  <si>
    <t>VINILO INTERIOR TIPO 1 COLOR A CONVENIR (2 MANOS)</t>
  </si>
  <si>
    <t>VINILO EXTERIOR KORAZA COLOR A CONVENIR (2 MANOS)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</si>
</sst>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0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_-;\-&quot;$&quot;* #,##0_-;_-&quot;$&quot;* &quot;-&quot;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-* #,##0.00\ _€_-;\-* #,##0.00\ _€_-;_-* &quot;-&quot;??\ _€_-;_-@_-"/>
    <numFmt numFmtId="169" formatCode="_(&quot;$&quot;\ * #,##0.000_);_(&quot;$&quot;\ * \(#,##0.000\);_(&quot;$&quot;\ * &quot;-&quot;??_);_(@_)"/>
    <numFmt numFmtId="170" formatCode="_ &quot;$&quot;\ * #,##0.00_ ;_ &quot;$&quot;\ * \-#,##0.00_ ;_ &quot;$&quot;\ * &quot;-&quot;??_ ;_ @_ "/>
    <numFmt numFmtId="171" formatCode="_ &quot;$&quot;\ * #,##0_ ;_ &quot;$&quot;\ * \-#,##0_ ;_ &quot;$&quot;\ * &quot;-&quot;??_ ;_ @_ "/>
    <numFmt numFmtId="172" formatCode="#,##0.0"/>
    <numFmt numFmtId="173" formatCode="_ &quot;$&quot;\ * #,##0_ ;_ &quot;$&quot;\ * \-#,##0_ ;_ &quot;$&quot;\ * &quot;-&quot;_ ;_ @_ "/>
    <numFmt numFmtId="174" formatCode="_(&quot;C$&quot;* #,##0.00_);_(&quot;C$&quot;* \(#,##0.00\);_(&quot;C$&quot;* &quot;-&quot;??_);_(@_)"/>
    <numFmt numFmtId="175" formatCode="0.000"/>
    <numFmt numFmtId="176" formatCode="0.0"/>
    <numFmt numFmtId="177" formatCode="_-[$$-240A]\ * #,##0.00_ ;_-[$$-240A]\ * \-#,##0.00\ ;_-[$$-240A]\ * &quot;-&quot;??_ ;_-@_ "/>
    <numFmt numFmtId="178" formatCode="_(&quot;$&quot;\ * #,##0_);_(&quot;$&quot;\ * \(#,##0\);_(&quot;$&quot;\ * &quot;-&quot;??_);_(@_)"/>
    <numFmt numFmtId="179" formatCode="_-[$$-240A]\ * #,##0_ ;_-[$$-240A]\ * \-#,##0\ ;_-[$$-240A]\ * &quot;-&quot;??_ ;_-@_ "/>
    <numFmt numFmtId="180" formatCode="_-&quot;$&quot;\ * #,##0_-;\-&quot;$&quot;\ * #,##0_-;_-&quot;$&quot;\ * &quot;-&quot;??_-;_-@_-"/>
    <numFmt numFmtId="181" formatCode="0.0%"/>
    <numFmt numFmtId="182" formatCode="_-&quot;$&quot;* #,##0_-;\-&quot;$&quot;* #,##0_-;_-&quot;$&quot;* &quot;-&quot;??_-;_-@_-"/>
    <numFmt numFmtId="183" formatCode="0.000000%"/>
    <numFmt numFmtId="184" formatCode="_-&quot;$&quot;* #,##0.0_-;\-&quot;$&quot;* #,##0.0_-;_-&quot;$&quot;* &quot;-&quot;_-;_-@_-"/>
    <numFmt numFmtId="185" formatCode="#,##0.000"/>
    <numFmt numFmtId="186" formatCode="_-&quot;$&quot;* #,##0.00_-;\-&quot;$&quot;* #,##0.00_-;_-&quot;$&quot;* &quot;-&quot;??_-;_-@_-"/>
    <numFmt numFmtId="187" formatCode="#,##0.0000"/>
    <numFmt numFmtId="188" formatCode="_-&quot;$&quot;* #,##0.00_-;\-&quot;$&quot;* #,##0.00_-;_-&quot;$&quot;* &quot;-&quot;??_-;_-@"/>
    <numFmt numFmtId="189" formatCode="_-&quot;$&quot;\ * #,##0.00_-;\-&quot;$&quot;\ * #,##0.00_-;_-&quot;$&quot;\ * &quot;-&quot;??_-;_-@"/>
    <numFmt numFmtId="190" formatCode="_-&quot;$&quot;* #,##0_-;\-&quot;$&quot;* #,##0_-;_-&quot;$&quot;* &quot;-&quot;??_-;_-@"/>
  </numFmts>
  <fonts count="4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b/>
      <sz val="14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  <font>
      <sz val="11"/>
      <name val="Calibri"/>
      <family val="2"/>
      <scheme val="minor"/>
    </font>
    <font>
      <sz val="9"/>
      <name val="Arial Narrow"/>
      <family val="2"/>
    </font>
    <font>
      <sz val="1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rgb="FF000000"/>
      <name val="Arial Narrow"/>
      <family val="2"/>
    </font>
    <font>
      <b/>
      <sz val="11"/>
      <name val="Arial Narrow"/>
      <family val="2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Arial Narrow"/>
      <family val="2"/>
    </font>
    <font>
      <b/>
      <i/>
      <sz val="10"/>
      <name val="Arial Narrow"/>
      <family val="2"/>
    </font>
    <font>
      <sz val="10"/>
      <color rgb="FFFF0000"/>
      <name val="Arial Narrow"/>
      <family val="2"/>
    </font>
    <font>
      <sz val="11"/>
      <color theme="1"/>
      <name val="Arial Narrow"/>
      <family val="2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rgb="FFFF0000"/>
      <name val="Arial Narrow"/>
      <family val="2"/>
    </font>
    <font>
      <b/>
      <i/>
      <sz val="11"/>
      <color theme="1"/>
      <name val="Arial Narrow"/>
      <family val="2"/>
    </font>
    <font>
      <b/>
      <sz val="14"/>
      <name val="Arial Narrow"/>
      <family val="2"/>
    </font>
    <font>
      <b/>
      <i/>
      <sz val="11"/>
      <name val="Arial Narrow"/>
      <family val="2"/>
    </font>
    <font>
      <b/>
      <sz val="10"/>
      <color rgb="FFFF0000"/>
      <name val="Arial"/>
      <family val="2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333333"/>
      <name val="Arial Narrow"/>
      <family val="2"/>
    </font>
  </fonts>
  <fills count="1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7" tint="0.59999389629810485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4">
    <xf numFmtId="0" fontId="0" fillId="0" borderId="0"/>
    <xf numFmtId="165" fontId="1" fillId="0" borderId="0" applyFont="0" applyFill="0" applyBorder="0" applyAlignment="0" applyProtection="0"/>
    <xf numFmtId="0" fontId="3" fillId="0" borderId="0"/>
    <xf numFmtId="166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16" fillId="0" borderId="0"/>
    <xf numFmtId="173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8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3" fillId="0" borderId="0"/>
    <xf numFmtId="0" fontId="30" fillId="0" borderId="0"/>
    <xf numFmtId="44" fontId="30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0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3" fillId="0" borderId="0" applyNumberFormat="0" applyFill="0" applyBorder="0" applyAlignment="0" applyProtection="0"/>
  </cellStyleXfs>
  <cellXfs count="1151">
    <xf numFmtId="0" fontId="0" fillId="0" borderId="0" xfId="0"/>
    <xf numFmtId="0" fontId="2" fillId="2" borderId="0" xfId="0" applyFont="1" applyFill="1"/>
    <xf numFmtId="0" fontId="0" fillId="3" borderId="0" xfId="0" applyFill="1"/>
    <xf numFmtId="166" fontId="7" fillId="0" borderId="0" xfId="3" applyFont="1" applyFill="1"/>
    <xf numFmtId="0" fontId="8" fillId="0" borderId="0" xfId="0" applyFont="1"/>
    <xf numFmtId="166" fontId="7" fillId="0" borderId="0" xfId="3" applyFont="1"/>
    <xf numFmtId="169" fontId="8" fillId="0" borderId="0" xfId="0" applyNumberFormat="1" applyFont="1"/>
    <xf numFmtId="0" fontId="7" fillId="0" borderId="0" xfId="0" applyFont="1"/>
    <xf numFmtId="166" fontId="8" fillId="0" borderId="0" xfId="0" applyNumberFormat="1" applyFont="1"/>
    <xf numFmtId="0" fontId="13" fillId="0" borderId="0" xfId="0" applyFont="1"/>
    <xf numFmtId="166" fontId="9" fillId="0" borderId="0" xfId="3" applyFont="1"/>
    <xf numFmtId="166" fontId="9" fillId="0" borderId="0" xfId="0" applyNumberFormat="1" applyFont="1"/>
    <xf numFmtId="166" fontId="7" fillId="0" borderId="0" xfId="0" applyNumberFormat="1" applyFont="1"/>
    <xf numFmtId="165" fontId="8" fillId="0" borderId="0" xfId="1" applyFont="1" applyFill="1"/>
    <xf numFmtId="0" fontId="3" fillId="0" borderId="0" xfId="2"/>
    <xf numFmtId="2" fontId="3" fillId="0" borderId="0" xfId="2" applyNumberFormat="1"/>
    <xf numFmtId="0" fontId="3" fillId="0" borderId="0" xfId="2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Font="1" applyAlignment="1">
      <alignment wrapText="1"/>
    </xf>
    <xf numFmtId="0" fontId="21" fillId="0" borderId="0" xfId="0" applyFont="1"/>
    <xf numFmtId="0" fontId="17" fillId="0" borderId="6" xfId="0" applyFont="1" applyBorder="1" applyAlignment="1">
      <alignment vertical="center"/>
    </xf>
    <xf numFmtId="0" fontId="17" fillId="0" borderId="7" xfId="0" applyFont="1" applyBorder="1" applyAlignment="1">
      <alignment wrapText="1"/>
    </xf>
    <xf numFmtId="0" fontId="17" fillId="0" borderId="0" xfId="0" applyFont="1"/>
    <xf numFmtId="0" fontId="18" fillId="0" borderId="4" xfId="0" applyFont="1" applyBorder="1" applyAlignment="1">
      <alignment vertical="center"/>
    </xf>
    <xf numFmtId="0" fontId="18" fillId="0" borderId="0" xfId="0" applyFont="1" applyAlignment="1">
      <alignment wrapText="1"/>
    </xf>
    <xf numFmtId="0" fontId="18" fillId="0" borderId="0" xfId="0" applyFont="1"/>
    <xf numFmtId="0" fontId="17" fillId="0" borderId="0" xfId="0" applyFont="1" applyAlignment="1">
      <alignment wrapText="1"/>
    </xf>
    <xf numFmtId="175" fontId="18" fillId="0" borderId="0" xfId="0" applyNumberFormat="1" applyFont="1"/>
    <xf numFmtId="2" fontId="18" fillId="0" borderId="4" xfId="0" applyNumberFormat="1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4" fontId="18" fillId="0" borderId="0" xfId="0" applyNumberFormat="1" applyFont="1" applyAlignment="1">
      <alignment wrapText="1"/>
    </xf>
    <xf numFmtId="0" fontId="18" fillId="0" borderId="5" xfId="0" applyFont="1" applyBorder="1"/>
    <xf numFmtId="0" fontId="10" fillId="0" borderId="0" xfId="0" applyFont="1"/>
    <xf numFmtId="0" fontId="18" fillId="0" borderId="9" xfId="0" applyFont="1" applyBorder="1" applyAlignment="1">
      <alignment vertical="center"/>
    </xf>
    <xf numFmtId="0" fontId="18" fillId="0" borderId="10" xfId="0" applyFont="1" applyBorder="1"/>
    <xf numFmtId="0" fontId="18" fillId="0" borderId="11" xfId="0" applyFont="1" applyBorder="1"/>
    <xf numFmtId="0" fontId="21" fillId="0" borderId="4" xfId="0" applyFont="1" applyBorder="1" applyAlignment="1">
      <alignment vertical="center"/>
    </xf>
    <xf numFmtId="0" fontId="21" fillId="0" borderId="5" xfId="0" applyFont="1" applyBorder="1"/>
    <xf numFmtId="0" fontId="18" fillId="0" borderId="21" xfId="0" applyFont="1" applyBorder="1" applyAlignment="1">
      <alignment wrapText="1"/>
    </xf>
    <xf numFmtId="0" fontId="18" fillId="0" borderId="21" xfId="0" applyFont="1" applyBorder="1"/>
    <xf numFmtId="175" fontId="18" fillId="0" borderId="21" xfId="0" applyNumberFormat="1" applyFont="1" applyBorder="1"/>
    <xf numFmtId="0" fontId="18" fillId="0" borderId="10" xfId="0" applyFont="1" applyBorder="1" applyAlignment="1">
      <alignment vertical="center"/>
    </xf>
    <xf numFmtId="2" fontId="18" fillId="0" borderId="0" xfId="0" applyNumberFormat="1" applyFont="1" applyAlignment="1">
      <alignment horizontal="center"/>
    </xf>
    <xf numFmtId="2" fontId="17" fillId="0" borderId="5" xfId="0" applyNumberFormat="1" applyFont="1" applyBorder="1" applyAlignment="1">
      <alignment horizontal="center"/>
    </xf>
    <xf numFmtId="2" fontId="18" fillId="0" borderId="0" xfId="13" applyNumberFormat="1" applyFont="1" applyFill="1" applyBorder="1" applyAlignment="1">
      <alignment horizontal="center"/>
    </xf>
    <xf numFmtId="2" fontId="18" fillId="0" borderId="5" xfId="0" applyNumberFormat="1" applyFont="1" applyBorder="1" applyAlignment="1">
      <alignment horizontal="center"/>
    </xf>
    <xf numFmtId="0" fontId="17" fillId="0" borderId="7" xfId="0" applyFont="1" applyBorder="1" applyAlignment="1">
      <alignment horizontal="center"/>
    </xf>
    <xf numFmtId="0" fontId="17" fillId="0" borderId="8" xfId="0" applyFont="1" applyBorder="1" applyAlignment="1">
      <alignment horizontal="center"/>
    </xf>
    <xf numFmtId="0" fontId="17" fillId="5" borderId="0" xfId="0" applyFont="1" applyFill="1" applyAlignment="1">
      <alignment horizontal="left" vertical="center" wrapText="1"/>
    </xf>
    <xf numFmtId="0" fontId="17" fillId="5" borderId="0" xfId="0" applyFont="1" applyFill="1" applyAlignment="1">
      <alignment vertical="center"/>
    </xf>
    <xf numFmtId="0" fontId="17" fillId="5" borderId="5" xfId="0" applyFont="1" applyFill="1" applyBorder="1" applyAlignment="1">
      <alignment vertical="center"/>
    </xf>
    <xf numFmtId="0" fontId="18" fillId="0" borderId="0" xfId="0" applyFont="1" applyAlignment="1">
      <alignment vertical="center" wrapText="1"/>
    </xf>
    <xf numFmtId="0" fontId="18" fillId="0" borderId="0" xfId="0" applyFont="1" applyAlignment="1">
      <alignment vertical="center"/>
    </xf>
    <xf numFmtId="2" fontId="18" fillId="0" borderId="0" xfId="0" applyNumberFormat="1" applyFont="1" applyAlignment="1">
      <alignment horizontal="center" vertical="center"/>
    </xf>
    <xf numFmtId="2" fontId="17" fillId="0" borderId="5" xfId="0" applyNumberFormat="1" applyFont="1" applyBorder="1" applyAlignment="1">
      <alignment horizontal="center" vertical="center"/>
    </xf>
    <xf numFmtId="0" fontId="17" fillId="5" borderId="4" xfId="0" applyFont="1" applyFill="1" applyBorder="1" applyAlignment="1">
      <alignment vertical="center"/>
    </xf>
    <xf numFmtId="0" fontId="20" fillId="4" borderId="0" xfId="0" applyFont="1" applyFill="1" applyAlignment="1">
      <alignment vertical="center"/>
    </xf>
    <xf numFmtId="0" fontId="20" fillId="4" borderId="0" xfId="0" applyFont="1" applyFill="1" applyAlignment="1">
      <alignment horizontal="center" vertical="center"/>
    </xf>
    <xf numFmtId="170" fontId="20" fillId="4" borderId="0" xfId="3" applyNumberFormat="1" applyFont="1" applyFill="1" applyBorder="1" applyAlignment="1">
      <alignment horizontal="center" vertical="center"/>
    </xf>
    <xf numFmtId="170" fontId="20" fillId="4" borderId="0" xfId="3" applyNumberFormat="1" applyFont="1" applyFill="1" applyBorder="1" applyAlignment="1">
      <alignment horizontal="left" vertical="center"/>
    </xf>
    <xf numFmtId="0" fontId="20" fillId="4" borderId="0" xfId="0" applyFont="1" applyFill="1" applyAlignment="1">
      <alignment horizontal="left" vertical="center"/>
    </xf>
    <xf numFmtId="0" fontId="3" fillId="4" borderId="0" xfId="2" applyFill="1"/>
    <xf numFmtId="0" fontId="3" fillId="4" borderId="10" xfId="2" applyFill="1" applyBorder="1"/>
    <xf numFmtId="0" fontId="3" fillId="4" borderId="4" xfId="2" applyFill="1" applyBorder="1"/>
    <xf numFmtId="0" fontId="3" fillId="4" borderId="5" xfId="2" applyFill="1" applyBorder="1"/>
    <xf numFmtId="0" fontId="10" fillId="4" borderId="0" xfId="2" applyFont="1" applyFill="1"/>
    <xf numFmtId="0" fontId="10" fillId="4" borderId="5" xfId="2" applyFont="1" applyFill="1" applyBorder="1"/>
    <xf numFmtId="0" fontId="3" fillId="4" borderId="24" xfId="2" applyFill="1" applyBorder="1"/>
    <xf numFmtId="0" fontId="3" fillId="4" borderId="25" xfId="2" applyFill="1" applyBorder="1"/>
    <xf numFmtId="4" fontId="3" fillId="4" borderId="26" xfId="2" applyNumberFormat="1" applyFill="1" applyBorder="1"/>
    <xf numFmtId="0" fontId="3" fillId="4" borderId="27" xfId="2" applyFill="1" applyBorder="1"/>
    <xf numFmtId="0" fontId="3" fillId="4" borderId="28" xfId="2" applyFill="1" applyBorder="1"/>
    <xf numFmtId="4" fontId="3" fillId="4" borderId="21" xfId="2" applyNumberFormat="1" applyFill="1" applyBorder="1"/>
    <xf numFmtId="0" fontId="3" fillId="4" borderId="21" xfId="2" applyFill="1" applyBorder="1"/>
    <xf numFmtId="0" fontId="3" fillId="4" borderId="20" xfId="2" applyFill="1" applyBorder="1"/>
    <xf numFmtId="0" fontId="3" fillId="4" borderId="29" xfId="2" applyFill="1" applyBorder="1"/>
    <xf numFmtId="0" fontId="10" fillId="4" borderId="18" xfId="2" applyFont="1" applyFill="1" applyBorder="1" applyAlignment="1">
      <alignment horizontal="center"/>
    </xf>
    <xf numFmtId="0" fontId="10" fillId="4" borderId="16" xfId="2" applyFont="1" applyFill="1" applyBorder="1" applyAlignment="1">
      <alignment horizontal="center"/>
    </xf>
    <xf numFmtId="0" fontId="3" fillId="4" borderId="15" xfId="2" applyFill="1" applyBorder="1" applyAlignment="1">
      <alignment horizontal="center"/>
    </xf>
    <xf numFmtId="0" fontId="3" fillId="4" borderId="30" xfId="2" applyFill="1" applyBorder="1" applyAlignment="1">
      <alignment horizontal="center"/>
    </xf>
    <xf numFmtId="0" fontId="3" fillId="4" borderId="31" xfId="2" applyFill="1" applyBorder="1" applyAlignment="1">
      <alignment horizontal="center"/>
    </xf>
    <xf numFmtId="0" fontId="3" fillId="4" borderId="16" xfId="2" applyFill="1" applyBorder="1" applyAlignment="1">
      <alignment horizontal="center"/>
    </xf>
    <xf numFmtId="0" fontId="3" fillId="4" borderId="15" xfId="2" applyFill="1" applyBorder="1"/>
    <xf numFmtId="0" fontId="3" fillId="4" borderId="31" xfId="2" applyFill="1" applyBorder="1"/>
    <xf numFmtId="0" fontId="3" fillId="4" borderId="30" xfId="2" applyFill="1" applyBorder="1"/>
    <xf numFmtId="4" fontId="3" fillId="4" borderId="16" xfId="2" applyNumberFormat="1" applyFill="1" applyBorder="1"/>
    <xf numFmtId="4" fontId="3" fillId="4" borderId="30" xfId="2" applyNumberFormat="1" applyFill="1" applyBorder="1"/>
    <xf numFmtId="4" fontId="3" fillId="4" borderId="5" xfId="2" applyNumberFormat="1" applyFill="1" applyBorder="1"/>
    <xf numFmtId="2" fontId="3" fillId="4" borderId="5" xfId="2" applyNumberFormat="1" applyFill="1" applyBorder="1"/>
    <xf numFmtId="0" fontId="3" fillId="4" borderId="16" xfId="2" applyFill="1" applyBorder="1"/>
    <xf numFmtId="0" fontId="3" fillId="4" borderId="32" xfId="2" applyFill="1" applyBorder="1"/>
    <xf numFmtId="4" fontId="3" fillId="4" borderId="0" xfId="2" applyNumberFormat="1" applyFill="1"/>
    <xf numFmtId="2" fontId="3" fillId="4" borderId="17" xfId="2" applyNumberFormat="1" applyFill="1" applyBorder="1"/>
    <xf numFmtId="0" fontId="10" fillId="4" borderId="15" xfId="2" applyFont="1" applyFill="1" applyBorder="1" applyAlignment="1">
      <alignment horizontal="center"/>
    </xf>
    <xf numFmtId="0" fontId="3" fillId="4" borderId="24" xfId="2" applyFill="1" applyBorder="1" applyAlignment="1">
      <alignment horizontal="center"/>
    </xf>
    <xf numFmtId="4" fontId="3" fillId="4" borderId="16" xfId="2" applyNumberFormat="1" applyFill="1" applyBorder="1" applyAlignment="1">
      <alignment horizontal="center"/>
    </xf>
    <xf numFmtId="2" fontId="3" fillId="4" borderId="30" xfId="2" applyNumberFormat="1" applyFill="1" applyBorder="1"/>
    <xf numFmtId="3" fontId="3" fillId="4" borderId="16" xfId="2" applyNumberFormat="1" applyFill="1" applyBorder="1"/>
    <xf numFmtId="172" fontId="3" fillId="4" borderId="16" xfId="2" applyNumberFormat="1" applyFill="1" applyBorder="1"/>
    <xf numFmtId="165" fontId="3" fillId="4" borderId="16" xfId="1" applyFont="1" applyFill="1" applyBorder="1"/>
    <xf numFmtId="9" fontId="3" fillId="4" borderId="16" xfId="2" applyNumberFormat="1" applyFill="1" applyBorder="1"/>
    <xf numFmtId="176" fontId="3" fillId="4" borderId="16" xfId="2" applyNumberFormat="1" applyFill="1" applyBorder="1"/>
    <xf numFmtId="0" fontId="15" fillId="4" borderId="31" xfId="2" applyFont="1" applyFill="1" applyBorder="1" applyAlignment="1">
      <alignment horizontal="center"/>
    </xf>
    <xf numFmtId="0" fontId="15" fillId="4" borderId="16" xfId="2" applyFont="1" applyFill="1" applyBorder="1" applyAlignment="1">
      <alignment horizontal="center"/>
    </xf>
    <xf numFmtId="4" fontId="10" fillId="4" borderId="0" xfId="2" applyNumberFormat="1" applyFont="1" applyFill="1"/>
    <xf numFmtId="0" fontId="3" fillId="4" borderId="18" xfId="2" applyFill="1" applyBorder="1" applyAlignment="1">
      <alignment horizontal="center"/>
    </xf>
    <xf numFmtId="4" fontId="3" fillId="4" borderId="31" xfId="2" applyNumberFormat="1" applyFill="1" applyBorder="1"/>
    <xf numFmtId="3" fontId="3" fillId="4" borderId="31" xfId="2" applyNumberFormat="1" applyFill="1" applyBorder="1"/>
    <xf numFmtId="4" fontId="3" fillId="4" borderId="10" xfId="2" applyNumberFormat="1" applyFill="1" applyBorder="1"/>
    <xf numFmtId="0" fontId="10" fillId="4" borderId="21" xfId="2" applyFont="1" applyFill="1" applyBorder="1"/>
    <xf numFmtId="4" fontId="10" fillId="4" borderId="21" xfId="2" applyNumberFormat="1" applyFont="1" applyFill="1" applyBorder="1"/>
    <xf numFmtId="4" fontId="3" fillId="4" borderId="4" xfId="2" applyNumberFormat="1" applyFill="1" applyBorder="1"/>
    <xf numFmtId="0" fontId="12" fillId="4" borderId="4" xfId="0" applyFont="1" applyFill="1" applyBorder="1" applyAlignment="1">
      <alignment horizontal="left" vertical="center"/>
    </xf>
    <xf numFmtId="0" fontId="12" fillId="4" borderId="0" xfId="0" applyFont="1" applyFill="1"/>
    <xf numFmtId="0" fontId="12" fillId="4" borderId="4" xfId="0" applyFont="1" applyFill="1" applyBorder="1" applyAlignment="1">
      <alignment vertical="center"/>
    </xf>
    <xf numFmtId="0" fontId="12" fillId="4" borderId="10" xfId="0" applyFont="1" applyFill="1" applyBorder="1"/>
    <xf numFmtId="4" fontId="3" fillId="4" borderId="11" xfId="2" applyNumberFormat="1" applyFill="1" applyBorder="1"/>
    <xf numFmtId="3" fontId="12" fillId="4" borderId="9" xfId="2" applyNumberFormat="1" applyFont="1" applyFill="1" applyBorder="1"/>
    <xf numFmtId="177" fontId="3" fillId="4" borderId="16" xfId="2" applyNumberFormat="1" applyFill="1" applyBorder="1"/>
    <xf numFmtId="0" fontId="17" fillId="4" borderId="18" xfId="0" applyFont="1" applyFill="1" applyBorder="1" applyAlignment="1">
      <alignment horizontal="center" vertical="center"/>
    </xf>
    <xf numFmtId="0" fontId="17" fillId="4" borderId="19" xfId="0" applyFont="1" applyFill="1" applyBorder="1" applyAlignment="1">
      <alignment horizontal="center" vertical="center"/>
    </xf>
    <xf numFmtId="170" fontId="17" fillId="4" borderId="19" xfId="3" applyNumberFormat="1" applyFont="1" applyFill="1" applyBorder="1" applyAlignment="1">
      <alignment horizontal="center" vertical="center"/>
    </xf>
    <xf numFmtId="171" fontId="17" fillId="4" borderId="40" xfId="3" applyNumberFormat="1" applyFont="1" applyFill="1" applyBorder="1" applyAlignment="1">
      <alignment horizontal="center" vertical="center"/>
    </xf>
    <xf numFmtId="0" fontId="17" fillId="4" borderId="12" xfId="0" applyFont="1" applyFill="1" applyBorder="1" applyAlignment="1">
      <alignment horizontal="center" vertical="center"/>
    </xf>
    <xf numFmtId="0" fontId="17" fillId="4" borderId="13" xfId="0" applyFont="1" applyFill="1" applyBorder="1" applyAlignment="1">
      <alignment vertical="center" wrapText="1"/>
    </xf>
    <xf numFmtId="0" fontId="17" fillId="4" borderId="14" xfId="0" applyFont="1" applyFill="1" applyBorder="1" applyAlignment="1">
      <alignment vertical="center" wrapText="1"/>
    </xf>
    <xf numFmtId="0" fontId="18" fillId="4" borderId="15" xfId="0" applyFont="1" applyFill="1" applyBorder="1" applyAlignment="1">
      <alignment horizontal="center" vertical="center"/>
    </xf>
    <xf numFmtId="4" fontId="18" fillId="4" borderId="16" xfId="0" applyNumberFormat="1" applyFont="1" applyFill="1" applyBorder="1" applyAlignment="1">
      <alignment vertical="center"/>
    </xf>
    <xf numFmtId="4" fontId="18" fillId="4" borderId="16" xfId="0" applyNumberFormat="1" applyFont="1" applyFill="1" applyBorder="1" applyAlignment="1">
      <alignment horizontal="center" vertical="center"/>
    </xf>
    <xf numFmtId="2" fontId="18" fillId="4" borderId="16" xfId="0" applyNumberFormat="1" applyFont="1" applyFill="1" applyBorder="1" applyAlignment="1">
      <alignment horizontal="center" vertical="center"/>
    </xf>
    <xf numFmtId="170" fontId="18" fillId="4" borderId="16" xfId="3" applyNumberFormat="1" applyFont="1" applyFill="1" applyBorder="1" applyAlignment="1">
      <alignment horizontal="center" vertical="center"/>
    </xf>
    <xf numFmtId="166" fontId="18" fillId="4" borderId="17" xfId="3" applyFont="1" applyFill="1" applyBorder="1" applyAlignment="1">
      <alignment horizontal="center" vertical="center"/>
    </xf>
    <xf numFmtId="4" fontId="17" fillId="4" borderId="16" xfId="0" applyNumberFormat="1" applyFont="1" applyFill="1" applyBorder="1" applyAlignment="1">
      <alignment vertical="center"/>
    </xf>
    <xf numFmtId="0" fontId="18" fillId="4" borderId="16" xfId="0" applyFont="1" applyFill="1" applyBorder="1" applyAlignment="1">
      <alignment horizontal="center" vertical="center"/>
    </xf>
    <xf numFmtId="170" fontId="17" fillId="4" borderId="17" xfId="3" applyNumberFormat="1" applyFont="1" applyFill="1" applyBorder="1" applyAlignment="1">
      <alignment horizontal="center" vertical="center"/>
    </xf>
    <xf numFmtId="0" fontId="17" fillId="4" borderId="15" xfId="0" applyFont="1" applyFill="1" applyBorder="1" applyAlignment="1">
      <alignment horizontal="center" vertical="center"/>
    </xf>
    <xf numFmtId="171" fontId="18" fillId="4" borderId="17" xfId="3" applyNumberFormat="1" applyFont="1" applyFill="1" applyBorder="1" applyAlignment="1">
      <alignment horizontal="center" vertical="center"/>
    </xf>
    <xf numFmtId="170" fontId="18" fillId="4" borderId="17" xfId="3" applyNumberFormat="1" applyFont="1" applyFill="1" applyBorder="1" applyAlignment="1">
      <alignment horizontal="center" vertical="center"/>
    </xf>
    <xf numFmtId="0" fontId="18" fillId="4" borderId="12" xfId="0" applyFont="1" applyFill="1" applyBorder="1" applyAlignment="1">
      <alignment horizontal="center" vertical="center"/>
    </xf>
    <xf numFmtId="4" fontId="18" fillId="4" borderId="13" xfId="0" applyNumberFormat="1" applyFont="1" applyFill="1" applyBorder="1" applyAlignment="1">
      <alignment vertical="center"/>
    </xf>
    <xf numFmtId="0" fontId="18" fillId="4" borderId="13" xfId="0" applyFont="1" applyFill="1" applyBorder="1" applyAlignment="1">
      <alignment horizontal="center" vertical="center"/>
    </xf>
    <xf numFmtId="2" fontId="18" fillId="4" borderId="13" xfId="0" applyNumberFormat="1" applyFont="1" applyFill="1" applyBorder="1" applyAlignment="1">
      <alignment horizontal="center" vertical="center"/>
    </xf>
    <xf numFmtId="170" fontId="18" fillId="4" borderId="13" xfId="3" applyNumberFormat="1" applyFont="1" applyFill="1" applyBorder="1" applyAlignment="1">
      <alignment horizontal="center" vertical="center"/>
    </xf>
    <xf numFmtId="0" fontId="18" fillId="4" borderId="13" xfId="0" applyFont="1" applyFill="1" applyBorder="1" applyAlignment="1">
      <alignment vertical="center" wrapText="1"/>
    </xf>
    <xf numFmtId="0" fontId="18" fillId="4" borderId="13" xfId="0" applyFont="1" applyFill="1" applyBorder="1" applyAlignment="1">
      <alignment horizontal="center" vertical="center" wrapText="1"/>
    </xf>
    <xf numFmtId="2" fontId="18" fillId="4" borderId="13" xfId="0" applyNumberFormat="1" applyFont="1" applyFill="1" applyBorder="1" applyAlignment="1">
      <alignment horizontal="center" vertical="center" wrapText="1"/>
    </xf>
    <xf numFmtId="165" fontId="18" fillId="4" borderId="13" xfId="1" applyFont="1" applyFill="1" applyBorder="1" applyAlignment="1">
      <alignment vertical="center" wrapText="1"/>
    </xf>
    <xf numFmtId="4" fontId="18" fillId="4" borderId="16" xfId="0" applyNumberFormat="1" applyFont="1" applyFill="1" applyBorder="1" applyAlignment="1">
      <alignment vertical="center" wrapText="1"/>
    </xf>
    <xf numFmtId="2" fontId="18" fillId="4" borderId="15" xfId="0" applyNumberFormat="1" applyFont="1" applyFill="1" applyBorder="1" applyAlignment="1">
      <alignment horizontal="center" vertical="center"/>
    </xf>
    <xf numFmtId="2" fontId="17" fillId="4" borderId="15" xfId="0" applyNumberFormat="1" applyFont="1" applyFill="1" applyBorder="1" applyAlignment="1">
      <alignment horizontal="center" vertical="center"/>
    </xf>
    <xf numFmtId="170" fontId="17" fillId="4" borderId="30" xfId="3" applyNumberFormat="1" applyFont="1" applyFill="1" applyBorder="1" applyAlignment="1">
      <alignment horizontal="center" vertical="center"/>
    </xf>
    <xf numFmtId="0" fontId="18" fillId="4" borderId="34" xfId="0" applyFont="1" applyFill="1" applyBorder="1" applyAlignment="1">
      <alignment horizontal="center" vertical="center"/>
    </xf>
    <xf numFmtId="0" fontId="17" fillId="4" borderId="23" xfId="0" applyFont="1" applyFill="1" applyBorder="1" applyAlignment="1">
      <alignment vertical="center" wrapText="1"/>
    </xf>
    <xf numFmtId="170" fontId="17" fillId="4" borderId="35" xfId="3" applyNumberFormat="1" applyFont="1" applyFill="1" applyBorder="1" applyAlignment="1">
      <alignment horizontal="center" vertical="center"/>
    </xf>
    <xf numFmtId="0" fontId="18" fillId="4" borderId="0" xfId="0" applyFont="1" applyFill="1"/>
    <xf numFmtId="0" fontId="18" fillId="4" borderId="0" xfId="0" applyFont="1" applyFill="1" applyAlignment="1">
      <alignment horizontal="center" vertical="center"/>
    </xf>
    <xf numFmtId="0" fontId="18" fillId="4" borderId="0" xfId="0" applyFont="1" applyFill="1" applyAlignment="1">
      <alignment vertical="center"/>
    </xf>
    <xf numFmtId="170" fontId="18" fillId="4" borderId="0" xfId="3" applyNumberFormat="1" applyFont="1" applyFill="1" applyAlignment="1">
      <alignment horizontal="center" vertical="center"/>
    </xf>
    <xf numFmtId="171" fontId="18" fillId="4" borderId="0" xfId="3" applyNumberFormat="1" applyFont="1" applyFill="1" applyAlignment="1">
      <alignment horizontal="center" vertical="center"/>
    </xf>
    <xf numFmtId="171" fontId="18" fillId="4" borderId="43" xfId="3" applyNumberFormat="1" applyFont="1" applyFill="1" applyBorder="1" applyAlignment="1">
      <alignment horizontal="center" vertical="center"/>
    </xf>
    <xf numFmtId="171" fontId="18" fillId="4" borderId="42" xfId="3" applyNumberFormat="1" applyFont="1" applyFill="1" applyBorder="1" applyAlignment="1">
      <alignment horizontal="center" vertical="center"/>
    </xf>
    <xf numFmtId="171" fontId="18" fillId="4" borderId="31" xfId="3" applyNumberFormat="1" applyFont="1" applyFill="1" applyBorder="1" applyAlignment="1">
      <alignment horizontal="center" vertical="center"/>
    </xf>
    <xf numFmtId="171" fontId="18" fillId="4" borderId="38" xfId="3" applyNumberFormat="1" applyFont="1" applyFill="1" applyBorder="1" applyAlignment="1">
      <alignment horizontal="center" vertical="center"/>
    </xf>
    <xf numFmtId="171" fontId="18" fillId="4" borderId="40" xfId="3" applyNumberFormat="1" applyFont="1" applyFill="1" applyBorder="1" applyAlignment="1">
      <alignment horizontal="center" vertical="center"/>
    </xf>
    <xf numFmtId="171" fontId="17" fillId="4" borderId="6" xfId="3" applyNumberFormat="1" applyFont="1" applyFill="1" applyBorder="1" applyAlignment="1">
      <alignment horizontal="center" vertical="center"/>
    </xf>
    <xf numFmtId="171" fontId="17" fillId="4" borderId="44" xfId="3" applyNumberFormat="1" applyFont="1" applyFill="1" applyBorder="1" applyAlignment="1">
      <alignment horizontal="center" vertical="center"/>
    </xf>
    <xf numFmtId="171" fontId="18" fillId="4" borderId="0" xfId="3" applyNumberFormat="1" applyFont="1" applyFill="1" applyBorder="1" applyAlignment="1">
      <alignment horizontal="center" vertical="center"/>
    </xf>
    <xf numFmtId="170" fontId="18" fillId="4" borderId="0" xfId="3" applyNumberFormat="1" applyFont="1" applyFill="1" applyAlignment="1">
      <alignment horizontal="left" vertical="center"/>
    </xf>
    <xf numFmtId="0" fontId="18" fillId="4" borderId="0" xfId="0" applyFont="1" applyFill="1" applyAlignment="1">
      <alignment horizontal="left" vertical="center"/>
    </xf>
    <xf numFmtId="0" fontId="18" fillId="4" borderId="10" xfId="0" applyFont="1" applyFill="1" applyBorder="1" applyAlignment="1">
      <alignment horizontal="center" vertical="center"/>
    </xf>
    <xf numFmtId="0" fontId="18" fillId="4" borderId="10" xfId="0" applyFont="1" applyFill="1" applyBorder="1" applyAlignment="1">
      <alignment horizontal="left" vertical="center"/>
    </xf>
    <xf numFmtId="170" fontId="18" fillId="4" borderId="10" xfId="3" applyNumberFormat="1" applyFont="1" applyFill="1" applyBorder="1" applyAlignment="1">
      <alignment horizontal="left" vertical="center"/>
    </xf>
    <xf numFmtId="171" fontId="18" fillId="4" borderId="10" xfId="3" applyNumberFormat="1" applyFont="1" applyFill="1" applyBorder="1" applyAlignment="1">
      <alignment horizontal="center" vertical="center"/>
    </xf>
    <xf numFmtId="0" fontId="17" fillId="4" borderId="0" xfId="0" applyFont="1" applyFill="1" applyAlignment="1">
      <alignment horizontal="left" vertical="center"/>
    </xf>
    <xf numFmtId="170" fontId="17" fillId="4" borderId="0" xfId="3" applyNumberFormat="1" applyFont="1" applyFill="1" applyAlignment="1">
      <alignment horizontal="left" vertical="center"/>
    </xf>
    <xf numFmtId="171" fontId="17" fillId="4" borderId="0" xfId="3" applyNumberFormat="1" applyFont="1" applyFill="1" applyAlignment="1">
      <alignment horizontal="center" vertical="center"/>
    </xf>
    <xf numFmtId="4" fontId="22" fillId="4" borderId="16" xfId="0" applyNumberFormat="1" applyFont="1" applyFill="1" applyBorder="1" applyAlignment="1">
      <alignment horizontal="center" vertical="center"/>
    </xf>
    <xf numFmtId="2" fontId="22" fillId="4" borderId="16" xfId="0" applyNumberFormat="1" applyFont="1" applyFill="1" applyBorder="1" applyAlignment="1">
      <alignment horizontal="center" vertical="center"/>
    </xf>
    <xf numFmtId="2" fontId="22" fillId="4" borderId="13" xfId="0" applyNumberFormat="1" applyFont="1" applyFill="1" applyBorder="1" applyAlignment="1">
      <alignment horizontal="center" vertical="center"/>
    </xf>
    <xf numFmtId="2" fontId="22" fillId="4" borderId="13" xfId="0" applyNumberFormat="1" applyFont="1" applyFill="1" applyBorder="1" applyAlignment="1">
      <alignment horizontal="center" vertical="center" wrapText="1"/>
    </xf>
    <xf numFmtId="166" fontId="24" fillId="0" borderId="0" xfId="3" applyFont="1"/>
    <xf numFmtId="0" fontId="24" fillId="0" borderId="0" xfId="0" applyFont="1"/>
    <xf numFmtId="169" fontId="24" fillId="0" borderId="0" xfId="0" applyNumberFormat="1" applyFont="1"/>
    <xf numFmtId="166" fontId="24" fillId="0" borderId="0" xfId="3" applyFont="1" applyFill="1"/>
    <xf numFmtId="171" fontId="19" fillId="0" borderId="0" xfId="3" applyNumberFormat="1" applyFont="1" applyFill="1" applyBorder="1" applyAlignment="1">
      <alignment horizontal="center" vertical="center"/>
    </xf>
    <xf numFmtId="166" fontId="24" fillId="0" borderId="0" xfId="0" applyNumberFormat="1" applyFont="1"/>
    <xf numFmtId="171" fontId="20" fillId="0" borderId="0" xfId="3" applyNumberFormat="1" applyFont="1" applyFill="1" applyAlignment="1">
      <alignment horizontal="center" vertical="center"/>
    </xf>
    <xf numFmtId="166" fontId="25" fillId="0" borderId="0" xfId="3" applyFont="1"/>
    <xf numFmtId="166" fontId="25" fillId="0" borderId="0" xfId="0" applyNumberFormat="1" applyFont="1"/>
    <xf numFmtId="170" fontId="20" fillId="0" borderId="0" xfId="3" applyNumberFormat="1" applyFont="1" applyFill="1" applyAlignment="1">
      <alignment horizontal="center" vertical="center"/>
    </xf>
    <xf numFmtId="166" fontId="20" fillId="0" borderId="0" xfId="14" applyFont="1" applyFill="1" applyAlignment="1">
      <alignment horizontal="center" vertical="center"/>
    </xf>
    <xf numFmtId="168" fontId="26" fillId="0" borderId="0" xfId="13" applyFont="1"/>
    <xf numFmtId="170" fontId="20" fillId="4" borderId="0" xfId="3" applyNumberFormat="1" applyFont="1" applyFill="1" applyAlignment="1">
      <alignment horizontal="center" vertical="center"/>
    </xf>
    <xf numFmtId="0" fontId="24" fillId="0" borderId="0" xfId="0" applyFont="1" applyAlignment="1">
      <alignment horizontal="center"/>
    </xf>
    <xf numFmtId="0" fontId="19" fillId="4" borderId="16" xfId="0" applyFont="1" applyFill="1" applyBorder="1" applyAlignment="1">
      <alignment horizontal="center" vertical="center"/>
    </xf>
    <xf numFmtId="170" fontId="19" fillId="4" borderId="16" xfId="3" applyNumberFormat="1" applyFont="1" applyFill="1" applyBorder="1" applyAlignment="1">
      <alignment horizontal="center" vertical="center"/>
    </xf>
    <xf numFmtId="0" fontId="19" fillId="4" borderId="0" xfId="0" applyFont="1" applyFill="1" applyAlignment="1">
      <alignment horizontal="center" vertical="center" wrapText="1"/>
    </xf>
    <xf numFmtId="170" fontId="19" fillId="4" borderId="0" xfId="3" applyNumberFormat="1" applyFont="1" applyFill="1" applyBorder="1" applyAlignment="1">
      <alignment horizontal="center" vertical="center"/>
    </xf>
    <xf numFmtId="0" fontId="23" fillId="4" borderId="16" xfId="2" applyFont="1" applyFill="1" applyBorder="1"/>
    <xf numFmtId="0" fontId="23" fillId="0" borderId="0" xfId="2" applyFont="1"/>
    <xf numFmtId="0" fontId="23" fillId="4" borderId="4" xfId="2" applyFont="1" applyFill="1" applyBorder="1"/>
    <xf numFmtId="0" fontId="23" fillId="4" borderId="0" xfId="2" applyFont="1" applyFill="1"/>
    <xf numFmtId="4" fontId="23" fillId="4" borderId="21" xfId="2" applyNumberFormat="1" applyFont="1" applyFill="1" applyBorder="1"/>
    <xf numFmtId="0" fontId="23" fillId="4" borderId="21" xfId="2" applyFont="1" applyFill="1" applyBorder="1"/>
    <xf numFmtId="0" fontId="23" fillId="4" borderId="20" xfId="2" applyFont="1" applyFill="1" applyBorder="1"/>
    <xf numFmtId="0" fontId="27" fillId="4" borderId="16" xfId="2" applyFont="1" applyFill="1" applyBorder="1" applyAlignment="1">
      <alignment horizontal="center"/>
    </xf>
    <xf numFmtId="4" fontId="23" fillId="4" borderId="16" xfId="2" applyNumberFormat="1" applyFont="1" applyFill="1" applyBorder="1"/>
    <xf numFmtId="4" fontId="23" fillId="4" borderId="0" xfId="2" applyNumberFormat="1" applyFont="1" applyFill="1"/>
    <xf numFmtId="4" fontId="23" fillId="4" borderId="16" xfId="2" applyNumberFormat="1" applyFont="1" applyFill="1" applyBorder="1" applyAlignment="1">
      <alignment horizontal="center"/>
    </xf>
    <xf numFmtId="3" fontId="23" fillId="4" borderId="16" xfId="2" applyNumberFormat="1" applyFont="1" applyFill="1" applyBorder="1"/>
    <xf numFmtId="165" fontId="23" fillId="4" borderId="16" xfId="1" applyFont="1" applyFill="1" applyBorder="1"/>
    <xf numFmtId="9" fontId="23" fillId="4" borderId="16" xfId="2" applyNumberFormat="1" applyFont="1" applyFill="1" applyBorder="1"/>
    <xf numFmtId="1" fontId="23" fillId="4" borderId="16" xfId="2" applyNumberFormat="1" applyFont="1" applyFill="1" applyBorder="1"/>
    <xf numFmtId="172" fontId="23" fillId="4" borderId="16" xfId="2" applyNumberFormat="1" applyFont="1" applyFill="1" applyBorder="1"/>
    <xf numFmtId="0" fontId="27" fillId="4" borderId="0" xfId="2" applyFont="1" applyFill="1"/>
    <xf numFmtId="4" fontId="27" fillId="4" borderId="0" xfId="2" applyNumberFormat="1" applyFont="1" applyFill="1"/>
    <xf numFmtId="3" fontId="23" fillId="4" borderId="0" xfId="2" applyNumberFormat="1" applyFont="1" applyFill="1"/>
    <xf numFmtId="177" fontId="23" fillId="4" borderId="16" xfId="13" applyNumberFormat="1" applyFont="1" applyFill="1" applyBorder="1"/>
    <xf numFmtId="170" fontId="23" fillId="4" borderId="21" xfId="3" applyNumberFormat="1" applyFont="1" applyFill="1" applyBorder="1" applyAlignment="1">
      <alignment horizontal="center" vertical="center"/>
    </xf>
    <xf numFmtId="171" fontId="23" fillId="4" borderId="21" xfId="3" applyNumberFormat="1" applyFont="1" applyFill="1" applyBorder="1" applyAlignment="1">
      <alignment horizontal="center" vertical="center"/>
    </xf>
    <xf numFmtId="2" fontId="23" fillId="4" borderId="16" xfId="2" applyNumberFormat="1" applyFont="1" applyFill="1" applyBorder="1"/>
    <xf numFmtId="2" fontId="23" fillId="4" borderId="0" xfId="2" applyNumberFormat="1" applyFont="1" applyFill="1"/>
    <xf numFmtId="3" fontId="27" fillId="4" borderId="0" xfId="2" applyNumberFormat="1" applyFont="1" applyFill="1"/>
    <xf numFmtId="0" fontId="27" fillId="4" borderId="0" xfId="2" applyFont="1" applyFill="1" applyAlignment="1">
      <alignment horizontal="center"/>
    </xf>
    <xf numFmtId="0" fontId="23" fillId="4" borderId="16" xfId="2" applyFont="1" applyFill="1" applyBorder="1" applyAlignment="1">
      <alignment horizontal="center"/>
    </xf>
    <xf numFmtId="0" fontId="23" fillId="0" borderId="0" xfId="2" applyFont="1" applyAlignment="1">
      <alignment horizontal="left"/>
    </xf>
    <xf numFmtId="0" fontId="27" fillId="0" borderId="0" xfId="2" applyFont="1" applyAlignment="1">
      <alignment wrapText="1"/>
    </xf>
    <xf numFmtId="2" fontId="23" fillId="4" borderId="37" xfId="2" applyNumberFormat="1" applyFont="1" applyFill="1" applyBorder="1"/>
    <xf numFmtId="0" fontId="27" fillId="4" borderId="16" xfId="2" applyFont="1" applyFill="1" applyBorder="1"/>
    <xf numFmtId="0" fontId="23" fillId="4" borderId="16" xfId="2" quotePrefix="1" applyFont="1" applyFill="1" applyBorder="1" applyAlignment="1">
      <alignment horizontal="center"/>
    </xf>
    <xf numFmtId="2" fontId="23" fillId="4" borderId="16" xfId="2" applyNumberFormat="1" applyFont="1" applyFill="1" applyBorder="1" applyAlignment="1">
      <alignment horizontal="center"/>
    </xf>
    <xf numFmtId="2" fontId="23" fillId="4" borderId="16" xfId="8" applyNumberFormat="1" applyFont="1" applyFill="1" applyBorder="1" applyAlignment="1">
      <alignment horizontal="center"/>
    </xf>
    <xf numFmtId="2" fontId="23" fillId="4" borderId="16" xfId="8" applyNumberFormat="1" applyFont="1" applyFill="1" applyBorder="1"/>
    <xf numFmtId="0" fontId="23" fillId="4" borderId="16" xfId="8" quotePrefix="1" applyFont="1" applyFill="1" applyBorder="1" applyAlignment="1">
      <alignment horizontal="center"/>
    </xf>
    <xf numFmtId="0" fontId="23" fillId="4" borderId="0" xfId="2" applyFont="1" applyFill="1" applyAlignment="1">
      <alignment horizontal="right"/>
    </xf>
    <xf numFmtId="2" fontId="27" fillId="4" borderId="19" xfId="2" quotePrefix="1" applyNumberFormat="1" applyFont="1" applyFill="1" applyBorder="1" applyAlignment="1">
      <alignment horizontal="center"/>
    </xf>
    <xf numFmtId="2" fontId="27" fillId="4" borderId="16" xfId="2" applyNumberFormat="1" applyFont="1" applyFill="1" applyBorder="1"/>
    <xf numFmtId="2" fontId="27" fillId="4" borderId="16" xfId="2" applyNumberFormat="1" applyFont="1" applyFill="1" applyBorder="1" applyAlignment="1">
      <alignment horizontal="center"/>
    </xf>
    <xf numFmtId="175" fontId="27" fillId="4" borderId="0" xfId="2" applyNumberFormat="1" applyFont="1" applyFill="1"/>
    <xf numFmtId="0" fontId="23" fillId="4" borderId="0" xfId="0" applyFont="1" applyFill="1" applyAlignment="1">
      <alignment vertical="center"/>
    </xf>
    <xf numFmtId="0" fontId="27" fillId="4" borderId="0" xfId="0" applyFont="1" applyFill="1" applyAlignment="1">
      <alignment horizontal="left" vertical="center"/>
    </xf>
    <xf numFmtId="0" fontId="27" fillId="0" borderId="0" xfId="2" applyFont="1"/>
    <xf numFmtId="2" fontId="27" fillId="4" borderId="0" xfId="2" applyNumberFormat="1" applyFont="1" applyFill="1"/>
    <xf numFmtId="0" fontId="23" fillId="4" borderId="37" xfId="2" applyFont="1" applyFill="1" applyBorder="1"/>
    <xf numFmtId="4" fontId="23" fillId="4" borderId="37" xfId="2" applyNumberFormat="1" applyFont="1" applyFill="1" applyBorder="1"/>
    <xf numFmtId="4" fontId="23" fillId="4" borderId="22" xfId="2" applyNumberFormat="1" applyFont="1" applyFill="1" applyBorder="1"/>
    <xf numFmtId="0" fontId="23" fillId="4" borderId="47" xfId="2" applyFont="1" applyFill="1" applyBorder="1"/>
    <xf numFmtId="0" fontId="23" fillId="4" borderId="26" xfId="2" applyFont="1" applyFill="1" applyBorder="1"/>
    <xf numFmtId="3" fontId="27" fillId="4" borderId="47" xfId="2" applyNumberFormat="1" applyFont="1" applyFill="1" applyBorder="1"/>
    <xf numFmtId="3" fontId="23" fillId="4" borderId="47" xfId="2" applyNumberFormat="1" applyFont="1" applyFill="1" applyBorder="1"/>
    <xf numFmtId="3" fontId="23" fillId="4" borderId="21" xfId="2" applyNumberFormat="1" applyFont="1" applyFill="1" applyBorder="1"/>
    <xf numFmtId="178" fontId="24" fillId="0" borderId="0" xfId="3" applyNumberFormat="1" applyFont="1"/>
    <xf numFmtId="0" fontId="3" fillId="0" borderId="0" xfId="0" applyFont="1"/>
    <xf numFmtId="0" fontId="28" fillId="0" borderId="0" xfId="0" applyFont="1"/>
    <xf numFmtId="0" fontId="10" fillId="0" borderId="2" xfId="0" applyFont="1" applyBorder="1"/>
    <xf numFmtId="0" fontId="3" fillId="0" borderId="2" xfId="0" applyFont="1" applyBorder="1"/>
    <xf numFmtId="0" fontId="10" fillId="0" borderId="16" xfId="0" applyFont="1" applyBorder="1" applyAlignment="1">
      <alignment horizontal="center"/>
    </xf>
    <xf numFmtId="168" fontId="10" fillId="0" borderId="16" xfId="13" applyFont="1" applyFill="1" applyBorder="1" applyAlignment="1" applyProtection="1">
      <alignment horizontal="center"/>
    </xf>
    <xf numFmtId="4" fontId="3" fillId="0" borderId="16" xfId="0" applyNumberFormat="1" applyFont="1" applyBorder="1"/>
    <xf numFmtId="0" fontId="3" fillId="0" borderId="16" xfId="0" applyFont="1" applyBorder="1"/>
    <xf numFmtId="2" fontId="3" fillId="0" borderId="16" xfId="0" applyNumberFormat="1" applyFont="1" applyBorder="1"/>
    <xf numFmtId="0" fontId="3" fillId="0" borderId="48" xfId="0" applyFont="1" applyBorder="1"/>
    <xf numFmtId="0" fontId="10" fillId="0" borderId="53" xfId="0" applyFont="1" applyBorder="1"/>
    <xf numFmtId="0" fontId="10" fillId="0" borderId="54" xfId="0" applyFont="1" applyBorder="1"/>
    <xf numFmtId="0" fontId="10" fillId="0" borderId="49" xfId="0" applyFont="1" applyBorder="1" applyAlignment="1">
      <alignment horizontal="center"/>
    </xf>
    <xf numFmtId="0" fontId="3" fillId="0" borderId="4" xfId="0" applyFont="1" applyBorder="1"/>
    <xf numFmtId="0" fontId="25" fillId="0" borderId="16" xfId="0" applyFont="1" applyBorder="1" applyAlignment="1">
      <alignment horizontal="center"/>
    </xf>
    <xf numFmtId="4" fontId="3" fillId="0" borderId="6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1" fillId="0" borderId="0" xfId="16" applyFont="1"/>
    <xf numFmtId="14" fontId="25" fillId="0" borderId="16" xfId="16" applyNumberFormat="1" applyFont="1" applyBorder="1" applyAlignment="1">
      <alignment horizontal="center" vertical="center"/>
    </xf>
    <xf numFmtId="0" fontId="24" fillId="0" borderId="0" xfId="16" applyFont="1" applyAlignment="1">
      <alignment vertical="center"/>
    </xf>
    <xf numFmtId="0" fontId="25" fillId="0" borderId="0" xfId="16" applyFont="1" applyAlignment="1">
      <alignment vertical="center"/>
    </xf>
    <xf numFmtId="0" fontId="24" fillId="0" borderId="0" xfId="16" applyFont="1" applyAlignment="1">
      <alignment horizontal="center" wrapText="1"/>
    </xf>
    <xf numFmtId="0" fontId="25" fillId="0" borderId="16" xfId="16" applyFont="1" applyBorder="1" applyAlignment="1">
      <alignment vertical="center"/>
    </xf>
    <xf numFmtId="0" fontId="25" fillId="0" borderId="16" xfId="16" applyFont="1" applyBorder="1" applyAlignment="1">
      <alignment horizontal="left" vertical="center"/>
    </xf>
    <xf numFmtId="10" fontId="31" fillId="0" borderId="0" xfId="16" applyNumberFormat="1" applyFont="1"/>
    <xf numFmtId="44" fontId="24" fillId="0" borderId="16" xfId="17" applyFont="1" applyBorder="1" applyAlignment="1">
      <alignment vertical="center"/>
    </xf>
    <xf numFmtId="0" fontId="25" fillId="0" borderId="16" xfId="16" applyFont="1" applyBorder="1" applyAlignment="1">
      <alignment horizontal="center" vertical="center" wrapText="1"/>
    </xf>
    <xf numFmtId="0" fontId="24" fillId="0" borderId="16" xfId="16" applyFont="1" applyBorder="1"/>
    <xf numFmtId="178" fontId="24" fillId="0" borderId="16" xfId="18" applyNumberFormat="1" applyFont="1" applyBorder="1"/>
    <xf numFmtId="9" fontId="24" fillId="0" borderId="16" xfId="16" applyNumberFormat="1" applyFont="1" applyBorder="1" applyAlignment="1">
      <alignment horizontal="center"/>
    </xf>
    <xf numFmtId="0" fontId="24" fillId="0" borderId="16" xfId="16" applyFont="1" applyBorder="1" applyAlignment="1">
      <alignment horizontal="center"/>
    </xf>
    <xf numFmtId="179" fontId="24" fillId="0" borderId="16" xfId="16" applyNumberFormat="1" applyFont="1" applyBorder="1"/>
    <xf numFmtId="0" fontId="25" fillId="0" borderId="16" xfId="16" applyFont="1" applyBorder="1" applyAlignment="1">
      <alignment vertical="center" wrapText="1"/>
    </xf>
    <xf numFmtId="10" fontId="24" fillId="0" borderId="16" xfId="16" applyNumberFormat="1" applyFont="1" applyBorder="1" applyAlignment="1">
      <alignment vertical="center" wrapText="1"/>
    </xf>
    <xf numFmtId="181" fontId="31" fillId="0" borderId="0" xfId="16" applyNumberFormat="1" applyFont="1"/>
    <xf numFmtId="10" fontId="24" fillId="0" borderId="16" xfId="16" applyNumberFormat="1" applyFont="1" applyBorder="1" applyAlignment="1">
      <alignment vertical="center"/>
    </xf>
    <xf numFmtId="179" fontId="24" fillId="0" borderId="16" xfId="16" applyNumberFormat="1" applyFont="1" applyBorder="1" applyAlignment="1">
      <alignment vertical="center"/>
    </xf>
    <xf numFmtId="181" fontId="24" fillId="0" borderId="16" xfId="16" applyNumberFormat="1" applyFont="1" applyBorder="1" applyAlignment="1">
      <alignment vertical="center"/>
    </xf>
    <xf numFmtId="0" fontId="25" fillId="0" borderId="0" xfId="16" applyFont="1" applyAlignment="1">
      <alignment horizontal="right"/>
    </xf>
    <xf numFmtId="182" fontId="25" fillId="0" borderId="0" xfId="17" applyNumberFormat="1" applyFont="1" applyFill="1" applyBorder="1" applyAlignment="1"/>
    <xf numFmtId="183" fontId="25" fillId="0" borderId="0" xfId="16" applyNumberFormat="1" applyFont="1"/>
    <xf numFmtId="9" fontId="25" fillId="7" borderId="16" xfId="16" applyNumberFormat="1" applyFont="1" applyFill="1" applyBorder="1" applyAlignment="1">
      <alignment horizontal="center"/>
    </xf>
    <xf numFmtId="179" fontId="25" fillId="0" borderId="0" xfId="16" applyNumberFormat="1" applyFont="1" applyAlignment="1">
      <alignment horizontal="center"/>
    </xf>
    <xf numFmtId="9" fontId="25" fillId="0" borderId="0" xfId="16" applyNumberFormat="1" applyFont="1" applyAlignment="1">
      <alignment horizontal="center"/>
    </xf>
    <xf numFmtId="9" fontId="24" fillId="0" borderId="16" xfId="20" applyFont="1" applyBorder="1" applyAlignment="1">
      <alignment horizontal="center"/>
    </xf>
    <xf numFmtId="0" fontId="24" fillId="0" borderId="0" xfId="16" applyFont="1"/>
    <xf numFmtId="0" fontId="24" fillId="0" borderId="21" xfId="16" applyFont="1" applyBorder="1"/>
    <xf numFmtId="0" fontId="25" fillId="0" borderId="16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3" fontId="25" fillId="0" borderId="16" xfId="0" applyNumberFormat="1" applyFont="1" applyBorder="1" applyAlignment="1">
      <alignment horizontal="center" vertical="center" wrapText="1"/>
    </xf>
    <xf numFmtId="14" fontId="25" fillId="0" borderId="16" xfId="0" applyNumberFormat="1" applyFont="1" applyBorder="1" applyAlignment="1">
      <alignment horizontal="center" vertical="center"/>
    </xf>
    <xf numFmtId="0" fontId="25" fillId="0" borderId="0" xfId="0" applyFont="1"/>
    <xf numFmtId="0" fontId="25" fillId="0" borderId="0" xfId="0" applyFont="1" applyAlignment="1">
      <alignment horizont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4" fontId="25" fillId="0" borderId="16" xfId="0" applyNumberFormat="1" applyFont="1" applyBorder="1" applyAlignment="1">
      <alignment vertical="center" wrapText="1"/>
    </xf>
    <xf numFmtId="0" fontId="25" fillId="0" borderId="30" xfId="0" applyFont="1" applyBorder="1" applyAlignment="1">
      <alignment wrapText="1"/>
    </xf>
    <xf numFmtId="4" fontId="25" fillId="0" borderId="20" xfId="0" applyNumberFormat="1" applyFont="1" applyBorder="1" applyAlignment="1">
      <alignment vertical="center"/>
    </xf>
    <xf numFmtId="4" fontId="25" fillId="0" borderId="26" xfId="0" applyNumberFormat="1" applyFont="1" applyBorder="1" applyAlignment="1">
      <alignment vertical="center"/>
    </xf>
    <xf numFmtId="4" fontId="25" fillId="0" borderId="30" xfId="0" applyNumberFormat="1" applyFont="1" applyBorder="1" applyAlignment="1">
      <alignment vertical="center"/>
    </xf>
    <xf numFmtId="4" fontId="25" fillId="0" borderId="16" xfId="0" applyNumberFormat="1" applyFont="1" applyBorder="1" applyAlignment="1">
      <alignment vertical="center"/>
    </xf>
    <xf numFmtId="10" fontId="24" fillId="0" borderId="16" xfId="16" applyNumberFormat="1" applyFont="1" applyBorder="1" applyAlignment="1">
      <alignment horizontal="right" vertical="center"/>
    </xf>
    <xf numFmtId="0" fontId="19" fillId="4" borderId="0" xfId="0" applyFont="1" applyFill="1" applyAlignment="1">
      <alignment horizontal="left" vertical="center"/>
    </xf>
    <xf numFmtId="9" fontId="20" fillId="4" borderId="16" xfId="0" applyNumberFormat="1" applyFont="1" applyFill="1" applyBorder="1" applyAlignment="1">
      <alignment horizontal="right" vertical="center"/>
    </xf>
    <xf numFmtId="171" fontId="20" fillId="4" borderId="0" xfId="3" applyNumberFormat="1" applyFont="1" applyFill="1" applyBorder="1" applyAlignment="1">
      <alignment horizontal="center"/>
    </xf>
    <xf numFmtId="170" fontId="20" fillId="4" borderId="0" xfId="3" applyNumberFormat="1" applyFont="1" applyFill="1" applyBorder="1" applyAlignment="1">
      <alignment horizontal="center" wrapText="1"/>
    </xf>
    <xf numFmtId="170" fontId="20" fillId="4" borderId="0" xfId="3" applyNumberFormat="1" applyFont="1" applyFill="1" applyBorder="1" applyAlignment="1">
      <alignment horizontal="center" vertical="center" wrapText="1"/>
    </xf>
    <xf numFmtId="0" fontId="20" fillId="4" borderId="21" xfId="0" applyFont="1" applyFill="1" applyBorder="1" applyAlignment="1">
      <alignment vertical="center"/>
    </xf>
    <xf numFmtId="0" fontId="20" fillId="0" borderId="13" xfId="0" applyFont="1" applyBorder="1" applyAlignment="1">
      <alignment wrapText="1"/>
    </xf>
    <xf numFmtId="0" fontId="20" fillId="0" borderId="13" xfId="0" applyFont="1" applyBorder="1"/>
    <xf numFmtId="0" fontId="19" fillId="0" borderId="15" xfId="0" applyFont="1" applyBorder="1" applyAlignment="1">
      <alignment horizontal="center"/>
    </xf>
    <xf numFmtId="0" fontId="19" fillId="0" borderId="16" xfId="0" applyFont="1" applyBorder="1" applyAlignment="1">
      <alignment horizontal="center"/>
    </xf>
    <xf numFmtId="181" fontId="19" fillId="0" borderId="16" xfId="10" applyNumberFormat="1" applyFont="1" applyFill="1" applyBorder="1"/>
    <xf numFmtId="181" fontId="20" fillId="0" borderId="16" xfId="13" applyNumberFormat="1" applyFont="1" applyFill="1" applyBorder="1"/>
    <xf numFmtId="181" fontId="19" fillId="0" borderId="16" xfId="21" applyNumberFormat="1" applyFont="1" applyFill="1" applyBorder="1"/>
    <xf numFmtId="0" fontId="20" fillId="0" borderId="0" xfId="0" applyFont="1"/>
    <xf numFmtId="0" fontId="20" fillId="0" borderId="0" xfId="0" applyFont="1" applyAlignment="1">
      <alignment horizontal="center"/>
    </xf>
    <xf numFmtId="168" fontId="19" fillId="0" borderId="0" xfId="13" applyFont="1" applyFill="1"/>
    <xf numFmtId="9" fontId="19" fillId="0" borderId="0" xfId="10" applyFont="1" applyFill="1"/>
    <xf numFmtId="166" fontId="20" fillId="0" borderId="0" xfId="0" applyNumberFormat="1" applyFont="1"/>
    <xf numFmtId="0" fontId="20" fillId="0" borderId="21" xfId="0" applyFont="1" applyBorder="1"/>
    <xf numFmtId="0" fontId="19" fillId="0" borderId="0" xfId="0" applyFont="1"/>
    <xf numFmtId="0" fontId="20" fillId="0" borderId="16" xfId="0" applyFont="1" applyBorder="1" applyAlignment="1">
      <alignment horizontal="center"/>
    </xf>
    <xf numFmtId="10" fontId="20" fillId="0" borderId="30" xfId="10" applyNumberFormat="1" applyFont="1" applyFill="1" applyBorder="1" applyAlignment="1">
      <alignment horizontal="right" vertical="center"/>
    </xf>
    <xf numFmtId="0" fontId="20" fillId="0" borderId="19" xfId="0" applyFont="1" applyBorder="1" applyAlignment="1">
      <alignment horizontal="center"/>
    </xf>
    <xf numFmtId="168" fontId="20" fillId="0" borderId="19" xfId="13" applyFont="1" applyFill="1" applyBorder="1" applyAlignment="1">
      <alignment horizontal="center"/>
    </xf>
    <xf numFmtId="178" fontId="20" fillId="0" borderId="19" xfId="14" applyNumberFormat="1" applyFont="1" applyFill="1" applyBorder="1"/>
    <xf numFmtId="176" fontId="27" fillId="8" borderId="34" xfId="2" applyNumberFormat="1" applyFont="1" applyFill="1" applyBorder="1"/>
    <xf numFmtId="0" fontId="27" fillId="8" borderId="23" xfId="2" applyFont="1" applyFill="1" applyBorder="1"/>
    <xf numFmtId="168" fontId="10" fillId="0" borderId="17" xfId="13" applyFont="1" applyFill="1" applyBorder="1" applyAlignment="1" applyProtection="1">
      <alignment horizontal="center"/>
    </xf>
    <xf numFmtId="4" fontId="3" fillId="0" borderId="16" xfId="0" applyNumberFormat="1" applyFont="1" applyBorder="1" applyAlignment="1">
      <alignment wrapText="1"/>
    </xf>
    <xf numFmtId="178" fontId="33" fillId="0" borderId="0" xfId="3" applyNumberFormat="1" applyFont="1"/>
    <xf numFmtId="166" fontId="33" fillId="0" borderId="0" xfId="3" applyFont="1"/>
    <xf numFmtId="171" fontId="33" fillId="0" borderId="0" xfId="3" applyNumberFormat="1" applyFont="1" applyFill="1" applyAlignment="1">
      <alignment horizontal="center" vertical="center"/>
    </xf>
    <xf numFmtId="0" fontId="19" fillId="8" borderId="15" xfId="0" applyFont="1" applyFill="1" applyBorder="1" applyAlignment="1">
      <alignment horizontal="center"/>
    </xf>
    <xf numFmtId="0" fontId="19" fillId="8" borderId="16" xfId="0" applyFont="1" applyFill="1" applyBorder="1" applyAlignment="1">
      <alignment horizontal="center"/>
    </xf>
    <xf numFmtId="0" fontId="20" fillId="8" borderId="19" xfId="0" applyFont="1" applyFill="1" applyBorder="1" applyAlignment="1">
      <alignment horizontal="center"/>
    </xf>
    <xf numFmtId="168" fontId="20" fillId="8" borderId="19" xfId="13" applyFont="1" applyFill="1" applyBorder="1" applyAlignment="1">
      <alignment horizontal="center"/>
    </xf>
    <xf numFmtId="178" fontId="20" fillId="8" borderId="19" xfId="14" applyNumberFormat="1" applyFont="1" applyFill="1" applyBorder="1"/>
    <xf numFmtId="10" fontId="20" fillId="8" borderId="30" xfId="10" applyNumberFormat="1" applyFont="1" applyFill="1" applyBorder="1" applyAlignment="1">
      <alignment horizontal="right" vertical="center"/>
    </xf>
    <xf numFmtId="178" fontId="31" fillId="0" borderId="0" xfId="14" applyNumberFormat="1" applyFont="1"/>
    <xf numFmtId="178" fontId="31" fillId="0" borderId="0" xfId="16" applyNumberFormat="1" applyFont="1"/>
    <xf numFmtId="0" fontId="23" fillId="4" borderId="16" xfId="2" applyFont="1" applyFill="1" applyBorder="1" applyAlignment="1">
      <alignment horizontal="center" vertical="center" wrapText="1"/>
    </xf>
    <xf numFmtId="2" fontId="23" fillId="4" borderId="16" xfId="2" applyNumberFormat="1" applyFont="1" applyFill="1" applyBorder="1" applyAlignment="1">
      <alignment horizontal="center" vertical="center" wrapText="1"/>
    </xf>
    <xf numFmtId="4" fontId="23" fillId="4" borderId="16" xfId="2" applyNumberFormat="1" applyFont="1" applyFill="1" applyBorder="1" applyAlignment="1">
      <alignment horizontal="center" vertical="center" wrapText="1"/>
    </xf>
    <xf numFmtId="166" fontId="23" fillId="4" borderId="16" xfId="14" applyFont="1" applyFill="1" applyBorder="1" applyAlignment="1">
      <alignment horizontal="center" vertical="center" wrapText="1"/>
    </xf>
    <xf numFmtId="166" fontId="23" fillId="4" borderId="37" xfId="14" applyFont="1" applyFill="1" applyBorder="1"/>
    <xf numFmtId="9" fontId="19" fillId="0" borderId="51" xfId="21" applyFont="1" applyFill="1" applyBorder="1"/>
    <xf numFmtId="0" fontId="10" fillId="0" borderId="16" xfId="0" applyFont="1" applyBorder="1"/>
    <xf numFmtId="168" fontId="10" fillId="0" borderId="16" xfId="13" applyFont="1" applyFill="1" applyBorder="1" applyAlignment="1" applyProtection="1"/>
    <xf numFmtId="4" fontId="20" fillId="0" borderId="0" xfId="0" applyNumberFormat="1" applyFont="1" applyAlignment="1">
      <alignment vertical="center" wrapText="1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/>
    </xf>
    <xf numFmtId="182" fontId="20" fillId="0" borderId="0" xfId="0" applyNumberFormat="1" applyFont="1" applyAlignment="1">
      <alignment horizontal="center"/>
    </xf>
    <xf numFmtId="182" fontId="20" fillId="8" borderId="0" xfId="0" applyNumberFormat="1" applyFont="1" applyFill="1" applyAlignment="1">
      <alignment horizontal="center"/>
    </xf>
    <xf numFmtId="182" fontId="19" fillId="0" borderId="0" xfId="10" applyNumberFormat="1" applyFont="1" applyFill="1" applyBorder="1" applyAlignment="1">
      <alignment horizontal="center"/>
    </xf>
    <xf numFmtId="182" fontId="25" fillId="0" borderId="0" xfId="0" applyNumberFormat="1" applyFont="1"/>
    <xf numFmtId="166" fontId="25" fillId="0" borderId="0" xfId="14" applyFont="1" applyBorder="1"/>
    <xf numFmtId="0" fontId="20" fillId="0" borderId="0" xfId="0" applyFont="1" applyAlignment="1">
      <alignment horizontal="center" vertical="center" wrapText="1"/>
    </xf>
    <xf numFmtId="170" fontId="20" fillId="0" borderId="16" xfId="3" applyNumberFormat="1" applyFont="1" applyFill="1" applyBorder="1" applyAlignment="1">
      <alignment horizontal="center" vertical="center"/>
    </xf>
    <xf numFmtId="0" fontId="35" fillId="0" borderId="16" xfId="0" applyFont="1" applyBorder="1" applyAlignment="1">
      <alignment horizontal="center" vertical="center"/>
    </xf>
    <xf numFmtId="14" fontId="35" fillId="0" borderId="16" xfId="0" applyNumberFormat="1" applyFont="1" applyBorder="1" applyAlignment="1">
      <alignment horizontal="center" vertical="center"/>
    </xf>
    <xf numFmtId="0" fontId="34" fillId="0" borderId="0" xfId="0" applyFont="1"/>
    <xf numFmtId="0" fontId="23" fillId="4" borderId="47" xfId="2" applyFont="1" applyFill="1" applyBorder="1" applyAlignment="1">
      <alignment horizontal="center" wrapText="1"/>
    </xf>
    <xf numFmtId="0" fontId="23" fillId="4" borderId="0" xfId="2" applyFont="1" applyFill="1" applyAlignment="1">
      <alignment horizontal="center" wrapText="1"/>
    </xf>
    <xf numFmtId="0" fontId="23" fillId="4" borderId="37" xfId="2" applyFont="1" applyFill="1" applyBorder="1" applyAlignment="1">
      <alignment horizontal="center" wrapText="1"/>
    </xf>
    <xf numFmtId="0" fontId="27" fillId="4" borderId="19" xfId="2" applyFont="1" applyFill="1" applyBorder="1" applyAlignment="1">
      <alignment horizontal="center"/>
    </xf>
    <xf numFmtId="0" fontId="23" fillId="4" borderId="19" xfId="2" applyFont="1" applyFill="1" applyBorder="1"/>
    <xf numFmtId="0" fontId="23" fillId="4" borderId="19" xfId="2" applyFont="1" applyFill="1" applyBorder="1" applyAlignment="1">
      <alignment horizontal="center" vertical="center"/>
    </xf>
    <xf numFmtId="4" fontId="23" fillId="4" borderId="19" xfId="2" applyNumberFormat="1" applyFont="1" applyFill="1" applyBorder="1" applyAlignment="1">
      <alignment vertical="center"/>
    </xf>
    <xf numFmtId="0" fontId="23" fillId="4" borderId="16" xfId="2" applyFont="1" applyFill="1" applyBorder="1" applyAlignment="1">
      <alignment horizontal="center" vertical="center"/>
    </xf>
    <xf numFmtId="4" fontId="23" fillId="4" borderId="16" xfId="2" applyNumberFormat="1" applyFont="1" applyFill="1" applyBorder="1" applyAlignment="1">
      <alignment vertical="center"/>
    </xf>
    <xf numFmtId="184" fontId="23" fillId="4" borderId="37" xfId="22" applyNumberFormat="1" applyFont="1" applyFill="1" applyBorder="1"/>
    <xf numFmtId="2" fontId="23" fillId="0" borderId="30" xfId="2" applyNumberFormat="1" applyFont="1" applyBorder="1"/>
    <xf numFmtId="3" fontId="23" fillId="0" borderId="16" xfId="2" applyNumberFormat="1" applyFont="1" applyBorder="1"/>
    <xf numFmtId="4" fontId="23" fillId="0" borderId="16" xfId="2" applyNumberFormat="1" applyFont="1" applyBorder="1"/>
    <xf numFmtId="0" fontId="23" fillId="0" borderId="16" xfId="2" applyFont="1" applyBorder="1"/>
    <xf numFmtId="165" fontId="23" fillId="4" borderId="37" xfId="22" applyNumberFormat="1" applyFont="1" applyFill="1" applyBorder="1"/>
    <xf numFmtId="42" fontId="23" fillId="4" borderId="16" xfId="22" applyFont="1" applyFill="1" applyBorder="1" applyAlignment="1">
      <alignment horizontal="center"/>
    </xf>
    <xf numFmtId="185" fontId="23" fillId="4" borderId="16" xfId="2" applyNumberFormat="1" applyFont="1" applyFill="1" applyBorder="1" applyAlignment="1">
      <alignment horizontal="center"/>
    </xf>
    <xf numFmtId="179" fontId="23" fillId="4" borderId="16" xfId="23" applyNumberFormat="1" applyFont="1" applyFill="1" applyBorder="1"/>
    <xf numFmtId="177" fontId="23" fillId="4" borderId="37" xfId="23" applyNumberFormat="1" applyFont="1" applyFill="1" applyBorder="1"/>
    <xf numFmtId="4" fontId="23" fillId="4" borderId="16" xfId="22" applyNumberFormat="1" applyFont="1" applyFill="1" applyBorder="1"/>
    <xf numFmtId="165" fontId="23" fillId="4" borderId="16" xfId="22" applyNumberFormat="1" applyFont="1" applyFill="1" applyBorder="1"/>
    <xf numFmtId="4" fontId="27" fillId="4" borderId="25" xfId="2" applyNumberFormat="1" applyFont="1" applyFill="1" applyBorder="1"/>
    <xf numFmtId="180" fontId="23" fillId="0" borderId="16" xfId="24" applyNumberFormat="1" applyFont="1" applyBorder="1"/>
    <xf numFmtId="170" fontId="23" fillId="4" borderId="21" xfId="25" applyNumberFormat="1" applyFont="1" applyFill="1" applyBorder="1" applyAlignment="1">
      <alignment horizontal="center" vertical="center"/>
    </xf>
    <xf numFmtId="0" fontId="34" fillId="0" borderId="47" xfId="0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23" fillId="4" borderId="0" xfId="2" applyFont="1" applyFill="1" applyAlignment="1">
      <alignment vertical="center"/>
    </xf>
    <xf numFmtId="0" fontId="23" fillId="4" borderId="37" xfId="2" applyFont="1" applyFill="1" applyBorder="1" applyAlignment="1">
      <alignment vertical="center"/>
    </xf>
    <xf numFmtId="177" fontId="23" fillId="4" borderId="0" xfId="23" applyNumberFormat="1" applyFont="1" applyFill="1" applyBorder="1"/>
    <xf numFmtId="3" fontId="23" fillId="4" borderId="25" xfId="2" applyNumberFormat="1" applyFont="1" applyFill="1" applyBorder="1"/>
    <xf numFmtId="44" fontId="23" fillId="4" borderId="16" xfId="24" applyFont="1" applyFill="1" applyBorder="1" applyAlignment="1">
      <alignment horizontal="center"/>
    </xf>
    <xf numFmtId="44" fontId="23" fillId="4" borderId="16" xfId="24" applyFont="1" applyFill="1" applyBorder="1"/>
    <xf numFmtId="44" fontId="23" fillId="4" borderId="31" xfId="24" applyFont="1" applyFill="1" applyBorder="1"/>
    <xf numFmtId="2" fontId="19" fillId="0" borderId="0" xfId="0" applyNumberFormat="1" applyFont="1" applyAlignment="1">
      <alignment horizontal="center" vertical="center" wrapText="1"/>
    </xf>
    <xf numFmtId="2" fontId="19" fillId="8" borderId="16" xfId="0" applyNumberFormat="1" applyFont="1" applyFill="1" applyBorder="1" applyAlignment="1">
      <alignment horizontal="center" vertical="center" wrapText="1"/>
    </xf>
    <xf numFmtId="166" fontId="20" fillId="0" borderId="16" xfId="14" applyFont="1" applyBorder="1" applyAlignment="1">
      <alignment horizontal="center"/>
    </xf>
    <xf numFmtId="166" fontId="31" fillId="0" borderId="0" xfId="14" applyFont="1"/>
    <xf numFmtId="186" fontId="25" fillId="7" borderId="16" xfId="17" applyNumberFormat="1" applyFont="1" applyFill="1" applyBorder="1" applyAlignment="1">
      <alignment horizontal="left"/>
    </xf>
    <xf numFmtId="177" fontId="24" fillId="0" borderId="16" xfId="16" applyNumberFormat="1" applyFont="1" applyBorder="1"/>
    <xf numFmtId="177" fontId="25" fillId="0" borderId="16" xfId="16" applyNumberFormat="1" applyFont="1" applyBorder="1" applyAlignment="1">
      <alignment vertical="center" wrapText="1"/>
    </xf>
    <xf numFmtId="177" fontId="24" fillId="0" borderId="16" xfId="17" applyNumberFormat="1" applyFont="1" applyBorder="1" applyAlignment="1">
      <alignment vertical="center" wrapText="1"/>
    </xf>
    <xf numFmtId="177" fontId="24" fillId="0" borderId="16" xfId="19" applyNumberFormat="1" applyFont="1" applyBorder="1" applyAlignment="1">
      <alignment vertical="center"/>
    </xf>
    <xf numFmtId="166" fontId="19" fillId="0" borderId="16" xfId="0" applyNumberFormat="1" applyFont="1" applyBorder="1" applyAlignment="1">
      <alignment horizontal="center"/>
    </xf>
    <xf numFmtId="166" fontId="20" fillId="0" borderId="16" xfId="14" applyFont="1" applyFill="1" applyBorder="1"/>
    <xf numFmtId="166" fontId="20" fillId="8" borderId="16" xfId="14" applyFont="1" applyFill="1" applyBorder="1"/>
    <xf numFmtId="166" fontId="19" fillId="0" borderId="16" xfId="0" applyNumberFormat="1" applyFont="1" applyBorder="1"/>
    <xf numFmtId="166" fontId="24" fillId="0" borderId="16" xfId="0" applyNumberFormat="1" applyFont="1" applyBorder="1"/>
    <xf numFmtId="166" fontId="19" fillId="0" borderId="51" xfId="0" applyNumberFormat="1" applyFont="1" applyBorder="1" applyAlignment="1">
      <alignment horizontal="center"/>
    </xf>
    <xf numFmtId="166" fontId="27" fillId="8" borderId="35" xfId="14" applyFont="1" applyFill="1" applyBorder="1"/>
    <xf numFmtId="166" fontId="23" fillId="4" borderId="22" xfId="14" applyFont="1" applyFill="1" applyBorder="1"/>
    <xf numFmtId="166" fontId="23" fillId="4" borderId="0" xfId="14" applyFont="1" applyFill="1"/>
    <xf numFmtId="169" fontId="0" fillId="0" borderId="0" xfId="14" applyNumberFormat="1" applyFont="1"/>
    <xf numFmtId="169" fontId="0" fillId="0" borderId="0" xfId="14" applyNumberFormat="1" applyFont="1" applyFill="1"/>
    <xf numFmtId="176" fontId="19" fillId="8" borderId="16" xfId="0" applyNumberFormat="1" applyFont="1" applyFill="1" applyBorder="1" applyAlignment="1">
      <alignment horizontal="center" vertical="center"/>
    </xf>
    <xf numFmtId="4" fontId="10" fillId="0" borderId="6" xfId="0" applyNumberFormat="1" applyFont="1" applyBorder="1" applyAlignment="1">
      <alignment horizontal="left" wrapText="1"/>
    </xf>
    <xf numFmtId="4" fontId="10" fillId="0" borderId="6" xfId="0" applyNumberFormat="1" applyFont="1" applyBorder="1" applyAlignment="1">
      <alignment wrapText="1"/>
    </xf>
    <xf numFmtId="0" fontId="27" fillId="8" borderId="35" xfId="2" applyFont="1" applyFill="1" applyBorder="1"/>
    <xf numFmtId="177" fontId="23" fillId="4" borderId="37" xfId="13" applyNumberFormat="1" applyFont="1" applyFill="1" applyBorder="1"/>
    <xf numFmtId="186" fontId="19" fillId="0" borderId="16" xfId="10" applyNumberFormat="1" applyFont="1" applyFill="1" applyBorder="1" applyAlignment="1">
      <alignment horizontal="center"/>
    </xf>
    <xf numFmtId="186" fontId="20" fillId="0" borderId="0" xfId="0" applyNumberFormat="1" applyFont="1" applyAlignment="1">
      <alignment horizontal="center" vertical="center" wrapText="1"/>
    </xf>
    <xf numFmtId="186" fontId="24" fillId="0" borderId="5" xfId="0" applyNumberFormat="1" applyFont="1" applyBorder="1"/>
    <xf numFmtId="186" fontId="24" fillId="0" borderId="0" xfId="0" applyNumberFormat="1" applyFont="1"/>
    <xf numFmtId="186" fontId="19" fillId="0" borderId="20" xfId="0" applyNumberFormat="1" applyFont="1" applyBorder="1" applyAlignment="1">
      <alignment horizontal="center"/>
    </xf>
    <xf numFmtId="186" fontId="20" fillId="0" borderId="30" xfId="0" applyNumberFormat="1" applyFont="1" applyBorder="1"/>
    <xf numFmtId="186" fontId="20" fillId="8" borderId="30" xfId="0" applyNumberFormat="1" applyFont="1" applyFill="1" applyBorder="1"/>
    <xf numFmtId="186" fontId="20" fillId="0" borderId="26" xfId="0" applyNumberFormat="1" applyFont="1" applyBorder="1" applyAlignment="1">
      <alignment horizontal="center"/>
    </xf>
    <xf numFmtId="186" fontId="20" fillId="8" borderId="26" xfId="0" applyNumberFormat="1" applyFont="1" applyFill="1" applyBorder="1" applyAlignment="1">
      <alignment horizontal="center"/>
    </xf>
    <xf numFmtId="186" fontId="19" fillId="0" borderId="51" xfId="13" applyNumberFormat="1" applyFont="1" applyFill="1" applyBorder="1" applyAlignment="1">
      <alignment horizontal="right"/>
    </xf>
    <xf numFmtId="186" fontId="20" fillId="0" borderId="0" xfId="0" applyNumberFormat="1" applyFont="1"/>
    <xf numFmtId="170" fontId="25" fillId="0" borderId="16" xfId="0" applyNumberFormat="1" applyFont="1" applyBorder="1" applyAlignment="1">
      <alignment horizontal="center" vertical="center"/>
    </xf>
    <xf numFmtId="170" fontId="24" fillId="0" borderId="0" xfId="0" applyNumberFormat="1" applyFont="1" applyAlignment="1">
      <alignment horizontal="center"/>
    </xf>
    <xf numFmtId="170" fontId="25" fillId="0" borderId="0" xfId="0" applyNumberFormat="1" applyFont="1"/>
    <xf numFmtId="170" fontId="25" fillId="0" borderId="0" xfId="0" applyNumberFormat="1" applyFont="1" applyAlignment="1">
      <alignment horizontal="center"/>
    </xf>
    <xf numFmtId="170" fontId="20" fillId="4" borderId="16" xfId="14" applyNumberFormat="1" applyFont="1" applyFill="1" applyBorder="1" applyAlignment="1">
      <alignment horizontal="center" vertical="center"/>
    </xf>
    <xf numFmtId="170" fontId="19" fillId="4" borderId="16" xfId="14" applyNumberFormat="1" applyFont="1" applyFill="1" applyBorder="1" applyAlignment="1">
      <alignment horizontal="center" vertical="center"/>
    </xf>
    <xf numFmtId="170" fontId="19" fillId="4" borderId="0" xfId="0" applyNumberFormat="1" applyFont="1" applyFill="1" applyAlignment="1">
      <alignment horizontal="center" vertical="center" wrapText="1"/>
    </xf>
    <xf numFmtId="9" fontId="20" fillId="4" borderId="16" xfId="21" applyFont="1" applyFill="1" applyBorder="1" applyAlignment="1">
      <alignment vertical="center"/>
    </xf>
    <xf numFmtId="170" fontId="20" fillId="0" borderId="16" xfId="14" applyNumberFormat="1" applyFont="1" applyFill="1" applyBorder="1" applyAlignment="1">
      <alignment horizontal="center" vertical="center"/>
    </xf>
    <xf numFmtId="166" fontId="34" fillId="0" borderId="0" xfId="14" applyFont="1"/>
    <xf numFmtId="44" fontId="34" fillId="0" borderId="0" xfId="0" applyNumberFormat="1" applyFont="1"/>
    <xf numFmtId="0" fontId="38" fillId="0" borderId="0" xfId="0" applyFont="1"/>
    <xf numFmtId="14" fontId="35" fillId="0" borderId="19" xfId="0" applyNumberFormat="1" applyFont="1" applyBorder="1" applyAlignment="1">
      <alignment horizontal="center" vertical="center"/>
    </xf>
    <xf numFmtId="0" fontId="41" fillId="4" borderId="16" xfId="2" applyFont="1" applyFill="1" applyBorder="1" applyAlignment="1">
      <alignment horizontal="center"/>
    </xf>
    <xf numFmtId="0" fontId="41" fillId="4" borderId="16" xfId="2" applyFont="1" applyFill="1" applyBorder="1"/>
    <xf numFmtId="0" fontId="19" fillId="0" borderId="16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2" fontId="20" fillId="0" borderId="16" xfId="0" applyNumberFormat="1" applyFont="1" applyBorder="1" applyAlignment="1">
      <alignment horizontal="center" vertical="center"/>
    </xf>
    <xf numFmtId="0" fontId="25" fillId="0" borderId="16" xfId="0" applyFont="1" applyBorder="1" applyAlignment="1">
      <alignment horizontal="center" vertical="center" wrapText="1"/>
    </xf>
    <xf numFmtId="3" fontId="23" fillId="4" borderId="37" xfId="2" applyNumberFormat="1" applyFont="1" applyFill="1" applyBorder="1"/>
    <xf numFmtId="3" fontId="23" fillId="4" borderId="22" xfId="2" applyNumberFormat="1" applyFont="1" applyFill="1" applyBorder="1"/>
    <xf numFmtId="0" fontId="23" fillId="4" borderId="16" xfId="2" applyFont="1" applyFill="1" applyBorder="1" applyAlignment="1">
      <alignment horizontal="left" vertical="center" wrapText="1"/>
    </xf>
    <xf numFmtId="0" fontId="23" fillId="4" borderId="16" xfId="2" applyFont="1" applyFill="1" applyBorder="1" applyAlignment="1">
      <alignment horizontal="right" vertical="center" wrapText="1"/>
    </xf>
    <xf numFmtId="0" fontId="0" fillId="0" borderId="16" xfId="0" applyBorder="1"/>
    <xf numFmtId="4" fontId="3" fillId="0" borderId="48" xfId="0" applyNumberFormat="1" applyFont="1" applyBorder="1"/>
    <xf numFmtId="4" fontId="3" fillId="0" borderId="30" xfId="0" applyNumberFormat="1" applyFont="1" applyBorder="1"/>
    <xf numFmtId="4" fontId="3" fillId="0" borderId="33" xfId="0" applyNumberFormat="1" applyFont="1" applyBorder="1"/>
    <xf numFmtId="0" fontId="3" fillId="0" borderId="33" xfId="0" applyFont="1" applyBorder="1"/>
    <xf numFmtId="2" fontId="3" fillId="0" borderId="33" xfId="0" applyNumberFormat="1" applyFont="1" applyBorder="1"/>
    <xf numFmtId="2" fontId="10" fillId="0" borderId="16" xfId="0" applyNumberFormat="1" applyFont="1" applyBorder="1"/>
    <xf numFmtId="4" fontId="10" fillId="0" borderId="4" xfId="0" applyNumberFormat="1" applyFont="1" applyBorder="1" applyAlignment="1">
      <alignment horizontal="center" vertical="center" wrapText="1"/>
    </xf>
    <xf numFmtId="4" fontId="10" fillId="0" borderId="0" xfId="0" applyNumberFormat="1" applyFont="1" applyAlignment="1">
      <alignment horizontal="center" vertical="center" wrapText="1"/>
    </xf>
    <xf numFmtId="4" fontId="10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0" fillId="0" borderId="13" xfId="0" applyBorder="1"/>
    <xf numFmtId="4" fontId="3" fillId="0" borderId="13" xfId="0" applyNumberFormat="1" applyFont="1" applyBorder="1"/>
    <xf numFmtId="0" fontId="3" fillId="0" borderId="13" xfId="0" applyFont="1" applyBorder="1"/>
    <xf numFmtId="2" fontId="3" fillId="0" borderId="13" xfId="0" applyNumberFormat="1" applyFont="1" applyBorder="1"/>
    <xf numFmtId="0" fontId="21" fillId="0" borderId="16" xfId="0" applyFont="1" applyBorder="1"/>
    <xf numFmtId="165" fontId="23" fillId="4" borderId="16" xfId="2" applyNumberFormat="1" applyFont="1" applyFill="1" applyBorder="1"/>
    <xf numFmtId="176" fontId="19" fillId="0" borderId="16" xfId="0" applyNumberFormat="1" applyFont="1" applyBorder="1" applyAlignment="1">
      <alignment horizontal="center" vertical="center"/>
    </xf>
    <xf numFmtId="4" fontId="20" fillId="0" borderId="16" xfId="0" applyNumberFormat="1" applyFont="1" applyBorder="1" applyAlignment="1">
      <alignment horizontal="center" vertical="center"/>
    </xf>
    <xf numFmtId="4" fontId="27" fillId="8" borderId="35" xfId="2" applyNumberFormat="1" applyFont="1" applyFill="1" applyBorder="1"/>
    <xf numFmtId="4" fontId="20" fillId="0" borderId="16" xfId="0" applyNumberFormat="1" applyFont="1" applyBorder="1" applyAlignment="1">
      <alignment horizontal="right" vertical="center"/>
    </xf>
    <xf numFmtId="0" fontId="24" fillId="0" borderId="16" xfId="0" applyFont="1" applyBorder="1"/>
    <xf numFmtId="0" fontId="0" fillId="0" borderId="16" xfId="0" applyBorder="1" applyAlignment="1">
      <alignment horizontal="center"/>
    </xf>
    <xf numFmtId="0" fontId="24" fillId="14" borderId="16" xfId="0" applyFont="1" applyFill="1" applyBorder="1" applyAlignment="1">
      <alignment horizontal="center" vertical="center"/>
    </xf>
    <xf numFmtId="0" fontId="24" fillId="14" borderId="16" xfId="0" applyFont="1" applyFill="1" applyBorder="1" applyAlignment="1">
      <alignment horizontal="left"/>
    </xf>
    <xf numFmtId="4" fontId="23" fillId="4" borderId="16" xfId="2" applyNumberFormat="1" applyFont="1" applyFill="1" applyBorder="1" applyAlignment="1">
      <alignment horizontal="right"/>
    </xf>
    <xf numFmtId="4" fontId="3" fillId="0" borderId="4" xfId="0" applyNumberFormat="1" applyFont="1" applyBorder="1"/>
    <xf numFmtId="187" fontId="23" fillId="4" borderId="16" xfId="2" applyNumberFormat="1" applyFont="1" applyFill="1" applyBorder="1" applyAlignment="1">
      <alignment horizontal="right"/>
    </xf>
    <xf numFmtId="4" fontId="3" fillId="0" borderId="16" xfId="0" applyNumberFormat="1" applyFont="1" applyBorder="1" applyAlignment="1">
      <alignment horizontal="left" wrapText="1"/>
    </xf>
    <xf numFmtId="4" fontId="23" fillId="4" borderId="16" xfId="2" applyNumberFormat="1" applyFont="1" applyFill="1" applyBorder="1" applyAlignment="1">
      <alignment horizontal="right" vertical="center" wrapText="1"/>
    </xf>
    <xf numFmtId="4" fontId="27" fillId="4" borderId="21" xfId="2" applyNumberFormat="1" applyFont="1" applyFill="1" applyBorder="1"/>
    <xf numFmtId="3" fontId="23" fillId="4" borderId="0" xfId="2" applyNumberFormat="1" applyFont="1" applyFill="1" applyAlignment="1">
      <alignment wrapText="1"/>
    </xf>
    <xf numFmtId="3" fontId="23" fillId="4" borderId="37" xfId="2" applyNumberFormat="1" applyFont="1" applyFill="1" applyBorder="1" applyAlignment="1">
      <alignment wrapText="1"/>
    </xf>
    <xf numFmtId="3" fontId="23" fillId="4" borderId="21" xfId="2" applyNumberFormat="1" applyFont="1" applyFill="1" applyBorder="1" applyAlignment="1">
      <alignment wrapText="1"/>
    </xf>
    <xf numFmtId="3" fontId="23" fillId="4" borderId="22" xfId="2" applyNumberFormat="1" applyFont="1" applyFill="1" applyBorder="1" applyAlignment="1">
      <alignment wrapText="1"/>
    </xf>
    <xf numFmtId="0" fontId="8" fillId="0" borderId="16" xfId="0" applyFont="1" applyBorder="1"/>
    <xf numFmtId="4" fontId="10" fillId="0" borderId="49" xfId="0" applyNumberFormat="1" applyFont="1" applyBorder="1"/>
    <xf numFmtId="4" fontId="20" fillId="0" borderId="19" xfId="0" applyNumberFormat="1" applyFont="1" applyBorder="1" applyAlignment="1">
      <alignment horizontal="center"/>
    </xf>
    <xf numFmtId="2" fontId="20" fillId="0" borderId="16" xfId="0" applyNumberFormat="1" applyFont="1" applyBorder="1" applyAlignment="1">
      <alignment horizontal="center"/>
    </xf>
    <xf numFmtId="10" fontId="20" fillId="0" borderId="30" xfId="10" applyNumberFormat="1" applyFont="1" applyFill="1" applyBorder="1" applyAlignment="1">
      <alignment horizontal="right"/>
    </xf>
    <xf numFmtId="186" fontId="25" fillId="0" borderId="0" xfId="0" applyNumberFormat="1" applyFont="1" applyAlignment="1">
      <alignment horizontal="center"/>
    </xf>
    <xf numFmtId="4" fontId="20" fillId="0" borderId="0" xfId="0" applyNumberFormat="1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186" fontId="19" fillId="0" borderId="0" xfId="0" applyNumberFormat="1" applyFont="1" applyAlignment="1">
      <alignment horizontal="center"/>
    </xf>
    <xf numFmtId="186" fontId="20" fillId="8" borderId="0" xfId="0" applyNumberFormat="1" applyFont="1" applyFill="1"/>
    <xf numFmtId="186" fontId="20" fillId="8" borderId="0" xfId="0" applyNumberFormat="1" applyFont="1" applyFill="1" applyAlignment="1">
      <alignment horizontal="center"/>
    </xf>
    <xf numFmtId="186" fontId="20" fillId="0" borderId="0" xfId="0" applyNumberFormat="1" applyFont="1" applyAlignment="1">
      <alignment horizontal="center"/>
    </xf>
    <xf numFmtId="186" fontId="19" fillId="0" borderId="0" xfId="10" applyNumberFormat="1" applyFont="1" applyFill="1" applyBorder="1" applyAlignment="1">
      <alignment horizontal="center"/>
    </xf>
    <xf numFmtId="186" fontId="19" fillId="0" borderId="0" xfId="13" applyNumberFormat="1" applyFont="1" applyFill="1" applyBorder="1" applyAlignment="1">
      <alignment horizontal="right"/>
    </xf>
    <xf numFmtId="186" fontId="19" fillId="0" borderId="47" xfId="0" applyNumberFormat="1" applyFont="1" applyBorder="1" applyAlignment="1">
      <alignment horizontal="center"/>
    </xf>
    <xf numFmtId="186" fontId="20" fillId="0" borderId="33" xfId="0" applyNumberFormat="1" applyFont="1" applyBorder="1"/>
    <xf numFmtId="186" fontId="20" fillId="8" borderId="33" xfId="0" applyNumberFormat="1" applyFont="1" applyFill="1" applyBorder="1"/>
    <xf numFmtId="186" fontId="19" fillId="0" borderId="30" xfId="10" applyNumberFormat="1" applyFont="1" applyFill="1" applyBorder="1" applyAlignment="1">
      <alignment horizontal="center"/>
    </xf>
    <xf numFmtId="186" fontId="19" fillId="0" borderId="65" xfId="13" applyNumberFormat="1" applyFont="1" applyFill="1" applyBorder="1" applyAlignment="1">
      <alignment horizontal="right"/>
    </xf>
    <xf numFmtId="186" fontId="24" fillId="0" borderId="16" xfId="0" applyNumberFormat="1" applyFont="1" applyBorder="1"/>
    <xf numFmtId="186" fontId="24" fillId="8" borderId="16" xfId="0" applyNumberFormat="1" applyFont="1" applyFill="1" applyBorder="1"/>
    <xf numFmtId="186" fontId="20" fillId="0" borderId="16" xfId="0" applyNumberFormat="1" applyFont="1" applyBorder="1" applyAlignment="1">
      <alignment horizontal="center"/>
    </xf>
    <xf numFmtId="4" fontId="23" fillId="4" borderId="30" xfId="2" applyNumberFormat="1" applyFont="1" applyFill="1" applyBorder="1" applyAlignment="1">
      <alignment horizontal="left"/>
    </xf>
    <xf numFmtId="4" fontId="23" fillId="4" borderId="31" xfId="2" applyNumberFormat="1" applyFont="1" applyFill="1" applyBorder="1" applyAlignment="1">
      <alignment horizontal="left"/>
    </xf>
    <xf numFmtId="166" fontId="23" fillId="4" borderId="16" xfId="14" applyFont="1" applyFill="1" applyBorder="1"/>
    <xf numFmtId="169" fontId="23" fillId="4" borderId="37" xfId="14" applyNumberFormat="1" applyFont="1" applyFill="1" applyBorder="1"/>
    <xf numFmtId="178" fontId="23" fillId="4" borderId="37" xfId="14" applyNumberFormat="1" applyFont="1" applyFill="1" applyBorder="1"/>
    <xf numFmtId="176" fontId="27" fillId="8" borderId="66" xfId="2" applyNumberFormat="1" applyFont="1" applyFill="1" applyBorder="1"/>
    <xf numFmtId="0" fontId="27" fillId="8" borderId="67" xfId="2" applyFont="1" applyFill="1" applyBorder="1"/>
    <xf numFmtId="166" fontId="27" fillId="8" borderId="68" xfId="14" applyFont="1" applyFill="1" applyBorder="1"/>
    <xf numFmtId="179" fontId="23" fillId="4" borderId="37" xfId="13" applyNumberFormat="1" applyFont="1" applyFill="1" applyBorder="1"/>
    <xf numFmtId="0" fontId="20" fillId="4" borderId="16" xfId="0" applyFont="1" applyFill="1" applyBorder="1" applyAlignment="1">
      <alignment horizontal="center" vertical="center"/>
    </xf>
    <xf numFmtId="0" fontId="19" fillId="4" borderId="13" xfId="0" applyFont="1" applyFill="1" applyBorder="1" applyAlignment="1">
      <alignment horizontal="center" vertical="center"/>
    </xf>
    <xf numFmtId="170" fontId="19" fillId="4" borderId="13" xfId="3" applyNumberFormat="1" applyFont="1" applyFill="1" applyBorder="1" applyAlignment="1">
      <alignment horizontal="center" vertical="center"/>
    </xf>
    <xf numFmtId="3" fontId="23" fillId="4" borderId="20" xfId="2" applyNumberFormat="1" applyFont="1" applyFill="1" applyBorder="1"/>
    <xf numFmtId="4" fontId="27" fillId="0" borderId="0" xfId="2" applyNumberFormat="1" applyFont="1" applyAlignment="1">
      <alignment horizontal="center"/>
    </xf>
    <xf numFmtId="166" fontId="27" fillId="0" borderId="0" xfId="14" applyFont="1" applyFill="1" applyBorder="1"/>
    <xf numFmtId="176" fontId="27" fillId="0" borderId="0" xfId="2" applyNumberFormat="1" applyFont="1"/>
    <xf numFmtId="176" fontId="27" fillId="8" borderId="49" xfId="2" applyNumberFormat="1" applyFont="1" applyFill="1" applyBorder="1"/>
    <xf numFmtId="0" fontId="27" fillId="8" borderId="56" xfId="2" applyFont="1" applyFill="1" applyBorder="1"/>
    <xf numFmtId="166" fontId="27" fillId="8" borderId="42" xfId="14" applyFont="1" applyFill="1" applyBorder="1"/>
    <xf numFmtId="2" fontId="10" fillId="13" borderId="16" xfId="0" applyNumberFormat="1" applyFont="1" applyFill="1" applyBorder="1"/>
    <xf numFmtId="4" fontId="10" fillId="0" borderId="0" xfId="0" applyNumberFormat="1" applyFont="1" applyAlignment="1">
      <alignment horizontal="left"/>
    </xf>
    <xf numFmtId="4" fontId="10" fillId="0" borderId="6" xfId="0" applyNumberFormat="1" applyFont="1" applyBorder="1"/>
    <xf numFmtId="0" fontId="0" fillId="0" borderId="0" xfId="0" applyAlignment="1">
      <alignment horizontal="center"/>
    </xf>
    <xf numFmtId="0" fontId="19" fillId="4" borderId="33" xfId="0" applyFont="1" applyFill="1" applyBorder="1" applyAlignment="1">
      <alignment horizontal="right" vertical="center" wrapText="1"/>
    </xf>
    <xf numFmtId="0" fontId="19" fillId="4" borderId="31" xfId="0" applyFont="1" applyFill="1" applyBorder="1" applyAlignment="1">
      <alignment horizontal="right" vertical="center" wrapText="1"/>
    </xf>
    <xf numFmtId="0" fontId="24" fillId="0" borderId="16" xfId="0" applyFont="1" applyBorder="1" applyAlignment="1">
      <alignment horizontal="center"/>
    </xf>
    <xf numFmtId="0" fontId="25" fillId="0" borderId="16" xfId="16" applyFont="1" applyBorder="1" applyAlignment="1">
      <alignment horizontal="center" vertical="center"/>
    </xf>
    <xf numFmtId="0" fontId="24" fillId="0" borderId="16" xfId="16" applyFont="1" applyBorder="1" applyAlignment="1">
      <alignment horizontal="left" wrapText="1"/>
    </xf>
    <xf numFmtId="4" fontId="20" fillId="4" borderId="16" xfId="2" applyNumberFormat="1" applyFont="1" applyFill="1" applyBorder="1" applyAlignment="1">
      <alignment horizontal="center"/>
    </xf>
    <xf numFmtId="4" fontId="19" fillId="0" borderId="4" xfId="0" applyNumberFormat="1" applyFont="1" applyBorder="1" applyAlignment="1">
      <alignment horizontal="center" vertical="center" wrapText="1"/>
    </xf>
    <xf numFmtId="0" fontId="19" fillId="8" borderId="18" xfId="0" applyFont="1" applyFill="1" applyBorder="1" applyAlignment="1">
      <alignment horizontal="center"/>
    </xf>
    <xf numFmtId="0" fontId="19" fillId="0" borderId="18" xfId="0" applyFont="1" applyBorder="1" applyAlignment="1">
      <alignment horizontal="center"/>
    </xf>
    <xf numFmtId="0" fontId="25" fillId="0" borderId="4" xfId="0" applyFont="1" applyBorder="1" applyAlignment="1">
      <alignment horizontal="center"/>
    </xf>
    <xf numFmtId="0" fontId="19" fillId="0" borderId="12" xfId="0" applyFont="1" applyBorder="1" applyAlignment="1">
      <alignment horizontal="center" wrapText="1"/>
    </xf>
    <xf numFmtId="0" fontId="20" fillId="0" borderId="0" xfId="0" applyFont="1" applyAlignment="1">
      <alignment vertical="center" wrapText="1"/>
    </xf>
    <xf numFmtId="166" fontId="20" fillId="0" borderId="19" xfId="14" applyFont="1" applyFill="1" applyBorder="1"/>
    <xf numFmtId="10" fontId="20" fillId="0" borderId="26" xfId="10" applyNumberFormat="1" applyFont="1" applyFill="1" applyBorder="1" applyAlignment="1">
      <alignment horizontal="right"/>
    </xf>
    <xf numFmtId="0" fontId="20" fillId="0" borderId="13" xfId="0" applyFont="1" applyBorder="1" applyAlignment="1">
      <alignment horizontal="center" wrapText="1"/>
    </xf>
    <xf numFmtId="168" fontId="20" fillId="0" borderId="16" xfId="13" applyFont="1" applyFill="1" applyBorder="1" applyAlignment="1">
      <alignment horizontal="center"/>
    </xf>
    <xf numFmtId="178" fontId="20" fillId="0" borderId="16" xfId="14" applyNumberFormat="1" applyFont="1" applyFill="1" applyBorder="1"/>
    <xf numFmtId="10" fontId="20" fillId="0" borderId="16" xfId="10" applyNumberFormat="1" applyFont="1" applyFill="1" applyBorder="1" applyAlignment="1">
      <alignment horizontal="right" vertical="center"/>
    </xf>
    <xf numFmtId="2" fontId="24" fillId="0" borderId="16" xfId="0" applyNumberFormat="1" applyFont="1" applyBorder="1" applyAlignment="1">
      <alignment horizontal="center"/>
    </xf>
    <xf numFmtId="0" fontId="2" fillId="0" borderId="26" xfId="0" applyFont="1" applyBorder="1" applyAlignment="1">
      <alignment horizontal="left"/>
    </xf>
    <xf numFmtId="0" fontId="2" fillId="0" borderId="16" xfId="0" applyFont="1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16" xfId="0" applyBorder="1" applyAlignment="1">
      <alignment horizontal="right"/>
    </xf>
    <xf numFmtId="2" fontId="3" fillId="0" borderId="16" xfId="0" applyNumberFormat="1" applyFont="1" applyBorder="1" applyAlignment="1">
      <alignment horizontal="right"/>
    </xf>
    <xf numFmtId="2" fontId="0" fillId="0" borderId="16" xfId="0" applyNumberFormat="1" applyBorder="1"/>
    <xf numFmtId="4" fontId="20" fillId="12" borderId="0" xfId="0" applyNumberFormat="1" applyFont="1" applyFill="1" applyAlignment="1">
      <alignment horizontal="center" vertical="center" wrapText="1"/>
    </xf>
    <xf numFmtId="186" fontId="24" fillId="8" borderId="0" xfId="0" applyNumberFormat="1" applyFont="1" applyFill="1"/>
    <xf numFmtId="186" fontId="24" fillId="0" borderId="30" xfId="0" applyNumberFormat="1" applyFont="1" applyBorder="1"/>
    <xf numFmtId="186" fontId="24" fillId="8" borderId="30" xfId="0" applyNumberFormat="1" applyFont="1" applyFill="1" applyBorder="1"/>
    <xf numFmtId="186" fontId="24" fillId="0" borderId="26" xfId="0" applyNumberFormat="1" applyFont="1" applyBorder="1"/>
    <xf numFmtId="0" fontId="10" fillId="0" borderId="12" xfId="0" applyFont="1" applyBorder="1" applyAlignment="1">
      <alignment horizontal="center"/>
    </xf>
    <xf numFmtId="4" fontId="10" fillId="0" borderId="16" xfId="0" applyNumberFormat="1" applyFont="1" applyBorder="1" applyAlignment="1">
      <alignment horizontal="left" wrapText="1"/>
    </xf>
    <xf numFmtId="4" fontId="3" fillId="0" borderId="30" xfId="0" applyNumberFormat="1" applyFont="1" applyBorder="1" applyAlignment="1">
      <alignment wrapText="1"/>
    </xf>
    <xf numFmtId="4" fontId="3" fillId="0" borderId="33" xfId="0" applyNumberFormat="1" applyFont="1" applyBorder="1" applyAlignment="1">
      <alignment wrapText="1"/>
    </xf>
    <xf numFmtId="0" fontId="3" fillId="0" borderId="33" xfId="0" applyFont="1" applyBorder="1" applyAlignment="1">
      <alignment wrapText="1"/>
    </xf>
    <xf numFmtId="2" fontId="3" fillId="0" borderId="33" xfId="0" applyNumberFormat="1" applyFont="1" applyBorder="1" applyAlignment="1">
      <alignment wrapText="1"/>
    </xf>
    <xf numFmtId="0" fontId="3" fillId="0" borderId="16" xfId="0" applyFont="1" applyBorder="1" applyAlignment="1">
      <alignment wrapText="1"/>
    </xf>
    <xf numFmtId="2" fontId="3" fillId="0" borderId="16" xfId="0" applyNumberFormat="1" applyFont="1" applyBorder="1" applyAlignment="1">
      <alignment wrapText="1"/>
    </xf>
    <xf numFmtId="2" fontId="0" fillId="0" borderId="0" xfId="0" applyNumberFormat="1"/>
    <xf numFmtId="168" fontId="3" fillId="0" borderId="0" xfId="13" applyFont="1" applyFill="1" applyAlignment="1" applyProtection="1">
      <alignment horizontal="center"/>
    </xf>
    <xf numFmtId="168" fontId="10" fillId="0" borderId="3" xfId="13" applyFont="1" applyFill="1" applyBorder="1" applyAlignment="1" applyProtection="1">
      <alignment horizontal="center"/>
    </xf>
    <xf numFmtId="168" fontId="3" fillId="0" borderId="16" xfId="13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168" fontId="10" fillId="0" borderId="55" xfId="13" applyFont="1" applyFill="1" applyBorder="1" applyAlignment="1" applyProtection="1">
      <alignment horizontal="center"/>
    </xf>
    <xf numFmtId="168" fontId="10" fillId="0" borderId="0" xfId="13" applyFont="1" applyFill="1" applyBorder="1" applyAlignment="1" applyProtection="1">
      <alignment horizontal="center"/>
    </xf>
    <xf numFmtId="168" fontId="3" fillId="0" borderId="17" xfId="13" applyFont="1" applyFill="1" applyBorder="1" applyAlignment="1" applyProtection="1">
      <alignment horizontal="center"/>
    </xf>
    <xf numFmtId="168" fontId="10" fillId="13" borderId="16" xfId="13" applyFont="1" applyFill="1" applyBorder="1" applyAlignment="1" applyProtection="1">
      <alignment horizontal="center"/>
    </xf>
    <xf numFmtId="168" fontId="10" fillId="11" borderId="16" xfId="13" applyFont="1" applyFill="1" applyBorder="1" applyAlignment="1" applyProtection="1">
      <alignment horizontal="center"/>
    </xf>
    <xf numFmtId="0" fontId="19" fillId="4" borderId="46" xfId="0" applyFont="1" applyFill="1" applyBorder="1" applyAlignment="1">
      <alignment horizontal="right" vertical="center" wrapText="1"/>
    </xf>
    <xf numFmtId="166" fontId="24" fillId="0" borderId="16" xfId="14" applyFont="1" applyBorder="1"/>
    <xf numFmtId="0" fontId="24" fillId="0" borderId="16" xfId="16" applyFont="1" applyBorder="1" applyAlignment="1">
      <alignment vertical="center" wrapText="1"/>
    </xf>
    <xf numFmtId="177" fontId="24" fillId="0" borderId="16" xfId="0" applyNumberFormat="1" applyFont="1" applyBorder="1"/>
    <xf numFmtId="179" fontId="24" fillId="0" borderId="16" xfId="0" applyNumberFormat="1" applyFont="1" applyBorder="1"/>
    <xf numFmtId="10" fontId="24" fillId="4" borderId="0" xfId="0" applyNumberFormat="1" applyFont="1" applyFill="1"/>
    <xf numFmtId="177" fontId="24" fillId="0" borderId="16" xfId="0" applyNumberFormat="1" applyFont="1" applyBorder="1" applyAlignment="1">
      <alignment vertical="center"/>
    </xf>
    <xf numFmtId="10" fontId="24" fillId="0" borderId="16" xfId="0" applyNumberFormat="1" applyFont="1" applyBorder="1" applyAlignment="1">
      <alignment vertical="center"/>
    </xf>
    <xf numFmtId="181" fontId="25" fillId="7" borderId="16" xfId="16" applyNumberFormat="1" applyFont="1" applyFill="1" applyBorder="1"/>
    <xf numFmtId="9" fontId="20" fillId="4" borderId="16" xfId="21" applyFont="1" applyFill="1" applyBorder="1" applyAlignment="1">
      <alignment horizontal="center" vertical="center"/>
    </xf>
    <xf numFmtId="3" fontId="25" fillId="0" borderId="0" xfId="16" applyNumberFormat="1" applyFont="1"/>
    <xf numFmtId="0" fontId="25" fillId="0" borderId="0" xfId="16" applyFont="1"/>
    <xf numFmtId="3" fontId="24" fillId="0" borderId="0" xfId="16" applyNumberFormat="1" applyFont="1"/>
    <xf numFmtId="170" fontId="31" fillId="0" borderId="0" xfId="16" applyNumberFormat="1" applyFont="1"/>
    <xf numFmtId="0" fontId="25" fillId="0" borderId="30" xfId="0" applyFont="1" applyBorder="1" applyAlignment="1">
      <alignment horizontal="center"/>
    </xf>
    <xf numFmtId="4" fontId="25" fillId="0" borderId="30" xfId="0" applyNumberFormat="1" applyFont="1" applyBorder="1" applyAlignment="1">
      <alignment horizontal="center" vertical="center" wrapText="1"/>
    </xf>
    <xf numFmtId="0" fontId="24" fillId="0" borderId="16" xfId="0" applyFont="1" applyBorder="1" applyAlignment="1">
      <alignment horizontal="left"/>
    </xf>
    <xf numFmtId="10" fontId="24" fillId="0" borderId="0" xfId="0" applyNumberFormat="1" applyFont="1"/>
    <xf numFmtId="0" fontId="19" fillId="0" borderId="24" xfId="0" applyFont="1" applyBorder="1" applyAlignment="1">
      <alignment horizontal="center"/>
    </xf>
    <xf numFmtId="4" fontId="20" fillId="0" borderId="33" xfId="0" applyNumberFormat="1" applyFont="1" applyBorder="1" applyAlignment="1">
      <alignment horizontal="left" wrapText="1"/>
    </xf>
    <xf numFmtId="0" fontId="20" fillId="0" borderId="25" xfId="0" applyFont="1" applyBorder="1" applyAlignment="1">
      <alignment horizontal="center"/>
    </xf>
    <xf numFmtId="168" fontId="20" fillId="0" borderId="25" xfId="13" applyFont="1" applyFill="1" applyBorder="1" applyAlignment="1">
      <alignment horizontal="center"/>
    </xf>
    <xf numFmtId="178" fontId="20" fillId="0" borderId="38" xfId="14" applyNumberFormat="1" applyFont="1" applyFill="1" applyBorder="1"/>
    <xf numFmtId="186" fontId="24" fillId="0" borderId="31" xfId="0" applyNumberFormat="1" applyFont="1" applyBorder="1"/>
    <xf numFmtId="186" fontId="24" fillId="8" borderId="31" xfId="0" applyNumberFormat="1" applyFont="1" applyFill="1" applyBorder="1"/>
    <xf numFmtId="186" fontId="20" fillId="8" borderId="26" xfId="0" applyNumberFormat="1" applyFont="1" applyFill="1" applyBorder="1"/>
    <xf numFmtId="186" fontId="24" fillId="0" borderId="38" xfId="0" applyNumberFormat="1" applyFont="1" applyBorder="1"/>
    <xf numFmtId="186" fontId="20" fillId="8" borderId="47" xfId="0" applyNumberFormat="1" applyFont="1" applyFill="1" applyBorder="1" applyAlignment="1">
      <alignment horizontal="center"/>
    </xf>
    <xf numFmtId="186" fontId="20" fillId="0" borderId="47" xfId="0" applyNumberFormat="1" applyFont="1" applyBorder="1" applyAlignment="1">
      <alignment horizontal="center"/>
    </xf>
    <xf numFmtId="186" fontId="24" fillId="0" borderId="20" xfId="0" applyNumberFormat="1" applyFont="1" applyBorder="1"/>
    <xf numFmtId="186" fontId="24" fillId="8" borderId="48" xfId="0" applyNumberFormat="1" applyFont="1" applyFill="1" applyBorder="1"/>
    <xf numFmtId="186" fontId="20" fillId="15" borderId="44" xfId="0" applyNumberFormat="1" applyFont="1" applyFill="1" applyBorder="1"/>
    <xf numFmtId="186" fontId="20" fillId="15" borderId="44" xfId="0" applyNumberFormat="1" applyFont="1" applyFill="1" applyBorder="1" applyAlignment="1">
      <alignment horizontal="center"/>
    </xf>
    <xf numFmtId="186" fontId="24" fillId="15" borderId="44" xfId="0" applyNumberFormat="1" applyFont="1" applyFill="1" applyBorder="1"/>
    <xf numFmtId="186" fontId="24" fillId="8" borderId="47" xfId="0" applyNumberFormat="1" applyFont="1" applyFill="1" applyBorder="1"/>
    <xf numFmtId="186" fontId="20" fillId="8" borderId="65" xfId="0" applyNumberFormat="1" applyFont="1" applyFill="1" applyBorder="1" applyAlignment="1">
      <alignment horizontal="center"/>
    </xf>
    <xf numFmtId="168" fontId="31" fillId="0" borderId="0" xfId="16" applyNumberFormat="1" applyFont="1"/>
    <xf numFmtId="0" fontId="24" fillId="4" borderId="16" xfId="0" applyFont="1" applyFill="1" applyBorder="1" applyAlignment="1">
      <alignment horizontal="center"/>
    </xf>
    <xf numFmtId="0" fontId="25" fillId="0" borderId="21" xfId="0" applyFont="1" applyBorder="1"/>
    <xf numFmtId="14" fontId="25" fillId="0" borderId="19" xfId="0" applyNumberFormat="1" applyFont="1" applyBorder="1" applyAlignment="1">
      <alignment horizontal="center" vertical="center"/>
    </xf>
    <xf numFmtId="0" fontId="24" fillId="0" borderId="13" xfId="0" applyFont="1" applyBorder="1" applyAlignment="1">
      <alignment horizontal="center"/>
    </xf>
    <xf numFmtId="4" fontId="25" fillId="8" borderId="23" xfId="0" applyNumberFormat="1" applyFont="1" applyFill="1" applyBorder="1" applyAlignment="1">
      <alignment horizontal="center" vertical="center" wrapText="1"/>
    </xf>
    <xf numFmtId="0" fontId="24" fillId="14" borderId="13" xfId="0" applyFont="1" applyFill="1" applyBorder="1" applyAlignment="1">
      <alignment horizontal="center" vertical="center"/>
    </xf>
    <xf numFmtId="0" fontId="2" fillId="8" borderId="23" xfId="0" applyFont="1" applyFill="1" applyBorder="1"/>
    <xf numFmtId="4" fontId="3" fillId="0" borderId="16" xfId="0" applyNumberFormat="1" applyFont="1" applyBorder="1" applyAlignment="1">
      <alignment horizontal="left"/>
    </xf>
    <xf numFmtId="0" fontId="10" fillId="0" borderId="16" xfId="0" applyFont="1" applyBorder="1" applyAlignment="1">
      <alignment horizontal="center" wrapText="1"/>
    </xf>
    <xf numFmtId="176" fontId="23" fillId="4" borderId="16" xfId="2" applyNumberFormat="1" applyFont="1" applyFill="1" applyBorder="1"/>
    <xf numFmtId="0" fontId="0" fillId="0" borderId="21" xfId="0" applyBorder="1"/>
    <xf numFmtId="0" fontId="2" fillId="0" borderId="0" xfId="0" applyFont="1"/>
    <xf numFmtId="186" fontId="20" fillId="0" borderId="21" xfId="0" applyNumberFormat="1" applyFont="1" applyBorder="1"/>
    <xf numFmtId="3" fontId="27" fillId="4" borderId="0" xfId="2" applyNumberFormat="1" applyFont="1" applyFill="1" applyBorder="1"/>
    <xf numFmtId="3" fontId="23" fillId="4" borderId="0" xfId="2" applyNumberFormat="1" applyFont="1" applyFill="1" applyBorder="1"/>
    <xf numFmtId="0" fontId="20" fillId="0" borderId="0" xfId="0" applyFont="1" applyBorder="1"/>
    <xf numFmtId="0" fontId="26" fillId="0" borderId="0" xfId="16" applyFont="1"/>
    <xf numFmtId="0" fontId="24" fillId="0" borderId="21" xfId="0" applyFont="1" applyBorder="1"/>
    <xf numFmtId="0" fontId="34" fillId="0" borderId="21" xfId="0" applyFont="1" applyBorder="1"/>
    <xf numFmtId="2" fontId="23" fillId="4" borderId="22" xfId="2" applyNumberFormat="1" applyFont="1" applyFill="1" applyBorder="1"/>
    <xf numFmtId="2" fontId="23" fillId="4" borderId="21" xfId="2" applyNumberFormat="1" applyFont="1" applyFill="1" applyBorder="1"/>
    <xf numFmtId="4" fontId="11" fillId="4" borderId="1" xfId="2" applyNumberFormat="1" applyFont="1" applyFill="1" applyBorder="1" applyAlignment="1">
      <alignment horizontal="center"/>
    </xf>
    <xf numFmtId="4" fontId="11" fillId="4" borderId="2" xfId="2" applyNumberFormat="1" applyFont="1" applyFill="1" applyBorder="1" applyAlignment="1">
      <alignment horizontal="center"/>
    </xf>
    <xf numFmtId="4" fontId="11" fillId="4" borderId="3" xfId="2" applyNumberFormat="1" applyFont="1" applyFill="1" applyBorder="1" applyAlignment="1">
      <alignment horizontal="center"/>
    </xf>
    <xf numFmtId="4" fontId="10" fillId="4" borderId="4" xfId="2" applyNumberFormat="1" applyFont="1" applyFill="1" applyBorder="1" applyAlignment="1">
      <alignment horizontal="center"/>
    </xf>
    <xf numFmtId="4" fontId="10" fillId="4" borderId="0" xfId="2" applyNumberFormat="1" applyFont="1" applyFill="1" applyAlignment="1">
      <alignment horizontal="center"/>
    </xf>
    <xf numFmtId="4" fontId="10" fillId="4" borderId="5" xfId="2" applyNumberFormat="1" applyFont="1" applyFill="1" applyBorder="1" applyAlignment="1">
      <alignment horizontal="center"/>
    </xf>
    <xf numFmtId="0" fontId="6" fillId="4" borderId="4" xfId="2" applyFont="1" applyFill="1" applyBorder="1" applyAlignment="1">
      <alignment horizontal="center" vertical="center"/>
    </xf>
    <xf numFmtId="0" fontId="6" fillId="4" borderId="0" xfId="2" applyFont="1" applyFill="1" applyAlignment="1">
      <alignment horizontal="center" vertical="center"/>
    </xf>
    <xf numFmtId="0" fontId="6" fillId="4" borderId="5" xfId="2" applyFont="1" applyFill="1" applyBorder="1" applyAlignment="1">
      <alignment horizontal="center" vertical="center"/>
    </xf>
    <xf numFmtId="4" fontId="14" fillId="4" borderId="46" xfId="2" applyNumberFormat="1" applyFont="1" applyFill="1" applyBorder="1" applyAlignment="1">
      <alignment horizontal="center" vertical="center" wrapText="1"/>
    </xf>
    <xf numFmtId="4" fontId="14" fillId="4" borderId="33" xfId="2" applyNumberFormat="1" applyFont="1" applyFill="1" applyBorder="1" applyAlignment="1">
      <alignment horizontal="center" vertical="center" wrapText="1"/>
    </xf>
    <xf numFmtId="4" fontId="14" fillId="4" borderId="45" xfId="2" applyNumberFormat="1" applyFont="1" applyFill="1" applyBorder="1" applyAlignment="1">
      <alignment horizontal="center" vertical="center" wrapText="1"/>
    </xf>
    <xf numFmtId="4" fontId="10" fillId="10" borderId="30" xfId="0" applyNumberFormat="1" applyFont="1" applyFill="1" applyBorder="1" applyAlignment="1">
      <alignment horizontal="left" wrapText="1"/>
    </xf>
    <xf numFmtId="4" fontId="10" fillId="10" borderId="33" xfId="0" applyNumberFormat="1" applyFont="1" applyFill="1" applyBorder="1" applyAlignment="1">
      <alignment horizontal="left" wrapText="1"/>
    </xf>
    <xf numFmtId="4" fontId="10" fillId="10" borderId="31" xfId="0" applyNumberFormat="1" applyFont="1" applyFill="1" applyBorder="1" applyAlignment="1">
      <alignment horizontal="left" wrapText="1"/>
    </xf>
    <xf numFmtId="0" fontId="0" fillId="0" borderId="30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1" xfId="0" applyBorder="1" applyAlignment="1">
      <alignment horizontal="center"/>
    </xf>
    <xf numFmtId="4" fontId="10" fillId="8" borderId="30" xfId="0" applyNumberFormat="1" applyFont="1" applyFill="1" applyBorder="1" applyAlignment="1">
      <alignment horizontal="left"/>
    </xf>
    <xf numFmtId="4" fontId="10" fillId="8" borderId="33" xfId="0" applyNumberFormat="1" applyFont="1" applyFill="1" applyBorder="1" applyAlignment="1">
      <alignment horizontal="left"/>
    </xf>
    <xf numFmtId="4" fontId="10" fillId="8" borderId="31" xfId="0" applyNumberFormat="1" applyFont="1" applyFill="1" applyBorder="1" applyAlignment="1">
      <alignment horizontal="left"/>
    </xf>
    <xf numFmtId="4" fontId="10" fillId="8" borderId="30" xfId="0" applyNumberFormat="1" applyFont="1" applyFill="1" applyBorder="1" applyAlignment="1">
      <alignment horizontal="left" wrapText="1"/>
    </xf>
    <xf numFmtId="4" fontId="10" fillId="8" borderId="33" xfId="0" applyNumberFormat="1" applyFont="1" applyFill="1" applyBorder="1" applyAlignment="1">
      <alignment horizontal="left" wrapText="1"/>
    </xf>
    <xf numFmtId="4" fontId="10" fillId="8" borderId="31" xfId="0" applyNumberFormat="1" applyFont="1" applyFill="1" applyBorder="1" applyAlignment="1">
      <alignment horizontal="left" wrapText="1"/>
    </xf>
    <xf numFmtId="4" fontId="10" fillId="8" borderId="16" xfId="0" applyNumberFormat="1" applyFont="1" applyFill="1" applyBorder="1" applyAlignment="1">
      <alignment horizontal="left"/>
    </xf>
    <xf numFmtId="4" fontId="42" fillId="0" borderId="30" xfId="0" applyNumberFormat="1" applyFont="1" applyBorder="1" applyAlignment="1">
      <alignment horizontal="left" wrapText="1"/>
    </xf>
    <xf numFmtId="4" fontId="42" fillId="0" borderId="33" xfId="0" applyNumberFormat="1" applyFont="1" applyBorder="1" applyAlignment="1">
      <alignment horizontal="left" wrapText="1"/>
    </xf>
    <xf numFmtId="4" fontId="42" fillId="0" borderId="31" xfId="0" applyNumberFormat="1" applyFont="1" applyBorder="1" applyAlignment="1">
      <alignment horizontal="left" wrapText="1"/>
    </xf>
    <xf numFmtId="4" fontId="10" fillId="13" borderId="1" xfId="0" applyNumberFormat="1" applyFont="1" applyFill="1" applyBorder="1" applyAlignment="1">
      <alignment horizontal="center" vertical="center" wrapText="1"/>
    </xf>
    <xf numFmtId="4" fontId="10" fillId="13" borderId="2" xfId="0" applyNumberFormat="1" applyFont="1" applyFill="1" applyBorder="1" applyAlignment="1">
      <alignment horizontal="center" vertical="center" wrapText="1"/>
    </xf>
    <xf numFmtId="4" fontId="10" fillId="13" borderId="3" xfId="0" applyNumberFormat="1" applyFont="1" applyFill="1" applyBorder="1" applyAlignment="1">
      <alignment horizontal="center" vertical="center" wrapText="1"/>
    </xf>
    <xf numFmtId="4" fontId="10" fillId="13" borderId="9" xfId="0" applyNumberFormat="1" applyFont="1" applyFill="1" applyBorder="1" applyAlignment="1">
      <alignment horizontal="center" vertical="center" wrapText="1"/>
    </xf>
    <xf numFmtId="4" fontId="10" fillId="13" borderId="10" xfId="0" applyNumberFormat="1" applyFont="1" applyFill="1" applyBorder="1" applyAlignment="1">
      <alignment horizontal="center" vertical="center" wrapText="1"/>
    </xf>
    <xf numFmtId="4" fontId="10" fillId="13" borderId="11" xfId="0" applyNumberFormat="1" applyFont="1" applyFill="1" applyBorder="1" applyAlignment="1">
      <alignment horizontal="center" vertical="center" wrapText="1"/>
    </xf>
    <xf numFmtId="4" fontId="10" fillId="0" borderId="30" xfId="0" applyNumberFormat="1" applyFont="1" applyBorder="1" applyAlignment="1">
      <alignment horizontal="left" wrapText="1"/>
    </xf>
    <xf numFmtId="4" fontId="10" fillId="0" borderId="33" xfId="0" applyNumberFormat="1" applyFont="1" applyBorder="1" applyAlignment="1">
      <alignment horizontal="left" wrapText="1"/>
    </xf>
    <xf numFmtId="4" fontId="10" fillId="0" borderId="31" xfId="0" applyNumberFormat="1" applyFont="1" applyBorder="1" applyAlignment="1">
      <alignment horizontal="left" wrapText="1"/>
    </xf>
    <xf numFmtId="4" fontId="10" fillId="7" borderId="6" xfId="0" applyNumberFormat="1" applyFont="1" applyFill="1" applyBorder="1" applyAlignment="1">
      <alignment horizontal="center"/>
    </xf>
    <xf numFmtId="0" fontId="10" fillId="7" borderId="7" xfId="0" applyFont="1" applyFill="1" applyBorder="1" applyAlignment="1">
      <alignment horizontal="center"/>
    </xf>
    <xf numFmtId="0" fontId="10" fillId="7" borderId="8" xfId="0" applyFont="1" applyFill="1" applyBorder="1" applyAlignment="1">
      <alignment horizontal="center"/>
    </xf>
    <xf numFmtId="4" fontId="10" fillId="11" borderId="30" xfId="0" applyNumberFormat="1" applyFont="1" applyFill="1" applyBorder="1" applyAlignment="1">
      <alignment horizontal="left"/>
    </xf>
    <xf numFmtId="4" fontId="10" fillId="11" borderId="33" xfId="0" applyNumberFormat="1" applyFont="1" applyFill="1" applyBorder="1" applyAlignment="1">
      <alignment horizontal="left"/>
    </xf>
    <xf numFmtId="0" fontId="2" fillId="13" borderId="30" xfId="0" applyFont="1" applyFill="1" applyBorder="1" applyAlignment="1">
      <alignment horizontal="left"/>
    </xf>
    <xf numFmtId="0" fontId="2" fillId="13" borderId="33" xfId="0" applyFont="1" applyFill="1" applyBorder="1" applyAlignment="1">
      <alignment horizontal="left"/>
    </xf>
    <xf numFmtId="0" fontId="2" fillId="13" borderId="31" xfId="0" applyFont="1" applyFill="1" applyBorder="1" applyAlignment="1">
      <alignment horizontal="left"/>
    </xf>
    <xf numFmtId="0" fontId="2" fillId="13" borderId="26" xfId="0" applyFont="1" applyFill="1" applyBorder="1" applyAlignment="1">
      <alignment horizontal="left"/>
    </xf>
    <xf numFmtId="0" fontId="2" fillId="13" borderId="25" xfId="0" applyFont="1" applyFill="1" applyBorder="1" applyAlignment="1">
      <alignment horizontal="left"/>
    </xf>
    <xf numFmtId="0" fontId="2" fillId="13" borderId="38" xfId="0" applyFont="1" applyFill="1" applyBorder="1" applyAlignment="1">
      <alignment horizontal="left"/>
    </xf>
    <xf numFmtId="0" fontId="10" fillId="11" borderId="16" xfId="0" applyFont="1" applyFill="1" applyBorder="1" applyAlignment="1">
      <alignment horizontal="left"/>
    </xf>
    <xf numFmtId="4" fontId="3" fillId="0" borderId="30" xfId="0" applyNumberFormat="1" applyFont="1" applyBorder="1" applyAlignment="1">
      <alignment horizontal="center"/>
    </xf>
    <xf numFmtId="4" fontId="3" fillId="0" borderId="33" xfId="0" applyNumberFormat="1" applyFont="1" applyBorder="1" applyAlignment="1">
      <alignment horizontal="center"/>
    </xf>
    <xf numFmtId="4" fontId="3" fillId="0" borderId="3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25" fillId="0" borderId="19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0" fontId="25" fillId="0" borderId="30" xfId="0" applyFont="1" applyBorder="1" applyAlignment="1">
      <alignment horizontal="center"/>
    </xf>
    <xf numFmtId="0" fontId="25" fillId="0" borderId="33" xfId="0" applyFont="1" applyBorder="1" applyAlignment="1">
      <alignment horizontal="center"/>
    </xf>
    <xf numFmtId="0" fontId="25" fillId="0" borderId="49" xfId="0" applyFont="1" applyBorder="1" applyAlignment="1">
      <alignment horizontal="center"/>
    </xf>
    <xf numFmtId="0" fontId="25" fillId="0" borderId="56" xfId="0" applyFont="1" applyBorder="1" applyAlignment="1">
      <alignment horizontal="center"/>
    </xf>
    <xf numFmtId="0" fontId="25" fillId="0" borderId="42" xfId="0" applyFont="1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2" xfId="0" applyBorder="1" applyAlignment="1">
      <alignment horizontal="center"/>
    </xf>
    <xf numFmtId="4" fontId="25" fillId="0" borderId="26" xfId="0" applyNumberFormat="1" applyFont="1" applyBorder="1" applyAlignment="1">
      <alignment horizontal="center" vertical="center" wrapText="1"/>
    </xf>
    <xf numFmtId="4" fontId="25" fillId="0" borderId="25" xfId="0" applyNumberFormat="1" applyFont="1" applyBorder="1" applyAlignment="1">
      <alignment horizontal="center" vertical="center" wrapText="1"/>
    </xf>
    <xf numFmtId="4" fontId="25" fillId="0" borderId="20" xfId="0" applyNumberFormat="1" applyFont="1" applyBorder="1" applyAlignment="1">
      <alignment horizontal="center" vertical="center" wrapText="1"/>
    </xf>
    <xf numFmtId="4" fontId="25" fillId="0" borderId="21" xfId="0" applyNumberFormat="1" applyFont="1" applyBorder="1" applyAlignment="1">
      <alignment horizontal="center" vertical="center" wrapText="1"/>
    </xf>
    <xf numFmtId="3" fontId="25" fillId="0" borderId="15" xfId="0" applyNumberFormat="1" applyFont="1" applyBorder="1" applyAlignment="1">
      <alignment horizontal="center" vertical="center" wrapText="1"/>
    </xf>
    <xf numFmtId="3" fontId="25" fillId="0" borderId="16" xfId="0" applyNumberFormat="1" applyFont="1" applyBorder="1" applyAlignment="1">
      <alignment horizontal="center" vertical="center" wrapText="1"/>
    </xf>
    <xf numFmtId="3" fontId="25" fillId="0" borderId="17" xfId="0" applyNumberFormat="1" applyFont="1" applyBorder="1" applyAlignment="1">
      <alignment horizontal="center" vertical="center" wrapText="1"/>
    </xf>
    <xf numFmtId="4" fontId="25" fillId="0" borderId="30" xfId="0" applyNumberFormat="1" applyFont="1" applyBorder="1" applyAlignment="1">
      <alignment horizontal="center" vertical="center" wrapText="1"/>
    </xf>
    <xf numFmtId="4" fontId="25" fillId="0" borderId="33" xfId="0" applyNumberFormat="1" applyFont="1" applyBorder="1" applyAlignment="1">
      <alignment horizontal="center" vertical="center" wrapText="1"/>
    </xf>
    <xf numFmtId="4" fontId="25" fillId="0" borderId="16" xfId="0" applyNumberFormat="1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/>
    </xf>
    <xf numFmtId="0" fontId="25" fillId="0" borderId="16" xfId="0" applyFont="1" applyBorder="1" applyAlignment="1">
      <alignment horizontal="center" vertical="center"/>
    </xf>
    <xf numFmtId="0" fontId="25" fillId="0" borderId="17" xfId="0" applyFont="1" applyBorder="1" applyAlignment="1">
      <alignment horizontal="center" vertical="center"/>
    </xf>
    <xf numFmtId="14" fontId="25" fillId="0" borderId="50" xfId="0" applyNumberFormat="1" applyFont="1" applyBorder="1" applyAlignment="1">
      <alignment horizontal="center" vertical="center"/>
    </xf>
    <xf numFmtId="14" fontId="25" fillId="0" borderId="51" xfId="0" applyNumberFormat="1" applyFont="1" applyBorder="1" applyAlignment="1">
      <alignment horizontal="center" vertical="center"/>
    </xf>
    <xf numFmtId="14" fontId="25" fillId="0" borderId="52" xfId="0" applyNumberFormat="1" applyFont="1" applyBorder="1" applyAlignment="1">
      <alignment horizontal="center" vertical="center"/>
    </xf>
    <xf numFmtId="0" fontId="10" fillId="13" borderId="30" xfId="0" applyFont="1" applyFill="1" applyBorder="1" applyAlignment="1">
      <alignment horizontal="left"/>
    </xf>
    <xf numFmtId="0" fontId="10" fillId="13" borderId="33" xfId="0" applyFont="1" applyFill="1" applyBorder="1" applyAlignment="1">
      <alignment horizontal="left"/>
    </xf>
    <xf numFmtId="0" fontId="10" fillId="13" borderId="31" xfId="0" applyFont="1" applyFill="1" applyBorder="1" applyAlignment="1">
      <alignment horizontal="left"/>
    </xf>
    <xf numFmtId="0" fontId="2" fillId="8" borderId="30" xfId="0" applyFont="1" applyFill="1" applyBorder="1" applyAlignment="1">
      <alignment horizontal="left"/>
    </xf>
    <xf numFmtId="0" fontId="2" fillId="8" borderId="33" xfId="0" applyFont="1" applyFill="1" applyBorder="1" applyAlignment="1">
      <alignment horizontal="left"/>
    </xf>
    <xf numFmtId="0" fontId="2" fillId="8" borderId="31" xfId="0" applyFont="1" applyFill="1" applyBorder="1" applyAlignment="1">
      <alignment horizontal="left"/>
    </xf>
    <xf numFmtId="4" fontId="44" fillId="13" borderId="16" xfId="0" applyNumberFormat="1" applyFont="1" applyFill="1" applyBorder="1" applyAlignment="1">
      <alignment horizontal="left"/>
    </xf>
    <xf numFmtId="0" fontId="25" fillId="0" borderId="31" xfId="0" applyFont="1" applyBorder="1" applyAlignment="1">
      <alignment horizontal="center"/>
    </xf>
    <xf numFmtId="0" fontId="23" fillId="4" borderId="26" xfId="2" applyFont="1" applyFill="1" applyBorder="1" applyAlignment="1">
      <alignment horizontal="center"/>
    </xf>
    <xf numFmtId="0" fontId="23" fillId="4" borderId="38" xfId="2" applyFont="1" applyFill="1" applyBorder="1" applyAlignment="1">
      <alignment horizontal="center"/>
    </xf>
    <xf numFmtId="0" fontId="23" fillId="4" borderId="47" xfId="2" applyFont="1" applyFill="1" applyBorder="1" applyAlignment="1">
      <alignment horizontal="center"/>
    </xf>
    <xf numFmtId="0" fontId="23" fillId="4" borderId="37" xfId="2" applyFont="1" applyFill="1" applyBorder="1" applyAlignment="1">
      <alignment horizontal="center"/>
    </xf>
    <xf numFmtId="0" fontId="23" fillId="4" borderId="20" xfId="2" applyFont="1" applyFill="1" applyBorder="1" applyAlignment="1">
      <alignment horizontal="center"/>
    </xf>
    <xf numFmtId="0" fontId="23" fillId="4" borderId="22" xfId="2" applyFont="1" applyFill="1" applyBorder="1" applyAlignment="1">
      <alignment horizontal="center"/>
    </xf>
    <xf numFmtId="4" fontId="25" fillId="0" borderId="38" xfId="0" applyNumberFormat="1" applyFont="1" applyBorder="1" applyAlignment="1">
      <alignment horizontal="center" vertical="center" wrapText="1"/>
    </xf>
    <xf numFmtId="4" fontId="25" fillId="0" borderId="22" xfId="0" applyNumberFormat="1" applyFont="1" applyBorder="1" applyAlignment="1">
      <alignment horizontal="center" vertical="center" wrapText="1"/>
    </xf>
    <xf numFmtId="3" fontId="25" fillId="0" borderId="19" xfId="0" applyNumberFormat="1" applyFont="1" applyBorder="1" applyAlignment="1">
      <alignment horizontal="center" vertical="center" wrapText="1"/>
    </xf>
    <xf numFmtId="3" fontId="25" fillId="0" borderId="13" xfId="0" applyNumberFormat="1" applyFont="1" applyBorder="1" applyAlignment="1">
      <alignment horizontal="center" vertical="center" wrapText="1"/>
    </xf>
    <xf numFmtId="4" fontId="25" fillId="0" borderId="31" xfId="0" applyNumberFormat="1" applyFont="1" applyBorder="1" applyAlignment="1">
      <alignment horizontal="center" vertical="center" wrapText="1"/>
    </xf>
    <xf numFmtId="4" fontId="27" fillId="4" borderId="19" xfId="2" applyNumberFormat="1" applyFont="1" applyFill="1" applyBorder="1" applyAlignment="1">
      <alignment horizontal="center" vertical="center" wrapText="1"/>
    </xf>
    <xf numFmtId="4" fontId="27" fillId="4" borderId="13" xfId="2" applyNumberFormat="1" applyFont="1" applyFill="1" applyBorder="1" applyAlignment="1">
      <alignment horizontal="center" vertical="center" wrapText="1"/>
    </xf>
    <xf numFmtId="4" fontId="23" fillId="4" borderId="26" xfId="2" applyNumberFormat="1" applyFont="1" applyFill="1" applyBorder="1" applyAlignment="1">
      <alignment horizontal="center" vertical="center" wrapText="1"/>
    </xf>
    <xf numFmtId="4" fontId="23" fillId="4" borderId="38" xfId="2" applyNumberFormat="1" applyFont="1" applyFill="1" applyBorder="1" applyAlignment="1">
      <alignment horizontal="center" vertical="center" wrapText="1"/>
    </xf>
    <xf numFmtId="4" fontId="23" fillId="4" borderId="20" xfId="2" applyNumberFormat="1" applyFont="1" applyFill="1" applyBorder="1" applyAlignment="1">
      <alignment horizontal="center" vertical="center" wrapText="1"/>
    </xf>
    <xf numFmtId="4" fontId="23" fillId="4" borderId="22" xfId="2" applyNumberFormat="1" applyFont="1" applyFill="1" applyBorder="1" applyAlignment="1">
      <alignment horizontal="center" vertical="center" wrapText="1"/>
    </xf>
    <xf numFmtId="4" fontId="27" fillId="4" borderId="47" xfId="2" applyNumberFormat="1" applyFont="1" applyFill="1" applyBorder="1" applyAlignment="1">
      <alignment horizontal="center" vertical="center" wrapText="1"/>
    </xf>
    <xf numFmtId="4" fontId="27" fillId="4" borderId="0" xfId="2" applyNumberFormat="1" applyFont="1" applyFill="1" applyAlignment="1">
      <alignment horizontal="center" vertical="center" wrapText="1"/>
    </xf>
    <xf numFmtId="4" fontId="27" fillId="4" borderId="37" xfId="2" applyNumberFormat="1" applyFont="1" applyFill="1" applyBorder="1" applyAlignment="1">
      <alignment horizontal="center" vertical="center" wrapText="1"/>
    </xf>
    <xf numFmtId="4" fontId="27" fillId="8" borderId="60" xfId="2" applyNumberFormat="1" applyFont="1" applyFill="1" applyBorder="1" applyAlignment="1">
      <alignment horizontal="center"/>
    </xf>
    <xf numFmtId="4" fontId="27" fillId="8" borderId="7" xfId="2" applyNumberFormat="1" applyFont="1" applyFill="1" applyBorder="1" applyAlignment="1">
      <alignment horizontal="center"/>
    </xf>
    <xf numFmtId="4" fontId="27" fillId="8" borderId="61" xfId="2" applyNumberFormat="1" applyFont="1" applyFill="1" applyBorder="1" applyAlignment="1">
      <alignment horizontal="center"/>
    </xf>
    <xf numFmtId="0" fontId="27" fillId="4" borderId="30" xfId="2" applyFont="1" applyFill="1" applyBorder="1" applyAlignment="1">
      <alignment horizontal="left"/>
    </xf>
    <xf numFmtId="0" fontId="27" fillId="4" borderId="33" xfId="2" applyFont="1" applyFill="1" applyBorder="1" applyAlignment="1">
      <alignment horizontal="left"/>
    </xf>
    <xf numFmtId="0" fontId="27" fillId="4" borderId="31" xfId="2" applyFont="1" applyFill="1" applyBorder="1" applyAlignment="1">
      <alignment horizontal="left"/>
    </xf>
    <xf numFmtId="0" fontId="23" fillId="4" borderId="30" xfId="2" applyFont="1" applyFill="1" applyBorder="1" applyAlignment="1">
      <alignment horizontal="center"/>
    </xf>
    <xf numFmtId="0" fontId="23" fillId="4" borderId="31" xfId="2" applyFont="1" applyFill="1" applyBorder="1" applyAlignment="1">
      <alignment horizontal="center"/>
    </xf>
    <xf numFmtId="0" fontId="23" fillId="4" borderId="30" xfId="2" applyFont="1" applyFill="1" applyBorder="1" applyAlignment="1">
      <alignment horizontal="left"/>
    </xf>
    <xf numFmtId="0" fontId="23" fillId="4" borderId="31" xfId="2" applyFont="1" applyFill="1" applyBorder="1" applyAlignment="1">
      <alignment horizontal="left"/>
    </xf>
    <xf numFmtId="4" fontId="23" fillId="0" borderId="30" xfId="2" applyNumberFormat="1" applyFont="1" applyBorder="1" applyAlignment="1">
      <alignment horizontal="left"/>
    </xf>
    <xf numFmtId="4" fontId="23" fillId="0" borderId="31" xfId="2" applyNumberFormat="1" applyFont="1" applyBorder="1" applyAlignment="1">
      <alignment horizontal="left"/>
    </xf>
    <xf numFmtId="4" fontId="23" fillId="4" borderId="30" xfId="2" applyNumberFormat="1" applyFont="1" applyFill="1" applyBorder="1" applyAlignment="1">
      <alignment horizontal="left"/>
    </xf>
    <xf numFmtId="4" fontId="23" fillId="4" borderId="31" xfId="2" applyNumberFormat="1" applyFont="1" applyFill="1" applyBorder="1" applyAlignment="1">
      <alignment horizontal="left"/>
    </xf>
    <xf numFmtId="0" fontId="27" fillId="4" borderId="26" xfId="2" applyFont="1" applyFill="1" applyBorder="1" applyAlignment="1">
      <alignment horizontal="center" vertical="center"/>
    </xf>
    <xf numFmtId="0" fontId="27" fillId="4" borderId="38" xfId="2" applyFont="1" applyFill="1" applyBorder="1" applyAlignment="1">
      <alignment horizontal="center" vertical="center"/>
    </xf>
    <xf numFmtId="0" fontId="27" fillId="4" borderId="47" xfId="2" applyFont="1" applyFill="1" applyBorder="1" applyAlignment="1">
      <alignment horizontal="center" vertical="center"/>
    </xf>
    <xf numFmtId="0" fontId="27" fillId="4" borderId="37" xfId="2" applyFont="1" applyFill="1" applyBorder="1" applyAlignment="1">
      <alignment horizontal="center" vertical="center"/>
    </xf>
    <xf numFmtId="0" fontId="27" fillId="4" borderId="20" xfId="2" applyFont="1" applyFill="1" applyBorder="1" applyAlignment="1">
      <alignment horizontal="center" vertical="center"/>
    </xf>
    <xf numFmtId="0" fontId="27" fillId="4" borderId="22" xfId="2" applyFont="1" applyFill="1" applyBorder="1" applyAlignment="1">
      <alignment horizontal="center" vertical="center"/>
    </xf>
    <xf numFmtId="0" fontId="27" fillId="4" borderId="16" xfId="2" applyFont="1" applyFill="1" applyBorder="1" applyAlignment="1">
      <alignment horizontal="left"/>
    </xf>
    <xf numFmtId="4" fontId="27" fillId="4" borderId="1" xfId="2" applyNumberFormat="1" applyFont="1" applyFill="1" applyBorder="1" applyAlignment="1">
      <alignment horizontal="center" vertical="center" wrapText="1"/>
    </xf>
    <xf numFmtId="4" fontId="27" fillId="4" borderId="2" xfId="2" applyNumberFormat="1" applyFont="1" applyFill="1" applyBorder="1" applyAlignment="1">
      <alignment horizontal="center" vertical="center" wrapText="1"/>
    </xf>
    <xf numFmtId="4" fontId="27" fillId="4" borderId="3" xfId="2" applyNumberFormat="1" applyFont="1" applyFill="1" applyBorder="1" applyAlignment="1">
      <alignment horizontal="center" vertical="center" wrapText="1"/>
    </xf>
    <xf numFmtId="4" fontId="23" fillId="4" borderId="30" xfId="2" applyNumberFormat="1" applyFont="1" applyFill="1" applyBorder="1" applyAlignment="1">
      <alignment horizontal="center"/>
    </xf>
    <xf numFmtId="4" fontId="23" fillId="4" borderId="31" xfId="2" applyNumberFormat="1" applyFont="1" applyFill="1" applyBorder="1" applyAlignment="1">
      <alignment horizontal="center"/>
    </xf>
    <xf numFmtId="0" fontId="23" fillId="4" borderId="16" xfId="2" applyFont="1" applyFill="1" applyBorder="1" applyAlignment="1">
      <alignment horizontal="center"/>
    </xf>
    <xf numFmtId="4" fontId="27" fillId="8" borderId="63" xfId="2" applyNumberFormat="1" applyFont="1" applyFill="1" applyBorder="1" applyAlignment="1">
      <alignment horizontal="center"/>
    </xf>
    <xf numFmtId="4" fontId="27" fillId="8" borderId="64" xfId="2" applyNumberFormat="1" applyFont="1" applyFill="1" applyBorder="1" applyAlignment="1">
      <alignment horizontal="center"/>
    </xf>
    <xf numFmtId="4" fontId="27" fillId="8" borderId="43" xfId="2" applyNumberFormat="1" applyFont="1" applyFill="1" applyBorder="1" applyAlignment="1">
      <alignment horizontal="center"/>
    </xf>
    <xf numFmtId="4" fontId="27" fillId="8" borderId="60" xfId="2" applyNumberFormat="1" applyFont="1" applyFill="1" applyBorder="1" applyAlignment="1">
      <alignment horizontal="center" wrapText="1"/>
    </xf>
    <xf numFmtId="4" fontId="27" fillId="8" borderId="7" xfId="2" applyNumberFormat="1" applyFont="1" applyFill="1" applyBorder="1" applyAlignment="1">
      <alignment horizontal="center" wrapText="1"/>
    </xf>
    <xf numFmtId="4" fontId="27" fillId="8" borderId="61" xfId="2" applyNumberFormat="1" applyFont="1" applyFill="1" applyBorder="1" applyAlignment="1">
      <alignment horizontal="center" wrapText="1"/>
    </xf>
    <xf numFmtId="0" fontId="23" fillId="4" borderId="30" xfId="2" applyFont="1" applyFill="1" applyBorder="1" applyAlignment="1">
      <alignment horizontal="left" vertical="center" wrapText="1"/>
    </xf>
    <xf numFmtId="0" fontId="23" fillId="4" borderId="31" xfId="2" applyFont="1" applyFill="1" applyBorder="1" applyAlignment="1">
      <alignment horizontal="left" vertical="center" wrapText="1"/>
    </xf>
    <xf numFmtId="4" fontId="27" fillId="8" borderId="59" xfId="2" applyNumberFormat="1" applyFont="1" applyFill="1" applyBorder="1" applyAlignment="1">
      <alignment horizontal="center"/>
    </xf>
    <xf numFmtId="4" fontId="27" fillId="8" borderId="10" xfId="2" applyNumberFormat="1" applyFont="1" applyFill="1" applyBorder="1" applyAlignment="1">
      <alignment horizontal="center"/>
    </xf>
    <xf numFmtId="4" fontId="27" fillId="8" borderId="58" xfId="2" applyNumberFormat="1" applyFont="1" applyFill="1" applyBorder="1" applyAlignment="1">
      <alignment horizontal="center"/>
    </xf>
    <xf numFmtId="4" fontId="27" fillId="4" borderId="16" xfId="2" applyNumberFormat="1" applyFont="1" applyFill="1" applyBorder="1" applyAlignment="1">
      <alignment horizontal="center" vertical="center" wrapText="1"/>
    </xf>
    <xf numFmtId="4" fontId="19" fillId="8" borderId="30" xfId="0" applyNumberFormat="1" applyFont="1" applyFill="1" applyBorder="1" applyAlignment="1">
      <alignment horizontal="center" vertical="center"/>
    </xf>
    <xf numFmtId="4" fontId="19" fillId="8" borderId="33" xfId="0" applyNumberFormat="1" applyFont="1" applyFill="1" applyBorder="1" applyAlignment="1">
      <alignment horizontal="center" vertical="center"/>
    </xf>
    <xf numFmtId="4" fontId="19" fillId="8" borderId="31" xfId="0" applyNumberFormat="1" applyFont="1" applyFill="1" applyBorder="1" applyAlignment="1">
      <alignment horizontal="center" vertical="center"/>
    </xf>
    <xf numFmtId="4" fontId="20" fillId="0" borderId="30" xfId="0" applyNumberFormat="1" applyFont="1" applyBorder="1" applyAlignment="1">
      <alignment horizontal="left" vertical="top" wrapText="1"/>
    </xf>
    <xf numFmtId="4" fontId="20" fillId="0" borderId="31" xfId="0" applyNumberFormat="1" applyFont="1" applyBorder="1" applyAlignment="1">
      <alignment horizontal="left" vertical="top" wrapText="1"/>
    </xf>
    <xf numFmtId="4" fontId="20" fillId="0" borderId="16" xfId="0" applyNumberFormat="1" applyFont="1" applyBorder="1" applyAlignment="1">
      <alignment horizontal="left" vertical="top"/>
    </xf>
    <xf numFmtId="0" fontId="32" fillId="4" borderId="16" xfId="0" applyFont="1" applyFill="1" applyBorder="1" applyAlignment="1">
      <alignment horizontal="right" vertical="center"/>
    </xf>
    <xf numFmtId="0" fontId="32" fillId="4" borderId="30" xfId="0" applyFont="1" applyFill="1" applyBorder="1" applyAlignment="1">
      <alignment horizontal="right" vertical="center"/>
    </xf>
    <xf numFmtId="0" fontId="32" fillId="4" borderId="33" xfId="0" applyFont="1" applyFill="1" applyBorder="1" applyAlignment="1">
      <alignment horizontal="right" vertical="center"/>
    </xf>
    <xf numFmtId="0" fontId="32" fillId="4" borderId="31" xfId="0" applyFont="1" applyFill="1" applyBorder="1" applyAlignment="1">
      <alignment horizontal="right" vertical="center"/>
    </xf>
    <xf numFmtId="4" fontId="20" fillId="0" borderId="30" xfId="0" applyNumberFormat="1" applyFont="1" applyBorder="1" applyAlignment="1">
      <alignment horizontal="left" vertical="center" wrapText="1"/>
    </xf>
    <xf numFmtId="4" fontId="20" fillId="0" borderId="31" xfId="0" applyNumberFormat="1" applyFont="1" applyBorder="1" applyAlignment="1">
      <alignment horizontal="left" vertical="center" wrapText="1"/>
    </xf>
    <xf numFmtId="4" fontId="20" fillId="0" borderId="30" xfId="0" applyNumberFormat="1" applyFont="1" applyBorder="1" applyAlignment="1">
      <alignment horizontal="left" wrapText="1"/>
    </xf>
    <xf numFmtId="4" fontId="20" fillId="0" borderId="31" xfId="0" applyNumberFormat="1" applyFont="1" applyBorder="1" applyAlignment="1">
      <alignment horizontal="left" wrapText="1"/>
    </xf>
    <xf numFmtId="0" fontId="20" fillId="0" borderId="30" xfId="0" applyFont="1" applyBorder="1" applyAlignment="1">
      <alignment horizontal="left" vertical="center" wrapText="1"/>
    </xf>
    <xf numFmtId="0" fontId="20" fillId="0" borderId="31" xfId="0" applyFont="1" applyBorder="1" applyAlignment="1">
      <alignment horizontal="left" vertical="center" wrapText="1"/>
    </xf>
    <xf numFmtId="4" fontId="20" fillId="0" borderId="30" xfId="0" applyNumberFormat="1" applyFont="1" applyBorder="1" applyAlignment="1">
      <alignment horizontal="left" vertical="top"/>
    </xf>
    <xf numFmtId="4" fontId="20" fillId="0" borderId="31" xfId="0" applyNumberFormat="1" applyFont="1" applyBorder="1" applyAlignment="1">
      <alignment horizontal="left" vertical="top"/>
    </xf>
    <xf numFmtId="0" fontId="20" fillId="4" borderId="30" xfId="0" applyFont="1" applyFill="1" applyBorder="1" applyAlignment="1">
      <alignment horizontal="left" vertical="center"/>
    </xf>
    <xf numFmtId="0" fontId="20" fillId="4" borderId="31" xfId="0" applyFont="1" applyFill="1" applyBorder="1" applyAlignment="1">
      <alignment horizontal="left" vertical="center"/>
    </xf>
    <xf numFmtId="0" fontId="20" fillId="0" borderId="30" xfId="0" applyFont="1" applyBorder="1" applyAlignment="1">
      <alignment horizontal="left" vertical="center"/>
    </xf>
    <xf numFmtId="0" fontId="20" fillId="0" borderId="31" xfId="0" applyFont="1" applyBorder="1" applyAlignment="1">
      <alignment horizontal="left" vertical="center"/>
    </xf>
    <xf numFmtId="0" fontId="25" fillId="13" borderId="1" xfId="0" applyFont="1" applyFill="1" applyBorder="1" applyAlignment="1">
      <alignment horizontal="center" vertical="center" wrapText="1"/>
    </xf>
    <xf numFmtId="0" fontId="25" fillId="13" borderId="2" xfId="0" applyFont="1" applyFill="1" applyBorder="1" applyAlignment="1">
      <alignment horizontal="center" vertical="center" wrapText="1"/>
    </xf>
    <xf numFmtId="0" fontId="25" fillId="13" borderId="3" xfId="0" applyFont="1" applyFill="1" applyBorder="1" applyAlignment="1">
      <alignment horizontal="center" vertical="center" wrapText="1"/>
    </xf>
    <xf numFmtId="0" fontId="25" fillId="13" borderId="9" xfId="0" applyFont="1" applyFill="1" applyBorder="1" applyAlignment="1">
      <alignment horizontal="center" vertical="center" wrapText="1"/>
    </xf>
    <xf numFmtId="0" fontId="25" fillId="13" borderId="10" xfId="0" applyFont="1" applyFill="1" applyBorder="1" applyAlignment="1">
      <alignment horizontal="center" vertical="center" wrapText="1"/>
    </xf>
    <xf numFmtId="0" fontId="25" fillId="13" borderId="11" xfId="0" applyFont="1" applyFill="1" applyBorder="1" applyAlignment="1">
      <alignment horizontal="center" vertical="center" wrapText="1"/>
    </xf>
    <xf numFmtId="170" fontId="25" fillId="0" borderId="16" xfId="0" applyNumberFormat="1" applyFont="1" applyBorder="1" applyAlignment="1">
      <alignment horizontal="center"/>
    </xf>
    <xf numFmtId="0" fontId="24" fillId="0" borderId="16" xfId="0" applyFont="1" applyBorder="1" applyAlignment="1">
      <alignment horizontal="center"/>
    </xf>
    <xf numFmtId="0" fontId="37" fillId="13" borderId="6" xfId="0" applyFont="1" applyFill="1" applyBorder="1" applyAlignment="1">
      <alignment horizontal="center"/>
    </xf>
    <xf numFmtId="0" fontId="37" fillId="13" borderId="7" xfId="0" applyFont="1" applyFill="1" applyBorder="1" applyAlignment="1">
      <alignment horizontal="center"/>
    </xf>
    <xf numFmtId="0" fontId="37" fillId="13" borderId="8" xfId="0" applyFont="1" applyFill="1" applyBorder="1" applyAlignment="1">
      <alignment horizontal="center"/>
    </xf>
    <xf numFmtId="0" fontId="19" fillId="4" borderId="16" xfId="0" applyFont="1" applyFill="1" applyBorder="1" applyAlignment="1">
      <alignment horizontal="center" vertical="center"/>
    </xf>
    <xf numFmtId="9" fontId="19" fillId="4" borderId="30" xfId="0" applyNumberFormat="1" applyFont="1" applyFill="1" applyBorder="1" applyAlignment="1">
      <alignment horizontal="right" vertical="center"/>
    </xf>
    <xf numFmtId="9" fontId="19" fillId="4" borderId="33" xfId="0" applyNumberFormat="1" applyFont="1" applyFill="1" applyBorder="1" applyAlignment="1">
      <alignment horizontal="right" vertical="center"/>
    </xf>
    <xf numFmtId="9" fontId="19" fillId="4" borderId="31" xfId="0" applyNumberFormat="1" applyFont="1" applyFill="1" applyBorder="1" applyAlignment="1">
      <alignment horizontal="right" vertical="center"/>
    </xf>
    <xf numFmtId="0" fontId="19" fillId="4" borderId="30" xfId="0" applyFont="1" applyFill="1" applyBorder="1" applyAlignment="1">
      <alignment horizontal="center" vertical="center" wrapText="1"/>
    </xf>
    <xf numFmtId="0" fontId="19" fillId="4" borderId="33" xfId="0" applyFont="1" applyFill="1" applyBorder="1" applyAlignment="1">
      <alignment horizontal="center" vertical="center" wrapText="1"/>
    </xf>
    <xf numFmtId="0" fontId="19" fillId="4" borderId="31" xfId="0" applyFont="1" applyFill="1" applyBorder="1" applyAlignment="1">
      <alignment horizontal="center" vertical="center" wrapText="1"/>
    </xf>
    <xf numFmtId="0" fontId="20" fillId="4" borderId="0" xfId="0" applyFont="1" applyFill="1" applyAlignment="1">
      <alignment horizontal="left" vertical="center"/>
    </xf>
    <xf numFmtId="0" fontId="19" fillId="4" borderId="30" xfId="0" applyFont="1" applyFill="1" applyBorder="1" applyAlignment="1">
      <alignment horizontal="right" vertical="center" wrapText="1"/>
    </xf>
    <xf numFmtId="0" fontId="19" fillId="4" borderId="33" xfId="0" applyFont="1" applyFill="1" applyBorder="1" applyAlignment="1">
      <alignment horizontal="right" vertical="center" wrapText="1"/>
    </xf>
    <xf numFmtId="0" fontId="19" fillId="4" borderId="31" xfId="0" applyFont="1" applyFill="1" applyBorder="1" applyAlignment="1">
      <alignment horizontal="right" vertical="center" wrapText="1"/>
    </xf>
    <xf numFmtId="0" fontId="20" fillId="4" borderId="16" xfId="0" applyFont="1" applyFill="1" applyBorder="1" applyAlignment="1">
      <alignment horizontal="right" vertical="center"/>
    </xf>
    <xf numFmtId="0" fontId="18" fillId="4" borderId="0" xfId="0" applyFont="1" applyFill="1" applyAlignment="1">
      <alignment horizontal="left" vertical="center"/>
    </xf>
    <xf numFmtId="171" fontId="17" fillId="4" borderId="41" xfId="3" applyNumberFormat="1" applyFont="1" applyFill="1" applyBorder="1" applyAlignment="1">
      <alignment horizontal="center" vertical="center"/>
    </xf>
    <xf numFmtId="171" fontId="17" fillId="4" borderId="36" xfId="3" applyNumberFormat="1" applyFont="1" applyFill="1" applyBorder="1" applyAlignment="1">
      <alignment horizontal="center" vertical="center"/>
    </xf>
    <xf numFmtId="171" fontId="17" fillId="4" borderId="39" xfId="3" applyNumberFormat="1" applyFont="1" applyFill="1" applyBorder="1" applyAlignment="1">
      <alignment horizontal="center" vertical="center"/>
    </xf>
    <xf numFmtId="4" fontId="17" fillId="4" borderId="6" xfId="0" applyNumberFormat="1" applyFont="1" applyFill="1" applyBorder="1" applyAlignment="1">
      <alignment horizontal="center" vertical="center" wrapText="1"/>
    </xf>
    <xf numFmtId="4" fontId="17" fillId="4" borderId="7" xfId="0" applyNumberFormat="1" applyFont="1" applyFill="1" applyBorder="1" applyAlignment="1">
      <alignment horizontal="center" vertical="center" wrapText="1"/>
    </xf>
    <xf numFmtId="4" fontId="17" fillId="4" borderId="8" xfId="0" applyNumberFormat="1" applyFont="1" applyFill="1" applyBorder="1" applyAlignment="1">
      <alignment horizontal="center" vertical="center" wrapText="1"/>
    </xf>
    <xf numFmtId="4" fontId="17" fillId="4" borderId="1" xfId="0" applyNumberFormat="1" applyFont="1" applyFill="1" applyBorder="1" applyAlignment="1">
      <alignment horizontal="center" vertical="center" wrapText="1"/>
    </xf>
    <xf numFmtId="4" fontId="17" fillId="4" borderId="2" xfId="0" applyNumberFormat="1" applyFont="1" applyFill="1" applyBorder="1" applyAlignment="1">
      <alignment horizontal="center" vertical="center" wrapText="1"/>
    </xf>
    <xf numFmtId="4" fontId="17" fillId="4" borderId="3" xfId="0" applyNumberFormat="1" applyFont="1" applyFill="1" applyBorder="1" applyAlignment="1">
      <alignment horizontal="center" vertical="center" wrapText="1"/>
    </xf>
    <xf numFmtId="4" fontId="17" fillId="4" borderId="28" xfId="0" applyNumberFormat="1" applyFont="1" applyFill="1" applyBorder="1" applyAlignment="1">
      <alignment horizontal="center" vertical="center" wrapText="1"/>
    </xf>
    <xf numFmtId="4" fontId="17" fillId="4" borderId="21" xfId="0" applyNumberFormat="1" applyFont="1" applyFill="1" applyBorder="1" applyAlignment="1">
      <alignment horizontal="center" vertical="center" wrapText="1"/>
    </xf>
    <xf numFmtId="4" fontId="17" fillId="4" borderId="29" xfId="0" applyNumberFormat="1" applyFont="1" applyFill="1" applyBorder="1" applyAlignment="1">
      <alignment horizontal="center" vertical="center" wrapText="1"/>
    </xf>
    <xf numFmtId="171" fontId="17" fillId="4" borderId="3" xfId="3" applyNumberFormat="1" applyFont="1" applyFill="1" applyBorder="1" applyAlignment="1">
      <alignment horizontal="center" vertical="center"/>
    </xf>
    <xf numFmtId="171" fontId="17" fillId="4" borderId="5" xfId="3" applyNumberFormat="1" applyFont="1" applyFill="1" applyBorder="1" applyAlignment="1">
      <alignment horizontal="center" vertical="center"/>
    </xf>
    <xf numFmtId="171" fontId="17" fillId="4" borderId="11" xfId="3" applyNumberFormat="1" applyFont="1" applyFill="1" applyBorder="1" applyAlignment="1">
      <alignment horizontal="center" vertical="center"/>
    </xf>
    <xf numFmtId="0" fontId="17" fillId="5" borderId="0" xfId="0" applyFont="1" applyFill="1" applyAlignment="1">
      <alignment horizontal="left" vertical="center" wrapText="1"/>
    </xf>
    <xf numFmtId="0" fontId="17" fillId="5" borderId="5" xfId="0" applyFont="1" applyFill="1" applyBorder="1" applyAlignment="1">
      <alignment horizontal="left" vertical="center" wrapText="1"/>
    </xf>
    <xf numFmtId="4" fontId="10" fillId="0" borderId="6" xfId="2" applyNumberFormat="1" applyFont="1" applyBorder="1" applyAlignment="1">
      <alignment horizontal="center" vertical="center" wrapText="1"/>
    </xf>
    <xf numFmtId="4" fontId="10" fillId="0" borderId="7" xfId="2" applyNumberFormat="1" applyFont="1" applyBorder="1" applyAlignment="1">
      <alignment horizontal="center" vertical="center" wrapText="1"/>
    </xf>
    <xf numFmtId="4" fontId="10" fillId="0" borderId="8" xfId="2" applyNumberFormat="1" applyFont="1" applyBorder="1" applyAlignment="1">
      <alignment horizontal="center" vertical="center" wrapText="1"/>
    </xf>
    <xf numFmtId="4" fontId="4" fillId="0" borderId="1" xfId="2" applyNumberFormat="1" applyFont="1" applyBorder="1" applyAlignment="1">
      <alignment horizontal="center"/>
    </xf>
    <xf numFmtId="4" fontId="4" fillId="0" borderId="2" xfId="2" applyNumberFormat="1" applyFont="1" applyBorder="1" applyAlignment="1">
      <alignment horizontal="center"/>
    </xf>
    <xf numFmtId="4" fontId="4" fillId="0" borderId="3" xfId="2" applyNumberFormat="1" applyFont="1" applyBorder="1" applyAlignment="1">
      <alignment horizontal="center"/>
    </xf>
    <xf numFmtId="4" fontId="5" fillId="0" borderId="4" xfId="2" applyNumberFormat="1" applyFont="1" applyBorder="1" applyAlignment="1">
      <alignment horizontal="center"/>
    </xf>
    <xf numFmtId="4" fontId="5" fillId="0" borderId="0" xfId="2" applyNumberFormat="1" applyFont="1" applyAlignment="1">
      <alignment horizontal="center"/>
    </xf>
    <xf numFmtId="4" fontId="5" fillId="0" borderId="5" xfId="2" applyNumberFormat="1" applyFont="1" applyBorder="1" applyAlignment="1">
      <alignment horizontal="center"/>
    </xf>
    <xf numFmtId="0" fontId="10" fillId="5" borderId="6" xfId="2" applyFont="1" applyFill="1" applyBorder="1" applyAlignment="1">
      <alignment horizontal="center" vertical="center"/>
    </xf>
    <xf numFmtId="0" fontId="10" fillId="5" borderId="7" xfId="2" applyFont="1" applyFill="1" applyBorder="1" applyAlignment="1">
      <alignment horizontal="center" vertical="center"/>
    </xf>
    <xf numFmtId="0" fontId="10" fillId="5" borderId="8" xfId="2" applyFont="1" applyFill="1" applyBorder="1" applyAlignment="1">
      <alignment horizontal="center" vertical="center"/>
    </xf>
    <xf numFmtId="0" fontId="20" fillId="0" borderId="30" xfId="0" applyFont="1" applyBorder="1" applyAlignment="1">
      <alignment horizontal="left"/>
    </xf>
    <xf numFmtId="0" fontId="20" fillId="0" borderId="31" xfId="0" applyFont="1" applyBorder="1" applyAlignment="1">
      <alignment horizontal="left"/>
    </xf>
    <xf numFmtId="4" fontId="19" fillId="8" borderId="30" xfId="0" applyNumberFormat="1" applyFont="1" applyFill="1" applyBorder="1" applyAlignment="1">
      <alignment horizontal="center"/>
    </xf>
    <xf numFmtId="4" fontId="19" fillId="8" borderId="31" xfId="0" applyNumberFormat="1" applyFont="1" applyFill="1" applyBorder="1" applyAlignment="1">
      <alignment horizontal="center"/>
    </xf>
    <xf numFmtId="0" fontId="20" fillId="4" borderId="46" xfId="0" applyFont="1" applyFill="1" applyBorder="1" applyAlignment="1">
      <alignment horizontal="right" vertical="center"/>
    </xf>
    <xf numFmtId="0" fontId="20" fillId="4" borderId="33" xfId="0" applyFont="1" applyFill="1" applyBorder="1" applyAlignment="1">
      <alignment horizontal="right" vertical="center"/>
    </xf>
    <xf numFmtId="0" fontId="20" fillId="4" borderId="31" xfId="0" applyFont="1" applyFill="1" applyBorder="1" applyAlignment="1">
      <alignment horizontal="right" vertical="center"/>
    </xf>
    <xf numFmtId="0" fontId="24" fillId="0" borderId="30" xfId="0" applyFont="1" applyBorder="1" applyAlignment="1">
      <alignment horizontal="left" vertical="top" wrapText="1"/>
    </xf>
    <xf numFmtId="0" fontId="24" fillId="0" borderId="31" xfId="0" applyFont="1" applyBorder="1" applyAlignment="1">
      <alignment horizontal="left" vertical="top" wrapText="1"/>
    </xf>
    <xf numFmtId="4" fontId="20" fillId="0" borderId="30" xfId="0" applyNumberFormat="1" applyFont="1" applyBorder="1" applyAlignment="1">
      <alignment wrapText="1"/>
    </xf>
    <xf numFmtId="4" fontId="20" fillId="0" borderId="31" xfId="0" applyNumberFormat="1" applyFont="1" applyBorder="1" applyAlignment="1">
      <alignment wrapText="1"/>
    </xf>
    <xf numFmtId="4" fontId="20" fillId="0" borderId="30" xfId="0" applyNumberFormat="1" applyFont="1" applyBorder="1"/>
    <xf numFmtId="4" fontId="20" fillId="0" borderId="31" xfId="0" applyNumberFormat="1" applyFont="1" applyBorder="1"/>
    <xf numFmtId="4" fontId="20" fillId="0" borderId="16" xfId="0" applyNumberFormat="1" applyFont="1" applyBorder="1" applyAlignment="1">
      <alignment wrapText="1"/>
    </xf>
    <xf numFmtId="4" fontId="24" fillId="0" borderId="30" xfId="0" applyNumberFormat="1" applyFont="1" applyBorder="1"/>
    <xf numFmtId="4" fontId="24" fillId="0" borderId="31" xfId="0" applyNumberFormat="1" applyFont="1" applyBorder="1"/>
    <xf numFmtId="4" fontId="20" fillId="0" borderId="26" xfId="0" applyNumberFormat="1" applyFont="1" applyBorder="1" applyAlignment="1">
      <alignment horizontal="left" wrapText="1"/>
    </xf>
    <xf numFmtId="4" fontId="20" fillId="0" borderId="38" xfId="0" applyNumberFormat="1" applyFont="1" applyBorder="1" applyAlignment="1">
      <alignment horizontal="left" wrapText="1"/>
    </xf>
    <xf numFmtId="0" fontId="24" fillId="0" borderId="16" xfId="0" applyFont="1" applyBorder="1" applyAlignment="1">
      <alignment horizontal="left"/>
    </xf>
    <xf numFmtId="0" fontId="19" fillId="0" borderId="0" xfId="0" applyFont="1" applyAlignment="1">
      <alignment horizontal="left"/>
    </xf>
    <xf numFmtId="0" fontId="24" fillId="0" borderId="62" xfId="0" applyFont="1" applyBorder="1" applyAlignment="1">
      <alignment horizontal="center"/>
    </xf>
    <xf numFmtId="0" fontId="24" fillId="0" borderId="37" xfId="0" applyFont="1" applyBorder="1" applyAlignment="1">
      <alignment horizontal="center"/>
    </xf>
    <xf numFmtId="0" fontId="24" fillId="0" borderId="58" xfId="0" applyFont="1" applyBorder="1" applyAlignment="1">
      <alignment horizontal="center"/>
    </xf>
    <xf numFmtId="0" fontId="19" fillId="4" borderId="46" xfId="0" applyFont="1" applyFill="1" applyBorder="1" applyAlignment="1">
      <alignment horizontal="right" vertical="center" wrapText="1"/>
    </xf>
    <xf numFmtId="0" fontId="19" fillId="0" borderId="30" xfId="0" applyFont="1" applyBorder="1" applyAlignment="1">
      <alignment horizontal="center"/>
    </xf>
    <xf numFmtId="0" fontId="19" fillId="0" borderId="31" xfId="0" applyFont="1" applyBorder="1" applyAlignment="1">
      <alignment horizontal="center"/>
    </xf>
    <xf numFmtId="0" fontId="20" fillId="0" borderId="20" xfId="0" applyFont="1" applyBorder="1" applyAlignment="1">
      <alignment horizontal="center" wrapText="1"/>
    </xf>
    <xf numFmtId="0" fontId="20" fillId="0" borderId="22" xfId="0" applyFont="1" applyBorder="1" applyAlignment="1">
      <alignment horizontal="center" wrapText="1"/>
    </xf>
    <xf numFmtId="0" fontId="25" fillId="0" borderId="1" xfId="0" applyFont="1" applyBorder="1" applyAlignment="1">
      <alignment horizontal="center"/>
    </xf>
    <xf numFmtId="0" fontId="25" fillId="0" borderId="4" xfId="0" applyFont="1" applyBorder="1" applyAlignment="1">
      <alignment horizontal="center"/>
    </xf>
    <xf numFmtId="0" fontId="25" fillId="0" borderId="9" xfId="0" applyFont="1" applyBorder="1" applyAlignment="1">
      <alignment horizontal="center"/>
    </xf>
    <xf numFmtId="4" fontId="19" fillId="13" borderId="1" xfId="0" applyNumberFormat="1" applyFont="1" applyFill="1" applyBorder="1" applyAlignment="1">
      <alignment horizontal="center" vertical="center" wrapText="1"/>
    </xf>
    <xf numFmtId="4" fontId="19" fillId="13" borderId="2" xfId="0" applyNumberFormat="1" applyFont="1" applyFill="1" applyBorder="1" applyAlignment="1">
      <alignment horizontal="center" vertical="center" wrapText="1"/>
    </xf>
    <xf numFmtId="4" fontId="19" fillId="13" borderId="3" xfId="0" applyNumberFormat="1" applyFont="1" applyFill="1" applyBorder="1" applyAlignment="1">
      <alignment horizontal="center" vertical="center" wrapText="1"/>
    </xf>
    <xf numFmtId="4" fontId="19" fillId="13" borderId="9" xfId="0" applyNumberFormat="1" applyFont="1" applyFill="1" applyBorder="1" applyAlignment="1">
      <alignment horizontal="center" vertical="center" wrapText="1"/>
    </xf>
    <xf numFmtId="4" fontId="19" fillId="13" borderId="10" xfId="0" applyNumberFormat="1" applyFont="1" applyFill="1" applyBorder="1" applyAlignment="1">
      <alignment horizontal="center" vertical="center" wrapText="1"/>
    </xf>
    <xf numFmtId="4" fontId="19" fillId="13" borderId="11" xfId="0" applyNumberFormat="1" applyFont="1" applyFill="1" applyBorder="1" applyAlignment="1">
      <alignment horizontal="center" vertical="center" wrapText="1"/>
    </xf>
    <xf numFmtId="0" fontId="19" fillId="13" borderId="6" xfId="0" applyFont="1" applyFill="1" applyBorder="1" applyAlignment="1">
      <alignment horizontal="center" vertical="center"/>
    </xf>
    <xf numFmtId="0" fontId="19" fillId="13" borderId="7" xfId="0" applyFont="1" applyFill="1" applyBorder="1" applyAlignment="1">
      <alignment horizontal="center" vertical="center"/>
    </xf>
    <xf numFmtId="0" fontId="19" fillId="13" borderId="8" xfId="0" applyFont="1" applyFill="1" applyBorder="1" applyAlignment="1">
      <alignment horizontal="center" vertical="center"/>
    </xf>
    <xf numFmtId="0" fontId="25" fillId="0" borderId="63" xfId="0" applyFont="1" applyBorder="1" applyAlignment="1">
      <alignment horizontal="center"/>
    </xf>
    <xf numFmtId="0" fontId="25" fillId="0" borderId="64" xfId="0" applyFont="1" applyBorder="1" applyAlignment="1">
      <alignment horizontal="center"/>
    </xf>
    <xf numFmtId="0" fontId="19" fillId="4" borderId="53" xfId="0" applyFont="1" applyFill="1" applyBorder="1" applyAlignment="1">
      <alignment horizontal="right" vertical="center" wrapText="1"/>
    </xf>
    <xf numFmtId="0" fontId="19" fillId="4" borderId="54" xfId="0" applyFont="1" applyFill="1" applyBorder="1" applyAlignment="1">
      <alignment horizontal="right" vertical="center" wrapText="1"/>
    </xf>
    <xf numFmtId="0" fontId="19" fillId="4" borderId="57" xfId="0" applyFont="1" applyFill="1" applyBorder="1" applyAlignment="1">
      <alignment horizontal="right" vertical="center" wrapText="1"/>
    </xf>
    <xf numFmtId="4" fontId="25" fillId="0" borderId="59" xfId="0" applyNumberFormat="1" applyFont="1" applyBorder="1" applyAlignment="1">
      <alignment horizontal="center" vertical="center" wrapText="1"/>
    </xf>
    <xf numFmtId="4" fontId="25" fillId="0" borderId="58" xfId="0" applyNumberFormat="1" applyFont="1" applyBorder="1" applyAlignment="1">
      <alignment horizontal="center" vertical="center" wrapText="1"/>
    </xf>
    <xf numFmtId="186" fontId="25" fillId="0" borderId="2" xfId="0" applyNumberFormat="1" applyFont="1" applyBorder="1" applyAlignment="1">
      <alignment horizontal="center"/>
    </xf>
    <xf numFmtId="186" fontId="25" fillId="0" borderId="3" xfId="0" applyNumberFormat="1" applyFont="1" applyBorder="1" applyAlignment="1">
      <alignment horizontal="center"/>
    </xf>
    <xf numFmtId="186" fontId="25" fillId="0" borderId="0" xfId="0" applyNumberFormat="1" applyFont="1" applyAlignment="1">
      <alignment horizontal="center"/>
    </xf>
    <xf numFmtId="186" fontId="25" fillId="0" borderId="5" xfId="0" applyNumberFormat="1" applyFont="1" applyBorder="1" applyAlignment="1">
      <alignment horizontal="center"/>
    </xf>
    <xf numFmtId="186" fontId="25" fillId="0" borderId="10" xfId="0" applyNumberFormat="1" applyFont="1" applyBorder="1" applyAlignment="1">
      <alignment horizontal="center"/>
    </xf>
    <xf numFmtId="186" fontId="25" fillId="0" borderId="11" xfId="0" applyNumberFormat="1" applyFont="1" applyBorder="1" applyAlignment="1">
      <alignment horizontal="center"/>
    </xf>
    <xf numFmtId="0" fontId="25" fillId="0" borderId="16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/>
    </xf>
    <xf numFmtId="0" fontId="25" fillId="0" borderId="43" xfId="0" applyFont="1" applyBorder="1" applyAlignment="1">
      <alignment horizontal="center"/>
    </xf>
    <xf numFmtId="3" fontId="25" fillId="0" borderId="26" xfId="0" applyNumberFormat="1" applyFont="1" applyBorder="1" applyAlignment="1">
      <alignment horizontal="center" vertical="center" wrapText="1"/>
    </xf>
    <xf numFmtId="3" fontId="25" fillId="0" borderId="38" xfId="0" applyNumberFormat="1" applyFont="1" applyBorder="1" applyAlignment="1">
      <alignment horizontal="center" vertical="center" wrapText="1"/>
    </xf>
    <xf numFmtId="3" fontId="25" fillId="0" borderId="20" xfId="0" applyNumberFormat="1" applyFont="1" applyBorder="1" applyAlignment="1">
      <alignment horizontal="center" vertical="center" wrapText="1"/>
    </xf>
    <xf numFmtId="3" fontId="25" fillId="0" borderId="22" xfId="0" applyNumberFormat="1" applyFont="1" applyBorder="1" applyAlignment="1">
      <alignment horizontal="center" vertical="center" wrapText="1"/>
    </xf>
    <xf numFmtId="3" fontId="25" fillId="0" borderId="30" xfId="0" applyNumberFormat="1" applyFont="1" applyBorder="1" applyAlignment="1">
      <alignment horizontal="center" vertical="center" wrapText="1"/>
    </xf>
    <xf numFmtId="3" fontId="25" fillId="0" borderId="31" xfId="0" applyNumberFormat="1" applyFont="1" applyBorder="1" applyAlignment="1">
      <alignment horizontal="center" vertical="center" wrapText="1"/>
    </xf>
    <xf numFmtId="0" fontId="25" fillId="0" borderId="30" xfId="0" applyFont="1" applyBorder="1" applyAlignment="1">
      <alignment horizontal="center" vertical="center"/>
    </xf>
    <xf numFmtId="0" fontId="25" fillId="0" borderId="31" xfId="0" applyFont="1" applyBorder="1" applyAlignment="1">
      <alignment horizontal="center" vertical="center"/>
    </xf>
    <xf numFmtId="14" fontId="25" fillId="0" borderId="65" xfId="0" applyNumberFormat="1" applyFont="1" applyBorder="1" applyAlignment="1">
      <alignment horizontal="center" vertical="center"/>
    </xf>
    <xf numFmtId="14" fontId="25" fillId="0" borderId="57" xfId="0" applyNumberFormat="1" applyFont="1" applyBorder="1" applyAlignment="1">
      <alignment horizontal="center" vertical="center"/>
    </xf>
    <xf numFmtId="0" fontId="24" fillId="0" borderId="19" xfId="16" applyFont="1" applyBorder="1" applyAlignment="1">
      <alignment horizontal="center" vertical="center"/>
    </xf>
    <xf numFmtId="0" fontId="24" fillId="0" borderId="48" xfId="16" applyFont="1" applyBorder="1" applyAlignment="1">
      <alignment horizontal="center" vertical="center"/>
    </xf>
    <xf numFmtId="0" fontId="24" fillId="0" borderId="13" xfId="16" applyFont="1" applyBorder="1" applyAlignment="1">
      <alignment horizontal="center" vertical="center"/>
    </xf>
    <xf numFmtId="0" fontId="25" fillId="0" borderId="26" xfId="16" applyFont="1" applyBorder="1" applyAlignment="1">
      <alignment horizontal="center" vertical="center" wrapText="1"/>
    </xf>
    <xf numFmtId="0" fontId="25" fillId="0" borderId="38" xfId="16" applyFont="1" applyBorder="1" applyAlignment="1">
      <alignment horizontal="center" vertical="center" wrapText="1"/>
    </xf>
    <xf numFmtId="0" fontId="25" fillId="0" borderId="20" xfId="16" applyFont="1" applyBorder="1" applyAlignment="1">
      <alignment horizontal="center" vertical="center" wrapText="1"/>
    </xf>
    <xf numFmtId="0" fontId="25" fillId="0" borderId="22" xfId="16" applyFont="1" applyBorder="1" applyAlignment="1">
      <alignment horizontal="center" vertical="center" wrapText="1"/>
    </xf>
    <xf numFmtId="0" fontId="24" fillId="0" borderId="19" xfId="16" applyFont="1" applyBorder="1" applyAlignment="1">
      <alignment horizontal="center"/>
    </xf>
    <xf numFmtId="0" fontId="24" fillId="0" borderId="48" xfId="16" applyFont="1" applyBorder="1" applyAlignment="1">
      <alignment horizontal="center"/>
    </xf>
    <xf numFmtId="0" fontId="24" fillId="0" borderId="13" xfId="16" applyFont="1" applyBorder="1" applyAlignment="1">
      <alignment horizontal="center"/>
    </xf>
    <xf numFmtId="0" fontId="25" fillId="0" borderId="19" xfId="16" applyFont="1" applyBorder="1" applyAlignment="1">
      <alignment horizontal="center" vertical="center" wrapText="1"/>
    </xf>
    <xf numFmtId="0" fontId="25" fillId="0" borderId="13" xfId="16" applyFont="1" applyBorder="1" applyAlignment="1">
      <alignment horizontal="center" vertical="center" wrapText="1"/>
    </xf>
    <xf numFmtId="0" fontId="25" fillId="0" borderId="16" xfId="16" applyFont="1" applyBorder="1" applyAlignment="1">
      <alignment horizontal="center" vertical="center"/>
    </xf>
    <xf numFmtId="0" fontId="25" fillId="0" borderId="30" xfId="16" applyFont="1" applyBorder="1" applyAlignment="1">
      <alignment horizontal="center" vertical="center"/>
    </xf>
    <xf numFmtId="0" fontId="25" fillId="0" borderId="31" xfId="16" applyFont="1" applyBorder="1" applyAlignment="1">
      <alignment horizontal="center" vertical="center"/>
    </xf>
    <xf numFmtId="0" fontId="24" fillId="0" borderId="30" xfId="16" applyFont="1" applyBorder="1" applyAlignment="1">
      <alignment horizontal="center" vertical="center"/>
    </xf>
    <xf numFmtId="0" fontId="24" fillId="0" borderId="31" xfId="16" applyFont="1" applyBorder="1" applyAlignment="1">
      <alignment horizontal="center" vertical="center"/>
    </xf>
    <xf numFmtId="0" fontId="25" fillId="0" borderId="26" xfId="16" applyFont="1" applyBorder="1" applyAlignment="1">
      <alignment horizontal="center" vertical="center"/>
    </xf>
    <xf numFmtId="0" fontId="25" fillId="0" borderId="38" xfId="16" applyFont="1" applyBorder="1" applyAlignment="1">
      <alignment horizontal="center" vertical="center"/>
    </xf>
    <xf numFmtId="0" fontId="25" fillId="0" borderId="20" xfId="16" applyFont="1" applyBorder="1" applyAlignment="1">
      <alignment horizontal="center" vertical="center"/>
    </xf>
    <xf numFmtId="0" fontId="25" fillId="0" borderId="22" xfId="16" applyFont="1" applyBorder="1" applyAlignment="1">
      <alignment horizontal="center" vertical="center"/>
    </xf>
    <xf numFmtId="0" fontId="24" fillId="0" borderId="30" xfId="16" applyFont="1" applyBorder="1" applyAlignment="1">
      <alignment horizontal="left" wrapText="1"/>
    </xf>
    <xf numFmtId="0" fontId="24" fillId="0" borderId="31" xfId="16" applyFont="1" applyBorder="1" applyAlignment="1">
      <alignment horizontal="left" wrapText="1"/>
    </xf>
    <xf numFmtId="0" fontId="25" fillId="13" borderId="49" xfId="0" applyFont="1" applyFill="1" applyBorder="1" applyAlignment="1">
      <alignment horizontal="center" vertical="center" wrapText="1"/>
    </xf>
    <xf numFmtId="0" fontId="25" fillId="13" borderId="56" xfId="0" applyFont="1" applyFill="1" applyBorder="1" applyAlignment="1">
      <alignment horizontal="center" vertical="center" wrapText="1"/>
    </xf>
    <xf numFmtId="0" fontId="25" fillId="13" borderId="42" xfId="0" applyFont="1" applyFill="1" applyBorder="1" applyAlignment="1">
      <alignment horizontal="center" vertical="center" wrapText="1"/>
    </xf>
    <xf numFmtId="0" fontId="25" fillId="13" borderId="50" xfId="0" applyFont="1" applyFill="1" applyBorder="1" applyAlignment="1">
      <alignment horizontal="center" vertical="center" wrapText="1"/>
    </xf>
    <xf numFmtId="0" fontId="25" fillId="13" borderId="51" xfId="0" applyFont="1" applyFill="1" applyBorder="1" applyAlignment="1">
      <alignment horizontal="center" vertical="center" wrapText="1"/>
    </xf>
    <xf numFmtId="0" fontId="25" fillId="13" borderId="52" xfId="0" applyFont="1" applyFill="1" applyBorder="1" applyAlignment="1">
      <alignment horizontal="center" vertical="center" wrapText="1"/>
    </xf>
    <xf numFmtId="0" fontId="25" fillId="13" borderId="6" xfId="16" applyFont="1" applyFill="1" applyBorder="1" applyAlignment="1">
      <alignment horizontal="center" wrapText="1"/>
    </xf>
    <xf numFmtId="0" fontId="25" fillId="13" borderId="7" xfId="16" applyFont="1" applyFill="1" applyBorder="1" applyAlignment="1">
      <alignment horizontal="center" wrapText="1"/>
    </xf>
    <xf numFmtId="0" fontId="25" fillId="13" borderId="8" xfId="16" applyFont="1" applyFill="1" applyBorder="1" applyAlignment="1">
      <alignment horizontal="center" wrapText="1"/>
    </xf>
    <xf numFmtId="0" fontId="25" fillId="6" borderId="30" xfId="16" applyFont="1" applyFill="1" applyBorder="1" applyAlignment="1">
      <alignment horizontal="center" vertical="center"/>
    </xf>
    <xf numFmtId="0" fontId="25" fillId="6" borderId="33" xfId="16" applyFont="1" applyFill="1" applyBorder="1" applyAlignment="1">
      <alignment horizontal="center" vertical="center"/>
    </xf>
    <xf numFmtId="0" fontId="25" fillId="6" borderId="31" xfId="16" applyFont="1" applyFill="1" applyBorder="1" applyAlignment="1">
      <alignment horizontal="center" vertical="center"/>
    </xf>
    <xf numFmtId="0" fontId="24" fillId="0" borderId="16" xfId="16" applyFont="1" applyBorder="1" applyAlignment="1">
      <alignment horizontal="center" vertical="center"/>
    </xf>
    <xf numFmtId="44" fontId="24" fillId="0" borderId="16" xfId="17" applyFont="1" applyBorder="1" applyAlignment="1">
      <alignment horizontal="center" vertical="center"/>
    </xf>
    <xf numFmtId="0" fontId="25" fillId="6" borderId="16" xfId="16" applyFont="1" applyFill="1" applyBorder="1" applyAlignment="1">
      <alignment horizontal="center"/>
    </xf>
    <xf numFmtId="0" fontId="25" fillId="0" borderId="30" xfId="16" applyFont="1" applyBorder="1" applyAlignment="1">
      <alignment horizontal="left" vertical="center" wrapText="1"/>
    </xf>
    <xf numFmtId="0" fontId="25" fillId="0" borderId="31" xfId="16" applyFont="1" applyBorder="1" applyAlignment="1">
      <alignment horizontal="left" vertical="center" wrapText="1"/>
    </xf>
    <xf numFmtId="0" fontId="24" fillId="0" borderId="30" xfId="16" applyFont="1" applyBorder="1" applyAlignment="1">
      <alignment horizontal="left" vertical="center" wrapText="1"/>
    </xf>
    <xf numFmtId="0" fontId="24" fillId="0" borderId="31" xfId="16" applyFont="1" applyBorder="1" applyAlignment="1">
      <alignment horizontal="left" vertical="center" wrapText="1"/>
    </xf>
    <xf numFmtId="0" fontId="25" fillId="0" borderId="16" xfId="16" applyFont="1" applyBorder="1" applyAlignment="1">
      <alignment horizontal="left" wrapText="1"/>
    </xf>
    <xf numFmtId="0" fontId="24" fillId="0" borderId="16" xfId="0" applyFont="1" applyBorder="1" applyAlignment="1">
      <alignment horizontal="left" wrapText="1"/>
    </xf>
    <xf numFmtId="0" fontId="25" fillId="0" borderId="30" xfId="0" applyFont="1" applyBorder="1" applyAlignment="1">
      <alignment horizontal="left" wrapText="1"/>
    </xf>
    <xf numFmtId="0" fontId="25" fillId="0" borderId="31" xfId="0" applyFont="1" applyBorder="1" applyAlignment="1">
      <alignment horizontal="left" wrapText="1"/>
    </xf>
    <xf numFmtId="0" fontId="24" fillId="0" borderId="30" xfId="0" applyFont="1" applyBorder="1" applyAlignment="1">
      <alignment wrapText="1"/>
    </xf>
    <xf numFmtId="0" fontId="24" fillId="0" borderId="31" xfId="0" applyFont="1" applyBorder="1" applyAlignment="1">
      <alignment wrapText="1"/>
    </xf>
    <xf numFmtId="0" fontId="25" fillId="7" borderId="16" xfId="16" applyFont="1" applyFill="1" applyBorder="1" applyAlignment="1">
      <alignment horizontal="right"/>
    </xf>
    <xf numFmtId="177" fontId="25" fillId="7" borderId="16" xfId="16" applyNumberFormat="1" applyFont="1" applyFill="1" applyBorder="1" applyAlignment="1">
      <alignment horizontal="center"/>
    </xf>
    <xf numFmtId="0" fontId="25" fillId="0" borderId="30" xfId="16" applyFont="1" applyBorder="1" applyAlignment="1">
      <alignment horizontal="center" vertical="center" wrapText="1"/>
    </xf>
    <xf numFmtId="0" fontId="25" fillId="0" borderId="31" xfId="16" applyFont="1" applyBorder="1" applyAlignment="1">
      <alignment horizontal="center" vertical="center" wrapText="1"/>
    </xf>
    <xf numFmtId="0" fontId="24" fillId="0" borderId="16" xfId="16" applyFont="1" applyBorder="1" applyAlignment="1">
      <alignment horizontal="left"/>
    </xf>
    <xf numFmtId="177" fontId="24" fillId="0" borderId="30" xfId="16" applyNumberFormat="1" applyFont="1" applyBorder="1" applyAlignment="1">
      <alignment horizontal="center" vertical="center" wrapText="1"/>
    </xf>
    <xf numFmtId="177" fontId="24" fillId="0" borderId="31" xfId="16" applyNumberFormat="1" applyFont="1" applyBorder="1" applyAlignment="1">
      <alignment horizontal="center" vertical="center" wrapText="1"/>
    </xf>
    <xf numFmtId="0" fontId="25" fillId="0" borderId="30" xfId="16" applyFont="1" applyBorder="1" applyAlignment="1">
      <alignment horizontal="left"/>
    </xf>
    <xf numFmtId="0" fontId="25" fillId="0" borderId="33" xfId="16" applyFont="1" applyBorder="1" applyAlignment="1">
      <alignment horizontal="left"/>
    </xf>
    <xf numFmtId="0" fontId="25" fillId="0" borderId="31" xfId="16" applyFont="1" applyBorder="1" applyAlignment="1">
      <alignment horizontal="left"/>
    </xf>
    <xf numFmtId="0" fontId="24" fillId="0" borderId="30" xfId="16" applyFont="1" applyBorder="1" applyAlignment="1">
      <alignment horizontal="left"/>
    </xf>
    <xf numFmtId="0" fontId="24" fillId="0" borderId="31" xfId="16" applyFont="1" applyBorder="1" applyAlignment="1">
      <alignment horizontal="left"/>
    </xf>
    <xf numFmtId="0" fontId="25" fillId="7" borderId="16" xfId="16" applyFont="1" applyFill="1" applyBorder="1" applyAlignment="1">
      <alignment horizontal="center"/>
    </xf>
    <xf numFmtId="177" fontId="25" fillId="7" borderId="30" xfId="16" applyNumberFormat="1" applyFont="1" applyFill="1" applyBorder="1" applyAlignment="1">
      <alignment horizontal="center"/>
    </xf>
    <xf numFmtId="177" fontId="25" fillId="7" borderId="31" xfId="16" applyNumberFormat="1" applyFont="1" applyFill="1" applyBorder="1" applyAlignment="1">
      <alignment horizontal="center"/>
    </xf>
    <xf numFmtId="0" fontId="25" fillId="0" borderId="16" xfId="16" applyFont="1" applyBorder="1" applyAlignment="1">
      <alignment horizontal="right"/>
    </xf>
    <xf numFmtId="177" fontId="25" fillId="0" borderId="16" xfId="19" applyNumberFormat="1" applyFont="1" applyBorder="1" applyAlignment="1">
      <alignment horizontal="center"/>
    </xf>
    <xf numFmtId="177" fontId="25" fillId="0" borderId="16" xfId="16" applyNumberFormat="1" applyFont="1" applyBorder="1" applyAlignment="1">
      <alignment horizontal="center"/>
    </xf>
    <xf numFmtId="0" fontId="25" fillId="0" borderId="16" xfId="0" applyFont="1" applyBorder="1" applyAlignment="1">
      <alignment horizontal="center"/>
    </xf>
    <xf numFmtId="0" fontId="27" fillId="4" borderId="30" xfId="2" applyFont="1" applyFill="1" applyBorder="1" applyAlignment="1">
      <alignment horizontal="center"/>
    </xf>
    <xf numFmtId="0" fontId="27" fillId="4" borderId="31" xfId="2" applyFont="1" applyFill="1" applyBorder="1" applyAlignment="1">
      <alignment horizontal="center"/>
    </xf>
    <xf numFmtId="0" fontId="23" fillId="4" borderId="30" xfId="8" applyFont="1" applyFill="1" applyBorder="1" applyAlignment="1">
      <alignment horizontal="left"/>
    </xf>
    <xf numFmtId="0" fontId="23" fillId="4" borderId="31" xfId="8" applyFont="1" applyFill="1" applyBorder="1" applyAlignment="1">
      <alignment horizontal="left"/>
    </xf>
    <xf numFmtId="175" fontId="23" fillId="4" borderId="0" xfId="2" applyNumberFormat="1" applyFont="1" applyFill="1" applyAlignment="1">
      <alignment horizontal="left" wrapText="1"/>
    </xf>
    <xf numFmtId="0" fontId="27" fillId="4" borderId="24" xfId="2" applyFont="1" applyFill="1" applyBorder="1" applyAlignment="1">
      <alignment horizontal="center" vertical="top"/>
    </xf>
    <xf numFmtId="0" fontId="27" fillId="4" borderId="25" xfId="2" applyFont="1" applyFill="1" applyBorder="1" applyAlignment="1">
      <alignment horizontal="center" vertical="top"/>
    </xf>
    <xf numFmtId="0" fontId="27" fillId="4" borderId="38" xfId="2" applyFont="1" applyFill="1" applyBorder="1" applyAlignment="1">
      <alignment horizontal="center" vertical="top"/>
    </xf>
    <xf numFmtId="175" fontId="27" fillId="4" borderId="0" xfId="2" applyNumberFormat="1" applyFont="1" applyFill="1" applyAlignment="1">
      <alignment horizontal="left" wrapText="1"/>
    </xf>
    <xf numFmtId="0" fontId="24" fillId="0" borderId="19" xfId="0" applyFont="1" applyBorder="1" applyAlignment="1">
      <alignment horizontal="center"/>
    </xf>
    <xf numFmtId="170" fontId="25" fillId="0" borderId="19" xfId="0" applyNumberFormat="1" applyFont="1" applyBorder="1" applyAlignment="1">
      <alignment horizontal="center"/>
    </xf>
    <xf numFmtId="4" fontId="25" fillId="0" borderId="19" xfId="0" applyNumberFormat="1" applyFont="1" applyBorder="1" applyAlignment="1">
      <alignment horizontal="center" vertical="center" wrapText="1"/>
    </xf>
    <xf numFmtId="0" fontId="24" fillId="0" borderId="30" xfId="0" applyFont="1" applyBorder="1" applyAlignment="1">
      <alignment horizontal="left"/>
    </xf>
    <xf numFmtId="0" fontId="24" fillId="0" borderId="31" xfId="0" applyFont="1" applyBorder="1" applyAlignment="1">
      <alignment horizontal="left"/>
    </xf>
    <xf numFmtId="44" fontId="24" fillId="0" borderId="20" xfId="24" applyFont="1" applyBorder="1" applyAlignment="1">
      <alignment horizontal="left" vertical="center"/>
    </xf>
    <xf numFmtId="44" fontId="24" fillId="0" borderId="21" xfId="24" applyFont="1" applyBorder="1" applyAlignment="1">
      <alignment horizontal="left" vertical="center"/>
    </xf>
    <xf numFmtId="44" fontId="24" fillId="0" borderId="22" xfId="24" applyFont="1" applyBorder="1" applyAlignment="1">
      <alignment horizontal="left" vertical="center"/>
    </xf>
    <xf numFmtId="44" fontId="24" fillId="0" borderId="30" xfId="24" applyFont="1" applyBorder="1" applyAlignment="1">
      <alignment horizontal="center" vertical="center"/>
    </xf>
    <xf numFmtId="44" fontId="24" fillId="0" borderId="33" xfId="24" applyFont="1" applyBorder="1" applyAlignment="1">
      <alignment horizontal="center" vertical="center"/>
    </xf>
    <xf numFmtId="44" fontId="24" fillId="0" borderId="31" xfId="24" applyFont="1" applyBorder="1" applyAlignment="1">
      <alignment horizontal="center" vertical="center"/>
    </xf>
    <xf numFmtId="44" fontId="24" fillId="0" borderId="30" xfId="24" applyFont="1" applyBorder="1" applyAlignment="1">
      <alignment vertical="center"/>
    </xf>
    <xf numFmtId="44" fontId="24" fillId="0" borderId="33" xfId="24" applyFont="1" applyBorder="1" applyAlignment="1">
      <alignment vertical="center"/>
    </xf>
    <xf numFmtId="44" fontId="24" fillId="0" borderId="31" xfId="24" applyFont="1" applyBorder="1" applyAlignment="1">
      <alignment vertical="center"/>
    </xf>
    <xf numFmtId="44" fontId="24" fillId="0" borderId="30" xfId="24" applyFont="1" applyFill="1" applyBorder="1" applyAlignment="1">
      <alignment vertical="center"/>
    </xf>
    <xf numFmtId="44" fontId="24" fillId="0" borderId="33" xfId="24" applyFont="1" applyFill="1" applyBorder="1" applyAlignment="1">
      <alignment vertical="center"/>
    </xf>
    <xf numFmtId="44" fontId="24" fillId="0" borderId="31" xfId="24" applyFont="1" applyFill="1" applyBorder="1" applyAlignment="1">
      <alignment vertical="center"/>
    </xf>
    <xf numFmtId="0" fontId="24" fillId="0" borderId="13" xfId="0" applyFont="1" applyBorder="1" applyAlignment="1">
      <alignment horizontal="left"/>
    </xf>
    <xf numFmtId="0" fontId="24" fillId="0" borderId="30" xfId="0" applyFont="1" applyBorder="1" applyAlignment="1">
      <alignment horizontal="left" vertical="center" wrapText="1"/>
    </xf>
    <xf numFmtId="0" fontId="24" fillId="0" borderId="31" xfId="0" applyFont="1" applyBorder="1" applyAlignment="1">
      <alignment horizontal="left" vertical="center" wrapText="1"/>
    </xf>
    <xf numFmtId="0" fontId="20" fillId="0" borderId="30" xfId="33" applyFont="1" applyBorder="1" applyAlignment="1">
      <alignment horizontal="left" vertical="center" wrapText="1"/>
    </xf>
    <xf numFmtId="0" fontId="20" fillId="0" borderId="31" xfId="33" applyFont="1" applyBorder="1" applyAlignment="1">
      <alignment horizontal="left" vertical="center" wrapText="1"/>
    </xf>
    <xf numFmtId="44" fontId="24" fillId="0" borderId="30" xfId="24" applyFont="1" applyFill="1" applyBorder="1" applyAlignment="1">
      <alignment horizontal="center" vertical="center"/>
    </xf>
    <xf numFmtId="44" fontId="24" fillId="0" borderId="33" xfId="24" applyFont="1" applyFill="1" applyBorder="1" applyAlignment="1">
      <alignment horizontal="center" vertical="center"/>
    </xf>
    <xf numFmtId="44" fontId="24" fillId="0" borderId="31" xfId="24" applyFont="1" applyFill="1" applyBorder="1" applyAlignment="1">
      <alignment horizontal="center" vertical="center"/>
    </xf>
    <xf numFmtId="0" fontId="24" fillId="0" borderId="30" xfId="0" applyFont="1" applyBorder="1"/>
    <xf numFmtId="0" fontId="24" fillId="0" borderId="31" xfId="0" applyFont="1" applyBorder="1"/>
    <xf numFmtId="0" fontId="24" fillId="4" borderId="30" xfId="0" applyFont="1" applyFill="1" applyBorder="1" applyAlignment="1">
      <alignment vertical="center"/>
    </xf>
    <xf numFmtId="0" fontId="24" fillId="4" borderId="31" xfId="0" applyFont="1" applyFill="1" applyBorder="1" applyAlignment="1">
      <alignment vertical="center"/>
    </xf>
    <xf numFmtId="0" fontId="24" fillId="4" borderId="30" xfId="0" applyFont="1" applyFill="1" applyBorder="1"/>
    <xf numFmtId="0" fontId="24" fillId="4" borderId="31" xfId="0" applyFont="1" applyFill="1" applyBorder="1"/>
    <xf numFmtId="0" fontId="20" fillId="0" borderId="30" xfId="33" applyFont="1" applyBorder="1" applyAlignment="1">
      <alignment vertical="center" wrapText="1"/>
    </xf>
    <xf numFmtId="0" fontId="20" fillId="0" borderId="31" xfId="33" applyFont="1" applyBorder="1" applyAlignment="1">
      <alignment vertical="center" wrapText="1"/>
    </xf>
    <xf numFmtId="44" fontId="24" fillId="4" borderId="30" xfId="24" applyFont="1" applyFill="1" applyBorder="1" applyAlignment="1">
      <alignment horizontal="center" vertical="center"/>
    </xf>
    <xf numFmtId="44" fontId="24" fillId="4" borderId="33" xfId="24" applyFont="1" applyFill="1" applyBorder="1" applyAlignment="1">
      <alignment horizontal="center" vertical="center"/>
    </xf>
    <xf numFmtId="44" fontId="24" fillId="4" borderId="31" xfId="24" applyFont="1" applyFill="1" applyBorder="1" applyAlignment="1">
      <alignment horizontal="center" vertical="center"/>
    </xf>
    <xf numFmtId="4" fontId="20" fillId="4" borderId="30" xfId="2" applyNumberFormat="1" applyFont="1" applyFill="1" applyBorder="1" applyAlignment="1">
      <alignment horizontal="left"/>
    </xf>
    <xf numFmtId="4" fontId="20" fillId="4" borderId="31" xfId="2" applyNumberFormat="1" applyFont="1" applyFill="1" applyBorder="1" applyAlignment="1">
      <alignment horizontal="left"/>
    </xf>
    <xf numFmtId="0" fontId="25" fillId="8" borderId="6" xfId="0" applyFont="1" applyFill="1" applyBorder="1" applyAlignment="1">
      <alignment horizontal="center"/>
    </xf>
    <xf numFmtId="0" fontId="25" fillId="8" borderId="61" xfId="0" applyFont="1" applyFill="1" applyBorder="1" applyAlignment="1">
      <alignment horizontal="center"/>
    </xf>
    <xf numFmtId="4" fontId="25" fillId="8" borderId="60" xfId="0" applyNumberFormat="1" applyFont="1" applyFill="1" applyBorder="1" applyAlignment="1">
      <alignment horizontal="center" vertical="center" wrapText="1"/>
    </xf>
    <xf numFmtId="4" fontId="25" fillId="8" borderId="7" xfId="0" applyNumberFormat="1" applyFont="1" applyFill="1" applyBorder="1" applyAlignment="1">
      <alignment horizontal="center" vertical="center" wrapText="1"/>
    </xf>
    <xf numFmtId="4" fontId="25" fillId="8" borderId="8" xfId="0" applyNumberFormat="1" applyFont="1" applyFill="1" applyBorder="1" applyAlignment="1">
      <alignment horizontal="center" vertical="center" wrapText="1"/>
    </xf>
    <xf numFmtId="0" fontId="45" fillId="0" borderId="30" xfId="0" applyFont="1" applyBorder="1" applyAlignment="1">
      <alignment horizontal="left" wrapText="1"/>
    </xf>
    <xf numFmtId="0" fontId="45" fillId="0" borderId="31" xfId="0" applyFont="1" applyBorder="1" applyAlignment="1">
      <alignment horizontal="left" wrapText="1"/>
    </xf>
    <xf numFmtId="0" fontId="31" fillId="0" borderId="30" xfId="0" applyFont="1" applyBorder="1" applyAlignment="1">
      <alignment horizontal="left" vertical="center" wrapText="1"/>
    </xf>
    <xf numFmtId="0" fontId="31" fillId="0" borderId="31" xfId="0" applyFont="1" applyBorder="1" applyAlignment="1">
      <alignment horizontal="left" vertical="center" wrapText="1"/>
    </xf>
    <xf numFmtId="0" fontId="31" fillId="0" borderId="30" xfId="0" applyFont="1" applyBorder="1" applyAlignment="1">
      <alignment horizontal="left" vertical="center"/>
    </xf>
    <xf numFmtId="0" fontId="31" fillId="0" borderId="31" xfId="0" applyFont="1" applyBorder="1" applyAlignment="1">
      <alignment horizontal="left" vertical="center"/>
    </xf>
    <xf numFmtId="44" fontId="24" fillId="0" borderId="30" xfId="24" applyFont="1" applyFill="1" applyBorder="1" applyAlignment="1">
      <alignment horizontal="center"/>
    </xf>
    <xf numFmtId="44" fontId="24" fillId="0" borderId="33" xfId="24" applyFont="1" applyFill="1" applyBorder="1" applyAlignment="1">
      <alignment horizontal="center"/>
    </xf>
    <xf numFmtId="44" fontId="24" fillId="0" borderId="31" xfId="24" applyFont="1" applyFill="1" applyBorder="1" applyAlignment="1">
      <alignment horizontal="center"/>
    </xf>
    <xf numFmtId="0" fontId="24" fillId="14" borderId="13" xfId="0" applyFont="1" applyFill="1" applyBorder="1" applyAlignment="1">
      <alignment horizontal="left" vertical="center" wrapText="1"/>
    </xf>
    <xf numFmtId="0" fontId="24" fillId="14" borderId="16" xfId="0" applyFont="1" applyFill="1" applyBorder="1" applyAlignment="1">
      <alignment horizontal="left" vertical="center" wrapText="1"/>
    </xf>
    <xf numFmtId="188" fontId="24" fillId="14" borderId="13" xfId="0" applyNumberFormat="1" applyFont="1" applyFill="1" applyBorder="1" applyAlignment="1">
      <alignment horizontal="center" vertical="center"/>
    </xf>
    <xf numFmtId="188" fontId="24" fillId="14" borderId="16" xfId="0" applyNumberFormat="1" applyFont="1" applyFill="1" applyBorder="1" applyAlignment="1">
      <alignment horizontal="center" vertical="center"/>
    </xf>
    <xf numFmtId="0" fontId="2" fillId="8" borderId="34" xfId="0" applyFont="1" applyFill="1" applyBorder="1" applyAlignment="1">
      <alignment horizontal="center"/>
    </xf>
    <xf numFmtId="0" fontId="2" fillId="8" borderId="23" xfId="0" applyFont="1" applyFill="1" applyBorder="1" applyAlignment="1">
      <alignment horizontal="center"/>
    </xf>
    <xf numFmtId="0" fontId="2" fillId="8" borderId="35" xfId="0" applyFont="1" applyFill="1" applyBorder="1" applyAlignment="1">
      <alignment horizontal="center"/>
    </xf>
    <xf numFmtId="189" fontId="24" fillId="14" borderId="30" xfId="0" applyNumberFormat="1" applyFont="1" applyFill="1" applyBorder="1" applyAlignment="1">
      <alignment horizontal="center"/>
    </xf>
    <xf numFmtId="189" fontId="24" fillId="14" borderId="31" xfId="0" applyNumberFormat="1" applyFont="1" applyFill="1" applyBorder="1" applyAlignment="1">
      <alignment horizontal="center"/>
    </xf>
    <xf numFmtId="0" fontId="24" fillId="14" borderId="30" xfId="0" applyFont="1" applyFill="1" applyBorder="1" applyAlignment="1">
      <alignment horizontal="left" vertical="center" wrapText="1"/>
    </xf>
    <xf numFmtId="0" fontId="24" fillId="14" borderId="31" xfId="0" applyFont="1" applyFill="1" applyBorder="1" applyAlignment="1">
      <alignment horizontal="left" vertical="center" wrapText="1"/>
    </xf>
    <xf numFmtId="0" fontId="24" fillId="14" borderId="30" xfId="0" applyFont="1" applyFill="1" applyBorder="1" applyAlignment="1">
      <alignment horizontal="left"/>
    </xf>
    <xf numFmtId="0" fontId="24" fillId="14" borderId="31" xfId="0" applyFont="1" applyFill="1" applyBorder="1" applyAlignment="1">
      <alignment horizontal="left"/>
    </xf>
    <xf numFmtId="188" fontId="24" fillId="14" borderId="30" xfId="0" applyNumberFormat="1" applyFont="1" applyFill="1" applyBorder="1" applyAlignment="1">
      <alignment horizontal="center" vertical="center"/>
    </xf>
    <xf numFmtId="188" fontId="24" fillId="14" borderId="31" xfId="0" applyNumberFormat="1" applyFont="1" applyFill="1" applyBorder="1" applyAlignment="1">
      <alignment horizontal="center" vertical="center"/>
    </xf>
    <xf numFmtId="190" fontId="24" fillId="14" borderId="30" xfId="0" applyNumberFormat="1" applyFont="1" applyFill="1" applyBorder="1" applyAlignment="1">
      <alignment horizontal="center" vertical="center"/>
    </xf>
    <xf numFmtId="190" fontId="24" fillId="14" borderId="31" xfId="0" applyNumberFormat="1" applyFont="1" applyFill="1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0" fontId="34" fillId="0" borderId="48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 wrapText="1"/>
    </xf>
    <xf numFmtId="0" fontId="25" fillId="0" borderId="25" xfId="0" applyFont="1" applyBorder="1" applyAlignment="1">
      <alignment horizontal="center" vertical="center" wrapText="1"/>
    </xf>
    <xf numFmtId="0" fontId="25" fillId="0" borderId="38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center" wrapText="1"/>
    </xf>
    <xf numFmtId="0" fontId="25" fillId="0" borderId="22" xfId="0" applyFont="1" applyBorder="1" applyAlignment="1">
      <alignment horizontal="center" vertical="center" wrapText="1"/>
    </xf>
    <xf numFmtId="0" fontId="35" fillId="0" borderId="16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0" fontId="35" fillId="0" borderId="16" xfId="0" applyFont="1" applyBorder="1" applyAlignment="1">
      <alignment horizontal="center" vertical="center" wrapText="1"/>
    </xf>
    <xf numFmtId="0" fontId="35" fillId="0" borderId="30" xfId="0" applyFont="1" applyBorder="1" applyAlignment="1">
      <alignment horizontal="center" vertical="center"/>
    </xf>
    <xf numFmtId="0" fontId="35" fillId="0" borderId="33" xfId="0" applyFont="1" applyBorder="1" applyAlignment="1">
      <alignment horizontal="center" vertical="center"/>
    </xf>
    <xf numFmtId="0" fontId="35" fillId="0" borderId="31" xfId="0" applyFont="1" applyBorder="1" applyAlignment="1">
      <alignment horizontal="center" vertical="center"/>
    </xf>
    <xf numFmtId="0" fontId="36" fillId="0" borderId="30" xfId="0" applyFont="1" applyBorder="1" applyAlignment="1">
      <alignment horizontal="center" vertical="center" wrapText="1"/>
    </xf>
    <xf numFmtId="0" fontId="36" fillId="0" borderId="33" xfId="0" applyFont="1" applyBorder="1" applyAlignment="1">
      <alignment horizontal="center" vertical="center" wrapText="1"/>
    </xf>
    <xf numFmtId="0" fontId="36" fillId="0" borderId="31" xfId="0" applyFont="1" applyBorder="1" applyAlignment="1">
      <alignment horizontal="center" vertical="center" wrapText="1"/>
    </xf>
    <xf numFmtId="0" fontId="25" fillId="0" borderId="26" xfId="0" applyFont="1" applyBorder="1" applyAlignment="1">
      <alignment horizontal="center" vertical="center"/>
    </xf>
    <xf numFmtId="0" fontId="25" fillId="0" borderId="25" xfId="0" applyFont="1" applyBorder="1" applyAlignment="1">
      <alignment horizontal="center" vertical="center"/>
    </xf>
    <xf numFmtId="0" fontId="25" fillId="0" borderId="38" xfId="0" applyFont="1" applyBorder="1" applyAlignment="1">
      <alignment horizontal="center" vertical="center"/>
    </xf>
    <xf numFmtId="0" fontId="25" fillId="0" borderId="47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37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 wrapText="1"/>
    </xf>
    <xf numFmtId="0" fontId="27" fillId="13" borderId="1" xfId="2" applyFont="1" applyFill="1" applyBorder="1" applyAlignment="1">
      <alignment horizontal="center" vertical="center" wrapText="1"/>
    </xf>
    <xf numFmtId="0" fontId="27" fillId="13" borderId="2" xfId="2" applyFont="1" applyFill="1" applyBorder="1" applyAlignment="1">
      <alignment horizontal="center" vertical="center" wrapText="1"/>
    </xf>
    <xf numFmtId="0" fontId="27" fillId="13" borderId="3" xfId="2" applyFont="1" applyFill="1" applyBorder="1" applyAlignment="1">
      <alignment horizontal="center" vertical="center" wrapText="1"/>
    </xf>
    <xf numFmtId="0" fontId="27" fillId="13" borderId="28" xfId="2" applyFont="1" applyFill="1" applyBorder="1" applyAlignment="1">
      <alignment horizontal="center" vertical="center" wrapText="1"/>
    </xf>
    <xf numFmtId="0" fontId="27" fillId="13" borderId="21" xfId="2" applyFont="1" applyFill="1" applyBorder="1" applyAlignment="1">
      <alignment horizontal="center" vertical="center" wrapText="1"/>
    </xf>
    <xf numFmtId="0" fontId="27" fillId="13" borderId="29" xfId="2" applyFont="1" applyFill="1" applyBorder="1" applyAlignment="1">
      <alignment horizontal="center" vertical="center" wrapText="1"/>
    </xf>
    <xf numFmtId="0" fontId="27" fillId="4" borderId="0" xfId="2" applyFont="1" applyFill="1" applyAlignment="1">
      <alignment horizontal="center" vertical="center"/>
    </xf>
    <xf numFmtId="4" fontId="41" fillId="4" borderId="30" xfId="2" applyNumberFormat="1" applyFont="1" applyFill="1" applyBorder="1" applyAlignment="1">
      <alignment horizontal="center" wrapText="1"/>
    </xf>
    <xf numFmtId="4" fontId="41" fillId="4" borderId="33" xfId="2" applyNumberFormat="1" applyFont="1" applyFill="1" applyBorder="1" applyAlignment="1">
      <alignment horizontal="center" wrapText="1"/>
    </xf>
    <xf numFmtId="4" fontId="41" fillId="4" borderId="31" xfId="2" applyNumberFormat="1" applyFont="1" applyFill="1" applyBorder="1" applyAlignment="1">
      <alignment horizontal="center" wrapText="1"/>
    </xf>
    <xf numFmtId="0" fontId="23" fillId="4" borderId="30" xfId="2" applyFont="1" applyFill="1" applyBorder="1" applyAlignment="1">
      <alignment horizontal="left" vertical="center"/>
    </xf>
    <xf numFmtId="0" fontId="23" fillId="4" borderId="31" xfId="2" applyFont="1" applyFill="1" applyBorder="1" applyAlignment="1">
      <alignment horizontal="left" vertical="center"/>
    </xf>
    <xf numFmtId="2" fontId="23" fillId="0" borderId="30" xfId="2" applyNumberFormat="1" applyFont="1" applyBorder="1" applyAlignment="1">
      <alignment horizontal="left"/>
    </xf>
    <xf numFmtId="2" fontId="23" fillId="0" borderId="31" xfId="2" applyNumberFormat="1" applyFont="1" applyBorder="1" applyAlignment="1">
      <alignment horizontal="left"/>
    </xf>
    <xf numFmtId="0" fontId="23" fillId="4" borderId="26" xfId="2" applyFont="1" applyFill="1" applyBorder="1" applyAlignment="1">
      <alignment horizontal="left" vertical="center"/>
    </xf>
    <xf numFmtId="0" fontId="23" fillId="4" borderId="38" xfId="2" applyFont="1" applyFill="1" applyBorder="1" applyAlignment="1">
      <alignment horizontal="left" vertical="center"/>
    </xf>
    <xf numFmtId="0" fontId="25" fillId="0" borderId="20" xfId="0" applyFont="1" applyBorder="1" applyAlignment="1">
      <alignment horizontal="center" vertical="center"/>
    </xf>
    <xf numFmtId="0" fontId="25" fillId="0" borderId="21" xfId="0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/>
    </xf>
    <xf numFmtId="0" fontId="23" fillId="4" borderId="47" xfId="2" applyFont="1" applyFill="1" applyBorder="1" applyAlignment="1">
      <alignment horizontal="center" wrapText="1"/>
    </xf>
    <xf numFmtId="0" fontId="23" fillId="4" borderId="0" xfId="2" applyFont="1" applyFill="1" applyAlignment="1">
      <alignment horizontal="center" wrapText="1"/>
    </xf>
    <xf numFmtId="0" fontId="23" fillId="4" borderId="37" xfId="2" applyFont="1" applyFill="1" applyBorder="1" applyAlignment="1">
      <alignment horizontal="center" wrapText="1"/>
    </xf>
    <xf numFmtId="0" fontId="34" fillId="0" borderId="13" xfId="0" applyFont="1" applyBorder="1" applyAlignment="1">
      <alignment horizontal="center" vertical="center"/>
    </xf>
    <xf numFmtId="0" fontId="35" fillId="0" borderId="26" xfId="0" applyFont="1" applyBorder="1" applyAlignment="1">
      <alignment horizontal="center" vertical="center" wrapText="1"/>
    </xf>
    <xf numFmtId="0" fontId="35" fillId="0" borderId="38" xfId="0" applyFont="1" applyBorder="1" applyAlignment="1">
      <alignment horizontal="center" vertical="center" wrapText="1"/>
    </xf>
    <xf numFmtId="0" fontId="35" fillId="0" borderId="20" xfId="0" applyFont="1" applyBorder="1" applyAlignment="1">
      <alignment horizontal="center" vertical="center" wrapText="1"/>
    </xf>
    <xf numFmtId="0" fontId="35" fillId="0" borderId="22" xfId="0" applyFont="1" applyBorder="1" applyAlignment="1">
      <alignment horizontal="center" vertical="center" wrapText="1"/>
    </xf>
    <xf numFmtId="0" fontId="35" fillId="0" borderId="13" xfId="0" applyFont="1" applyBorder="1" applyAlignment="1">
      <alignment horizontal="center" vertical="center"/>
    </xf>
    <xf numFmtId="0" fontId="40" fillId="9" borderId="6" xfId="2" applyFont="1" applyFill="1" applyBorder="1" applyAlignment="1">
      <alignment horizontal="center" wrapText="1"/>
    </xf>
    <xf numFmtId="0" fontId="40" fillId="9" borderId="7" xfId="2" applyFont="1" applyFill="1" applyBorder="1" applyAlignment="1">
      <alignment horizontal="center" wrapText="1"/>
    </xf>
    <xf numFmtId="0" fontId="40" fillId="9" borderId="8" xfId="2" applyFont="1" applyFill="1" applyBorder="1" applyAlignment="1">
      <alignment horizontal="center" wrapText="1"/>
    </xf>
    <xf numFmtId="0" fontId="35" fillId="0" borderId="48" xfId="0" applyFont="1" applyBorder="1" applyAlignment="1">
      <alignment horizontal="center" vertical="center"/>
    </xf>
    <xf numFmtId="0" fontId="39" fillId="0" borderId="6" xfId="0" applyFont="1" applyBorder="1" applyAlignment="1">
      <alignment horizontal="center"/>
    </xf>
    <xf numFmtId="0" fontId="39" fillId="0" borderId="7" xfId="0" applyFont="1" applyBorder="1" applyAlignment="1">
      <alignment horizontal="center"/>
    </xf>
    <xf numFmtId="0" fontId="39" fillId="0" borderId="8" xfId="0" applyFont="1" applyBorder="1" applyAlignment="1">
      <alignment horizontal="center"/>
    </xf>
    <xf numFmtId="0" fontId="27" fillId="13" borderId="4" xfId="2" applyFont="1" applyFill="1" applyBorder="1" applyAlignment="1">
      <alignment horizontal="center" vertical="center" wrapText="1"/>
    </xf>
    <xf numFmtId="0" fontId="27" fillId="13" borderId="0" xfId="2" applyFont="1" applyFill="1" applyAlignment="1">
      <alignment horizontal="center" vertical="center" wrapText="1"/>
    </xf>
    <xf numFmtId="0" fontId="27" fillId="13" borderId="5" xfId="2" applyFont="1" applyFill="1" applyBorder="1" applyAlignment="1">
      <alignment horizontal="center" vertical="center" wrapText="1"/>
    </xf>
  </cellXfs>
  <cellStyles count="34">
    <cellStyle name="Hipervínculo" xfId="33" builtinId="8"/>
    <cellStyle name="Millares" xfId="13" builtinId="3"/>
    <cellStyle name="Millares 2" xfId="4"/>
    <cellStyle name="Millares 2 2" xfId="6"/>
    <cellStyle name="Millares 2 3" xfId="26"/>
    <cellStyle name="Millares 3" xfId="23"/>
    <cellStyle name="Millares 3 2" xfId="31"/>
    <cellStyle name="Millares 4" xfId="19"/>
    <cellStyle name="Millares 4 2" xfId="29"/>
    <cellStyle name="Moneda" xfId="14" builtinId="4"/>
    <cellStyle name="Moneda [0]" xfId="1" builtinId="7"/>
    <cellStyle name="Moneda [0] 2" xfId="11"/>
    <cellStyle name="Moneda [0] 3" xfId="22"/>
    <cellStyle name="Moneda [0] 3 2" xfId="30"/>
    <cellStyle name="Moneda 2" xfId="3"/>
    <cellStyle name="Moneda 2 2" xfId="18"/>
    <cellStyle name="Moneda 2 2 2" xfId="28"/>
    <cellStyle name="Moneda 2 5" xfId="25"/>
    <cellStyle name="Moneda 3" xfId="7"/>
    <cellStyle name="Moneda 4" xfId="12"/>
    <cellStyle name="Moneda 5" xfId="17"/>
    <cellStyle name="Moneda 5 2" xfId="27"/>
    <cellStyle name="Moneda 6" xfId="24"/>
    <cellStyle name="Moneda 6 2" xfId="32"/>
    <cellStyle name="Normal" xfId="0" builtinId="0"/>
    <cellStyle name="Normal 10" xfId="8"/>
    <cellStyle name="Normal 2" xfId="2"/>
    <cellStyle name="Normal 2 4" xfId="15"/>
    <cellStyle name="Normal 3" xfId="5"/>
    <cellStyle name="Normal 3 2" xfId="9"/>
    <cellStyle name="Normal 4" xfId="16"/>
    <cellStyle name="Porcentaje" xfId="21" builtinId="5"/>
    <cellStyle name="Porcentaje 2" xfId="20"/>
    <cellStyle name="Porcentaje 2 2" xfId="10"/>
  </cellStyles>
  <dxfs count="0"/>
  <tableStyles count="0" defaultTableStyle="TableStyleMedium2" defaultPivotStyle="PivotStyleLight16"/>
  <colors>
    <mruColors>
      <color rgb="FFFDA9D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4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7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externalLink" Target="externalLinks/externalLink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23" Type="http://schemas.openxmlformats.org/officeDocument/2006/relationships/externalLink" Target="externalLinks/externalLink9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8.xml"/><Relationship Id="rId27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4.jpeg"/><Relationship Id="rId1" Type="http://schemas.openxmlformats.org/officeDocument/2006/relationships/image" Target="../media/image3.png"/><Relationship Id="rId4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447675</xdr:colOff>
      <xdr:row>0</xdr:row>
      <xdr:rowOff>51435</xdr:rowOff>
    </xdr:from>
    <xdr:to>
      <xdr:col>0</xdr:col>
      <xdr:colOff>1557655</xdr:colOff>
      <xdr:row>5</xdr:row>
      <xdr:rowOff>170424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51435"/>
          <a:ext cx="1109980" cy="1033389"/>
        </a:xfrm>
        <a:prstGeom prst="rect">
          <a:avLst/>
        </a:prstGeom>
      </xdr:spPr>
    </xdr:pic>
    <xdr:clientData/>
  </xdr:twoCellAnchor>
  <xdr:twoCellAnchor editAs="oneCell">
    <xdr:from>
      <xdr:col>7</xdr:col>
      <xdr:colOff>114300</xdr:colOff>
      <xdr:row>0</xdr:row>
      <xdr:rowOff>121920</xdr:rowOff>
    </xdr:from>
    <xdr:to>
      <xdr:col>8</xdr:col>
      <xdr:colOff>515265</xdr:colOff>
      <xdr:row>6</xdr:row>
      <xdr:rowOff>45720</xdr:rowOff>
    </xdr:to>
    <xdr:pic>
      <xdr:nvPicPr>
        <xdr:cNvPr id="3" name="Imagen 2" descr="logo PDET descarga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9037320" y="121920"/>
          <a:ext cx="1492129" cy="10287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192782</xdr:colOff>
      <xdr:row>101</xdr:row>
      <xdr:rowOff>123825</xdr:rowOff>
    </xdr:from>
    <xdr:ext cx="1186071" cy="1179084"/>
    <xdr:pic>
      <xdr:nvPicPr>
        <xdr:cNvPr id="16" name="Imagen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2782" y="22488525"/>
          <a:ext cx="1186071" cy="1179084"/>
        </a:xfrm>
        <a:prstGeom prst="rect">
          <a:avLst/>
        </a:prstGeom>
      </xdr:spPr>
    </xdr:pic>
    <xdr:clientData/>
  </xdr:oneCellAnchor>
  <xdr:oneCellAnchor>
    <xdr:from>
      <xdr:col>0</xdr:col>
      <xdr:colOff>88880</xdr:colOff>
      <xdr:row>1</xdr:row>
      <xdr:rowOff>10583</xdr:rowOff>
    </xdr:from>
    <xdr:ext cx="1186071" cy="1179084"/>
    <xdr:pic>
      <xdr:nvPicPr>
        <xdr:cNvPr id="25" name="Imagen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880" y="433916"/>
          <a:ext cx="1186071" cy="1179084"/>
        </a:xfrm>
        <a:prstGeom prst="rect">
          <a:avLst/>
        </a:prstGeom>
      </xdr:spPr>
    </xdr:pic>
    <xdr:clientData/>
  </xdr:oneCellAnchor>
  <xdr:oneCellAnchor>
    <xdr:from>
      <xdr:col>0</xdr:col>
      <xdr:colOff>250276</xdr:colOff>
      <xdr:row>359</xdr:row>
      <xdr:rowOff>32107</xdr:rowOff>
    </xdr:from>
    <xdr:ext cx="1185229" cy="1324137"/>
    <xdr:pic>
      <xdr:nvPicPr>
        <xdr:cNvPr id="39" name="Imagen 3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276" y="73042837"/>
          <a:ext cx="1185229" cy="1324137"/>
        </a:xfrm>
        <a:prstGeom prst="rect">
          <a:avLst/>
        </a:prstGeom>
      </xdr:spPr>
    </xdr:pic>
    <xdr:clientData/>
  </xdr:oneCellAnchor>
  <xdr:oneCellAnchor>
    <xdr:from>
      <xdr:col>0</xdr:col>
      <xdr:colOff>225532</xdr:colOff>
      <xdr:row>563</xdr:row>
      <xdr:rowOff>8562</xdr:rowOff>
    </xdr:from>
    <xdr:ext cx="1186071" cy="1179084"/>
    <xdr:pic>
      <xdr:nvPicPr>
        <xdr:cNvPr id="47" name="Imagen 46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5532" y="121628899"/>
          <a:ext cx="1186071" cy="1179084"/>
        </a:xfrm>
        <a:prstGeom prst="rect">
          <a:avLst/>
        </a:prstGeom>
      </xdr:spPr>
    </xdr:pic>
    <xdr:clientData/>
  </xdr:oneCellAnchor>
  <xdr:oneCellAnchor>
    <xdr:from>
      <xdr:col>0</xdr:col>
      <xdr:colOff>231610</xdr:colOff>
      <xdr:row>761</xdr:row>
      <xdr:rowOff>107022</xdr:rowOff>
    </xdr:from>
    <xdr:ext cx="1185229" cy="1150912"/>
    <xdr:pic>
      <xdr:nvPicPr>
        <xdr:cNvPr id="51" name="Imagen 50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1610" y="120956797"/>
          <a:ext cx="1185229" cy="1150912"/>
        </a:xfrm>
        <a:prstGeom prst="rect">
          <a:avLst/>
        </a:prstGeom>
      </xdr:spPr>
    </xdr:pic>
    <xdr:clientData/>
  </xdr:oneCellAnchor>
  <xdr:oneCellAnchor>
    <xdr:from>
      <xdr:col>0</xdr:col>
      <xdr:colOff>221050</xdr:colOff>
      <xdr:row>49</xdr:row>
      <xdr:rowOff>112542</xdr:rowOff>
    </xdr:from>
    <xdr:ext cx="1185229" cy="1183923"/>
    <xdr:pic>
      <xdr:nvPicPr>
        <xdr:cNvPr id="35" name="Imagen 3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050" y="14881643"/>
          <a:ext cx="1185229" cy="1183923"/>
        </a:xfrm>
        <a:prstGeom prst="rect">
          <a:avLst/>
        </a:prstGeom>
      </xdr:spPr>
    </xdr:pic>
    <xdr:clientData/>
  </xdr:oneCellAnchor>
  <xdr:twoCellAnchor editAs="oneCell">
    <xdr:from>
      <xdr:col>6</xdr:col>
      <xdr:colOff>104763</xdr:colOff>
      <xdr:row>1</xdr:row>
      <xdr:rowOff>52917</xdr:rowOff>
    </xdr:from>
    <xdr:to>
      <xdr:col>7</xdr:col>
      <xdr:colOff>754277</xdr:colOff>
      <xdr:row>6</xdr:row>
      <xdr:rowOff>78601</xdr:rowOff>
    </xdr:to>
    <xdr:pic>
      <xdr:nvPicPr>
        <xdr:cNvPr id="6" name="Imagen 5" descr="logo PDET descarg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772263" y="476250"/>
          <a:ext cx="1517348" cy="108401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1251840</xdr:colOff>
      <xdr:row>49</xdr:row>
      <xdr:rowOff>120829</xdr:rowOff>
    </xdr:from>
    <xdr:to>
      <xdr:col>7</xdr:col>
      <xdr:colOff>881200</xdr:colOff>
      <xdr:row>54</xdr:row>
      <xdr:rowOff>197886</xdr:rowOff>
    </xdr:to>
    <xdr:pic>
      <xdr:nvPicPr>
        <xdr:cNvPr id="13" name="Imagen 12" descr="logo PDET descarga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127374" y="10619733"/>
          <a:ext cx="1759107" cy="12329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72026</xdr:colOff>
      <xdr:row>101</xdr:row>
      <xdr:rowOff>85619</xdr:rowOff>
    </xdr:from>
    <xdr:to>
      <xdr:col>8</xdr:col>
      <xdr:colOff>53743</xdr:colOff>
      <xdr:row>106</xdr:row>
      <xdr:rowOff>136989</xdr:rowOff>
    </xdr:to>
    <xdr:pic>
      <xdr:nvPicPr>
        <xdr:cNvPr id="14" name="Imagen 13" descr="logo PDET descarga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210425" y="21618540"/>
          <a:ext cx="1747588" cy="125002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0</xdr:colOff>
      <xdr:row>359</xdr:row>
      <xdr:rowOff>0</xdr:rowOff>
    </xdr:from>
    <xdr:to>
      <xdr:col>7</xdr:col>
      <xdr:colOff>886498</xdr:colOff>
      <xdr:row>364</xdr:row>
      <xdr:rowOff>36388</xdr:rowOff>
    </xdr:to>
    <xdr:pic>
      <xdr:nvPicPr>
        <xdr:cNvPr id="92" name="Imagen 91" descr="logo PDET descarga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9843" y="211407910"/>
          <a:ext cx="1800738" cy="12414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0</xdr:colOff>
      <xdr:row>359</xdr:row>
      <xdr:rowOff>0</xdr:rowOff>
    </xdr:from>
    <xdr:to>
      <xdr:col>7</xdr:col>
      <xdr:colOff>886498</xdr:colOff>
      <xdr:row>364</xdr:row>
      <xdr:rowOff>34248</xdr:rowOff>
    </xdr:to>
    <xdr:pic>
      <xdr:nvPicPr>
        <xdr:cNvPr id="93" name="Imagen 92" descr="logo PDET descarga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9843" y="223959506"/>
          <a:ext cx="1800738" cy="12414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0</xdr:colOff>
      <xdr:row>359</xdr:row>
      <xdr:rowOff>0</xdr:rowOff>
    </xdr:from>
    <xdr:to>
      <xdr:col>7</xdr:col>
      <xdr:colOff>886498</xdr:colOff>
      <xdr:row>364</xdr:row>
      <xdr:rowOff>34247</xdr:rowOff>
    </xdr:to>
    <xdr:pic>
      <xdr:nvPicPr>
        <xdr:cNvPr id="94" name="Imagen 93" descr="logo PDET descarga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9843" y="236297056"/>
          <a:ext cx="1800738" cy="12414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0</xdr:colOff>
      <xdr:row>563</xdr:row>
      <xdr:rowOff>0</xdr:rowOff>
    </xdr:from>
    <xdr:to>
      <xdr:col>7</xdr:col>
      <xdr:colOff>886498</xdr:colOff>
      <xdr:row>568</xdr:row>
      <xdr:rowOff>205481</xdr:rowOff>
    </xdr:to>
    <xdr:pic>
      <xdr:nvPicPr>
        <xdr:cNvPr id="96" name="Imagen 95" descr="logo PDET descarga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9843" y="261229011"/>
          <a:ext cx="1800738" cy="12414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0</xdr:colOff>
      <xdr:row>563</xdr:row>
      <xdr:rowOff>0</xdr:rowOff>
    </xdr:from>
    <xdr:to>
      <xdr:col>7</xdr:col>
      <xdr:colOff>886498</xdr:colOff>
      <xdr:row>568</xdr:row>
      <xdr:rowOff>205482</xdr:rowOff>
    </xdr:to>
    <xdr:pic>
      <xdr:nvPicPr>
        <xdr:cNvPr id="97" name="Imagen 96" descr="logo PDET descarga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9843" y="273284022"/>
          <a:ext cx="1800738" cy="12414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0</xdr:colOff>
      <xdr:row>761</xdr:row>
      <xdr:rowOff>35720</xdr:rowOff>
    </xdr:from>
    <xdr:to>
      <xdr:col>7</xdr:col>
      <xdr:colOff>886498</xdr:colOff>
      <xdr:row>767</xdr:row>
      <xdr:rowOff>26890</xdr:rowOff>
    </xdr:to>
    <xdr:pic>
      <xdr:nvPicPr>
        <xdr:cNvPr id="98" name="Imagen 97" descr="logo PDET descarga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131844" y="164306251"/>
          <a:ext cx="1755654" cy="127704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oneCellAnchor>
    <xdr:from>
      <xdr:col>0</xdr:col>
      <xdr:colOff>190500</xdr:colOff>
      <xdr:row>151</xdr:row>
      <xdr:rowOff>25686</xdr:rowOff>
    </xdr:from>
    <xdr:ext cx="1185229" cy="1324137"/>
    <xdr:pic>
      <xdr:nvPicPr>
        <xdr:cNvPr id="77" name="Imagen 76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63415096"/>
          <a:ext cx="1185229" cy="1324137"/>
        </a:xfrm>
        <a:prstGeom prst="rect">
          <a:avLst/>
        </a:prstGeom>
      </xdr:spPr>
    </xdr:pic>
    <xdr:clientData/>
  </xdr:oneCellAnchor>
  <xdr:oneCellAnchor>
    <xdr:from>
      <xdr:col>0</xdr:col>
      <xdr:colOff>261563</xdr:colOff>
      <xdr:row>204</xdr:row>
      <xdr:rowOff>27611</xdr:rowOff>
    </xdr:from>
    <xdr:ext cx="1185229" cy="1324137"/>
    <xdr:pic>
      <xdr:nvPicPr>
        <xdr:cNvPr id="78" name="Imagen 7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1563" y="44842736"/>
          <a:ext cx="1185229" cy="1324137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151</xdr:row>
      <xdr:rowOff>0</xdr:rowOff>
    </xdr:from>
    <xdr:to>
      <xdr:col>7</xdr:col>
      <xdr:colOff>886498</xdr:colOff>
      <xdr:row>156</xdr:row>
      <xdr:rowOff>176117</xdr:rowOff>
    </xdr:to>
    <xdr:pic>
      <xdr:nvPicPr>
        <xdr:cNvPr id="79" name="Imagen 78" descr="logo PDET descarga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77000" y="173560740"/>
          <a:ext cx="1801851" cy="124291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77219</xdr:colOff>
      <xdr:row>204</xdr:row>
      <xdr:rowOff>98675</xdr:rowOff>
    </xdr:from>
    <xdr:to>
      <xdr:col>7</xdr:col>
      <xdr:colOff>840531</xdr:colOff>
      <xdr:row>209</xdr:row>
      <xdr:rowOff>171450</xdr:rowOff>
    </xdr:to>
    <xdr:pic>
      <xdr:nvPicPr>
        <xdr:cNvPr id="85" name="Imagen 84" descr="logo PDET descarga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735194" y="43132625"/>
          <a:ext cx="1630088" cy="12538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oneCellAnchor>
    <xdr:from>
      <xdr:col>0</xdr:col>
      <xdr:colOff>209742</xdr:colOff>
      <xdr:row>659</xdr:row>
      <xdr:rowOff>73052</xdr:rowOff>
    </xdr:from>
    <xdr:ext cx="1161922" cy="1173268"/>
    <xdr:pic>
      <xdr:nvPicPr>
        <xdr:cNvPr id="76" name="Imagen 75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742" y="119164127"/>
          <a:ext cx="1161922" cy="1173268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659</xdr:row>
      <xdr:rowOff>0</xdr:rowOff>
    </xdr:from>
    <xdr:ext cx="1757507" cy="1263816"/>
    <xdr:pic>
      <xdr:nvPicPr>
        <xdr:cNvPr id="89" name="Imagen 88" descr="logo PDET descarga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667500" y="106627083"/>
          <a:ext cx="1757507" cy="126381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250276</xdr:colOff>
      <xdr:row>462</xdr:row>
      <xdr:rowOff>32107</xdr:rowOff>
    </xdr:from>
    <xdr:ext cx="1185229" cy="1324137"/>
    <xdr:pic>
      <xdr:nvPicPr>
        <xdr:cNvPr id="53" name="Imagen 52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276" y="68154907"/>
          <a:ext cx="1185229" cy="1324137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462</xdr:row>
      <xdr:rowOff>0</xdr:rowOff>
    </xdr:from>
    <xdr:ext cx="1753274" cy="1217487"/>
    <xdr:pic>
      <xdr:nvPicPr>
        <xdr:cNvPr id="54" name="Imagen 53" descr="logo PDET descarga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657975" y="68122800"/>
          <a:ext cx="1753274" cy="121748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6</xdr:col>
      <xdr:colOff>0</xdr:colOff>
      <xdr:row>462</xdr:row>
      <xdr:rowOff>0</xdr:rowOff>
    </xdr:from>
    <xdr:ext cx="1753274" cy="1215347"/>
    <xdr:pic>
      <xdr:nvPicPr>
        <xdr:cNvPr id="55" name="Imagen 54" descr="logo PDET descarga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657975" y="68122800"/>
          <a:ext cx="1753274" cy="121534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6</xdr:col>
      <xdr:colOff>0</xdr:colOff>
      <xdr:row>462</xdr:row>
      <xdr:rowOff>0</xdr:rowOff>
    </xdr:from>
    <xdr:ext cx="1753274" cy="1215346"/>
    <xdr:pic>
      <xdr:nvPicPr>
        <xdr:cNvPr id="56" name="Imagen 55" descr="logo PDET descarga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657975" y="68122800"/>
          <a:ext cx="1753274" cy="121534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261563</xdr:colOff>
      <xdr:row>411</xdr:row>
      <xdr:rowOff>27611</xdr:rowOff>
    </xdr:from>
    <xdr:ext cx="1185229" cy="1324137"/>
    <xdr:pic>
      <xdr:nvPicPr>
        <xdr:cNvPr id="57" name="Imagen 56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1563" y="44842736"/>
          <a:ext cx="1185229" cy="1324137"/>
        </a:xfrm>
        <a:prstGeom prst="rect">
          <a:avLst/>
        </a:prstGeom>
      </xdr:spPr>
    </xdr:pic>
    <xdr:clientData/>
  </xdr:oneCellAnchor>
  <xdr:oneCellAnchor>
    <xdr:from>
      <xdr:col>6</xdr:col>
      <xdr:colOff>88187</xdr:colOff>
      <xdr:row>411</xdr:row>
      <xdr:rowOff>117725</xdr:rowOff>
    </xdr:from>
    <xdr:ext cx="1752470" cy="1348012"/>
    <xdr:pic>
      <xdr:nvPicPr>
        <xdr:cNvPr id="58" name="Imagen 57" descr="logo PDET descarga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746162" y="76870175"/>
          <a:ext cx="1752470" cy="134801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250276</xdr:colOff>
      <xdr:row>514</xdr:row>
      <xdr:rowOff>32107</xdr:rowOff>
    </xdr:from>
    <xdr:ext cx="1185229" cy="1187093"/>
    <xdr:pic>
      <xdr:nvPicPr>
        <xdr:cNvPr id="59" name="Imagen 58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276" y="100578007"/>
          <a:ext cx="1185229" cy="1187093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514</xdr:row>
      <xdr:rowOff>0</xdr:rowOff>
    </xdr:from>
    <xdr:ext cx="1753274" cy="1217487"/>
    <xdr:pic>
      <xdr:nvPicPr>
        <xdr:cNvPr id="60" name="Imagen 59" descr="logo PDET descarga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657975" y="89411175"/>
          <a:ext cx="1753274" cy="121748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6</xdr:col>
      <xdr:colOff>0</xdr:colOff>
      <xdr:row>514</xdr:row>
      <xdr:rowOff>0</xdr:rowOff>
    </xdr:from>
    <xdr:ext cx="1753274" cy="1215347"/>
    <xdr:pic>
      <xdr:nvPicPr>
        <xdr:cNvPr id="61" name="Imagen 60" descr="logo PDET descarga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657975" y="89411175"/>
          <a:ext cx="1753274" cy="121534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6</xdr:col>
      <xdr:colOff>0</xdr:colOff>
      <xdr:row>514</xdr:row>
      <xdr:rowOff>0</xdr:rowOff>
    </xdr:from>
    <xdr:ext cx="1753274" cy="1215346"/>
    <xdr:pic>
      <xdr:nvPicPr>
        <xdr:cNvPr id="62" name="Imagen 61" descr="logo PDET descarga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657975" y="89411175"/>
          <a:ext cx="1753274" cy="121534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209742</xdr:colOff>
      <xdr:row>709</xdr:row>
      <xdr:rowOff>73052</xdr:rowOff>
    </xdr:from>
    <xdr:ext cx="1161922" cy="1173268"/>
    <xdr:pic>
      <xdr:nvPicPr>
        <xdr:cNvPr id="63" name="Imagen 62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742" y="119164127"/>
          <a:ext cx="1161922" cy="1173268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709</xdr:row>
      <xdr:rowOff>0</xdr:rowOff>
    </xdr:from>
    <xdr:ext cx="1757507" cy="1263816"/>
    <xdr:pic>
      <xdr:nvPicPr>
        <xdr:cNvPr id="64" name="Imagen 63" descr="logo PDET descarga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657975" y="119091075"/>
          <a:ext cx="1757507" cy="126381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261563</xdr:colOff>
      <xdr:row>256</xdr:row>
      <xdr:rowOff>27611</xdr:rowOff>
    </xdr:from>
    <xdr:ext cx="1185229" cy="1210639"/>
    <xdr:pic>
      <xdr:nvPicPr>
        <xdr:cNvPr id="65" name="Imagen 64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1563" y="54091511"/>
          <a:ext cx="1185229" cy="1210639"/>
        </a:xfrm>
        <a:prstGeom prst="rect">
          <a:avLst/>
        </a:prstGeom>
      </xdr:spPr>
    </xdr:pic>
    <xdr:clientData/>
  </xdr:oneCellAnchor>
  <xdr:oneCellAnchor>
    <xdr:from>
      <xdr:col>6</xdr:col>
      <xdr:colOff>275345</xdr:colOff>
      <xdr:row>256</xdr:row>
      <xdr:rowOff>98675</xdr:rowOff>
    </xdr:from>
    <xdr:ext cx="1431962" cy="1101475"/>
    <xdr:pic>
      <xdr:nvPicPr>
        <xdr:cNvPr id="66" name="Imagen 65" descr="logo PDET descarga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933320" y="54162575"/>
          <a:ext cx="1431962" cy="11014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261563</xdr:colOff>
      <xdr:row>308</xdr:row>
      <xdr:rowOff>27611</xdr:rowOff>
    </xdr:from>
    <xdr:ext cx="1185229" cy="1210639"/>
    <xdr:pic>
      <xdr:nvPicPr>
        <xdr:cNvPr id="52" name="Imagen 51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1563" y="54616444"/>
          <a:ext cx="1185229" cy="1210639"/>
        </a:xfrm>
        <a:prstGeom prst="rect">
          <a:avLst/>
        </a:prstGeom>
      </xdr:spPr>
    </xdr:pic>
    <xdr:clientData/>
  </xdr:oneCellAnchor>
  <xdr:oneCellAnchor>
    <xdr:from>
      <xdr:col>6</xdr:col>
      <xdr:colOff>275345</xdr:colOff>
      <xdr:row>308</xdr:row>
      <xdr:rowOff>98675</xdr:rowOff>
    </xdr:from>
    <xdr:ext cx="1431962" cy="1101475"/>
    <xdr:pic>
      <xdr:nvPicPr>
        <xdr:cNvPr id="67" name="Imagen 66" descr="logo PDET descarga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942845" y="54687508"/>
          <a:ext cx="1431962" cy="11014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0</xdr:col>
      <xdr:colOff>199370</xdr:colOff>
      <xdr:row>611</xdr:row>
      <xdr:rowOff>63500</xdr:rowOff>
    </xdr:from>
    <xdr:ext cx="1186071" cy="1179084"/>
    <xdr:pic>
      <xdr:nvPicPr>
        <xdr:cNvPr id="68" name="Imagen 67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9370" y="130884083"/>
          <a:ext cx="1186071" cy="1179084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611</xdr:row>
      <xdr:rowOff>0</xdr:rowOff>
    </xdr:from>
    <xdr:ext cx="1754332" cy="1263815"/>
    <xdr:pic>
      <xdr:nvPicPr>
        <xdr:cNvPr id="70" name="Imagen 69" descr="logo PDET descarga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667500" y="120554750"/>
          <a:ext cx="1754332" cy="126381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6</xdr:col>
      <xdr:colOff>0</xdr:colOff>
      <xdr:row>611</xdr:row>
      <xdr:rowOff>0</xdr:rowOff>
    </xdr:from>
    <xdr:ext cx="1754332" cy="1263816"/>
    <xdr:pic>
      <xdr:nvPicPr>
        <xdr:cNvPr id="71" name="Imagen 70" descr="logo PDET descarga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667500" y="120554750"/>
          <a:ext cx="1754332" cy="126381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142875</xdr:colOff>
      <xdr:row>0</xdr:row>
      <xdr:rowOff>76201</xdr:rowOff>
    </xdr:from>
    <xdr:to>
      <xdr:col>20</xdr:col>
      <xdr:colOff>1447800</xdr:colOff>
      <xdr:row>4</xdr:row>
      <xdr:rowOff>117765</xdr:rowOff>
    </xdr:to>
    <xdr:pic>
      <xdr:nvPicPr>
        <xdr:cNvPr id="2" name="1 Imagen" descr="C:\Users\Despacho\Downloads\LOGO ALCALDIA BEYER PEÑA 2020-2023.pn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76201"/>
          <a:ext cx="1304925" cy="8191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35</xdr:col>
      <xdr:colOff>228600</xdr:colOff>
      <xdr:row>2</xdr:row>
      <xdr:rowOff>114300</xdr:rowOff>
    </xdr:from>
    <xdr:to>
      <xdr:col>36</xdr:col>
      <xdr:colOff>681718</xdr:colOff>
      <xdr:row>5</xdr:row>
      <xdr:rowOff>140277</xdr:rowOff>
    </xdr:to>
    <xdr:pic>
      <xdr:nvPicPr>
        <xdr:cNvPr id="4" name="2 Imagen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28600" y="485775"/>
          <a:ext cx="1215118" cy="6000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57844</xdr:colOff>
      <xdr:row>0</xdr:row>
      <xdr:rowOff>52301</xdr:rowOff>
    </xdr:from>
    <xdr:to>
      <xdr:col>1</xdr:col>
      <xdr:colOff>804604</xdr:colOff>
      <xdr:row>5</xdr:row>
      <xdr:rowOff>145890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844" y="52301"/>
          <a:ext cx="1093124" cy="1028771"/>
        </a:xfrm>
        <a:prstGeom prst="rect">
          <a:avLst/>
        </a:prstGeom>
      </xdr:spPr>
    </xdr:pic>
    <xdr:clientData/>
  </xdr:twoCellAnchor>
  <xdr:twoCellAnchor editAs="oneCell">
    <xdr:from>
      <xdr:col>6</xdr:col>
      <xdr:colOff>62865</xdr:colOff>
      <xdr:row>0</xdr:row>
      <xdr:rowOff>99060</xdr:rowOff>
    </xdr:from>
    <xdr:to>
      <xdr:col>6</xdr:col>
      <xdr:colOff>1389202</xdr:colOff>
      <xdr:row>5</xdr:row>
      <xdr:rowOff>99060</xdr:rowOff>
    </xdr:to>
    <xdr:pic>
      <xdr:nvPicPr>
        <xdr:cNvPr id="5" name="Imagen 4" descr="logo PDET descarga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777990" y="99060"/>
          <a:ext cx="1326337" cy="93345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228600</xdr:colOff>
      <xdr:row>0</xdr:row>
      <xdr:rowOff>0</xdr:rowOff>
    </xdr:from>
    <xdr:to>
      <xdr:col>11</xdr:col>
      <xdr:colOff>916818</xdr:colOff>
      <xdr:row>5</xdr:row>
      <xdr:rowOff>160020</xdr:rowOff>
    </xdr:to>
    <xdr:pic>
      <xdr:nvPicPr>
        <xdr:cNvPr id="3" name="Imagen 2" descr="logo PDET descarg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11420475" y="0"/>
          <a:ext cx="1774068" cy="113157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266700</xdr:colOff>
      <xdr:row>0</xdr:row>
      <xdr:rowOff>57150</xdr:rowOff>
    </xdr:from>
    <xdr:to>
      <xdr:col>1</xdr:col>
      <xdr:colOff>597824</xdr:colOff>
      <xdr:row>5</xdr:row>
      <xdr:rowOff>114371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" y="57150"/>
          <a:ext cx="1093124" cy="102877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228600</xdr:colOff>
      <xdr:row>0</xdr:row>
      <xdr:rowOff>0</xdr:rowOff>
    </xdr:from>
    <xdr:to>
      <xdr:col>11</xdr:col>
      <xdr:colOff>916818</xdr:colOff>
      <xdr:row>5</xdr:row>
      <xdr:rowOff>160020</xdr:rowOff>
    </xdr:to>
    <xdr:pic>
      <xdr:nvPicPr>
        <xdr:cNvPr id="2" name="Imagen 1" descr="logo PDET descarg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11420475" y="0"/>
          <a:ext cx="1774068" cy="113157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266700</xdr:colOff>
      <xdr:row>0</xdr:row>
      <xdr:rowOff>57150</xdr:rowOff>
    </xdr:from>
    <xdr:to>
      <xdr:col>1</xdr:col>
      <xdr:colOff>597824</xdr:colOff>
      <xdr:row>5</xdr:row>
      <xdr:rowOff>114371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" y="57150"/>
          <a:ext cx="1093124" cy="102877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25835</xdr:colOff>
      <xdr:row>0</xdr:row>
      <xdr:rowOff>30480</xdr:rowOff>
    </xdr:from>
    <xdr:to>
      <xdr:col>0</xdr:col>
      <xdr:colOff>1029970</xdr:colOff>
      <xdr:row>5</xdr:row>
      <xdr:rowOff>51435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35" y="30480"/>
          <a:ext cx="1004135" cy="973455"/>
        </a:xfrm>
        <a:prstGeom prst="rect">
          <a:avLst/>
        </a:prstGeom>
      </xdr:spPr>
    </xdr:pic>
    <xdr:clientData/>
  </xdr:twoCellAnchor>
  <xdr:twoCellAnchor editAs="oneCell">
    <xdr:from>
      <xdr:col>5</xdr:col>
      <xdr:colOff>15240</xdr:colOff>
      <xdr:row>0</xdr:row>
      <xdr:rowOff>76200</xdr:rowOff>
    </xdr:from>
    <xdr:to>
      <xdr:col>6</xdr:col>
      <xdr:colOff>43122</xdr:colOff>
      <xdr:row>4</xdr:row>
      <xdr:rowOff>180975</xdr:rowOff>
    </xdr:to>
    <xdr:pic>
      <xdr:nvPicPr>
        <xdr:cNvPr id="3" name="Imagen 2" descr="logo PDET descarga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301740" y="76200"/>
          <a:ext cx="1266132" cy="87439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50800</xdr:colOff>
      <xdr:row>0</xdr:row>
      <xdr:rowOff>67733</xdr:rowOff>
    </xdr:from>
    <xdr:to>
      <xdr:col>1</xdr:col>
      <xdr:colOff>633197</xdr:colOff>
      <xdr:row>4</xdr:row>
      <xdr:rowOff>194733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2800" y="67733"/>
          <a:ext cx="1234330" cy="1126067"/>
        </a:xfrm>
        <a:prstGeom prst="rect">
          <a:avLst/>
        </a:prstGeom>
      </xdr:spPr>
    </xdr:pic>
    <xdr:clientData/>
  </xdr:twoCellAnchor>
  <xdr:twoCellAnchor editAs="oneCell">
    <xdr:from>
      <xdr:col>4</xdr:col>
      <xdr:colOff>702734</xdr:colOff>
      <xdr:row>0</xdr:row>
      <xdr:rowOff>194734</xdr:rowOff>
    </xdr:from>
    <xdr:to>
      <xdr:col>5</xdr:col>
      <xdr:colOff>1430867</xdr:colOff>
      <xdr:row>5</xdr:row>
      <xdr:rowOff>118534</xdr:rowOff>
    </xdr:to>
    <xdr:pic>
      <xdr:nvPicPr>
        <xdr:cNvPr id="4" name="Imagen 3" descr="logo PDET descarga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6485467" y="194734"/>
          <a:ext cx="1507066" cy="112606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200024</xdr:colOff>
      <xdr:row>0</xdr:row>
      <xdr:rowOff>59196</xdr:rowOff>
    </xdr:from>
    <xdr:to>
      <xdr:col>0</xdr:col>
      <xdr:colOff>1071303</xdr:colOff>
      <xdr:row>5</xdr:row>
      <xdr:rowOff>45963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4" y="59196"/>
          <a:ext cx="871279" cy="920217"/>
        </a:xfrm>
        <a:prstGeom prst="rect">
          <a:avLst/>
        </a:prstGeom>
      </xdr:spPr>
    </xdr:pic>
    <xdr:clientData/>
  </xdr:twoCellAnchor>
  <xdr:twoCellAnchor editAs="oneCell">
    <xdr:from>
      <xdr:col>5</xdr:col>
      <xdr:colOff>129540</xdr:colOff>
      <xdr:row>0</xdr:row>
      <xdr:rowOff>0</xdr:rowOff>
    </xdr:from>
    <xdr:to>
      <xdr:col>5</xdr:col>
      <xdr:colOff>1455877</xdr:colOff>
      <xdr:row>5</xdr:row>
      <xdr:rowOff>123825</xdr:rowOff>
    </xdr:to>
    <xdr:pic>
      <xdr:nvPicPr>
        <xdr:cNvPr id="5" name="Imagen 4" descr="logo PDET descarga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5654040" y="0"/>
          <a:ext cx="1326337" cy="10572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200024</xdr:colOff>
      <xdr:row>0</xdr:row>
      <xdr:rowOff>59196</xdr:rowOff>
    </xdr:from>
    <xdr:to>
      <xdr:col>0</xdr:col>
      <xdr:colOff>1071303</xdr:colOff>
      <xdr:row>3</xdr:row>
      <xdr:rowOff>226938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4" y="59196"/>
          <a:ext cx="871279" cy="920217"/>
        </a:xfrm>
        <a:prstGeom prst="rect">
          <a:avLst/>
        </a:prstGeom>
      </xdr:spPr>
    </xdr:pic>
    <xdr:clientData/>
  </xdr:twoCellAnchor>
  <xdr:twoCellAnchor editAs="oneCell">
    <xdr:from>
      <xdr:col>4</xdr:col>
      <xdr:colOff>129540</xdr:colOff>
      <xdr:row>0</xdr:row>
      <xdr:rowOff>0</xdr:rowOff>
    </xdr:from>
    <xdr:to>
      <xdr:col>4</xdr:col>
      <xdr:colOff>1455877</xdr:colOff>
      <xdr:row>4</xdr:row>
      <xdr:rowOff>47625</xdr:rowOff>
    </xdr:to>
    <xdr:pic>
      <xdr:nvPicPr>
        <xdr:cNvPr id="5" name="Imagen 4" descr="logo PDET descarga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5187315" y="0"/>
          <a:ext cx="1326337" cy="10572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130628</xdr:colOff>
      <xdr:row>0</xdr:row>
      <xdr:rowOff>76200</xdr:rowOff>
    </xdr:from>
    <xdr:to>
      <xdr:col>0</xdr:col>
      <xdr:colOff>1216478</xdr:colOff>
      <xdr:row>5</xdr:row>
      <xdr:rowOff>158903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628" y="76200"/>
          <a:ext cx="1104900" cy="997103"/>
        </a:xfrm>
        <a:prstGeom prst="rect">
          <a:avLst/>
        </a:prstGeom>
      </xdr:spPr>
    </xdr:pic>
    <xdr:clientData/>
  </xdr:twoCellAnchor>
  <xdr:twoCellAnchor editAs="oneCell">
    <xdr:from>
      <xdr:col>0</xdr:col>
      <xdr:colOff>43543</xdr:colOff>
      <xdr:row>50</xdr:row>
      <xdr:rowOff>43543</xdr:rowOff>
    </xdr:from>
    <xdr:to>
      <xdr:col>0</xdr:col>
      <xdr:colOff>1148443</xdr:colOff>
      <xdr:row>55</xdr:row>
      <xdr:rowOff>126246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543" y="9065623"/>
          <a:ext cx="1104900" cy="997103"/>
        </a:xfrm>
        <a:prstGeom prst="rect">
          <a:avLst/>
        </a:prstGeom>
      </xdr:spPr>
    </xdr:pic>
    <xdr:clientData/>
  </xdr:twoCellAnchor>
  <xdr:twoCellAnchor editAs="oneCell">
    <xdr:from>
      <xdr:col>0</xdr:col>
      <xdr:colOff>119744</xdr:colOff>
      <xdr:row>100</xdr:row>
      <xdr:rowOff>76199</xdr:rowOff>
    </xdr:from>
    <xdr:to>
      <xdr:col>0</xdr:col>
      <xdr:colOff>1215119</xdr:colOff>
      <xdr:row>105</xdr:row>
      <xdr:rowOff>158902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744" y="18242279"/>
          <a:ext cx="1104900" cy="997103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762000</xdr:colOff>
      <xdr:row>0</xdr:row>
      <xdr:rowOff>83820</xdr:rowOff>
    </xdr:from>
    <xdr:to>
      <xdr:col>7</xdr:col>
      <xdr:colOff>1196382</xdr:colOff>
      <xdr:row>5</xdr:row>
      <xdr:rowOff>15240</xdr:rowOff>
    </xdr:to>
    <xdr:pic>
      <xdr:nvPicPr>
        <xdr:cNvPr id="8" name="Imagen 7" descr="logo PDET descarga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086600" y="83820"/>
          <a:ext cx="1226862" cy="84582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7</xdr:col>
      <xdr:colOff>0</xdr:colOff>
      <xdr:row>50</xdr:row>
      <xdr:rowOff>0</xdr:rowOff>
    </xdr:from>
    <xdr:to>
      <xdr:col>7</xdr:col>
      <xdr:colOff>1207812</xdr:colOff>
      <xdr:row>54</xdr:row>
      <xdr:rowOff>114300</xdr:rowOff>
    </xdr:to>
    <xdr:pic>
      <xdr:nvPicPr>
        <xdr:cNvPr id="9" name="Imagen 8" descr="logo PDET descarga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117080" y="9281160"/>
          <a:ext cx="1226862" cy="84582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7</xdr:col>
      <xdr:colOff>0</xdr:colOff>
      <xdr:row>100</xdr:row>
      <xdr:rowOff>0</xdr:rowOff>
    </xdr:from>
    <xdr:to>
      <xdr:col>7</xdr:col>
      <xdr:colOff>1207812</xdr:colOff>
      <xdr:row>104</xdr:row>
      <xdr:rowOff>114300</xdr:rowOff>
    </xdr:to>
    <xdr:pic>
      <xdr:nvPicPr>
        <xdr:cNvPr id="10" name="Imagen 9" descr="logo PDET descarga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117080" y="18425160"/>
          <a:ext cx="1226862" cy="84582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130628</xdr:colOff>
      <xdr:row>0</xdr:row>
      <xdr:rowOff>76200</xdr:rowOff>
    </xdr:from>
    <xdr:to>
      <xdr:col>0</xdr:col>
      <xdr:colOff>1216478</xdr:colOff>
      <xdr:row>5</xdr:row>
      <xdr:rowOff>158903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628" y="76200"/>
          <a:ext cx="1104900" cy="997103"/>
        </a:xfrm>
        <a:prstGeom prst="rect">
          <a:avLst/>
        </a:prstGeom>
      </xdr:spPr>
    </xdr:pic>
    <xdr:clientData/>
  </xdr:twoCellAnchor>
  <xdr:twoCellAnchor editAs="oneCell">
    <xdr:from>
      <xdr:col>0</xdr:col>
      <xdr:colOff>43543</xdr:colOff>
      <xdr:row>49</xdr:row>
      <xdr:rowOff>43543</xdr:rowOff>
    </xdr:from>
    <xdr:to>
      <xdr:col>0</xdr:col>
      <xdr:colOff>1148443</xdr:colOff>
      <xdr:row>54</xdr:row>
      <xdr:rowOff>126246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543" y="9339943"/>
          <a:ext cx="1104900" cy="997103"/>
        </a:xfrm>
        <a:prstGeom prst="rect">
          <a:avLst/>
        </a:prstGeom>
      </xdr:spPr>
    </xdr:pic>
    <xdr:clientData/>
  </xdr:twoCellAnchor>
  <xdr:twoCellAnchor editAs="oneCell">
    <xdr:from>
      <xdr:col>0</xdr:col>
      <xdr:colOff>119744</xdr:colOff>
      <xdr:row>99</xdr:row>
      <xdr:rowOff>76199</xdr:rowOff>
    </xdr:from>
    <xdr:to>
      <xdr:col>0</xdr:col>
      <xdr:colOff>1215119</xdr:colOff>
      <xdr:row>104</xdr:row>
      <xdr:rowOff>158902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744" y="18531839"/>
          <a:ext cx="1104900" cy="997103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762000</xdr:colOff>
      <xdr:row>0</xdr:row>
      <xdr:rowOff>83820</xdr:rowOff>
    </xdr:from>
    <xdr:to>
      <xdr:col>7</xdr:col>
      <xdr:colOff>1196382</xdr:colOff>
      <xdr:row>5</xdr:row>
      <xdr:rowOff>15240</xdr:rowOff>
    </xdr:to>
    <xdr:pic>
      <xdr:nvPicPr>
        <xdr:cNvPr id="5" name="Imagen 4" descr="logo PDET descarga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086600" y="83820"/>
          <a:ext cx="1226862" cy="84582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7</xdr:col>
      <xdr:colOff>0</xdr:colOff>
      <xdr:row>49</xdr:row>
      <xdr:rowOff>0</xdr:rowOff>
    </xdr:from>
    <xdr:to>
      <xdr:col>7</xdr:col>
      <xdr:colOff>1207812</xdr:colOff>
      <xdr:row>53</xdr:row>
      <xdr:rowOff>114300</xdr:rowOff>
    </xdr:to>
    <xdr:pic>
      <xdr:nvPicPr>
        <xdr:cNvPr id="6" name="Imagen 5" descr="logo PDET descarga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117080" y="9296400"/>
          <a:ext cx="1226862" cy="84582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7</xdr:col>
      <xdr:colOff>0</xdr:colOff>
      <xdr:row>99</xdr:row>
      <xdr:rowOff>0</xdr:rowOff>
    </xdr:from>
    <xdr:to>
      <xdr:col>7</xdr:col>
      <xdr:colOff>1207812</xdr:colOff>
      <xdr:row>103</xdr:row>
      <xdr:rowOff>114300</xdr:rowOff>
    </xdr:to>
    <xdr:pic>
      <xdr:nvPicPr>
        <xdr:cNvPr id="7" name="Imagen 6" descr="logo PDET descarga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66" t="3780" r="28445" b="50516"/>
        <a:stretch/>
      </xdr:blipFill>
      <xdr:spPr bwMode="auto">
        <a:xfrm>
          <a:off x="7117080" y="18455640"/>
          <a:ext cx="1226862" cy="84582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uvan\Trabajos%20de%20la%20U\8%20semestre\Construccion%201\Proyecto\An&#225;lisis%20Unitarios%20-%20Franci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uvan\Trabajos%20de%20la%20U\8%20semestre\Construccion%201\Proyecto\APUS%20-%20Nuevo%20Amanecer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RETERAS\carreteras\VIAS%20VASCULARES\UNITARIO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Compartido\Carpetas%20Compartidas\PLANEACION\JANETH%20GUERRERO\Documents%20and%20Settings\Administrador\Escritorio\LICITACIONES%202009\LA%20CRUZ%20TAJUMBINA\Programcion%20la%20Cruz%20tajumbina\APU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Compartido\Carpetas%20Compartidas\PLANEACION\JANETH%20GUERRERO\PROGRAMACION%202007\PROPUESTA%20ORQUIDEAS\APU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ROGRAMACION%202007/PROPUESTA%20ORQUIDEAS/APU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NIERO2\My%20Documents\Mis%20documentos\Andres\Presupuestos\Administra%20UQ%20V%201.0\Administra%20Planeaci&#243;n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emestre%209%20IX\Concreto%20II\Muro\Dise&#241;o%20muro%20contencion\APUS%20Y%20PRESUPUESTO3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Administrador\Escritorio\LICITACIONES%202009\LA%20CRUZ%20TAJUMBINA\Programcion%20la%20Cruz%20tajumbina\APU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ecios unitarios"/>
      <sheetName val="Análisis - Resumido"/>
      <sheetName val="Base"/>
      <sheetName val="Datos"/>
      <sheetName val="46W9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isis prestacional"/>
      <sheetName val="Cuadrillas"/>
      <sheetName val="APUS Preliminares"/>
      <sheetName val="APUS Alcantarillado"/>
      <sheetName val="precios unitarios"/>
      <sheetName val="precios unitarios (2)"/>
      <sheetName val="cantidades de obra"/>
      <sheetName val="INSUMOS"/>
      <sheetName val="valor total"/>
      <sheetName val="genéricos"/>
      <sheetName val="Item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A.P.U."/>
      <sheetName val="A.P.U. (2)"/>
      <sheetName val="RESUMEN VIAS"/>
      <sheetName val="Hoja1"/>
      <sheetName val="COSTOS POR KM"/>
      <sheetName val="RESUMEN UNITARIOS"/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COSTEO TOTAL OBRA"/>
      <sheetName val="COSTOS OFICINA"/>
      <sheetName val="Formatos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</sheetNames>
    <sheetDataSet>
      <sheetData sheetId="0" refreshError="1">
        <row r="4">
          <cell r="D4">
            <v>7</v>
          </cell>
        </row>
        <row r="169">
          <cell r="D169">
            <v>1601.38</v>
          </cell>
        </row>
        <row r="181">
          <cell r="D181">
            <v>4189.9000000000005</v>
          </cell>
        </row>
        <row r="275">
          <cell r="D275">
            <v>18375</v>
          </cell>
        </row>
        <row r="688">
          <cell r="D688">
            <v>1046.32</v>
          </cell>
        </row>
        <row r="793">
          <cell r="D793">
            <v>3849.9982399999999</v>
          </cell>
        </row>
        <row r="932">
          <cell r="D932">
            <v>880.00000000000011</v>
          </cell>
        </row>
        <row r="1404">
          <cell r="D1404">
            <v>17241.37931034483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/>
      <sheetData sheetId="451"/>
      <sheetData sheetId="452" refreshError="1"/>
      <sheetData sheetId="453" refreshError="1"/>
      <sheetData sheetId="454" refreshError="1"/>
      <sheetData sheetId="455" refreshError="1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 refreshError="1"/>
      <sheetData sheetId="726" refreshError="1"/>
      <sheetData sheetId="727" refreshError="1"/>
      <sheetData sheetId="72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4"/>
      <sheetName val="PRESUP"/>
      <sheetName val="APU"/>
      <sheetName val="MATERIALES"/>
    </sheetNames>
    <sheetDataSet>
      <sheetData sheetId="0" refreshError="1"/>
      <sheetData sheetId="1" refreshError="1"/>
      <sheetData sheetId="2" refreshError="1">
        <row r="1">
          <cell r="B1" t="str">
            <v>REPUBLICA DE COLOMBIA</v>
          </cell>
        </row>
        <row r="2">
          <cell r="B2" t="str">
            <v>GOBERNACION DEL PUTUMAYO</v>
          </cell>
        </row>
        <row r="3">
          <cell r="B3" t="str">
            <v>SECRETARIA DE INFRAESTRUCTURA DEPARTAMENTAL</v>
          </cell>
        </row>
        <row r="5">
          <cell r="B5" t="str">
            <v>OBJETO:</v>
          </cell>
          <cell r="C5" t="str">
            <v>CONSTRUCCION DE LA PLAZA DE MERCADO DE GANADO EN EL MUNICIPIO DE SIBUNDOY, DEPARTAMENTO DEL PUTUMAYO</v>
          </cell>
        </row>
        <row r="6">
          <cell r="F6" t="str">
            <v>FECHA:</v>
          </cell>
          <cell r="G6" t="str">
            <v>NOVIEMBRE 20 / 2003</v>
          </cell>
        </row>
        <row r="7">
          <cell r="A7" t="str">
            <v>1,1</v>
          </cell>
          <cell r="B7" t="str">
            <v>ITE M:</v>
          </cell>
          <cell r="C7" t="str">
            <v>LOCALIZACION Y REPLANTEO</v>
          </cell>
          <cell r="F7" t="str">
            <v>UNIDAD:</v>
          </cell>
          <cell r="G7" t="str">
            <v>M2</v>
          </cell>
          <cell r="H7">
            <v>650</v>
          </cell>
        </row>
        <row r="8">
          <cell r="H8">
            <v>158.6</v>
          </cell>
        </row>
        <row r="9">
          <cell r="B9" t="str">
            <v>MATERIALES</v>
          </cell>
        </row>
        <row r="10">
          <cell r="B10" t="str">
            <v>DESCRIPCION</v>
          </cell>
          <cell r="D10" t="str">
            <v>UND</v>
          </cell>
          <cell r="E10" t="str">
            <v>CANTIDAD</v>
          </cell>
          <cell r="F10" t="str">
            <v>VR UNITARIO</v>
          </cell>
          <cell r="G10" t="str">
            <v>VR UNITARIO</v>
          </cell>
        </row>
        <row r="11">
          <cell r="B11" t="str">
            <v>Alambre negro</v>
          </cell>
          <cell r="D11" t="str">
            <v>Kg</v>
          </cell>
          <cell r="E11">
            <v>0.01</v>
          </cell>
          <cell r="F11">
            <v>1800</v>
          </cell>
          <cell r="G11">
            <v>18</v>
          </cell>
        </row>
        <row r="12">
          <cell r="B12" t="str">
            <v>Durmiente ordinario 4x.04x.04 m</v>
          </cell>
          <cell r="D12" t="str">
            <v>Un</v>
          </cell>
          <cell r="E12">
            <v>0.5</v>
          </cell>
          <cell r="F12">
            <v>404</v>
          </cell>
          <cell r="G12">
            <v>202</v>
          </cell>
        </row>
        <row r="13">
          <cell r="B13" t="str">
            <v>Puntilla c/cabeza</v>
          </cell>
          <cell r="D13" t="str">
            <v>Lb</v>
          </cell>
          <cell r="E13">
            <v>0.01</v>
          </cell>
          <cell r="F13">
            <v>980.00000000000011</v>
          </cell>
          <cell r="G13">
            <v>9.8000000000000007</v>
          </cell>
        </row>
        <row r="14">
          <cell r="D14">
            <v>0</v>
          </cell>
          <cell r="E14" t="str">
            <v xml:space="preserve">                 TOTAL MATERIALES:</v>
          </cell>
          <cell r="G14">
            <v>230</v>
          </cell>
        </row>
        <row r="16">
          <cell r="B16" t="str">
            <v>MANO DE OBRA</v>
          </cell>
        </row>
        <row r="17">
          <cell r="B17" t="str">
            <v>DESCRIPCION</v>
          </cell>
          <cell r="C17" t="str">
            <v>JORNAL</v>
          </cell>
          <cell r="D17" t="str">
            <v>PRESTACIONES</v>
          </cell>
          <cell r="E17" t="str">
            <v>CANTIDAD</v>
          </cell>
          <cell r="F17" t="str">
            <v>RENDIMIENTO</v>
          </cell>
          <cell r="G17" t="str">
            <v>VR PARCIAL</v>
          </cell>
        </row>
        <row r="18">
          <cell r="B18" t="str">
            <v>Ayudante</v>
          </cell>
          <cell r="C18">
            <v>15000</v>
          </cell>
          <cell r="D18">
            <v>0.7</v>
          </cell>
          <cell r="E18">
            <v>1</v>
          </cell>
          <cell r="F18">
            <v>172.04</v>
          </cell>
          <cell r="G18">
            <v>148.22134387351778</v>
          </cell>
        </row>
        <row r="19">
          <cell r="B19" t="str">
            <v xml:space="preserve">Oficial </v>
          </cell>
          <cell r="C19">
            <v>25480.000000000004</v>
          </cell>
          <cell r="D19">
            <v>0.7</v>
          </cell>
          <cell r="E19">
            <v>1</v>
          </cell>
          <cell r="F19">
            <v>172.04</v>
          </cell>
          <cell r="G19">
            <v>251.77865612648222</v>
          </cell>
        </row>
        <row r="20">
          <cell r="C20">
            <v>0</v>
          </cell>
          <cell r="E20">
            <v>0</v>
          </cell>
          <cell r="G20">
            <v>0</v>
          </cell>
        </row>
        <row r="21">
          <cell r="E21" t="str">
            <v xml:space="preserve">              TOTAL MANO DE OBRA:</v>
          </cell>
          <cell r="G21">
            <v>400</v>
          </cell>
          <cell r="H21">
            <v>400</v>
          </cell>
        </row>
        <row r="23">
          <cell r="B23" t="str">
            <v>HERRAMIENTA Y EQUIPO</v>
          </cell>
        </row>
        <row r="24">
          <cell r="B24" t="str">
            <v>DESCRIPCION</v>
          </cell>
          <cell r="D24" t="str">
            <v>TIPO</v>
          </cell>
          <cell r="E24" t="str">
            <v>TARIFA</v>
          </cell>
          <cell r="F24" t="str">
            <v>RENDIMIENTO</v>
          </cell>
          <cell r="G24" t="str">
            <v>VR PARCIAL</v>
          </cell>
        </row>
        <row r="25">
          <cell r="B25" t="str">
            <v>Herramienta menor</v>
          </cell>
          <cell r="E25">
            <v>400</v>
          </cell>
          <cell r="F25">
            <v>0.05</v>
          </cell>
          <cell r="G25">
            <v>20</v>
          </cell>
        </row>
        <row r="26">
          <cell r="D26">
            <v>0</v>
          </cell>
          <cell r="F26">
            <v>0</v>
          </cell>
          <cell r="G26">
            <v>0</v>
          </cell>
        </row>
        <row r="27">
          <cell r="D27">
            <v>0</v>
          </cell>
          <cell r="F27">
            <v>0</v>
          </cell>
          <cell r="G27">
            <v>0</v>
          </cell>
        </row>
        <row r="28">
          <cell r="D28" t="str">
            <v xml:space="preserve">                      TOTAL HERRAMIENTA Y EQUIPO:</v>
          </cell>
          <cell r="G28">
            <v>20</v>
          </cell>
        </row>
        <row r="30">
          <cell r="B30" t="str">
            <v>TRANSPORTE</v>
          </cell>
        </row>
        <row r="31">
          <cell r="B31" t="str">
            <v>MATERIAL</v>
          </cell>
          <cell r="D31" t="str">
            <v>CANTIDAD</v>
          </cell>
          <cell r="E31" t="str">
            <v>DISTANCIA</v>
          </cell>
          <cell r="F31" t="str">
            <v>M3/KM</v>
          </cell>
          <cell r="G31" t="str">
            <v>VR UNITARIO</v>
          </cell>
        </row>
        <row r="34">
          <cell r="E34" t="str">
            <v xml:space="preserve">                  TOTAL TRANSPORTE:</v>
          </cell>
          <cell r="G34">
            <v>0</v>
          </cell>
        </row>
        <row r="36">
          <cell r="E36" t="str">
            <v>TOTAL COSTO DIRECTO:</v>
          </cell>
          <cell r="G36">
            <v>650</v>
          </cell>
        </row>
        <row r="38">
          <cell r="B38" t="str">
            <v>COSTOS INDIRECTOS</v>
          </cell>
        </row>
        <row r="39">
          <cell r="B39" t="str">
            <v>DESCRIPCION</v>
          </cell>
          <cell r="D39" t="str">
            <v>PORCENTAJE</v>
          </cell>
          <cell r="F39" t="str">
            <v>VR PARCIAL</v>
          </cell>
        </row>
        <row r="40">
          <cell r="B40" t="str">
            <v>ADMINISTRACION</v>
          </cell>
          <cell r="E40">
            <v>0.12</v>
          </cell>
          <cell r="G40">
            <v>78</v>
          </cell>
        </row>
        <row r="41">
          <cell r="B41" t="str">
            <v>IMPREVISTOS</v>
          </cell>
          <cell r="E41">
            <v>0.08</v>
          </cell>
          <cell r="G41">
            <v>52</v>
          </cell>
        </row>
        <row r="42">
          <cell r="B42" t="str">
            <v>UTILIDAD</v>
          </cell>
          <cell r="E42">
            <v>0.05</v>
          </cell>
          <cell r="G42">
            <v>32.5</v>
          </cell>
        </row>
        <row r="43">
          <cell r="F43" t="str">
            <v>TOTAL COSTO INDIRECTO:</v>
          </cell>
          <cell r="G43">
            <v>163</v>
          </cell>
        </row>
        <row r="46">
          <cell r="B46" t="str">
            <v>PROPONENTE</v>
          </cell>
          <cell r="F46" t="str">
            <v>ANALISIS DE PRECIO UNITARIO:</v>
          </cell>
          <cell r="G46">
            <v>813</v>
          </cell>
        </row>
        <row r="49">
          <cell r="B49" t="str">
            <v>REPUBLICA DE COLOMBIA</v>
          </cell>
        </row>
        <row r="50">
          <cell r="B50" t="str">
            <v>GOBERNACION DEL PUTUMAYO</v>
          </cell>
        </row>
        <row r="51">
          <cell r="B51" t="str">
            <v>SECRETARIA DE INFRAESTRUCTURA DEPARTAMENTAL</v>
          </cell>
        </row>
        <row r="53">
          <cell r="B53" t="str">
            <v>OBJETO:</v>
          </cell>
          <cell r="C53" t="str">
            <v>CONSTRUCCION DE LA PLAZA DE MERCADO DE GANADO EN EL MUNICIPIO DE SIBUNDOY, DEPARTAMENTO DEL PUTUMAYO</v>
          </cell>
        </row>
        <row r="54">
          <cell r="F54" t="str">
            <v>FECHA:</v>
          </cell>
          <cell r="G54" t="str">
            <v>NOVIEMBRE 20 / 2003</v>
          </cell>
        </row>
        <row r="55">
          <cell r="A55" t="str">
            <v>1,2</v>
          </cell>
          <cell r="B55" t="str">
            <v>ITE M:</v>
          </cell>
          <cell r="C55" t="str">
            <v>EXPLANACION Y DESCAPOTE</v>
          </cell>
          <cell r="F55" t="str">
            <v>UNIDAD:</v>
          </cell>
          <cell r="G55" t="str">
            <v>M2</v>
          </cell>
          <cell r="H55">
            <v>1313</v>
          </cell>
        </row>
        <row r="56">
          <cell r="H56">
            <v>158.6</v>
          </cell>
        </row>
        <row r="57">
          <cell r="B57" t="str">
            <v>MATERIALES</v>
          </cell>
        </row>
        <row r="58">
          <cell r="B58" t="str">
            <v>DESCRIPCION</v>
          </cell>
          <cell r="D58" t="str">
            <v>UND</v>
          </cell>
          <cell r="E58" t="str">
            <v>CANTIDAD</v>
          </cell>
          <cell r="F58" t="str">
            <v>VR UNITARIO</v>
          </cell>
          <cell r="G58" t="str">
            <v>VR UNITARIO</v>
          </cell>
        </row>
        <row r="59">
          <cell r="F59">
            <v>0</v>
          </cell>
          <cell r="G59">
            <v>0</v>
          </cell>
        </row>
        <row r="60">
          <cell r="F60">
            <v>0</v>
          </cell>
          <cell r="G60">
            <v>0</v>
          </cell>
        </row>
        <row r="61">
          <cell r="F61">
            <v>0</v>
          </cell>
          <cell r="G61">
            <v>0</v>
          </cell>
        </row>
        <row r="62">
          <cell r="D62">
            <v>0</v>
          </cell>
          <cell r="E62" t="str">
            <v xml:space="preserve">                 TOTAL MATERIALES:</v>
          </cell>
          <cell r="G62">
            <v>0</v>
          </cell>
        </row>
        <row r="64">
          <cell r="B64" t="str">
            <v>MANO DE OBRA</v>
          </cell>
        </row>
        <row r="65">
          <cell r="B65" t="str">
            <v>DESCRIPCION</v>
          </cell>
          <cell r="C65" t="str">
            <v>JORNAL</v>
          </cell>
          <cell r="D65" t="str">
            <v>PRESTACIONES</v>
          </cell>
          <cell r="E65" t="str">
            <v>CANTIDAD</v>
          </cell>
          <cell r="F65" t="str">
            <v>RENDIMIENTO</v>
          </cell>
          <cell r="G65" t="str">
            <v>VR PARCIAL</v>
          </cell>
        </row>
        <row r="66">
          <cell r="B66" t="str">
            <v>Ayudante</v>
          </cell>
          <cell r="C66">
            <v>15000</v>
          </cell>
          <cell r="D66">
            <v>0.7</v>
          </cell>
          <cell r="E66">
            <v>1</v>
          </cell>
          <cell r="F66">
            <v>55.05</v>
          </cell>
          <cell r="G66">
            <v>463.21525885558583</v>
          </cell>
        </row>
        <row r="67">
          <cell r="B67" t="str">
            <v xml:space="preserve">Oficial </v>
          </cell>
          <cell r="C67">
            <v>25480.000000000004</v>
          </cell>
          <cell r="D67">
            <v>0.7</v>
          </cell>
          <cell r="E67">
            <v>1</v>
          </cell>
          <cell r="F67">
            <v>55.05</v>
          </cell>
          <cell r="G67">
            <v>786.84831970935522</v>
          </cell>
        </row>
        <row r="68">
          <cell r="C68">
            <v>0</v>
          </cell>
          <cell r="E68">
            <v>0</v>
          </cell>
          <cell r="G68">
            <v>0</v>
          </cell>
        </row>
        <row r="69">
          <cell r="E69" t="str">
            <v xml:space="preserve">              TOTAL MANO DE OBRA:</v>
          </cell>
          <cell r="G69">
            <v>1250</v>
          </cell>
          <cell r="H69">
            <v>1250</v>
          </cell>
        </row>
        <row r="71">
          <cell r="B71" t="str">
            <v>HERRAMIENTA Y EQUIPO</v>
          </cell>
        </row>
        <row r="72">
          <cell r="B72" t="str">
            <v>DESCRIPCION</v>
          </cell>
          <cell r="D72" t="str">
            <v>TIPO</v>
          </cell>
          <cell r="E72" t="str">
            <v>TARIFA</v>
          </cell>
          <cell r="F72" t="str">
            <v>RENDIMIENTO</v>
          </cell>
          <cell r="G72" t="str">
            <v>VR PARCIAL</v>
          </cell>
        </row>
        <row r="73">
          <cell r="B73" t="str">
            <v>Herramienta menor</v>
          </cell>
          <cell r="E73">
            <v>1250</v>
          </cell>
          <cell r="F73">
            <v>0.05</v>
          </cell>
          <cell r="G73">
            <v>62.5</v>
          </cell>
        </row>
        <row r="74">
          <cell r="D74">
            <v>0</v>
          </cell>
          <cell r="F74">
            <v>0</v>
          </cell>
          <cell r="G74">
            <v>0</v>
          </cell>
        </row>
        <row r="75">
          <cell r="D75">
            <v>0</v>
          </cell>
          <cell r="F75">
            <v>0</v>
          </cell>
          <cell r="G75">
            <v>0</v>
          </cell>
        </row>
        <row r="76">
          <cell r="D76" t="str">
            <v xml:space="preserve">                      TOTAL HERRAMIENTA Y EQUIPO:</v>
          </cell>
          <cell r="G76">
            <v>63</v>
          </cell>
        </row>
        <row r="78">
          <cell r="B78" t="str">
            <v>TRANSPORTE</v>
          </cell>
        </row>
        <row r="79">
          <cell r="B79" t="str">
            <v>MATERIAL</v>
          </cell>
          <cell r="D79" t="str">
            <v>CANTIDAD</v>
          </cell>
          <cell r="E79" t="str">
            <v>DISTANCIA</v>
          </cell>
          <cell r="F79" t="str">
            <v>M3/KM</v>
          </cell>
          <cell r="G79" t="str">
            <v>VR UNITARIO</v>
          </cell>
        </row>
        <row r="82">
          <cell r="E82" t="str">
            <v xml:space="preserve">                  TOTAL TRANSPORTE:</v>
          </cell>
          <cell r="G82">
            <v>0</v>
          </cell>
        </row>
        <row r="84">
          <cell r="E84" t="str">
            <v>TOTAL COSTO DIRECTO:</v>
          </cell>
          <cell r="G84">
            <v>1313</v>
          </cell>
        </row>
        <row r="86">
          <cell r="B86" t="str">
            <v>COSTOS INDIRECTOS</v>
          </cell>
        </row>
        <row r="87">
          <cell r="B87" t="str">
            <v>DESCRIPCION</v>
          </cell>
          <cell r="D87" t="str">
            <v>PORCENTAJE</v>
          </cell>
          <cell r="F87" t="str">
            <v>VR PARCIAL</v>
          </cell>
        </row>
        <row r="88">
          <cell r="B88" t="str">
            <v>ADMINISTRACION</v>
          </cell>
          <cell r="E88">
            <v>0.12</v>
          </cell>
          <cell r="G88">
            <v>157.56</v>
          </cell>
        </row>
        <row r="89">
          <cell r="B89" t="str">
            <v>IMPREVISTOS</v>
          </cell>
          <cell r="E89">
            <v>0.08</v>
          </cell>
          <cell r="G89">
            <v>105.04</v>
          </cell>
        </row>
        <row r="90">
          <cell r="B90" t="str">
            <v>UTILIDAD</v>
          </cell>
          <cell r="E90">
            <v>0.05</v>
          </cell>
          <cell r="G90">
            <v>65.650000000000006</v>
          </cell>
        </row>
        <row r="91">
          <cell r="F91" t="str">
            <v>TOTAL COSTO INDIRECTO:</v>
          </cell>
          <cell r="G91">
            <v>328</v>
          </cell>
        </row>
        <row r="94">
          <cell r="B94" t="str">
            <v>PROPONENTE</v>
          </cell>
          <cell r="F94" t="str">
            <v>ANALISIS DE PRECIO UNITARIO:</v>
          </cell>
          <cell r="G94">
            <v>1641</v>
          </cell>
        </row>
        <row r="97">
          <cell r="B97" t="str">
            <v>REPUBLICA DE COLOMBIA</v>
          </cell>
        </row>
        <row r="98">
          <cell r="B98" t="str">
            <v>GOBERNACION DEL PUTUMAYO</v>
          </cell>
        </row>
        <row r="99">
          <cell r="B99" t="str">
            <v>SECRETARIA DE INFRAESTRUCTURA DEPARTAMENTAL</v>
          </cell>
        </row>
        <row r="101">
          <cell r="B101" t="str">
            <v>OBJETO:</v>
          </cell>
          <cell r="C101" t="str">
            <v>CONSTRUCCION DE LA PLAZA DE MERCADO DE GANADO EN EL MUNICIPIO DE SIBUNDOY, DEPARTAMENTO DEL PUTUMAYO</v>
          </cell>
        </row>
        <row r="102">
          <cell r="F102" t="str">
            <v>FECHA:</v>
          </cell>
          <cell r="G102" t="str">
            <v>NOVIEMBRE 20 / 2003</v>
          </cell>
        </row>
        <row r="103">
          <cell r="A103" t="str">
            <v>1,3</v>
          </cell>
          <cell r="B103" t="str">
            <v>ITE M:</v>
          </cell>
          <cell r="C103" t="str">
            <v>DESALOJO DE SOBRANTES</v>
          </cell>
          <cell r="F103" t="str">
            <v>UNIDAD:</v>
          </cell>
          <cell r="G103" t="str">
            <v>M3</v>
          </cell>
          <cell r="H103">
            <v>1554</v>
          </cell>
        </row>
        <row r="104">
          <cell r="H104">
            <v>12.69</v>
          </cell>
        </row>
        <row r="105">
          <cell r="B105" t="str">
            <v>MATERIALES</v>
          </cell>
        </row>
        <row r="106">
          <cell r="B106" t="str">
            <v>DESCRIPCION</v>
          </cell>
          <cell r="D106" t="str">
            <v>UND</v>
          </cell>
          <cell r="E106" t="str">
            <v>CANTIDAD</v>
          </cell>
          <cell r="F106" t="str">
            <v>VR UNITARIO</v>
          </cell>
          <cell r="G106" t="str">
            <v>VR UNITARIO</v>
          </cell>
        </row>
        <row r="107">
          <cell r="F107">
            <v>0</v>
          </cell>
          <cell r="G107">
            <v>0</v>
          </cell>
        </row>
        <row r="108">
          <cell r="F108">
            <v>0</v>
          </cell>
          <cell r="G108">
            <v>0</v>
          </cell>
        </row>
        <row r="109">
          <cell r="F109">
            <v>0</v>
          </cell>
          <cell r="G109">
            <v>0</v>
          </cell>
        </row>
        <row r="110">
          <cell r="D110">
            <v>0</v>
          </cell>
          <cell r="E110" t="str">
            <v xml:space="preserve">                 TOTAL MATERIALES:</v>
          </cell>
          <cell r="G110">
            <v>0</v>
          </cell>
        </row>
        <row r="112">
          <cell r="B112" t="str">
            <v>MANO DE OBRA</v>
          </cell>
        </row>
        <row r="113">
          <cell r="B113" t="str">
            <v>DESCRIPCION</v>
          </cell>
          <cell r="C113" t="str">
            <v>JORNAL</v>
          </cell>
          <cell r="D113" t="str">
            <v>PRESTACIONES</v>
          </cell>
          <cell r="E113" t="str">
            <v>CANTIDAD</v>
          </cell>
          <cell r="F113" t="str">
            <v>RENDIMIENTO</v>
          </cell>
          <cell r="G113" t="str">
            <v>VR PARCIAL</v>
          </cell>
        </row>
        <row r="114">
          <cell r="B114" t="str">
            <v>Ayudante</v>
          </cell>
          <cell r="C114">
            <v>15000</v>
          </cell>
          <cell r="D114">
            <v>0.7</v>
          </cell>
          <cell r="E114">
            <v>1</v>
          </cell>
          <cell r="F114">
            <v>17.23</v>
          </cell>
          <cell r="G114">
            <v>1479.9767846778873</v>
          </cell>
        </row>
        <row r="115">
          <cell r="C115">
            <v>0</v>
          </cell>
          <cell r="G115">
            <v>0</v>
          </cell>
        </row>
        <row r="116">
          <cell r="C116">
            <v>0</v>
          </cell>
          <cell r="E116">
            <v>0</v>
          </cell>
          <cell r="G116">
            <v>0</v>
          </cell>
        </row>
        <row r="117">
          <cell r="E117" t="str">
            <v xml:space="preserve">              TOTAL MANO DE OBRA:</v>
          </cell>
          <cell r="G117">
            <v>1480</v>
          </cell>
          <cell r="H117">
            <v>1480</v>
          </cell>
        </row>
        <row r="119">
          <cell r="B119" t="str">
            <v>HERRAMIENTA Y EQUIPO</v>
          </cell>
        </row>
        <row r="120">
          <cell r="B120" t="str">
            <v>DESCRIPCION</v>
          </cell>
          <cell r="D120" t="str">
            <v>TIPO</v>
          </cell>
          <cell r="E120" t="str">
            <v>TARIFA</v>
          </cell>
          <cell r="F120" t="str">
            <v>RENDIMIENTO</v>
          </cell>
          <cell r="G120" t="str">
            <v>VR PARCIAL</v>
          </cell>
        </row>
        <row r="121">
          <cell r="B121" t="str">
            <v>Herramienta menor</v>
          </cell>
          <cell r="E121">
            <v>1480</v>
          </cell>
          <cell r="F121">
            <v>0.05</v>
          </cell>
          <cell r="G121">
            <v>74</v>
          </cell>
        </row>
        <row r="122">
          <cell r="D122">
            <v>0</v>
          </cell>
          <cell r="F122">
            <v>0</v>
          </cell>
          <cell r="G122">
            <v>0</v>
          </cell>
        </row>
        <row r="123">
          <cell r="D123">
            <v>0</v>
          </cell>
          <cell r="F123">
            <v>0</v>
          </cell>
          <cell r="G123">
            <v>0</v>
          </cell>
        </row>
        <row r="124">
          <cell r="D124" t="str">
            <v xml:space="preserve">                      TOTAL HERRAMIENTA Y EQUIPO:</v>
          </cell>
          <cell r="G124">
            <v>74</v>
          </cell>
        </row>
        <row r="126">
          <cell r="B126" t="str">
            <v>TRANSPORTE</v>
          </cell>
        </row>
        <row r="127">
          <cell r="B127" t="str">
            <v>MATERIAL</v>
          </cell>
          <cell r="D127" t="str">
            <v>CANTIDAD</v>
          </cell>
          <cell r="E127" t="str">
            <v>DISTANCIA</v>
          </cell>
          <cell r="F127" t="str">
            <v>M3/KM</v>
          </cell>
          <cell r="G127" t="str">
            <v>VR UNITARIO</v>
          </cell>
        </row>
        <row r="130">
          <cell r="E130" t="str">
            <v xml:space="preserve">                  TOTAL TRANSPORTE:</v>
          </cell>
          <cell r="G130">
            <v>0</v>
          </cell>
        </row>
        <row r="132">
          <cell r="E132" t="str">
            <v>TOTAL COSTO DIRECTO:</v>
          </cell>
          <cell r="G132">
            <v>1554</v>
          </cell>
        </row>
        <row r="134">
          <cell r="B134" t="str">
            <v>COSTOS INDIRECTOS</v>
          </cell>
        </row>
        <row r="135">
          <cell r="B135" t="str">
            <v>DESCRIPCION</v>
          </cell>
          <cell r="D135" t="str">
            <v>PORCENTAJE</v>
          </cell>
          <cell r="F135" t="str">
            <v>VR PARCIAL</v>
          </cell>
        </row>
        <row r="136">
          <cell r="B136" t="str">
            <v>ADMINISTRACION</v>
          </cell>
          <cell r="E136">
            <v>0.12</v>
          </cell>
          <cell r="G136">
            <v>186.48</v>
          </cell>
        </row>
        <row r="137">
          <cell r="B137" t="str">
            <v>IMPREVISTOS</v>
          </cell>
          <cell r="E137">
            <v>0.08</v>
          </cell>
          <cell r="G137">
            <v>124.32000000000001</v>
          </cell>
        </row>
        <row r="138">
          <cell r="B138" t="str">
            <v>UTILIDAD</v>
          </cell>
          <cell r="E138">
            <v>0.05</v>
          </cell>
          <cell r="G138">
            <v>77.7</v>
          </cell>
        </row>
        <row r="139">
          <cell r="F139" t="str">
            <v>TOTAL COSTO INDIRECTO:</v>
          </cell>
          <cell r="G139">
            <v>389</v>
          </cell>
        </row>
        <row r="142">
          <cell r="B142" t="str">
            <v>PROPONENTE</v>
          </cell>
          <cell r="F142" t="str">
            <v>ANALISIS DE PRECIO UNITARIO:</v>
          </cell>
          <cell r="G142">
            <v>1943</v>
          </cell>
        </row>
        <row r="145">
          <cell r="B145" t="str">
            <v>REPUBLICA DE COLOMBIA</v>
          </cell>
        </row>
        <row r="146">
          <cell r="B146" t="str">
            <v>GOBERNACION DEL PUTUMAYO</v>
          </cell>
        </row>
        <row r="147">
          <cell r="B147" t="str">
            <v>SECRETARIA DE INFRAESTRUCTURA DEPARTAMENTAL</v>
          </cell>
        </row>
        <row r="149">
          <cell r="B149" t="str">
            <v>OBJETO:</v>
          </cell>
          <cell r="C149" t="str">
            <v>CONSTRUCCION DE LA PLAZA DE MERCADO DE GANADO EN EL MUNICIPIO DE SIBUNDOY, DEPARTAMENTO DEL PUTUMAYO</v>
          </cell>
        </row>
        <row r="150">
          <cell r="F150" t="str">
            <v>FECHA:</v>
          </cell>
          <cell r="G150" t="str">
            <v>NOVIEMBRE 20 / 2003</v>
          </cell>
        </row>
        <row r="151">
          <cell r="A151" t="str">
            <v>1,4</v>
          </cell>
          <cell r="B151" t="str">
            <v>ITE M:</v>
          </cell>
          <cell r="C151" t="str">
            <v>EXCAVACION EN TIERRA</v>
          </cell>
          <cell r="F151" t="str">
            <v>UNIDAD:</v>
          </cell>
          <cell r="G151" t="str">
            <v>M3</v>
          </cell>
          <cell r="H151">
            <v>5774</v>
          </cell>
        </row>
        <row r="152">
          <cell r="H152">
            <v>9.01</v>
          </cell>
        </row>
        <row r="153">
          <cell r="B153" t="str">
            <v>MATERIALES</v>
          </cell>
        </row>
        <row r="154">
          <cell r="B154" t="str">
            <v>DESCRIPCION</v>
          </cell>
          <cell r="D154" t="str">
            <v>UND</v>
          </cell>
          <cell r="E154" t="str">
            <v>CANTIDAD</v>
          </cell>
          <cell r="F154" t="str">
            <v>VR UNITARIO</v>
          </cell>
          <cell r="G154" t="str">
            <v>VR UNITARIO</v>
          </cell>
        </row>
        <row r="155">
          <cell r="F155">
            <v>0</v>
          </cell>
          <cell r="G155">
            <v>0</v>
          </cell>
        </row>
        <row r="156">
          <cell r="F156">
            <v>0</v>
          </cell>
          <cell r="G156">
            <v>0</v>
          </cell>
        </row>
        <row r="157">
          <cell r="F157">
            <v>0</v>
          </cell>
          <cell r="G157">
            <v>0</v>
          </cell>
        </row>
        <row r="158">
          <cell r="D158">
            <v>0</v>
          </cell>
          <cell r="E158" t="str">
            <v xml:space="preserve">                 TOTAL MATERIALES:</v>
          </cell>
          <cell r="G158">
            <v>0</v>
          </cell>
        </row>
        <row r="160">
          <cell r="B160" t="str">
            <v>MANO DE OBRA</v>
          </cell>
        </row>
        <row r="161">
          <cell r="B161" t="str">
            <v>DESCRIPCION</v>
          </cell>
          <cell r="C161" t="str">
            <v>JORNAL</v>
          </cell>
          <cell r="D161" t="str">
            <v>PRESTACIONES</v>
          </cell>
          <cell r="E161" t="str">
            <v>CANTIDAD</v>
          </cell>
          <cell r="F161" t="str">
            <v>RENDIMIENTO</v>
          </cell>
          <cell r="G161" t="str">
            <v>VR PARCIAL</v>
          </cell>
        </row>
        <row r="162">
          <cell r="B162" t="str">
            <v>Ayudante</v>
          </cell>
          <cell r="C162">
            <v>15000</v>
          </cell>
          <cell r="D162">
            <v>0.7</v>
          </cell>
          <cell r="E162">
            <v>2</v>
          </cell>
          <cell r="F162">
            <v>17.149999999999999</v>
          </cell>
          <cell r="G162">
            <v>2973.7609329446068</v>
          </cell>
        </row>
        <row r="163">
          <cell r="B163" t="str">
            <v xml:space="preserve">Oficial </v>
          </cell>
          <cell r="C163">
            <v>25480.000000000004</v>
          </cell>
          <cell r="D163">
            <v>0.7</v>
          </cell>
          <cell r="E163">
            <v>1</v>
          </cell>
          <cell r="F163">
            <v>17.149999999999999</v>
          </cell>
          <cell r="G163">
            <v>2525.7142857142858</v>
          </cell>
        </row>
        <row r="164">
          <cell r="C164">
            <v>0</v>
          </cell>
          <cell r="E164">
            <v>0</v>
          </cell>
          <cell r="G164">
            <v>0</v>
          </cell>
        </row>
        <row r="165">
          <cell r="E165" t="str">
            <v xml:space="preserve">              TOTAL MANO DE OBRA:</v>
          </cell>
          <cell r="G165">
            <v>5499</v>
          </cell>
          <cell r="H165">
            <v>5500</v>
          </cell>
        </row>
        <row r="167">
          <cell r="B167" t="str">
            <v>HERRAMIENTA Y EQUIPO</v>
          </cell>
        </row>
        <row r="168">
          <cell r="B168" t="str">
            <v>DESCRIPCION</v>
          </cell>
          <cell r="D168" t="str">
            <v>TIPO</v>
          </cell>
          <cell r="E168" t="str">
            <v>TARIFA</v>
          </cell>
          <cell r="F168" t="str">
            <v>RENDIMIENTO</v>
          </cell>
          <cell r="G168" t="str">
            <v>VR PARCIAL</v>
          </cell>
        </row>
        <row r="169">
          <cell r="B169" t="str">
            <v>Herramienta menor</v>
          </cell>
          <cell r="E169">
            <v>5499</v>
          </cell>
          <cell r="F169">
            <v>0.05</v>
          </cell>
          <cell r="G169">
            <v>274.95</v>
          </cell>
        </row>
        <row r="170">
          <cell r="D170">
            <v>0</v>
          </cell>
          <cell r="F170">
            <v>0</v>
          </cell>
          <cell r="G170">
            <v>0</v>
          </cell>
        </row>
        <row r="171">
          <cell r="D171">
            <v>0</v>
          </cell>
          <cell r="F171">
            <v>0</v>
          </cell>
          <cell r="G171">
            <v>0</v>
          </cell>
        </row>
        <row r="172">
          <cell r="D172" t="str">
            <v xml:space="preserve">                      TOTAL HERRAMIENTA Y EQUIPO:</v>
          </cell>
          <cell r="G172">
            <v>275</v>
          </cell>
        </row>
        <row r="174">
          <cell r="B174" t="str">
            <v>TRANSPORTE</v>
          </cell>
        </row>
        <row r="175">
          <cell r="B175" t="str">
            <v>MATERIAL</v>
          </cell>
          <cell r="D175" t="str">
            <v>CANTIDAD</v>
          </cell>
          <cell r="E175" t="str">
            <v>DISTANCIA</v>
          </cell>
          <cell r="F175" t="str">
            <v>M3/KM</v>
          </cell>
          <cell r="G175" t="str">
            <v>VR UNITARIO</v>
          </cell>
        </row>
        <row r="178">
          <cell r="E178" t="str">
            <v xml:space="preserve">                  TOTAL TRANSPORTE:</v>
          </cell>
          <cell r="G178">
            <v>0</v>
          </cell>
        </row>
        <row r="180">
          <cell r="E180" t="str">
            <v>TOTAL COSTO DIRECTO:</v>
          </cell>
          <cell r="G180">
            <v>5774</v>
          </cell>
        </row>
        <row r="182">
          <cell r="B182" t="str">
            <v>COSTOS INDIRECTOS</v>
          </cell>
        </row>
        <row r="183">
          <cell r="B183" t="str">
            <v>DESCRIPCION</v>
          </cell>
          <cell r="D183" t="str">
            <v>PORCENTAJE</v>
          </cell>
          <cell r="F183" t="str">
            <v>VR PARCIAL</v>
          </cell>
        </row>
        <row r="184">
          <cell r="B184" t="str">
            <v>ADMINISTRACION</v>
          </cell>
          <cell r="E184">
            <v>0.12</v>
          </cell>
          <cell r="G184">
            <v>692.88</v>
          </cell>
        </row>
        <row r="185">
          <cell r="B185" t="str">
            <v>IMPREVISTOS</v>
          </cell>
          <cell r="E185">
            <v>0.08</v>
          </cell>
          <cell r="G185">
            <v>461.92</v>
          </cell>
        </row>
        <row r="186">
          <cell r="B186" t="str">
            <v>UTILIDAD</v>
          </cell>
          <cell r="E186">
            <v>0.05</v>
          </cell>
          <cell r="G186">
            <v>288.7</v>
          </cell>
        </row>
        <row r="187">
          <cell r="F187" t="str">
            <v>TOTAL COSTO INDIRECTO:</v>
          </cell>
          <cell r="G187">
            <v>1444</v>
          </cell>
        </row>
        <row r="190">
          <cell r="B190" t="str">
            <v>PROPONENTE</v>
          </cell>
          <cell r="F190" t="str">
            <v>ANALISIS DE PRECIO UNITARIO:</v>
          </cell>
          <cell r="G190">
            <v>7218</v>
          </cell>
        </row>
        <row r="193">
          <cell r="B193" t="str">
            <v>REPUBLICA DE COLOMBIA</v>
          </cell>
        </row>
        <row r="194">
          <cell r="B194" t="str">
            <v>GOBERNACION DEL PUTUMAYO</v>
          </cell>
        </row>
        <row r="195">
          <cell r="B195" t="str">
            <v>SECRETARIA DE INFRAESTRUCTURA DEPARTAMENTAL</v>
          </cell>
        </row>
        <row r="197">
          <cell r="B197" t="str">
            <v>OBJETO:</v>
          </cell>
          <cell r="C197" t="str">
            <v>CONSTRUCCION DE LA PLAZA DE MERCADO DE GANADO EN EL MUNICIPIO DE SIBUNDOY, DEPARTAMENTO DEL PUTUMAYO</v>
          </cell>
        </row>
        <row r="198">
          <cell r="F198" t="str">
            <v>FECHA:</v>
          </cell>
          <cell r="G198" t="str">
            <v>NOVIEMBRE 20 / 2003</v>
          </cell>
        </row>
        <row r="199">
          <cell r="A199" t="str">
            <v>1,5</v>
          </cell>
          <cell r="B199" t="str">
            <v>ITE M:</v>
          </cell>
          <cell r="C199" t="str">
            <v>RELLENO CON MATERIAL SOBRANTE</v>
          </cell>
          <cell r="F199" t="str">
            <v>UNIDAD:</v>
          </cell>
          <cell r="G199" t="str">
            <v>M3</v>
          </cell>
          <cell r="H199">
            <v>8619</v>
          </cell>
        </row>
        <row r="200">
          <cell r="H200">
            <v>8.56</v>
          </cell>
        </row>
        <row r="201">
          <cell r="B201" t="str">
            <v>MATERIALES</v>
          </cell>
        </row>
        <row r="202">
          <cell r="B202" t="str">
            <v>DESCRIPCION</v>
          </cell>
          <cell r="D202" t="str">
            <v>UND</v>
          </cell>
          <cell r="E202" t="str">
            <v>CANTIDAD</v>
          </cell>
          <cell r="F202" t="str">
            <v>VR UNITARIO</v>
          </cell>
          <cell r="G202" t="str">
            <v>VR UNITARIO</v>
          </cell>
        </row>
        <row r="203">
          <cell r="D203">
            <v>0</v>
          </cell>
          <cell r="F203">
            <v>0</v>
          </cell>
          <cell r="G203">
            <v>0</v>
          </cell>
        </row>
        <row r="204">
          <cell r="D204">
            <v>0</v>
          </cell>
          <cell r="F204">
            <v>0</v>
          </cell>
          <cell r="G204">
            <v>0</v>
          </cell>
        </row>
        <row r="205">
          <cell r="D205">
            <v>0</v>
          </cell>
          <cell r="F205">
            <v>0</v>
          </cell>
          <cell r="G205">
            <v>0</v>
          </cell>
        </row>
        <row r="206">
          <cell r="D206">
            <v>0</v>
          </cell>
          <cell r="E206" t="str">
            <v xml:space="preserve">                 TOTAL MATERIALES:</v>
          </cell>
          <cell r="G206">
            <v>0</v>
          </cell>
        </row>
        <row r="208">
          <cell r="B208" t="str">
            <v>MANO DE OBRA</v>
          </cell>
        </row>
        <row r="209">
          <cell r="B209" t="str">
            <v>DESCRIPCION</v>
          </cell>
          <cell r="C209" t="str">
            <v>JORNAL</v>
          </cell>
          <cell r="D209" t="str">
            <v>PRESTACIONES</v>
          </cell>
          <cell r="E209" t="str">
            <v>CANTIDAD</v>
          </cell>
          <cell r="F209" t="str">
            <v>RENDIMIENTO</v>
          </cell>
          <cell r="G209" t="str">
            <v>VR PARCIAL</v>
          </cell>
        </row>
        <row r="210">
          <cell r="B210" t="str">
            <v>Ayudante</v>
          </cell>
          <cell r="C210">
            <v>15000</v>
          </cell>
          <cell r="D210">
            <v>0.7</v>
          </cell>
          <cell r="E210">
            <v>1</v>
          </cell>
          <cell r="F210">
            <v>8.82</v>
          </cell>
          <cell r="G210">
            <v>2891.1564625850338</v>
          </cell>
        </row>
        <row r="211">
          <cell r="B211" t="str">
            <v xml:space="preserve">Oficial </v>
          </cell>
          <cell r="C211">
            <v>25480.000000000004</v>
          </cell>
          <cell r="D211">
            <v>0.7</v>
          </cell>
          <cell r="E211">
            <v>1</v>
          </cell>
          <cell r="F211">
            <v>8.82</v>
          </cell>
          <cell r="G211">
            <v>4911.1111111111113</v>
          </cell>
        </row>
        <row r="212">
          <cell r="C212">
            <v>0</v>
          </cell>
          <cell r="E212">
            <v>0</v>
          </cell>
          <cell r="G212">
            <v>0</v>
          </cell>
        </row>
        <row r="213">
          <cell r="E213" t="str">
            <v xml:space="preserve">              TOTAL MANO DE OBRA:</v>
          </cell>
          <cell r="G213">
            <v>7802</v>
          </cell>
          <cell r="H213">
            <v>7800</v>
          </cell>
        </row>
        <row r="215">
          <cell r="B215" t="str">
            <v>HERRAMIENTA Y EQUIPO</v>
          </cell>
        </row>
        <row r="216">
          <cell r="B216" t="str">
            <v>DESCRIPCION</v>
          </cell>
          <cell r="D216" t="str">
            <v>TIPO</v>
          </cell>
          <cell r="E216" t="str">
            <v>TARIFA</v>
          </cell>
          <cell r="F216" t="str">
            <v>RENDIMIENTO</v>
          </cell>
          <cell r="G216" t="str">
            <v>VR PARCIAL</v>
          </cell>
        </row>
        <row r="217">
          <cell r="B217" t="str">
            <v>Herramienta menor</v>
          </cell>
          <cell r="E217">
            <v>7802</v>
          </cell>
          <cell r="F217">
            <v>0.05</v>
          </cell>
          <cell r="G217">
            <v>390.1</v>
          </cell>
        </row>
        <row r="218">
          <cell r="B218" t="str">
            <v>Vibrocompactador</v>
          </cell>
          <cell r="D218" t="str">
            <v>HR</v>
          </cell>
          <cell r="E218">
            <v>5555</v>
          </cell>
          <cell r="F218">
            <v>13</v>
          </cell>
          <cell r="G218">
            <v>427.30769230769232</v>
          </cell>
        </row>
        <row r="219">
          <cell r="D219">
            <v>0</v>
          </cell>
          <cell r="E219">
            <v>0</v>
          </cell>
          <cell r="F219">
            <v>0</v>
          </cell>
          <cell r="G219">
            <v>0</v>
          </cell>
        </row>
        <row r="220">
          <cell r="D220" t="str">
            <v xml:space="preserve">                      TOTAL HERRAMIENTA Y EQUIPO:</v>
          </cell>
          <cell r="G220">
            <v>817</v>
          </cell>
        </row>
        <row r="222">
          <cell r="B222" t="str">
            <v>TRANSPORTE</v>
          </cell>
        </row>
        <row r="223">
          <cell r="B223" t="str">
            <v>MATERIAL</v>
          </cell>
          <cell r="D223" t="str">
            <v>CANTIDAD</v>
          </cell>
          <cell r="E223" t="str">
            <v>DISTANCIA</v>
          </cell>
          <cell r="F223" t="str">
            <v>M3/KM</v>
          </cell>
          <cell r="G223" t="str">
            <v>VR UNITARIO</v>
          </cell>
        </row>
        <row r="226">
          <cell r="E226" t="str">
            <v xml:space="preserve">                  TOTAL TRANSPORTE:</v>
          </cell>
          <cell r="G226">
            <v>0</v>
          </cell>
        </row>
        <row r="228">
          <cell r="E228" t="str">
            <v>TOTAL COSTO DIRECTO:</v>
          </cell>
          <cell r="G228">
            <v>8619</v>
          </cell>
        </row>
        <row r="230">
          <cell r="B230" t="str">
            <v>COSTOS INDIRECTOS</v>
          </cell>
        </row>
        <row r="231">
          <cell r="B231" t="str">
            <v>DESCRIPCION</v>
          </cell>
          <cell r="D231" t="str">
            <v>PORCENTAJE</v>
          </cell>
          <cell r="F231" t="str">
            <v>VR PARCIAL</v>
          </cell>
        </row>
        <row r="232">
          <cell r="B232" t="str">
            <v>ADMINISTRACION</v>
          </cell>
          <cell r="E232">
            <v>0.12</v>
          </cell>
          <cell r="G232">
            <v>1034.28</v>
          </cell>
        </row>
        <row r="233">
          <cell r="B233" t="str">
            <v>IMPREVISTOS</v>
          </cell>
          <cell r="E233">
            <v>0.08</v>
          </cell>
          <cell r="G233">
            <v>689.52</v>
          </cell>
        </row>
        <row r="234">
          <cell r="B234" t="str">
            <v>UTILIDAD</v>
          </cell>
          <cell r="E234">
            <v>0.05</v>
          </cell>
          <cell r="G234">
            <v>430.95000000000005</v>
          </cell>
        </row>
        <row r="235">
          <cell r="F235" t="str">
            <v>TOTAL COSTO INDIRECTO:</v>
          </cell>
          <cell r="G235">
            <v>2155</v>
          </cell>
        </row>
        <row r="238">
          <cell r="B238" t="str">
            <v>PROPONENTE</v>
          </cell>
          <cell r="F238" t="str">
            <v>ANALISIS DE PRECIO UNITARIO:</v>
          </cell>
          <cell r="G238">
            <v>10774</v>
          </cell>
        </row>
        <row r="241">
          <cell r="B241" t="str">
            <v>REPUBLICA DE COLOMBIA</v>
          </cell>
        </row>
        <row r="242">
          <cell r="B242" t="str">
            <v>GOBERNACION DEL PUTUMAYO</v>
          </cell>
        </row>
        <row r="243">
          <cell r="B243" t="str">
            <v>SECRETARIA DE INFRAESTRUCTURA DEPARTAMENTAL</v>
          </cell>
        </row>
        <row r="245">
          <cell r="B245" t="str">
            <v>OBJETO:</v>
          </cell>
          <cell r="C245" t="str">
            <v>CONSTRUCCION DE LA PLAZA DE MERCADO DE GANADO EN EL MUNICIPIO DE SIBUNDOY, DEPARTAMENTO DEL PUTUMAYO</v>
          </cell>
        </row>
        <row r="246">
          <cell r="F246" t="str">
            <v>FECHA:</v>
          </cell>
          <cell r="G246" t="str">
            <v>NOVIEMBRE 20 / 2003</v>
          </cell>
        </row>
        <row r="247">
          <cell r="A247" t="str">
            <v>2,1</v>
          </cell>
          <cell r="B247" t="str">
            <v>ITE M:</v>
          </cell>
          <cell r="C247" t="str">
            <v>VIGA AEREA  0,2*0,2 m</v>
          </cell>
          <cell r="F247" t="str">
            <v>UNIDAD:</v>
          </cell>
          <cell r="G247" t="str">
            <v>ML</v>
          </cell>
          <cell r="H247">
            <v>38026</v>
          </cell>
        </row>
        <row r="248">
          <cell r="H248">
            <v>41.72</v>
          </cell>
        </row>
        <row r="249">
          <cell r="B249" t="str">
            <v>MATERIALES</v>
          </cell>
        </row>
        <row r="250">
          <cell r="B250" t="str">
            <v>DESCRIPCION</v>
          </cell>
          <cell r="D250" t="str">
            <v>UND</v>
          </cell>
          <cell r="E250" t="str">
            <v>CANTIDAD</v>
          </cell>
          <cell r="F250" t="str">
            <v>VR UNITARIO</v>
          </cell>
          <cell r="G250" t="str">
            <v>VR UNITARIO</v>
          </cell>
        </row>
        <row r="251">
          <cell r="B251" t="str">
            <v>Agua</v>
          </cell>
          <cell r="D251" t="str">
            <v>Lt</v>
          </cell>
          <cell r="E251">
            <v>8</v>
          </cell>
          <cell r="F251">
            <v>10.4</v>
          </cell>
          <cell r="G251">
            <v>83.2</v>
          </cell>
        </row>
        <row r="252">
          <cell r="B252" t="str">
            <v>Cemento gris</v>
          </cell>
          <cell r="D252" t="str">
            <v>Kg</v>
          </cell>
          <cell r="E252">
            <v>15.4</v>
          </cell>
          <cell r="F252">
            <v>440</v>
          </cell>
          <cell r="G252">
            <v>6776</v>
          </cell>
        </row>
        <row r="253">
          <cell r="B253" t="str">
            <v>Arena de río</v>
          </cell>
          <cell r="D253" t="str">
            <v>M3</v>
          </cell>
          <cell r="E253">
            <v>0.02</v>
          </cell>
          <cell r="F253">
            <v>6240</v>
          </cell>
          <cell r="G253">
            <v>124.8</v>
          </cell>
        </row>
        <row r="254">
          <cell r="B254" t="str">
            <v>Triturado</v>
          </cell>
          <cell r="D254" t="str">
            <v>M3</v>
          </cell>
          <cell r="E254">
            <v>0.04</v>
          </cell>
          <cell r="F254">
            <v>35000</v>
          </cell>
          <cell r="G254">
            <v>1400</v>
          </cell>
        </row>
        <row r="255">
          <cell r="B255" t="str">
            <v>Tabla burra ordinaria</v>
          </cell>
          <cell r="D255" t="str">
            <v>Ml</v>
          </cell>
          <cell r="E255">
            <v>2.2000000000000002</v>
          </cell>
          <cell r="F255">
            <v>2020</v>
          </cell>
          <cell r="G255">
            <v>4444</v>
          </cell>
        </row>
        <row r="256">
          <cell r="B256" t="str">
            <v>Puntilla c/cabeza</v>
          </cell>
          <cell r="D256" t="str">
            <v>Lb</v>
          </cell>
          <cell r="E256">
            <v>0.1</v>
          </cell>
          <cell r="F256">
            <v>980.00000000000011</v>
          </cell>
          <cell r="G256">
            <v>98.000000000000014</v>
          </cell>
        </row>
        <row r="257">
          <cell r="B257" t="str">
            <v>ACPM</v>
          </cell>
          <cell r="D257" t="str">
            <v>Gn</v>
          </cell>
          <cell r="E257">
            <v>0.02</v>
          </cell>
          <cell r="F257">
            <v>3333</v>
          </cell>
          <cell r="G257">
            <v>66.66</v>
          </cell>
        </row>
        <row r="258">
          <cell r="B258" t="str">
            <v>Formaleta entrepiso 4 semanas</v>
          </cell>
          <cell r="D258" t="str">
            <v>M2</v>
          </cell>
          <cell r="E258">
            <v>0.8</v>
          </cell>
          <cell r="F258">
            <v>4545</v>
          </cell>
          <cell r="G258">
            <v>3636</v>
          </cell>
        </row>
        <row r="259">
          <cell r="D259">
            <v>0</v>
          </cell>
          <cell r="E259" t="str">
            <v xml:space="preserve">                 TOTAL MATERIALES:</v>
          </cell>
          <cell r="G259">
            <v>16629</v>
          </cell>
        </row>
        <row r="261">
          <cell r="B261" t="str">
            <v>MANO DE OBRA</v>
          </cell>
        </row>
        <row r="262">
          <cell r="B262" t="str">
            <v>DESCRIPCION</v>
          </cell>
          <cell r="C262" t="str">
            <v>JORNAL</v>
          </cell>
          <cell r="D262" t="str">
            <v>PRESTACIONES</v>
          </cell>
          <cell r="E262" t="str">
            <v>CANTIDAD</v>
          </cell>
          <cell r="F262" t="str">
            <v>RENDIMIENTO</v>
          </cell>
          <cell r="G262" t="str">
            <v>VR PARCIAL</v>
          </cell>
        </row>
        <row r="263">
          <cell r="B263" t="str">
            <v>Ayudante</v>
          </cell>
          <cell r="C263">
            <v>15000</v>
          </cell>
          <cell r="D263">
            <v>0.7</v>
          </cell>
          <cell r="E263">
            <v>3</v>
          </cell>
          <cell r="F263">
            <v>6.85</v>
          </cell>
          <cell r="G263">
            <v>11167.883211678833</v>
          </cell>
        </row>
        <row r="264">
          <cell r="B264" t="str">
            <v xml:space="preserve">Oficial </v>
          </cell>
          <cell r="C264">
            <v>25480.000000000004</v>
          </cell>
          <cell r="D264">
            <v>0.7</v>
          </cell>
          <cell r="E264">
            <v>1</v>
          </cell>
          <cell r="F264">
            <v>6.85</v>
          </cell>
          <cell r="G264">
            <v>6323.5036496350367</v>
          </cell>
        </row>
        <row r="265">
          <cell r="C265">
            <v>0</v>
          </cell>
          <cell r="E265">
            <v>0</v>
          </cell>
          <cell r="G265">
            <v>0</v>
          </cell>
        </row>
        <row r="266">
          <cell r="E266" t="str">
            <v xml:space="preserve">              TOTAL MANO DE OBRA:</v>
          </cell>
          <cell r="G266">
            <v>17491</v>
          </cell>
          <cell r="H266">
            <v>17500</v>
          </cell>
        </row>
        <row r="268">
          <cell r="B268" t="str">
            <v>HERRAMIENTA Y EQUIPO</v>
          </cell>
        </row>
        <row r="269">
          <cell r="B269" t="str">
            <v>DESCRIPCION</v>
          </cell>
          <cell r="D269" t="str">
            <v>TIPO</v>
          </cell>
          <cell r="E269" t="str">
            <v>TARIFA</v>
          </cell>
          <cell r="F269" t="str">
            <v>RENDIMIENTO</v>
          </cell>
          <cell r="G269" t="str">
            <v>VR PARCIAL</v>
          </cell>
        </row>
        <row r="270">
          <cell r="B270" t="str">
            <v>Herramienta menor</v>
          </cell>
          <cell r="E270">
            <v>17491</v>
          </cell>
          <cell r="F270">
            <v>0.05</v>
          </cell>
          <cell r="G270">
            <v>874.55000000000007</v>
          </cell>
        </row>
        <row r="271">
          <cell r="B271" t="str">
            <v>Vibrador a gasolina</v>
          </cell>
          <cell r="D271" t="str">
            <v>Aguja</v>
          </cell>
          <cell r="E271">
            <v>30300</v>
          </cell>
          <cell r="F271">
            <v>12.42</v>
          </cell>
          <cell r="G271">
            <v>2439.6135265700482</v>
          </cell>
        </row>
        <row r="272">
          <cell r="B272" t="str">
            <v>Mezcladora 1 saco</v>
          </cell>
          <cell r="E272">
            <v>7350.0000000000009</v>
          </cell>
          <cell r="F272">
            <v>12.42</v>
          </cell>
          <cell r="G272">
            <v>591.78743961352666</v>
          </cell>
        </row>
        <row r="273">
          <cell r="D273" t="str">
            <v xml:space="preserve">                      TOTAL HERRAMIENTA Y EQUIPO:</v>
          </cell>
          <cell r="G273">
            <v>3906</v>
          </cell>
          <cell r="H273">
            <v>3030.19</v>
          </cell>
        </row>
        <row r="275">
          <cell r="B275" t="str">
            <v>TRANSPORTE</v>
          </cell>
        </row>
        <row r="276">
          <cell r="B276" t="str">
            <v>MATERIAL</v>
          </cell>
          <cell r="D276" t="str">
            <v>CANTIDAD</v>
          </cell>
          <cell r="E276" t="str">
            <v>DISTANCIA</v>
          </cell>
          <cell r="F276" t="str">
            <v>M3/KM</v>
          </cell>
          <cell r="G276" t="str">
            <v>VR UNITARIO</v>
          </cell>
        </row>
        <row r="279">
          <cell r="E279" t="str">
            <v xml:space="preserve">                  TOTAL TRANSPORTE:</v>
          </cell>
          <cell r="G279">
            <v>0</v>
          </cell>
        </row>
        <row r="281">
          <cell r="E281" t="str">
            <v>TOTAL COSTO DIRECTO:</v>
          </cell>
          <cell r="G281">
            <v>38026</v>
          </cell>
        </row>
        <row r="283">
          <cell r="B283" t="str">
            <v>COSTOS INDIRECTOS</v>
          </cell>
        </row>
        <row r="284">
          <cell r="B284" t="str">
            <v>DESCRIPCION</v>
          </cell>
          <cell r="D284" t="str">
            <v>PORCENTAJE</v>
          </cell>
          <cell r="F284" t="str">
            <v>VR PARCIAL</v>
          </cell>
        </row>
        <row r="285">
          <cell r="B285" t="str">
            <v>ADMINISTRACION</v>
          </cell>
          <cell r="E285">
            <v>0.12</v>
          </cell>
          <cell r="G285">
            <v>4563.12</v>
          </cell>
        </row>
        <row r="286">
          <cell r="B286" t="str">
            <v>IMPREVISTOS</v>
          </cell>
          <cell r="E286">
            <v>0.08</v>
          </cell>
          <cell r="G286">
            <v>3042.08</v>
          </cell>
        </row>
        <row r="287">
          <cell r="B287" t="str">
            <v>UTILIDAD</v>
          </cell>
          <cell r="E287">
            <v>0.05</v>
          </cell>
          <cell r="G287">
            <v>1901.3000000000002</v>
          </cell>
        </row>
        <row r="288">
          <cell r="F288" t="str">
            <v>TOTAL COSTO INDIRECTO:</v>
          </cell>
          <cell r="G288">
            <v>9507</v>
          </cell>
        </row>
        <row r="291">
          <cell r="B291" t="str">
            <v>PROPONENTE</v>
          </cell>
          <cell r="F291" t="str">
            <v>ANALISIS DE PRECIO UNITARIO:</v>
          </cell>
          <cell r="G291">
            <v>47533</v>
          </cell>
        </row>
        <row r="294">
          <cell r="B294" t="str">
            <v>REPUBLICA DE COLOMBIA</v>
          </cell>
        </row>
        <row r="295">
          <cell r="B295" t="str">
            <v>GOBERNACION DEL PUTUMAYO</v>
          </cell>
        </row>
        <row r="296">
          <cell r="B296" t="str">
            <v>SECRETARIA DE INFRAESTRUCTURA DEPARTAMENTAL</v>
          </cell>
        </row>
        <row r="298">
          <cell r="B298" t="str">
            <v>OBJETO:</v>
          </cell>
          <cell r="C298" t="str">
            <v>CONSTRUCCION DE LA PLAZA DE MERCADO DE GANADO EN EL MUNICIPIO DE SIBUNDOY, DEPARTAMENTO DEL PUTUMAYO</v>
          </cell>
        </row>
        <row r="299">
          <cell r="F299" t="str">
            <v>FECHA:</v>
          </cell>
          <cell r="G299" t="str">
            <v>NOVIEMBRE 20 / 2003</v>
          </cell>
        </row>
        <row r="300">
          <cell r="A300" t="str">
            <v>2,2</v>
          </cell>
          <cell r="B300" t="str">
            <v>ITE M:</v>
          </cell>
          <cell r="C300" t="str">
            <v>COLUMNA 0,2*0,2 m</v>
          </cell>
          <cell r="F300" t="str">
            <v>UNIDAD:</v>
          </cell>
          <cell r="G300" t="str">
            <v>ML</v>
          </cell>
          <cell r="H300">
            <v>40620</v>
          </cell>
        </row>
        <row r="301">
          <cell r="H301">
            <v>34</v>
          </cell>
        </row>
        <row r="302">
          <cell r="B302" t="str">
            <v>MATERIALES</v>
          </cell>
        </row>
        <row r="303">
          <cell r="B303" t="str">
            <v>DESCRIPCION</v>
          </cell>
          <cell r="D303" t="str">
            <v>UND</v>
          </cell>
          <cell r="E303" t="str">
            <v>CANTIDAD</v>
          </cell>
          <cell r="F303" t="str">
            <v>VR UNITARIO</v>
          </cell>
          <cell r="G303" t="str">
            <v>VR UNITARIO</v>
          </cell>
        </row>
        <row r="304">
          <cell r="B304" t="str">
            <v>Agua</v>
          </cell>
          <cell r="D304" t="str">
            <v>Lt</v>
          </cell>
          <cell r="E304">
            <v>8</v>
          </cell>
          <cell r="F304">
            <v>10.4</v>
          </cell>
          <cell r="G304">
            <v>83.2</v>
          </cell>
        </row>
        <row r="305">
          <cell r="B305" t="str">
            <v>Cemento gris</v>
          </cell>
          <cell r="D305" t="str">
            <v>Kg</v>
          </cell>
          <cell r="E305">
            <v>15.4</v>
          </cell>
          <cell r="F305">
            <v>440</v>
          </cell>
          <cell r="G305">
            <v>6776</v>
          </cell>
        </row>
        <row r="306">
          <cell r="B306" t="str">
            <v>Arena de río</v>
          </cell>
          <cell r="D306" t="str">
            <v>M3</v>
          </cell>
          <cell r="E306">
            <v>0.02</v>
          </cell>
          <cell r="F306">
            <v>6240</v>
          </cell>
          <cell r="G306">
            <v>124.8</v>
          </cell>
        </row>
        <row r="307">
          <cell r="B307" t="str">
            <v>Triturado</v>
          </cell>
          <cell r="D307" t="str">
            <v>M3</v>
          </cell>
          <cell r="E307">
            <v>0.04</v>
          </cell>
          <cell r="F307">
            <v>35000</v>
          </cell>
          <cell r="G307">
            <v>1400</v>
          </cell>
        </row>
        <row r="308">
          <cell r="B308" t="str">
            <v>Tabla burra ordinaria</v>
          </cell>
          <cell r="D308" t="str">
            <v>Ml</v>
          </cell>
          <cell r="E308">
            <v>2.2000000000000002</v>
          </cell>
          <cell r="F308">
            <v>2020</v>
          </cell>
          <cell r="G308">
            <v>4444</v>
          </cell>
        </row>
        <row r="309">
          <cell r="B309" t="str">
            <v>Puntilla c/cabeza</v>
          </cell>
          <cell r="D309" t="str">
            <v>Lb</v>
          </cell>
          <cell r="E309">
            <v>0.1</v>
          </cell>
          <cell r="F309">
            <v>980.00000000000011</v>
          </cell>
          <cell r="G309">
            <v>98.000000000000014</v>
          </cell>
        </row>
        <row r="310">
          <cell r="B310" t="str">
            <v>ACPM</v>
          </cell>
          <cell r="D310" t="str">
            <v>Gn</v>
          </cell>
          <cell r="E310">
            <v>0.02</v>
          </cell>
          <cell r="F310">
            <v>3333</v>
          </cell>
          <cell r="G310">
            <v>66.66</v>
          </cell>
        </row>
        <row r="311">
          <cell r="B311" t="str">
            <v>Parales (24 días)</v>
          </cell>
          <cell r="D311" t="str">
            <v>Un</v>
          </cell>
          <cell r="E311">
            <v>1</v>
          </cell>
          <cell r="F311">
            <v>3737</v>
          </cell>
          <cell r="G311">
            <v>3737</v>
          </cell>
        </row>
        <row r="312">
          <cell r="B312" t="str">
            <v>Mordazas metálicas</v>
          </cell>
          <cell r="D312" t="str">
            <v>Un</v>
          </cell>
          <cell r="E312">
            <v>0.5</v>
          </cell>
          <cell r="F312">
            <v>1515</v>
          </cell>
          <cell r="G312">
            <v>757.5</v>
          </cell>
        </row>
        <row r="313">
          <cell r="B313" t="str">
            <v>Andamio Tubular (sección)</v>
          </cell>
          <cell r="D313" t="str">
            <v>Día</v>
          </cell>
          <cell r="E313">
            <v>4</v>
          </cell>
          <cell r="F313">
            <v>303</v>
          </cell>
          <cell r="G313">
            <v>1212</v>
          </cell>
        </row>
        <row r="314">
          <cell r="D314">
            <v>0</v>
          </cell>
          <cell r="E314" t="str">
            <v xml:space="preserve">                 TOTAL MATERIALES:</v>
          </cell>
          <cell r="G314">
            <v>18699</v>
          </cell>
        </row>
        <row r="316">
          <cell r="B316" t="str">
            <v>MANO DE OBRA</v>
          </cell>
        </row>
        <row r="317">
          <cell r="B317" t="str">
            <v>DESCRIPCION</v>
          </cell>
          <cell r="C317" t="str">
            <v>JORNAL</v>
          </cell>
          <cell r="D317" t="str">
            <v>PRESTACIONES</v>
          </cell>
          <cell r="E317" t="str">
            <v>CANTIDAD</v>
          </cell>
          <cell r="F317" t="str">
            <v>RENDIMIENTO</v>
          </cell>
          <cell r="G317" t="str">
            <v>VR PARCIAL</v>
          </cell>
        </row>
        <row r="318">
          <cell r="B318" t="str">
            <v>Ayudante</v>
          </cell>
          <cell r="C318">
            <v>15000</v>
          </cell>
          <cell r="D318">
            <v>0.7</v>
          </cell>
          <cell r="E318">
            <v>3</v>
          </cell>
          <cell r="F318">
            <v>6.66</v>
          </cell>
          <cell r="G318">
            <v>11486.486486486487</v>
          </cell>
        </row>
        <row r="319">
          <cell r="B319" t="str">
            <v xml:space="preserve">Oficial </v>
          </cell>
          <cell r="C319">
            <v>25480.000000000004</v>
          </cell>
          <cell r="D319">
            <v>0.7</v>
          </cell>
          <cell r="E319">
            <v>1</v>
          </cell>
          <cell r="F319">
            <v>6.66</v>
          </cell>
          <cell r="G319">
            <v>6503.9039039039035</v>
          </cell>
        </row>
        <row r="320">
          <cell r="C320">
            <v>0</v>
          </cell>
          <cell r="E320">
            <v>0</v>
          </cell>
          <cell r="G320">
            <v>0</v>
          </cell>
        </row>
        <row r="321">
          <cell r="E321" t="str">
            <v xml:space="preserve">              TOTAL MANO DE OBRA:</v>
          </cell>
          <cell r="G321">
            <v>17990</v>
          </cell>
          <cell r="H321">
            <v>18000</v>
          </cell>
        </row>
        <row r="323">
          <cell r="B323" t="str">
            <v>HERRAMIENTA Y EQUIPO</v>
          </cell>
        </row>
        <row r="324">
          <cell r="B324" t="str">
            <v>DESCRIPCION</v>
          </cell>
          <cell r="D324" t="str">
            <v>TIPO</v>
          </cell>
          <cell r="E324" t="str">
            <v>TARIFA</v>
          </cell>
          <cell r="F324" t="str">
            <v>RENDIMIENTO</v>
          </cell>
          <cell r="G324" t="str">
            <v>VR PARCIAL</v>
          </cell>
        </row>
        <row r="325">
          <cell r="B325" t="str">
            <v>Herramienta menor</v>
          </cell>
          <cell r="E325">
            <v>17990</v>
          </cell>
          <cell r="F325">
            <v>0.05</v>
          </cell>
          <cell r="G325">
            <v>899.5</v>
          </cell>
        </row>
        <row r="326">
          <cell r="B326" t="str">
            <v>Vibrador a gasolina</v>
          </cell>
          <cell r="D326" t="str">
            <v>Aguja</v>
          </cell>
          <cell r="E326">
            <v>30300</v>
          </cell>
          <cell r="F326">
            <v>12.42</v>
          </cell>
          <cell r="G326">
            <v>2439.6135265700482</v>
          </cell>
        </row>
        <row r="327">
          <cell r="B327" t="str">
            <v>Mezcladora 1 saco</v>
          </cell>
          <cell r="E327">
            <v>7350.0000000000009</v>
          </cell>
          <cell r="F327">
            <v>12.42</v>
          </cell>
          <cell r="G327">
            <v>591.78743961352666</v>
          </cell>
        </row>
        <row r="328">
          <cell r="D328" t="str">
            <v xml:space="preserve">                      TOTAL HERRAMIENTA Y EQUIPO:</v>
          </cell>
          <cell r="G328">
            <v>3931</v>
          </cell>
          <cell r="H328">
            <v>3030.5</v>
          </cell>
        </row>
        <row r="330">
          <cell r="B330" t="str">
            <v>TRANSPORTE</v>
          </cell>
        </row>
        <row r="331">
          <cell r="B331" t="str">
            <v>MATERIAL</v>
          </cell>
          <cell r="D331" t="str">
            <v>CANTIDAD</v>
          </cell>
          <cell r="E331" t="str">
            <v>DISTANCIA</v>
          </cell>
          <cell r="F331" t="str">
            <v>M3/KM</v>
          </cell>
          <cell r="G331" t="str">
            <v>VR UNITARIO</v>
          </cell>
        </row>
        <row r="334">
          <cell r="E334" t="str">
            <v xml:space="preserve">                  TOTAL TRANSPORTE:</v>
          </cell>
          <cell r="G334">
            <v>0</v>
          </cell>
        </row>
        <row r="336">
          <cell r="E336" t="str">
            <v>TOTAL COSTO DIRECTO:</v>
          </cell>
          <cell r="G336">
            <v>40620</v>
          </cell>
        </row>
        <row r="338">
          <cell r="B338" t="str">
            <v>COSTOS INDIRECTOS</v>
          </cell>
        </row>
        <row r="339">
          <cell r="B339" t="str">
            <v>DESCRIPCION</v>
          </cell>
          <cell r="D339" t="str">
            <v>PORCENTAJE</v>
          </cell>
          <cell r="F339" t="str">
            <v>VR PARCIAL</v>
          </cell>
        </row>
        <row r="340">
          <cell r="B340" t="str">
            <v>ADMINISTRACION</v>
          </cell>
          <cell r="E340">
            <v>0.12</v>
          </cell>
          <cell r="G340">
            <v>4874.3999999999996</v>
          </cell>
        </row>
        <row r="341">
          <cell r="B341" t="str">
            <v>IMPREVISTOS</v>
          </cell>
          <cell r="E341">
            <v>0.08</v>
          </cell>
          <cell r="G341">
            <v>3249.6</v>
          </cell>
        </row>
        <row r="342">
          <cell r="B342" t="str">
            <v>UTILIDAD</v>
          </cell>
          <cell r="E342">
            <v>0.05</v>
          </cell>
          <cell r="G342">
            <v>2031</v>
          </cell>
        </row>
        <row r="343">
          <cell r="F343" t="str">
            <v>TOTAL COSTO INDIRECTO:</v>
          </cell>
          <cell r="G343">
            <v>10155</v>
          </cell>
        </row>
        <row r="346">
          <cell r="B346" t="str">
            <v>PROPONENTE</v>
          </cell>
          <cell r="F346" t="str">
            <v>ANALISIS DE PRECIO UNITARIO:</v>
          </cell>
          <cell r="G346">
            <v>50775</v>
          </cell>
        </row>
        <row r="349">
          <cell r="B349" t="str">
            <v>REPUBLICA DE COLOMBIA</v>
          </cell>
        </row>
        <row r="350">
          <cell r="B350" t="str">
            <v>GOBERNACION DEL PUTUMAYO</v>
          </cell>
        </row>
        <row r="351">
          <cell r="B351" t="str">
            <v>SECRETARIA DE INFRAESTRUCTURA DEPARTAMENTAL</v>
          </cell>
        </row>
        <row r="353">
          <cell r="B353" t="str">
            <v>OBJETO:</v>
          </cell>
          <cell r="C353" t="str">
            <v>CONSTRUCCION DE LA PLAZA DE MERCADO DE GANADO EN EL MUNICIPIO DE SIBUNDOY, DEPARTAMENTO DEL PUTUMAYO</v>
          </cell>
        </row>
        <row r="354">
          <cell r="F354" t="str">
            <v>FECHA:</v>
          </cell>
          <cell r="G354" t="str">
            <v>NOVIEMBRE 20 / 2003</v>
          </cell>
        </row>
        <row r="355">
          <cell r="A355" t="str">
            <v>2,3</v>
          </cell>
          <cell r="B355" t="str">
            <v>ITE M:</v>
          </cell>
          <cell r="C355" t="str">
            <v>ZAPATA 0,8*0,8*0,2 m</v>
          </cell>
          <cell r="F355" t="str">
            <v>UNIDAD:</v>
          </cell>
          <cell r="G355" t="str">
            <v>UND</v>
          </cell>
          <cell r="H355">
            <v>53275</v>
          </cell>
        </row>
        <row r="356">
          <cell r="H356">
            <v>10</v>
          </cell>
        </row>
        <row r="357">
          <cell r="B357" t="str">
            <v>MATERIALES</v>
          </cell>
        </row>
        <row r="358">
          <cell r="B358" t="str">
            <v>DESCRIPCION</v>
          </cell>
          <cell r="D358" t="str">
            <v>UND</v>
          </cell>
          <cell r="E358" t="str">
            <v>CANTIDAD</v>
          </cell>
          <cell r="F358" t="str">
            <v>VR UNITARIO</v>
          </cell>
          <cell r="G358" t="str">
            <v>VR UNITARIO</v>
          </cell>
        </row>
        <row r="359">
          <cell r="B359" t="str">
            <v>Agua</v>
          </cell>
          <cell r="D359" t="str">
            <v>Lt</v>
          </cell>
          <cell r="E359">
            <v>24.2</v>
          </cell>
          <cell r="F359">
            <v>10.4</v>
          </cell>
          <cell r="G359">
            <v>251.68</v>
          </cell>
        </row>
        <row r="360">
          <cell r="B360" t="str">
            <v>Cemento gris</v>
          </cell>
          <cell r="D360" t="str">
            <v>Kg</v>
          </cell>
          <cell r="E360">
            <v>47.1</v>
          </cell>
          <cell r="F360">
            <v>440</v>
          </cell>
          <cell r="G360">
            <v>20724</v>
          </cell>
        </row>
        <row r="361">
          <cell r="B361" t="str">
            <v>Arena de río</v>
          </cell>
          <cell r="D361" t="str">
            <v>M3</v>
          </cell>
          <cell r="E361">
            <v>0.08</v>
          </cell>
          <cell r="F361">
            <v>6240</v>
          </cell>
          <cell r="G361">
            <v>499.2</v>
          </cell>
        </row>
        <row r="362">
          <cell r="B362" t="str">
            <v>Triturado</v>
          </cell>
          <cell r="D362" t="str">
            <v>M3</v>
          </cell>
          <cell r="E362">
            <v>0.11</v>
          </cell>
          <cell r="F362">
            <v>35000</v>
          </cell>
          <cell r="G362">
            <v>3850</v>
          </cell>
        </row>
        <row r="363">
          <cell r="B363" t="str">
            <v>Tabla burra ordinaria</v>
          </cell>
          <cell r="D363" t="str">
            <v>Ml</v>
          </cell>
          <cell r="E363">
            <v>0.3</v>
          </cell>
          <cell r="F363">
            <v>2020</v>
          </cell>
          <cell r="G363">
            <v>606</v>
          </cell>
        </row>
        <row r="364">
          <cell r="B364" t="str">
            <v>Puntilla c/cabeza</v>
          </cell>
          <cell r="D364" t="str">
            <v>Lb</v>
          </cell>
          <cell r="E364">
            <v>0.03</v>
          </cell>
          <cell r="F364">
            <v>980.00000000000011</v>
          </cell>
          <cell r="G364">
            <v>29.400000000000002</v>
          </cell>
        </row>
        <row r="365">
          <cell r="B365" t="str">
            <v>ACPM</v>
          </cell>
          <cell r="D365" t="str">
            <v>Gn</v>
          </cell>
          <cell r="E365">
            <v>0.02</v>
          </cell>
          <cell r="F365">
            <v>3333</v>
          </cell>
          <cell r="G365">
            <v>66.66</v>
          </cell>
        </row>
        <row r="366">
          <cell r="B366" t="str">
            <v>Repisa ordinario</v>
          </cell>
          <cell r="D366" t="str">
            <v>Ml</v>
          </cell>
          <cell r="E366">
            <v>0.12</v>
          </cell>
          <cell r="F366">
            <v>1515</v>
          </cell>
          <cell r="G366">
            <v>181.79999999999998</v>
          </cell>
        </row>
        <row r="367">
          <cell r="D367">
            <v>0</v>
          </cell>
          <cell r="E367" t="str">
            <v xml:space="preserve">                 TOTAL MATERIALES:</v>
          </cell>
          <cell r="G367">
            <v>26209</v>
          </cell>
        </row>
        <row r="369">
          <cell r="B369" t="str">
            <v>MANO DE OBRA</v>
          </cell>
        </row>
        <row r="370">
          <cell r="B370" t="str">
            <v>DESCRIPCION</v>
          </cell>
          <cell r="C370" t="str">
            <v>JORNAL</v>
          </cell>
          <cell r="D370" t="str">
            <v>PRESTACIONES</v>
          </cell>
          <cell r="E370" t="str">
            <v>CANTIDAD</v>
          </cell>
          <cell r="F370" t="str">
            <v>RENDIMIENTO</v>
          </cell>
          <cell r="G370" t="str">
            <v>VR PARCIAL</v>
          </cell>
        </row>
        <row r="371">
          <cell r="B371" t="str">
            <v>Ayudante</v>
          </cell>
          <cell r="C371">
            <v>15000</v>
          </cell>
          <cell r="D371">
            <v>0.7</v>
          </cell>
          <cell r="E371">
            <v>3</v>
          </cell>
          <cell r="F371">
            <v>5.99</v>
          </cell>
          <cell r="G371">
            <v>12771.285475792987</v>
          </cell>
        </row>
        <row r="372">
          <cell r="B372" t="str">
            <v xml:space="preserve">Oficial </v>
          </cell>
          <cell r="C372">
            <v>25480.000000000004</v>
          </cell>
          <cell r="D372">
            <v>0.7</v>
          </cell>
          <cell r="E372">
            <v>1</v>
          </cell>
          <cell r="F372">
            <v>5.99</v>
          </cell>
          <cell r="G372">
            <v>7231.385642737896</v>
          </cell>
        </row>
        <row r="373">
          <cell r="C373">
            <v>0</v>
          </cell>
          <cell r="E373">
            <v>0</v>
          </cell>
          <cell r="G373">
            <v>0</v>
          </cell>
        </row>
        <row r="374">
          <cell r="E374" t="str">
            <v xml:space="preserve">              TOTAL MANO DE OBRA:</v>
          </cell>
          <cell r="G374">
            <v>20003</v>
          </cell>
          <cell r="H374">
            <v>20000</v>
          </cell>
        </row>
        <row r="376">
          <cell r="B376" t="str">
            <v>HERRAMIENTA Y EQUIPO</v>
          </cell>
        </row>
        <row r="377">
          <cell r="B377" t="str">
            <v>DESCRIPCION</v>
          </cell>
          <cell r="D377" t="str">
            <v>TIPO</v>
          </cell>
          <cell r="E377" t="str">
            <v>TARIFA</v>
          </cell>
          <cell r="F377" t="str">
            <v>RENDIMIENTO</v>
          </cell>
          <cell r="G377" t="str">
            <v>VR PARCIAL</v>
          </cell>
        </row>
        <row r="378">
          <cell r="B378" t="str">
            <v>Herramienta menor</v>
          </cell>
          <cell r="E378">
            <v>20003</v>
          </cell>
          <cell r="F378">
            <v>0.05</v>
          </cell>
          <cell r="G378">
            <v>1000.1500000000001</v>
          </cell>
        </row>
        <row r="379">
          <cell r="B379" t="str">
            <v>Vibrador a gasolina</v>
          </cell>
          <cell r="D379" t="str">
            <v>Aguja</v>
          </cell>
          <cell r="E379">
            <v>30300</v>
          </cell>
          <cell r="F379">
            <v>6.21</v>
          </cell>
          <cell r="G379">
            <v>4879.2270531400964</v>
          </cell>
        </row>
        <row r="380">
          <cell r="B380" t="str">
            <v>Mezcladora 1 saco</v>
          </cell>
          <cell r="E380">
            <v>7350.0000000000009</v>
          </cell>
          <cell r="F380">
            <v>6.21</v>
          </cell>
          <cell r="G380">
            <v>1183.5748792270533</v>
          </cell>
        </row>
        <row r="381">
          <cell r="D381" t="str">
            <v xml:space="preserve">                      TOTAL HERRAMIENTA Y EQUIPO:</v>
          </cell>
          <cell r="G381">
            <v>7063</v>
          </cell>
          <cell r="H381">
            <v>6060</v>
          </cell>
        </row>
        <row r="383">
          <cell r="B383" t="str">
            <v>TRANSPORTE</v>
          </cell>
        </row>
        <row r="384">
          <cell r="B384" t="str">
            <v>MATERIAL</v>
          </cell>
          <cell r="D384" t="str">
            <v>CANTIDAD</v>
          </cell>
          <cell r="E384" t="str">
            <v>DISTANCIA</v>
          </cell>
          <cell r="F384" t="str">
            <v>M3/KM</v>
          </cell>
          <cell r="G384" t="str">
            <v>VR UNITARIO</v>
          </cell>
        </row>
        <row r="387">
          <cell r="E387" t="str">
            <v xml:space="preserve">                  TOTAL TRANSPORTE:</v>
          </cell>
          <cell r="G387">
            <v>0</v>
          </cell>
        </row>
        <row r="389">
          <cell r="E389" t="str">
            <v>TOTAL COSTO DIRECTO:</v>
          </cell>
          <cell r="G389">
            <v>53275</v>
          </cell>
        </row>
        <row r="391">
          <cell r="B391" t="str">
            <v>COSTOS INDIRECTOS</v>
          </cell>
        </row>
        <row r="392">
          <cell r="B392" t="str">
            <v>DESCRIPCION</v>
          </cell>
          <cell r="D392" t="str">
            <v>PORCENTAJE</v>
          </cell>
          <cell r="F392" t="str">
            <v>VR PARCIAL</v>
          </cell>
        </row>
        <row r="393">
          <cell r="B393" t="str">
            <v>ADMINISTRACION</v>
          </cell>
          <cell r="E393">
            <v>0.12</v>
          </cell>
          <cell r="G393">
            <v>6393</v>
          </cell>
        </row>
        <row r="394">
          <cell r="B394" t="str">
            <v>IMPREVISTOS</v>
          </cell>
          <cell r="E394">
            <v>0.08</v>
          </cell>
          <cell r="G394">
            <v>4262</v>
          </cell>
        </row>
        <row r="395">
          <cell r="B395" t="str">
            <v>UTILIDAD</v>
          </cell>
          <cell r="E395">
            <v>0.05</v>
          </cell>
          <cell r="G395">
            <v>2663.75</v>
          </cell>
        </row>
        <row r="396">
          <cell r="F396" t="str">
            <v>TOTAL COSTO INDIRECTO:</v>
          </cell>
          <cell r="G396">
            <v>13319</v>
          </cell>
        </row>
        <row r="399">
          <cell r="B399" t="str">
            <v>PROPONENTE</v>
          </cell>
          <cell r="F399" t="str">
            <v>ANALISIS DE PRECIO UNITARIO:</v>
          </cell>
          <cell r="G399">
            <v>66594</v>
          </cell>
        </row>
        <row r="402">
          <cell r="B402" t="str">
            <v>REPUBLICA DE COLOMBIA</v>
          </cell>
        </row>
        <row r="403">
          <cell r="B403" t="str">
            <v>GOBERNACION DEL PUTUMAYO</v>
          </cell>
        </row>
        <row r="404">
          <cell r="B404" t="str">
            <v>SECRETARIA DE INFRAESTRUCTURA DEPARTAMENTAL</v>
          </cell>
        </row>
        <row r="406">
          <cell r="B406" t="str">
            <v>OBJETO:</v>
          </cell>
          <cell r="C406" t="str">
            <v>CONSTRUCCION DE LA PLAZA DE MERCADO DE GANADO EN EL MUNICIPIO DE SIBUNDOY, DEPARTAMENTO DEL PUTUMAYO</v>
          </cell>
        </row>
        <row r="407">
          <cell r="F407" t="str">
            <v>FECHA:</v>
          </cell>
          <cell r="G407" t="str">
            <v>NOVIEMBRE 20 / 2003</v>
          </cell>
        </row>
        <row r="408">
          <cell r="A408" t="str">
            <v>2,4</v>
          </cell>
          <cell r="B408" t="str">
            <v>ITE M:</v>
          </cell>
          <cell r="C408" t="str">
            <v>VIGA DE CIMENTACION 0,2*0,2 m</v>
          </cell>
          <cell r="F408" t="str">
            <v>UNIDAD:</v>
          </cell>
          <cell r="G408" t="str">
            <v>ML</v>
          </cell>
          <cell r="H408">
            <v>35148</v>
          </cell>
        </row>
        <row r="409">
          <cell r="H409">
            <v>41.72</v>
          </cell>
        </row>
        <row r="410">
          <cell r="B410" t="str">
            <v>MATERIALES</v>
          </cell>
        </row>
        <row r="411">
          <cell r="B411" t="str">
            <v>DESCRIPCION</v>
          </cell>
          <cell r="D411" t="str">
            <v>UND</v>
          </cell>
          <cell r="E411" t="str">
            <v>CANTIDAD</v>
          </cell>
          <cell r="F411" t="str">
            <v>VR UNITARIO</v>
          </cell>
          <cell r="G411" t="str">
            <v>VR UNITARIO</v>
          </cell>
        </row>
        <row r="412">
          <cell r="B412" t="str">
            <v>Agua</v>
          </cell>
          <cell r="D412" t="str">
            <v>Lt</v>
          </cell>
          <cell r="E412">
            <v>8</v>
          </cell>
          <cell r="F412">
            <v>10.4</v>
          </cell>
          <cell r="G412">
            <v>83.2</v>
          </cell>
        </row>
        <row r="413">
          <cell r="B413" t="str">
            <v>Cemento gris</v>
          </cell>
          <cell r="D413" t="str">
            <v>Kg</v>
          </cell>
          <cell r="E413">
            <v>15.4</v>
          </cell>
          <cell r="F413">
            <v>440</v>
          </cell>
          <cell r="G413">
            <v>6776</v>
          </cell>
        </row>
        <row r="414">
          <cell r="B414" t="str">
            <v>Arena de río</v>
          </cell>
          <cell r="D414" t="str">
            <v>M3</v>
          </cell>
          <cell r="E414">
            <v>0.02</v>
          </cell>
          <cell r="F414">
            <v>6240</v>
          </cell>
          <cell r="G414">
            <v>124.8</v>
          </cell>
        </row>
        <row r="415">
          <cell r="B415" t="str">
            <v>Triturado</v>
          </cell>
          <cell r="D415" t="str">
            <v>M3</v>
          </cell>
          <cell r="E415">
            <v>0.04</v>
          </cell>
          <cell r="F415">
            <v>35000</v>
          </cell>
          <cell r="G415">
            <v>1400</v>
          </cell>
        </row>
        <row r="416">
          <cell r="B416" t="str">
            <v>Tabla burra ordinaria</v>
          </cell>
          <cell r="D416" t="str">
            <v>Ml</v>
          </cell>
          <cell r="E416">
            <v>2.2000000000000002</v>
          </cell>
          <cell r="F416">
            <v>2020</v>
          </cell>
          <cell r="G416">
            <v>4444</v>
          </cell>
        </row>
        <row r="417">
          <cell r="B417" t="str">
            <v>Puntilla c/cabeza</v>
          </cell>
          <cell r="D417" t="str">
            <v>Lb</v>
          </cell>
          <cell r="E417">
            <v>0.1</v>
          </cell>
          <cell r="F417">
            <v>980.00000000000011</v>
          </cell>
          <cell r="G417">
            <v>98.000000000000014</v>
          </cell>
        </row>
        <row r="418">
          <cell r="B418" t="str">
            <v>ACPM</v>
          </cell>
          <cell r="D418" t="str">
            <v>Gn</v>
          </cell>
          <cell r="E418">
            <v>0.02</v>
          </cell>
          <cell r="F418">
            <v>3333</v>
          </cell>
          <cell r="G418">
            <v>66.66</v>
          </cell>
        </row>
        <row r="419">
          <cell r="B419" t="str">
            <v>Durmiente ordinario 4x.04x.04 m</v>
          </cell>
          <cell r="D419" t="str">
            <v>Un</v>
          </cell>
          <cell r="E419">
            <v>4</v>
          </cell>
          <cell r="F419">
            <v>404</v>
          </cell>
          <cell r="G419">
            <v>1616</v>
          </cell>
        </row>
        <row r="420">
          <cell r="B420" t="str">
            <v>Repisa ordinario</v>
          </cell>
          <cell r="D420" t="str">
            <v>Ml</v>
          </cell>
          <cell r="E420">
            <v>0.12</v>
          </cell>
          <cell r="F420">
            <v>1515</v>
          </cell>
          <cell r="G420">
            <v>181.79999999999998</v>
          </cell>
        </row>
        <row r="421">
          <cell r="D421">
            <v>0</v>
          </cell>
          <cell r="E421" t="str">
            <v xml:space="preserve">                 TOTAL MATERIALES:</v>
          </cell>
          <cell r="G421">
            <v>14790</v>
          </cell>
        </row>
        <row r="423">
          <cell r="B423" t="str">
            <v>MANO DE OBRA</v>
          </cell>
        </row>
        <row r="424">
          <cell r="B424" t="str">
            <v>DESCRIPCION</v>
          </cell>
          <cell r="C424" t="str">
            <v>JORNAL</v>
          </cell>
          <cell r="D424" t="str">
            <v>PRESTACIONES</v>
          </cell>
          <cell r="E424" t="str">
            <v>CANTIDAD</v>
          </cell>
          <cell r="F424" t="str">
            <v>RENDIMIENTO</v>
          </cell>
          <cell r="G424" t="str">
            <v>VR PARCIAL</v>
          </cell>
        </row>
        <row r="425">
          <cell r="B425" t="str">
            <v>Ayudante</v>
          </cell>
          <cell r="C425">
            <v>15000</v>
          </cell>
          <cell r="D425">
            <v>0.7</v>
          </cell>
          <cell r="E425">
            <v>3</v>
          </cell>
          <cell r="F425">
            <v>7.26</v>
          </cell>
          <cell r="G425">
            <v>10537.190082644629</v>
          </cell>
        </row>
        <row r="426">
          <cell r="B426" t="str">
            <v xml:space="preserve">Oficial </v>
          </cell>
          <cell r="C426">
            <v>25480.000000000004</v>
          </cell>
          <cell r="D426">
            <v>0.7</v>
          </cell>
          <cell r="E426">
            <v>1</v>
          </cell>
          <cell r="F426">
            <v>7.26</v>
          </cell>
          <cell r="G426">
            <v>5966.3911845730026</v>
          </cell>
        </row>
        <row r="427">
          <cell r="C427">
            <v>0</v>
          </cell>
          <cell r="E427">
            <v>0</v>
          </cell>
          <cell r="G427">
            <v>0</v>
          </cell>
        </row>
        <row r="428">
          <cell r="E428" t="str">
            <v xml:space="preserve">              TOTAL MANO DE OBRA:</v>
          </cell>
          <cell r="G428">
            <v>16504</v>
          </cell>
          <cell r="H428">
            <v>16500</v>
          </cell>
        </row>
        <row r="430">
          <cell r="B430" t="str">
            <v>HERRAMIENTA Y EQUIPO</v>
          </cell>
        </row>
        <row r="431">
          <cell r="B431" t="str">
            <v>DESCRIPCION</v>
          </cell>
          <cell r="D431" t="str">
            <v>TIPO</v>
          </cell>
          <cell r="E431" t="str">
            <v>TARIFA</v>
          </cell>
          <cell r="F431" t="str">
            <v>RENDIMIENTO</v>
          </cell>
          <cell r="G431" t="str">
            <v>VR PARCIAL</v>
          </cell>
        </row>
        <row r="432">
          <cell r="B432" t="str">
            <v>Herramienta menor</v>
          </cell>
          <cell r="E432">
            <v>16504</v>
          </cell>
          <cell r="F432">
            <v>0.05</v>
          </cell>
          <cell r="G432">
            <v>825.2</v>
          </cell>
        </row>
        <row r="433">
          <cell r="B433" t="str">
            <v>Vibrador a gasolina</v>
          </cell>
          <cell r="D433" t="str">
            <v>Aguja</v>
          </cell>
          <cell r="E433">
            <v>30300</v>
          </cell>
          <cell r="F433">
            <v>12.43</v>
          </cell>
          <cell r="G433">
            <v>2437.6508447304909</v>
          </cell>
        </row>
        <row r="434">
          <cell r="B434" t="str">
            <v>Mezcladora 1 saco</v>
          </cell>
          <cell r="E434">
            <v>7350.0000000000009</v>
          </cell>
          <cell r="F434">
            <v>12.43</v>
          </cell>
          <cell r="G434">
            <v>591.31134352373294</v>
          </cell>
        </row>
        <row r="435">
          <cell r="D435" t="str">
            <v xml:space="preserve">                      TOTAL HERRAMIENTA Y EQUIPO:</v>
          </cell>
          <cell r="G435">
            <v>3854</v>
          </cell>
          <cell r="H435">
            <v>3029.8</v>
          </cell>
        </row>
        <row r="437">
          <cell r="B437" t="str">
            <v>TRANSPORTE</v>
          </cell>
        </row>
        <row r="438">
          <cell r="B438" t="str">
            <v>MATERIAL</v>
          </cell>
          <cell r="D438" t="str">
            <v>CANTIDAD</v>
          </cell>
          <cell r="E438" t="str">
            <v>DISTANCIA</v>
          </cell>
          <cell r="F438" t="str">
            <v>M3/KM</v>
          </cell>
          <cell r="G438" t="str">
            <v>VR UNITARIO</v>
          </cell>
        </row>
        <row r="441">
          <cell r="E441" t="str">
            <v xml:space="preserve">                  TOTAL TRANSPORTE:</v>
          </cell>
          <cell r="G441">
            <v>0</v>
          </cell>
        </row>
        <row r="443">
          <cell r="E443" t="str">
            <v>TOTAL COSTO DIRECTO:</v>
          </cell>
          <cell r="G443">
            <v>35148</v>
          </cell>
        </row>
        <row r="445">
          <cell r="B445" t="str">
            <v>COSTOS INDIRECTOS</v>
          </cell>
        </row>
        <row r="446">
          <cell r="B446" t="str">
            <v>DESCRIPCION</v>
          </cell>
          <cell r="D446" t="str">
            <v>PORCENTAJE</v>
          </cell>
          <cell r="F446" t="str">
            <v>VR PARCIAL</v>
          </cell>
        </row>
        <row r="447">
          <cell r="B447" t="str">
            <v>ADMINISTRACION</v>
          </cell>
          <cell r="E447">
            <v>0.12</v>
          </cell>
          <cell r="G447">
            <v>4217.76</v>
          </cell>
        </row>
        <row r="448">
          <cell r="B448" t="str">
            <v>IMPREVISTOS</v>
          </cell>
          <cell r="E448">
            <v>0.08</v>
          </cell>
          <cell r="G448">
            <v>2811.84</v>
          </cell>
        </row>
        <row r="449">
          <cell r="B449" t="str">
            <v>UTILIDAD</v>
          </cell>
          <cell r="E449">
            <v>0.05</v>
          </cell>
          <cell r="G449">
            <v>1757.4</v>
          </cell>
        </row>
        <row r="450">
          <cell r="F450" t="str">
            <v>TOTAL COSTO INDIRECTO:</v>
          </cell>
          <cell r="G450">
            <v>8787</v>
          </cell>
        </row>
        <row r="453">
          <cell r="B453" t="str">
            <v>PROPONENTE</v>
          </cell>
          <cell r="F453" t="str">
            <v>ANALISIS DE PRECIO UNITARIO:</v>
          </cell>
          <cell r="G453">
            <v>43935</v>
          </cell>
        </row>
        <row r="456">
          <cell r="B456" t="str">
            <v>REPUBLICA DE COLOMBIA</v>
          </cell>
        </row>
        <row r="457">
          <cell r="B457" t="str">
            <v>GOBERNACION DEL PUTUMAYO</v>
          </cell>
        </row>
        <row r="458">
          <cell r="B458" t="str">
            <v>SECRETARIA DE INFRAESTRUCTURA DEPARTAMENTAL</v>
          </cell>
        </row>
        <row r="460">
          <cell r="B460" t="str">
            <v>OBJETO:</v>
          </cell>
          <cell r="C460" t="str">
            <v>CONSTRUCCION DE LA PLAZA DE MERCADO DE GANADO EN EL MUNICIPIO DE SIBUNDOY, DEPARTAMENTO DEL PUTUMAYO</v>
          </cell>
        </row>
        <row r="461">
          <cell r="F461" t="str">
            <v>FECHA:</v>
          </cell>
          <cell r="G461" t="str">
            <v>NOVIEMBRE 20 / 2003</v>
          </cell>
        </row>
        <row r="462">
          <cell r="A462" t="str">
            <v>3,1</v>
          </cell>
          <cell r="B462" t="str">
            <v>ITE M:</v>
          </cell>
          <cell r="C462" t="str">
            <v>ACERO PDR-60</v>
          </cell>
          <cell r="F462" t="str">
            <v>UNIDAD:</v>
          </cell>
          <cell r="G462" t="str">
            <v>KG</v>
          </cell>
          <cell r="H462">
            <v>1818</v>
          </cell>
        </row>
        <row r="463">
          <cell r="H463">
            <v>972.08</v>
          </cell>
        </row>
        <row r="464">
          <cell r="B464" t="str">
            <v>MATERIALES</v>
          </cell>
        </row>
        <row r="465">
          <cell r="B465" t="str">
            <v>DESCRIPCION</v>
          </cell>
          <cell r="D465" t="str">
            <v>UND</v>
          </cell>
          <cell r="E465" t="str">
            <v>CANTIDAD</v>
          </cell>
          <cell r="F465" t="str">
            <v>VR UNITARIO</v>
          </cell>
          <cell r="G465" t="str">
            <v>VR UNITARIO</v>
          </cell>
        </row>
        <row r="466">
          <cell r="B466" t="str">
            <v>Acero PDR-60</v>
          </cell>
          <cell r="D466" t="str">
            <v>Kg</v>
          </cell>
          <cell r="E466">
            <v>1.05</v>
          </cell>
          <cell r="F466">
            <v>1400</v>
          </cell>
          <cell r="G466">
            <v>1470</v>
          </cell>
        </row>
        <row r="467">
          <cell r="B467" t="str">
            <v>Alambre negro</v>
          </cell>
          <cell r="D467" t="str">
            <v>Kg</v>
          </cell>
          <cell r="E467">
            <v>0.03</v>
          </cell>
          <cell r="F467">
            <v>1800</v>
          </cell>
          <cell r="G467">
            <v>54</v>
          </cell>
        </row>
        <row r="468">
          <cell r="D468">
            <v>0</v>
          </cell>
          <cell r="F468">
            <v>0</v>
          </cell>
          <cell r="G468">
            <v>0</v>
          </cell>
        </row>
        <row r="469">
          <cell r="D469">
            <v>0</v>
          </cell>
          <cell r="E469" t="str">
            <v xml:space="preserve">                 TOTAL MATERIALES:</v>
          </cell>
          <cell r="G469">
            <v>1524</v>
          </cell>
        </row>
        <row r="471">
          <cell r="B471" t="str">
            <v>MANO DE OBRA</v>
          </cell>
        </row>
        <row r="472">
          <cell r="B472" t="str">
            <v>DESCRIPCION</v>
          </cell>
          <cell r="C472" t="str">
            <v>JORNAL</v>
          </cell>
          <cell r="D472" t="str">
            <v>PRESTACIONES</v>
          </cell>
          <cell r="E472" t="str">
            <v>CANTIDAD</v>
          </cell>
          <cell r="F472" t="str">
            <v>RENDIMIENTO</v>
          </cell>
          <cell r="G472" t="str">
            <v>VR PARCIAL</v>
          </cell>
        </row>
        <row r="473">
          <cell r="B473" t="str">
            <v>Ayudante</v>
          </cell>
          <cell r="C473">
            <v>15000</v>
          </cell>
          <cell r="D473">
            <v>0.7</v>
          </cell>
          <cell r="E473">
            <v>1</v>
          </cell>
          <cell r="F473">
            <v>245.77</v>
          </cell>
          <cell r="G473">
            <v>103.75554380111485</v>
          </cell>
        </row>
        <row r="474">
          <cell r="B474" t="str">
            <v xml:space="preserve">Oficial </v>
          </cell>
          <cell r="C474">
            <v>25480.000000000004</v>
          </cell>
          <cell r="D474">
            <v>0.7</v>
          </cell>
          <cell r="E474">
            <v>1</v>
          </cell>
          <cell r="F474">
            <v>245.77</v>
          </cell>
          <cell r="G474">
            <v>176.2460837368271</v>
          </cell>
        </row>
        <row r="475">
          <cell r="C475">
            <v>0</v>
          </cell>
          <cell r="E475">
            <v>0</v>
          </cell>
          <cell r="G475">
            <v>0</v>
          </cell>
        </row>
        <row r="476">
          <cell r="E476" t="str">
            <v xml:space="preserve">              TOTAL MANO DE OBRA:</v>
          </cell>
          <cell r="G476">
            <v>280</v>
          </cell>
          <cell r="H476">
            <v>280</v>
          </cell>
        </row>
        <row r="478">
          <cell r="B478" t="str">
            <v>HERRAMIENTA Y EQUIPO</v>
          </cell>
        </row>
        <row r="479">
          <cell r="B479" t="str">
            <v>DESCRIPCION</v>
          </cell>
          <cell r="D479" t="str">
            <v>TIPO</v>
          </cell>
          <cell r="E479" t="str">
            <v>TARIFA</v>
          </cell>
          <cell r="F479" t="str">
            <v>RENDIMIENTO</v>
          </cell>
          <cell r="G479" t="str">
            <v>VR PARCIAL</v>
          </cell>
        </row>
        <row r="480">
          <cell r="B480" t="str">
            <v>Herramienta menor</v>
          </cell>
          <cell r="E480">
            <v>280</v>
          </cell>
          <cell r="F480">
            <v>0.05</v>
          </cell>
          <cell r="G480">
            <v>14</v>
          </cell>
        </row>
        <row r="481">
          <cell r="D481">
            <v>0</v>
          </cell>
          <cell r="E481">
            <v>0</v>
          </cell>
          <cell r="G481">
            <v>0</v>
          </cell>
        </row>
        <row r="482">
          <cell r="D482">
            <v>0</v>
          </cell>
          <cell r="E482">
            <v>0</v>
          </cell>
          <cell r="F482">
            <v>0</v>
          </cell>
          <cell r="G482">
            <v>0</v>
          </cell>
        </row>
        <row r="483">
          <cell r="D483" t="str">
            <v xml:space="preserve">                      TOTAL HERRAMIENTA Y EQUIPO:</v>
          </cell>
          <cell r="G483">
            <v>14</v>
          </cell>
        </row>
        <row r="485">
          <cell r="B485" t="str">
            <v>TRANSPORTE</v>
          </cell>
        </row>
        <row r="486">
          <cell r="B486" t="str">
            <v>MATERIAL</v>
          </cell>
          <cell r="D486" t="str">
            <v>CANTIDAD</v>
          </cell>
          <cell r="E486" t="str">
            <v>DISTANCIA</v>
          </cell>
          <cell r="F486" t="str">
            <v>M3/KM</v>
          </cell>
          <cell r="G486" t="str">
            <v>VR UNITARIO</v>
          </cell>
        </row>
        <row r="489">
          <cell r="E489" t="str">
            <v xml:space="preserve">                  TOTAL TRANSPORTE:</v>
          </cell>
          <cell r="G489">
            <v>0</v>
          </cell>
        </row>
        <row r="491">
          <cell r="E491" t="str">
            <v>TOTAL COSTO DIRECTO:</v>
          </cell>
          <cell r="G491">
            <v>1818</v>
          </cell>
        </row>
        <row r="493">
          <cell r="B493" t="str">
            <v>COSTOS INDIRECTOS</v>
          </cell>
        </row>
        <row r="494">
          <cell r="B494" t="str">
            <v>DESCRIPCION</v>
          </cell>
          <cell r="D494" t="str">
            <v>PORCENTAJE</v>
          </cell>
          <cell r="F494" t="str">
            <v>VR PARCIAL</v>
          </cell>
        </row>
        <row r="495">
          <cell r="B495" t="str">
            <v>ADMINISTRACION</v>
          </cell>
          <cell r="E495">
            <v>0.12</v>
          </cell>
          <cell r="G495">
            <v>218.16</v>
          </cell>
        </row>
        <row r="496">
          <cell r="B496" t="str">
            <v>IMPREVISTOS</v>
          </cell>
          <cell r="E496">
            <v>0.08</v>
          </cell>
          <cell r="G496">
            <v>145.44</v>
          </cell>
        </row>
        <row r="497">
          <cell r="B497" t="str">
            <v>UTILIDAD</v>
          </cell>
          <cell r="E497">
            <v>0.05</v>
          </cell>
          <cell r="G497">
            <v>90.9</v>
          </cell>
        </row>
        <row r="498">
          <cell r="F498" t="str">
            <v>TOTAL COSTO INDIRECTO:</v>
          </cell>
          <cell r="G498">
            <v>455</v>
          </cell>
        </row>
        <row r="501">
          <cell r="B501" t="str">
            <v>PROPONENTE</v>
          </cell>
          <cell r="F501" t="str">
            <v>ANALISIS DE PRECIO UNITARIO:</v>
          </cell>
          <cell r="G501">
            <v>2273</v>
          </cell>
        </row>
        <row r="504">
          <cell r="B504" t="str">
            <v>REPUBLICA DE COLOMBIA</v>
          </cell>
        </row>
        <row r="505">
          <cell r="B505" t="str">
            <v>GOBERNACION DEL PUTUMAYO</v>
          </cell>
        </row>
        <row r="506">
          <cell r="B506" t="str">
            <v>SECRETARIA DE INFRAESTRUCTURA DEPARTAMENTAL</v>
          </cell>
        </row>
        <row r="508">
          <cell r="B508" t="str">
            <v>OBJETO:</v>
          </cell>
          <cell r="C508" t="str">
            <v>CONSTRUCCION DE LA PLAZA DE MERCADO DE GANADO EN EL MUNICIPIO DE SIBUNDOY, DEPARTAMENTO DEL PUTUMAYO</v>
          </cell>
        </row>
        <row r="509">
          <cell r="F509" t="str">
            <v>FECHA:</v>
          </cell>
          <cell r="G509" t="str">
            <v>NOVIEMBRE 20 / 2003</v>
          </cell>
        </row>
        <row r="510">
          <cell r="A510" t="str">
            <v>4,1</v>
          </cell>
          <cell r="B510" t="str">
            <v>ITE M:</v>
          </cell>
          <cell r="C510" t="str">
            <v>MURO EN LADRILLO</v>
          </cell>
          <cell r="F510" t="str">
            <v>UNIDAD:</v>
          </cell>
          <cell r="G510" t="str">
            <v>M2</v>
          </cell>
          <cell r="H510">
            <v>18689</v>
          </cell>
        </row>
        <row r="511">
          <cell r="H511">
            <v>212.02</v>
          </cell>
        </row>
        <row r="512">
          <cell r="B512" t="str">
            <v>MATERIALES</v>
          </cell>
        </row>
        <row r="513">
          <cell r="B513" t="str">
            <v>DESCRIPCION</v>
          </cell>
          <cell r="D513" t="str">
            <v>UND</v>
          </cell>
          <cell r="E513" t="str">
            <v>CANTIDAD</v>
          </cell>
          <cell r="F513" t="str">
            <v>VR UNITARIO</v>
          </cell>
          <cell r="G513" t="str">
            <v>VR UNITARIO</v>
          </cell>
        </row>
        <row r="514">
          <cell r="B514" t="str">
            <v>Ladrillo común</v>
          </cell>
          <cell r="D514" t="str">
            <v>Un</v>
          </cell>
          <cell r="E514">
            <v>58.8</v>
          </cell>
          <cell r="F514">
            <v>156.54999999999998</v>
          </cell>
          <cell r="G514">
            <v>9205.14</v>
          </cell>
        </row>
        <row r="515">
          <cell r="B515" t="str">
            <v>Agua</v>
          </cell>
          <cell r="D515" t="str">
            <v>Lt</v>
          </cell>
          <cell r="E515">
            <v>6</v>
          </cell>
          <cell r="F515">
            <v>10.4</v>
          </cell>
          <cell r="G515">
            <v>62.400000000000006</v>
          </cell>
        </row>
        <row r="516">
          <cell r="B516" t="str">
            <v>Cemento gris</v>
          </cell>
          <cell r="D516" t="str">
            <v>Kg</v>
          </cell>
          <cell r="E516">
            <v>11.3</v>
          </cell>
          <cell r="F516">
            <v>440</v>
          </cell>
          <cell r="G516">
            <v>4972</v>
          </cell>
        </row>
        <row r="517">
          <cell r="B517" t="str">
            <v>Arena de río</v>
          </cell>
          <cell r="D517" t="str">
            <v>M3</v>
          </cell>
          <cell r="E517">
            <v>0.04</v>
          </cell>
          <cell r="F517">
            <v>6240</v>
          </cell>
          <cell r="G517">
            <v>249.6</v>
          </cell>
        </row>
        <row r="518">
          <cell r="D518">
            <v>0</v>
          </cell>
          <cell r="E518" t="str">
            <v xml:space="preserve">                 TOTAL MATERIALES:</v>
          </cell>
          <cell r="G518">
            <v>14489</v>
          </cell>
        </row>
        <row r="520">
          <cell r="B520" t="str">
            <v>MANO DE OBRA</v>
          </cell>
        </row>
        <row r="521">
          <cell r="B521" t="str">
            <v>DESCRIPCION</v>
          </cell>
          <cell r="C521" t="str">
            <v>JORNAL</v>
          </cell>
          <cell r="D521" t="str">
            <v>PRESTACIONES</v>
          </cell>
          <cell r="E521" t="str">
            <v>CANTIDAD</v>
          </cell>
          <cell r="F521" t="str">
            <v>RENDIMIENTO</v>
          </cell>
          <cell r="G521" t="str">
            <v>VR PARCIAL</v>
          </cell>
        </row>
        <row r="522">
          <cell r="B522" t="str">
            <v>Ayudante</v>
          </cell>
          <cell r="C522">
            <v>15000</v>
          </cell>
          <cell r="D522">
            <v>0.7</v>
          </cell>
          <cell r="E522">
            <v>2</v>
          </cell>
          <cell r="F522">
            <v>23.58</v>
          </cell>
          <cell r="G522">
            <v>2162.8498727735368</v>
          </cell>
        </row>
        <row r="523">
          <cell r="B523" t="str">
            <v xml:space="preserve">Oficial </v>
          </cell>
          <cell r="C523">
            <v>25480.000000000004</v>
          </cell>
          <cell r="D523">
            <v>0.7</v>
          </cell>
          <cell r="E523">
            <v>1</v>
          </cell>
          <cell r="F523">
            <v>23.58</v>
          </cell>
          <cell r="G523">
            <v>1836.9804919423241</v>
          </cell>
        </row>
        <row r="524">
          <cell r="C524">
            <v>0</v>
          </cell>
          <cell r="E524">
            <v>0</v>
          </cell>
          <cell r="G524">
            <v>0</v>
          </cell>
        </row>
        <row r="525">
          <cell r="E525" t="str">
            <v xml:space="preserve">              TOTAL MANO DE OBRA:</v>
          </cell>
          <cell r="G525">
            <v>4000</v>
          </cell>
          <cell r="H525">
            <v>4000</v>
          </cell>
        </row>
        <row r="527">
          <cell r="B527" t="str">
            <v>HERRAMIENTA Y EQUIPO</v>
          </cell>
        </row>
        <row r="528">
          <cell r="B528" t="str">
            <v>DESCRIPCION</v>
          </cell>
          <cell r="D528" t="str">
            <v>TIPO</v>
          </cell>
          <cell r="E528" t="str">
            <v>TARIFA</v>
          </cell>
          <cell r="F528" t="str">
            <v>RENDIMIENTO</v>
          </cell>
          <cell r="G528" t="str">
            <v>VR PARCIAL</v>
          </cell>
        </row>
        <row r="529">
          <cell r="B529" t="str">
            <v>Herramienta menor</v>
          </cell>
          <cell r="E529">
            <v>4000</v>
          </cell>
          <cell r="F529">
            <v>0.05</v>
          </cell>
          <cell r="G529">
            <v>200</v>
          </cell>
        </row>
        <row r="530">
          <cell r="D530">
            <v>0</v>
          </cell>
          <cell r="E530">
            <v>0</v>
          </cell>
          <cell r="G530">
            <v>0</v>
          </cell>
        </row>
        <row r="531">
          <cell r="D531">
            <v>0</v>
          </cell>
          <cell r="E531">
            <v>0</v>
          </cell>
          <cell r="F531">
            <v>0</v>
          </cell>
          <cell r="G531">
            <v>0</v>
          </cell>
        </row>
        <row r="532">
          <cell r="D532" t="str">
            <v xml:space="preserve">                      TOTAL HERRAMIENTA Y EQUIPO:</v>
          </cell>
          <cell r="G532">
            <v>200</v>
          </cell>
        </row>
        <row r="534">
          <cell r="B534" t="str">
            <v>TRANSPORTE</v>
          </cell>
        </row>
        <row r="535">
          <cell r="B535" t="str">
            <v>MATERIAL</v>
          </cell>
          <cell r="D535" t="str">
            <v>CANTIDAD</v>
          </cell>
          <cell r="E535" t="str">
            <v>DISTANCIA</v>
          </cell>
          <cell r="F535" t="str">
            <v>M3/KM</v>
          </cell>
          <cell r="G535" t="str">
            <v>VR UNITARIO</v>
          </cell>
        </row>
        <row r="538">
          <cell r="E538" t="str">
            <v xml:space="preserve">                  TOTAL TRANSPORTE:</v>
          </cell>
          <cell r="G538">
            <v>0</v>
          </cell>
        </row>
        <row r="540">
          <cell r="E540" t="str">
            <v>TOTAL COSTO DIRECTO:</v>
          </cell>
          <cell r="G540">
            <v>18689</v>
          </cell>
        </row>
        <row r="542">
          <cell r="B542" t="str">
            <v>COSTOS INDIRECTOS</v>
          </cell>
        </row>
        <row r="543">
          <cell r="B543" t="str">
            <v>DESCRIPCION</v>
          </cell>
          <cell r="D543" t="str">
            <v>PORCENTAJE</v>
          </cell>
          <cell r="F543" t="str">
            <v>VR PARCIAL</v>
          </cell>
        </row>
        <row r="544">
          <cell r="B544" t="str">
            <v>ADMINISTRACION</v>
          </cell>
          <cell r="E544">
            <v>0.12</v>
          </cell>
          <cell r="G544">
            <v>2242.6799999999998</v>
          </cell>
        </row>
        <row r="545">
          <cell r="B545" t="str">
            <v>IMPREVISTOS</v>
          </cell>
          <cell r="E545">
            <v>0.08</v>
          </cell>
          <cell r="G545">
            <v>1495.1200000000001</v>
          </cell>
        </row>
        <row r="546">
          <cell r="B546" t="str">
            <v>UTILIDAD</v>
          </cell>
          <cell r="E546">
            <v>0.05</v>
          </cell>
          <cell r="G546">
            <v>934.45</v>
          </cell>
        </row>
        <row r="547">
          <cell r="F547" t="str">
            <v>TOTAL COSTO INDIRECTO:</v>
          </cell>
          <cell r="G547">
            <v>4672</v>
          </cell>
        </row>
        <row r="550">
          <cell r="B550" t="str">
            <v>PROPONENTE</v>
          </cell>
          <cell r="F550" t="str">
            <v>ANALISIS DE PRECIO UNITARIO:</v>
          </cell>
          <cell r="G550">
            <v>23361</v>
          </cell>
        </row>
        <row r="553">
          <cell r="B553" t="str">
            <v>REPUBLICA DE COLOMBIA</v>
          </cell>
        </row>
        <row r="554">
          <cell r="B554" t="str">
            <v>GOBERNACION DEL PUTUMAYO</v>
          </cell>
        </row>
        <row r="555">
          <cell r="B555" t="str">
            <v>SECRETARIA DE INFRAESTRUCTURA DEPARTAMENTAL</v>
          </cell>
        </row>
        <row r="557">
          <cell r="B557" t="str">
            <v>OBJETO:</v>
          </cell>
          <cell r="C557" t="str">
            <v>CONSTRUCCION DE LA PLAZA DE MERCADO DE GANADO EN EL MUNICIPIO DE SIBUNDOY, DEPARTAMENTO DEL PUTUMAYO</v>
          </cell>
        </row>
        <row r="558">
          <cell r="F558" t="str">
            <v>FECHA:</v>
          </cell>
          <cell r="G558" t="str">
            <v>NOVIEMBRE 20 / 2003</v>
          </cell>
        </row>
        <row r="559">
          <cell r="A559" t="str">
            <v>5,1</v>
          </cell>
          <cell r="B559" t="str">
            <v>ITE M:</v>
          </cell>
          <cell r="C559" t="str">
            <v>TEJA ONDULADA AC</v>
          </cell>
          <cell r="F559" t="str">
            <v>UNIDAD:</v>
          </cell>
          <cell r="G559" t="str">
            <v>M2</v>
          </cell>
          <cell r="H559">
            <v>20912</v>
          </cell>
        </row>
        <row r="560">
          <cell r="H560">
            <v>215.13</v>
          </cell>
        </row>
        <row r="561">
          <cell r="B561" t="str">
            <v>MATERIALES</v>
          </cell>
        </row>
        <row r="562">
          <cell r="B562" t="str">
            <v>DESCRIPCION</v>
          </cell>
          <cell r="D562" t="str">
            <v>UND</v>
          </cell>
          <cell r="E562" t="str">
            <v>CANTIDAD</v>
          </cell>
          <cell r="F562" t="str">
            <v>VR UNITARIO</v>
          </cell>
          <cell r="G562" t="str">
            <v>VR UNITARIO</v>
          </cell>
        </row>
        <row r="563">
          <cell r="B563" t="str">
            <v>Gancho teja ondulada</v>
          </cell>
          <cell r="D563" t="str">
            <v>Un</v>
          </cell>
          <cell r="E563">
            <v>1.33</v>
          </cell>
          <cell r="F563">
            <v>202</v>
          </cell>
          <cell r="G563">
            <v>268.66000000000003</v>
          </cell>
        </row>
        <row r="564">
          <cell r="B564" t="str">
            <v>Teja ondulada AC</v>
          </cell>
          <cell r="D564" t="str">
            <v>M2</v>
          </cell>
          <cell r="E564">
            <v>1</v>
          </cell>
          <cell r="F564">
            <v>16968</v>
          </cell>
          <cell r="G564">
            <v>16968</v>
          </cell>
        </row>
        <row r="565">
          <cell r="D565">
            <v>0</v>
          </cell>
          <cell r="F565">
            <v>0</v>
          </cell>
          <cell r="G565">
            <v>0</v>
          </cell>
        </row>
        <row r="566">
          <cell r="D566">
            <v>0</v>
          </cell>
          <cell r="E566" t="str">
            <v xml:space="preserve">                 TOTAL MATERIALES:</v>
          </cell>
          <cell r="G566">
            <v>17237</v>
          </cell>
        </row>
        <row r="568">
          <cell r="B568" t="str">
            <v>MANO DE OBRA</v>
          </cell>
        </row>
        <row r="569">
          <cell r="B569" t="str">
            <v>DESCRIPCION</v>
          </cell>
          <cell r="C569" t="str">
            <v>JORNAL</v>
          </cell>
          <cell r="D569" t="str">
            <v>PRESTACIONES</v>
          </cell>
          <cell r="E569" t="str">
            <v>CANTIDAD</v>
          </cell>
          <cell r="F569" t="str">
            <v>RENDIMIENTO</v>
          </cell>
          <cell r="G569" t="str">
            <v>VR PARCIAL</v>
          </cell>
        </row>
        <row r="570">
          <cell r="B570" t="str">
            <v>Ayudante</v>
          </cell>
          <cell r="C570">
            <v>15000</v>
          </cell>
          <cell r="D570">
            <v>0.7</v>
          </cell>
          <cell r="E570">
            <v>1</v>
          </cell>
          <cell r="F570">
            <v>19.66</v>
          </cell>
          <cell r="G570">
            <v>1297.0498474059002</v>
          </cell>
        </row>
        <row r="571">
          <cell r="B571" t="str">
            <v xml:space="preserve">Oficial </v>
          </cell>
          <cell r="C571">
            <v>25480.000000000004</v>
          </cell>
          <cell r="D571">
            <v>0.7</v>
          </cell>
          <cell r="E571">
            <v>1</v>
          </cell>
          <cell r="F571">
            <v>19.66</v>
          </cell>
          <cell r="G571">
            <v>2203.2553407934893</v>
          </cell>
        </row>
        <row r="572">
          <cell r="C572">
            <v>0</v>
          </cell>
          <cell r="E572">
            <v>0</v>
          </cell>
          <cell r="G572">
            <v>0</v>
          </cell>
        </row>
        <row r="573">
          <cell r="E573" t="str">
            <v xml:space="preserve">              TOTAL MANO DE OBRA:</v>
          </cell>
          <cell r="G573">
            <v>3500</v>
          </cell>
          <cell r="H573">
            <v>3500</v>
          </cell>
        </row>
        <row r="575">
          <cell r="B575" t="str">
            <v>HERRAMIENTA Y EQUIPO</v>
          </cell>
        </row>
        <row r="576">
          <cell r="B576" t="str">
            <v>DESCRIPCION</v>
          </cell>
          <cell r="D576" t="str">
            <v>TIPO</v>
          </cell>
          <cell r="E576" t="str">
            <v>TARIFA</v>
          </cell>
          <cell r="F576" t="str">
            <v>RENDIMIENTO</v>
          </cell>
          <cell r="G576" t="str">
            <v>VR PARCIAL</v>
          </cell>
        </row>
        <row r="577">
          <cell r="B577" t="str">
            <v>Herramienta menor</v>
          </cell>
          <cell r="E577">
            <v>3500</v>
          </cell>
          <cell r="F577">
            <v>0.05</v>
          </cell>
          <cell r="G577">
            <v>175</v>
          </cell>
        </row>
        <row r="578">
          <cell r="D578">
            <v>0</v>
          </cell>
          <cell r="E578">
            <v>0</v>
          </cell>
          <cell r="G578">
            <v>0</v>
          </cell>
        </row>
        <row r="579">
          <cell r="D579">
            <v>0</v>
          </cell>
          <cell r="E579">
            <v>0</v>
          </cell>
          <cell r="F579">
            <v>0</v>
          </cell>
          <cell r="G579">
            <v>0</v>
          </cell>
        </row>
        <row r="580">
          <cell r="D580" t="str">
            <v xml:space="preserve">                      TOTAL HERRAMIENTA Y EQUIPO:</v>
          </cell>
          <cell r="G580">
            <v>175</v>
          </cell>
        </row>
        <row r="582">
          <cell r="B582" t="str">
            <v>TRANSPORTE</v>
          </cell>
        </row>
        <row r="583">
          <cell r="B583" t="str">
            <v>MATERIAL</v>
          </cell>
          <cell r="D583" t="str">
            <v>CANTIDAD</v>
          </cell>
          <cell r="E583" t="str">
            <v>DISTANCIA</v>
          </cell>
          <cell r="F583" t="str">
            <v>M3/KM</v>
          </cell>
          <cell r="G583" t="str">
            <v>VR UNITARIO</v>
          </cell>
        </row>
        <row r="586">
          <cell r="E586" t="str">
            <v xml:space="preserve">                  TOTAL TRANSPORTE:</v>
          </cell>
          <cell r="G586">
            <v>0</v>
          </cell>
        </row>
        <row r="588">
          <cell r="E588" t="str">
            <v>TOTAL COSTO DIRECTO:</v>
          </cell>
          <cell r="G588">
            <v>20912</v>
          </cell>
        </row>
        <row r="590">
          <cell r="B590" t="str">
            <v>COSTOS INDIRECTOS</v>
          </cell>
        </row>
        <row r="591">
          <cell r="B591" t="str">
            <v>DESCRIPCION</v>
          </cell>
          <cell r="D591" t="str">
            <v>PORCENTAJE</v>
          </cell>
          <cell r="F591" t="str">
            <v>VR PARCIAL</v>
          </cell>
        </row>
        <row r="592">
          <cell r="B592" t="str">
            <v>ADMINISTRACION</v>
          </cell>
          <cell r="E592">
            <v>0.12</v>
          </cell>
          <cell r="G592">
            <v>2509.44</v>
          </cell>
        </row>
        <row r="593">
          <cell r="B593" t="str">
            <v>IMPREVISTOS</v>
          </cell>
          <cell r="E593">
            <v>0.08</v>
          </cell>
          <cell r="G593">
            <v>1672.96</v>
          </cell>
        </row>
        <row r="594">
          <cell r="B594" t="str">
            <v>UTILIDAD</v>
          </cell>
          <cell r="E594">
            <v>0.05</v>
          </cell>
          <cell r="G594">
            <v>1045.6000000000001</v>
          </cell>
        </row>
        <row r="595">
          <cell r="F595" t="str">
            <v>TOTAL COSTO INDIRECTO:</v>
          </cell>
          <cell r="G595">
            <v>5228</v>
          </cell>
        </row>
        <row r="598">
          <cell r="B598" t="str">
            <v>PROPONENTE</v>
          </cell>
          <cell r="F598" t="str">
            <v>ANALISIS DE PRECIO UNITARIO:</v>
          </cell>
          <cell r="G598">
            <v>26140</v>
          </cell>
        </row>
        <row r="601">
          <cell r="B601" t="str">
            <v>REPUBLICA DE COLOMBIA</v>
          </cell>
        </row>
        <row r="602">
          <cell r="B602" t="str">
            <v>GOBERNACION DEL PUTUMAYO</v>
          </cell>
        </row>
        <row r="603">
          <cell r="B603" t="str">
            <v>SECRETARIA DE INFRAESTRUCTURA DEPARTAMENTAL</v>
          </cell>
        </row>
        <row r="605">
          <cell r="B605" t="str">
            <v>OBJETO:</v>
          </cell>
          <cell r="C605" t="str">
            <v>CONSTRUCCION DE LA PLAZA DE MERCADO DE GANADO EN EL MUNICIPIO DE SIBUNDOY, DEPARTAMENTO DEL PUTUMAYO</v>
          </cell>
        </row>
        <row r="606">
          <cell r="F606" t="str">
            <v>FECHA:</v>
          </cell>
          <cell r="G606" t="str">
            <v>NOVIEMBRE 20 / 2003</v>
          </cell>
        </row>
        <row r="607">
          <cell r="A607" t="str">
            <v>5,2</v>
          </cell>
          <cell r="B607" t="str">
            <v>ITE M:</v>
          </cell>
          <cell r="C607" t="str">
            <v>CABALLETE</v>
          </cell>
          <cell r="F607" t="str">
            <v>UNIDAD:</v>
          </cell>
          <cell r="G607" t="str">
            <v>ML</v>
          </cell>
          <cell r="H607">
            <v>20883</v>
          </cell>
        </row>
        <row r="608">
          <cell r="H608">
            <v>15.68</v>
          </cell>
        </row>
        <row r="609">
          <cell r="B609" t="str">
            <v>MATERIALES</v>
          </cell>
        </row>
        <row r="610">
          <cell r="B610" t="str">
            <v>DESCRIPCION</v>
          </cell>
          <cell r="D610" t="str">
            <v>UND</v>
          </cell>
          <cell r="E610" t="str">
            <v>CANTIDAD</v>
          </cell>
          <cell r="F610" t="str">
            <v>VR UNITARIO</v>
          </cell>
          <cell r="G610" t="str">
            <v>VR UNITARIO</v>
          </cell>
        </row>
        <row r="611">
          <cell r="B611" t="str">
            <v>Gancho teja ondulada</v>
          </cell>
          <cell r="D611" t="str">
            <v>Un</v>
          </cell>
          <cell r="E611">
            <v>4.6900000000000004</v>
          </cell>
          <cell r="F611">
            <v>202</v>
          </cell>
          <cell r="G611">
            <v>947.38000000000011</v>
          </cell>
        </row>
        <row r="612">
          <cell r="B612" t="str">
            <v>Teja caballete</v>
          </cell>
          <cell r="D612" t="str">
            <v>Un</v>
          </cell>
          <cell r="E612">
            <v>1.1499999999999999</v>
          </cell>
          <cell r="F612">
            <v>14140</v>
          </cell>
          <cell r="G612">
            <v>16260.999999999998</v>
          </cell>
        </row>
        <row r="613">
          <cell r="D613">
            <v>0</v>
          </cell>
          <cell r="F613">
            <v>0</v>
          </cell>
          <cell r="G613">
            <v>0</v>
          </cell>
        </row>
        <row r="614">
          <cell r="D614">
            <v>0</v>
          </cell>
          <cell r="E614" t="str">
            <v xml:space="preserve">                 TOTAL MATERIALES:</v>
          </cell>
          <cell r="G614">
            <v>17208</v>
          </cell>
        </row>
        <row r="616">
          <cell r="B616" t="str">
            <v>MANO DE OBRA</v>
          </cell>
        </row>
        <row r="617">
          <cell r="B617" t="str">
            <v>DESCRIPCION</v>
          </cell>
          <cell r="C617" t="str">
            <v>JORNAL</v>
          </cell>
          <cell r="D617" t="str">
            <v>PRESTACIONES</v>
          </cell>
          <cell r="E617" t="str">
            <v>CANTIDAD</v>
          </cell>
          <cell r="F617" t="str">
            <v>RENDIMIENTO</v>
          </cell>
          <cell r="G617" t="str">
            <v>VR PARCIAL</v>
          </cell>
        </row>
        <row r="618">
          <cell r="B618" t="str">
            <v>Ayudante</v>
          </cell>
          <cell r="C618">
            <v>15000</v>
          </cell>
          <cell r="D618">
            <v>0.7</v>
          </cell>
          <cell r="E618">
            <v>1</v>
          </cell>
          <cell r="F618">
            <v>19.66</v>
          </cell>
          <cell r="G618">
            <v>1297.0498474059002</v>
          </cell>
        </row>
        <row r="619">
          <cell r="B619" t="str">
            <v xml:space="preserve">Oficial </v>
          </cell>
          <cell r="C619">
            <v>25480.000000000004</v>
          </cell>
          <cell r="D619">
            <v>0.7</v>
          </cell>
          <cell r="E619">
            <v>1</v>
          </cell>
          <cell r="F619">
            <v>19.66</v>
          </cell>
          <cell r="G619">
            <v>2203.2553407934893</v>
          </cell>
        </row>
        <row r="620">
          <cell r="C620">
            <v>0</v>
          </cell>
          <cell r="E620">
            <v>0</v>
          </cell>
          <cell r="G620">
            <v>0</v>
          </cell>
        </row>
        <row r="621">
          <cell r="E621" t="str">
            <v xml:space="preserve">              TOTAL MANO DE OBRA:</v>
          </cell>
          <cell r="G621">
            <v>3500</v>
          </cell>
          <cell r="H621">
            <v>3500</v>
          </cell>
        </row>
        <row r="623">
          <cell r="B623" t="str">
            <v>HERRAMIENTA Y EQUIPO</v>
          </cell>
        </row>
        <row r="624">
          <cell r="B624" t="str">
            <v>DESCRIPCION</v>
          </cell>
          <cell r="D624" t="str">
            <v>TIPO</v>
          </cell>
          <cell r="E624" t="str">
            <v>TARIFA</v>
          </cell>
          <cell r="F624" t="str">
            <v>RENDIMIENTO</v>
          </cell>
          <cell r="G624" t="str">
            <v>VR PARCIAL</v>
          </cell>
        </row>
        <row r="625">
          <cell r="B625" t="str">
            <v>Herramienta menor</v>
          </cell>
          <cell r="E625">
            <v>3500</v>
          </cell>
          <cell r="F625">
            <v>0.05</v>
          </cell>
          <cell r="G625">
            <v>175</v>
          </cell>
        </row>
        <row r="626">
          <cell r="D626">
            <v>0</v>
          </cell>
          <cell r="E626">
            <v>0</v>
          </cell>
          <cell r="G626">
            <v>0</v>
          </cell>
        </row>
        <row r="627">
          <cell r="D627">
            <v>0</v>
          </cell>
          <cell r="E627">
            <v>0</v>
          </cell>
          <cell r="F627">
            <v>0</v>
          </cell>
          <cell r="G627">
            <v>0</v>
          </cell>
        </row>
        <row r="628">
          <cell r="D628" t="str">
            <v xml:space="preserve">                      TOTAL HERRAMIENTA Y EQUIPO:</v>
          </cell>
          <cell r="G628">
            <v>175</v>
          </cell>
        </row>
        <row r="630">
          <cell r="B630" t="str">
            <v>TRANSPORTE</v>
          </cell>
        </row>
        <row r="631">
          <cell r="B631" t="str">
            <v>MATERIAL</v>
          </cell>
          <cell r="D631" t="str">
            <v>CANTIDAD</v>
          </cell>
          <cell r="E631" t="str">
            <v>DISTANCIA</v>
          </cell>
          <cell r="F631" t="str">
            <v>M3/KM</v>
          </cell>
          <cell r="G631" t="str">
            <v>VR UNITARIO</v>
          </cell>
        </row>
        <row r="634">
          <cell r="E634" t="str">
            <v xml:space="preserve">                  TOTAL TRANSPORTE:</v>
          </cell>
          <cell r="G634">
            <v>0</v>
          </cell>
        </row>
        <row r="636">
          <cell r="E636" t="str">
            <v>TOTAL COSTO DIRECTO:</v>
          </cell>
          <cell r="G636">
            <v>20883</v>
          </cell>
        </row>
        <row r="638">
          <cell r="B638" t="str">
            <v>COSTOS INDIRECTOS</v>
          </cell>
        </row>
        <row r="639">
          <cell r="B639" t="str">
            <v>DESCRIPCION</v>
          </cell>
          <cell r="D639" t="str">
            <v>PORCENTAJE</v>
          </cell>
          <cell r="F639" t="str">
            <v>VR PARCIAL</v>
          </cell>
        </row>
        <row r="640">
          <cell r="B640" t="str">
            <v>ADMINISTRACION</v>
          </cell>
          <cell r="E640">
            <v>0.12</v>
          </cell>
          <cell r="G640">
            <v>2505.96</v>
          </cell>
        </row>
        <row r="641">
          <cell r="B641" t="str">
            <v>IMPREVISTOS</v>
          </cell>
          <cell r="E641">
            <v>0.08</v>
          </cell>
          <cell r="G641">
            <v>1670.64</v>
          </cell>
        </row>
        <row r="642">
          <cell r="B642" t="str">
            <v>UTILIDAD</v>
          </cell>
          <cell r="E642">
            <v>0.05</v>
          </cell>
          <cell r="G642">
            <v>1044.1500000000001</v>
          </cell>
        </row>
        <row r="643">
          <cell r="F643" t="str">
            <v>TOTAL COSTO INDIRECTO:</v>
          </cell>
          <cell r="G643">
            <v>5221</v>
          </cell>
        </row>
        <row r="646">
          <cell r="B646" t="str">
            <v>PROPONENTE</v>
          </cell>
          <cell r="F646" t="str">
            <v>ANALISIS DE PRECIO UNITARIO:</v>
          </cell>
          <cell r="G646">
            <v>26104</v>
          </cell>
        </row>
        <row r="649">
          <cell r="B649" t="str">
            <v>REPUBLICA DE COLOMBIA</v>
          </cell>
        </row>
        <row r="650">
          <cell r="B650" t="str">
            <v>GOBERNACION DEL PUTUMAYO</v>
          </cell>
        </row>
        <row r="651">
          <cell r="B651" t="str">
            <v>SECRETARIA DE INFRAESTRUCTURA DEPARTAMENTAL</v>
          </cell>
        </row>
        <row r="653">
          <cell r="B653" t="str">
            <v>OBJETO:</v>
          </cell>
          <cell r="C653" t="str">
            <v>CONSTRUCCION DE LA PLAZA DE MERCADO DE GANADO EN EL MUNICIPIO DE SIBUNDOY, DEPARTAMENTO DEL PUTUMAYO</v>
          </cell>
        </row>
        <row r="654">
          <cell r="F654" t="str">
            <v>FECHA:</v>
          </cell>
          <cell r="G654" t="str">
            <v>NOVIEMBRE 20 / 2003</v>
          </cell>
        </row>
        <row r="655">
          <cell r="A655" t="str">
            <v>5,3</v>
          </cell>
          <cell r="B655" t="str">
            <v>ITE M:</v>
          </cell>
          <cell r="C655" t="str">
            <v>CORREA METALICA</v>
          </cell>
          <cell r="F655" t="str">
            <v>UNIDAD:</v>
          </cell>
          <cell r="G655" t="str">
            <v>ML</v>
          </cell>
          <cell r="H655">
            <v>14850</v>
          </cell>
        </row>
        <row r="656">
          <cell r="H656">
            <v>156.80000000000001</v>
          </cell>
        </row>
        <row r="657">
          <cell r="B657" t="str">
            <v>MATERIALES</v>
          </cell>
        </row>
        <row r="658">
          <cell r="B658" t="str">
            <v>DESCRIPCION</v>
          </cell>
          <cell r="D658" t="str">
            <v>UND</v>
          </cell>
          <cell r="E658" t="str">
            <v>CANTIDAD</v>
          </cell>
          <cell r="F658" t="str">
            <v>VR UNITARIO</v>
          </cell>
          <cell r="G658" t="str">
            <v>VR UNITARIO</v>
          </cell>
        </row>
        <row r="659">
          <cell r="B659" t="str">
            <v>Acero PDR-60</v>
          </cell>
          <cell r="D659" t="str">
            <v>Kg</v>
          </cell>
          <cell r="E659">
            <v>5</v>
          </cell>
          <cell r="F659">
            <v>1400</v>
          </cell>
          <cell r="G659">
            <v>7000</v>
          </cell>
        </row>
        <row r="660">
          <cell r="B660" t="str">
            <v>Soldadura eléctrica 1/8"</v>
          </cell>
          <cell r="D660" t="str">
            <v>Kg</v>
          </cell>
          <cell r="E660">
            <v>0.15</v>
          </cell>
          <cell r="F660">
            <v>3696.6</v>
          </cell>
          <cell r="G660">
            <v>554.49</v>
          </cell>
        </row>
        <row r="661">
          <cell r="B661" t="str">
            <v>Pintura anticorrosiva</v>
          </cell>
          <cell r="D661" t="str">
            <v>Gn</v>
          </cell>
          <cell r="E661">
            <v>0.04</v>
          </cell>
          <cell r="F661">
            <v>30900.95</v>
          </cell>
          <cell r="G661">
            <v>1236.038</v>
          </cell>
        </row>
        <row r="662">
          <cell r="D662">
            <v>0</v>
          </cell>
          <cell r="E662" t="str">
            <v xml:space="preserve">                 TOTAL MATERIALES:</v>
          </cell>
          <cell r="G662">
            <v>8791</v>
          </cell>
        </row>
        <row r="664">
          <cell r="B664" t="str">
            <v>MANO DE OBRA</v>
          </cell>
        </row>
        <row r="665">
          <cell r="B665" t="str">
            <v>DESCRIPCION</v>
          </cell>
          <cell r="C665" t="str">
            <v>JORNAL</v>
          </cell>
          <cell r="D665" t="str">
            <v>PRESTACIONES</v>
          </cell>
          <cell r="E665" t="str">
            <v>CANTIDAD</v>
          </cell>
          <cell r="F665" t="str">
            <v>RENDIMIENTO</v>
          </cell>
          <cell r="G665" t="str">
            <v>VR PARCIAL</v>
          </cell>
        </row>
        <row r="666">
          <cell r="B666" t="str">
            <v>Ayudante</v>
          </cell>
          <cell r="C666">
            <v>15000</v>
          </cell>
          <cell r="D666">
            <v>0.7</v>
          </cell>
          <cell r="E666">
            <v>1</v>
          </cell>
          <cell r="F666">
            <v>16.760000000000002</v>
          </cell>
          <cell r="G666">
            <v>1521.4797136038185</v>
          </cell>
        </row>
        <row r="667">
          <cell r="B667" t="str">
            <v>Cerrajero</v>
          </cell>
          <cell r="C667">
            <v>34300</v>
          </cell>
          <cell r="D667">
            <v>0.7</v>
          </cell>
          <cell r="E667">
            <v>1</v>
          </cell>
          <cell r="F667">
            <v>16.760000000000002</v>
          </cell>
          <cell r="G667">
            <v>3479.1169451073984</v>
          </cell>
        </row>
        <row r="668">
          <cell r="C668">
            <v>0</v>
          </cell>
          <cell r="E668">
            <v>0</v>
          </cell>
          <cell r="G668">
            <v>0</v>
          </cell>
        </row>
        <row r="669">
          <cell r="E669" t="str">
            <v xml:space="preserve">              TOTAL MANO DE OBRA:</v>
          </cell>
          <cell r="G669">
            <v>5001</v>
          </cell>
          <cell r="H669">
            <v>5000</v>
          </cell>
        </row>
        <row r="671">
          <cell r="B671" t="str">
            <v>HERRAMIENTA Y EQUIPO</v>
          </cell>
        </row>
        <row r="672">
          <cell r="B672" t="str">
            <v>DESCRIPCION</v>
          </cell>
          <cell r="D672" t="str">
            <v>TIPO</v>
          </cell>
          <cell r="E672" t="str">
            <v>TARIFA</v>
          </cell>
          <cell r="F672" t="str">
            <v>RENDIMIENTO</v>
          </cell>
          <cell r="G672" t="str">
            <v>VR PARCIAL</v>
          </cell>
        </row>
        <row r="673">
          <cell r="B673" t="str">
            <v>Herramienta menor</v>
          </cell>
          <cell r="E673">
            <v>5001</v>
          </cell>
          <cell r="F673">
            <v>0.05</v>
          </cell>
          <cell r="G673">
            <v>250.05</v>
          </cell>
        </row>
        <row r="674">
          <cell r="B674" t="str">
            <v>Soldador eléctrico</v>
          </cell>
          <cell r="E674">
            <v>40400</v>
          </cell>
          <cell r="F674">
            <v>50</v>
          </cell>
          <cell r="G674">
            <v>808</v>
          </cell>
        </row>
        <row r="675">
          <cell r="D675">
            <v>0</v>
          </cell>
          <cell r="E675">
            <v>0</v>
          </cell>
          <cell r="F675">
            <v>0</v>
          </cell>
          <cell r="G675">
            <v>0</v>
          </cell>
        </row>
        <row r="676">
          <cell r="D676" t="str">
            <v xml:space="preserve">                      TOTAL HERRAMIENTA Y EQUIPO:</v>
          </cell>
          <cell r="G676">
            <v>1058</v>
          </cell>
        </row>
        <row r="678">
          <cell r="B678" t="str">
            <v>TRANSPORTE</v>
          </cell>
        </row>
        <row r="679">
          <cell r="B679" t="str">
            <v>MATERIAL</v>
          </cell>
          <cell r="D679" t="str">
            <v>CANTIDAD</v>
          </cell>
          <cell r="E679" t="str">
            <v>DISTANCIA</v>
          </cell>
          <cell r="F679" t="str">
            <v>M3/KM</v>
          </cell>
          <cell r="G679" t="str">
            <v>VR UNITARIO</v>
          </cell>
        </row>
        <row r="682">
          <cell r="E682" t="str">
            <v xml:space="preserve">                  TOTAL TRANSPORTE:</v>
          </cell>
          <cell r="G682">
            <v>0</v>
          </cell>
        </row>
        <row r="684">
          <cell r="E684" t="str">
            <v>TOTAL COSTO DIRECTO:</v>
          </cell>
          <cell r="G684">
            <v>14850</v>
          </cell>
        </row>
        <row r="686">
          <cell r="B686" t="str">
            <v>COSTOS INDIRECTOS</v>
          </cell>
        </row>
        <row r="687">
          <cell r="B687" t="str">
            <v>DESCRIPCION</v>
          </cell>
          <cell r="D687" t="str">
            <v>PORCENTAJE</v>
          </cell>
          <cell r="F687" t="str">
            <v>VR PARCIAL</v>
          </cell>
        </row>
        <row r="688">
          <cell r="B688" t="str">
            <v>ADMINISTRACION</v>
          </cell>
          <cell r="E688">
            <v>0.12</v>
          </cell>
          <cell r="G688">
            <v>1782</v>
          </cell>
        </row>
        <row r="689">
          <cell r="B689" t="str">
            <v>IMPREVISTOS</v>
          </cell>
          <cell r="E689">
            <v>0.08</v>
          </cell>
          <cell r="G689">
            <v>1188</v>
          </cell>
        </row>
        <row r="690">
          <cell r="B690" t="str">
            <v>UTILIDAD</v>
          </cell>
          <cell r="E690">
            <v>0.05</v>
          </cell>
          <cell r="G690">
            <v>742.5</v>
          </cell>
        </row>
        <row r="691">
          <cell r="F691" t="str">
            <v>TOTAL COSTO INDIRECTO:</v>
          </cell>
          <cell r="G691">
            <v>3713</v>
          </cell>
        </row>
        <row r="694">
          <cell r="B694" t="str">
            <v>PROPONENTE</v>
          </cell>
          <cell r="F694" t="str">
            <v>ANALISIS DE PRECIO UNITARIO:</v>
          </cell>
          <cell r="G694">
            <v>18563</v>
          </cell>
        </row>
        <row r="697">
          <cell r="B697" t="str">
            <v>REPUBLICA DE COLOMBIA</v>
          </cell>
        </row>
        <row r="698">
          <cell r="B698" t="str">
            <v>GOBERNACION DEL PUTUMAYO</v>
          </cell>
        </row>
        <row r="699">
          <cell r="B699" t="str">
            <v>SECRETARIA DE INFRAESTRUCTURA DEPARTAMENTAL</v>
          </cell>
        </row>
        <row r="701">
          <cell r="B701" t="str">
            <v>OBJETO:</v>
          </cell>
          <cell r="C701" t="str">
            <v>CONSTRUCCION DE LA PLAZA DE MERCADO DE GANADO EN EL MUNICIPIO DE SIBUNDOY, DEPARTAMENTO DEL PUTUMAYO</v>
          </cell>
        </row>
        <row r="702">
          <cell r="F702" t="str">
            <v>FECHA:</v>
          </cell>
          <cell r="G702" t="str">
            <v>NOVIEMBRE 20 / 2003</v>
          </cell>
        </row>
        <row r="703">
          <cell r="A703" t="str">
            <v>5,4</v>
          </cell>
          <cell r="B703" t="str">
            <v>ITE M:</v>
          </cell>
          <cell r="C703" t="str">
            <v>CERCHA METALICA</v>
          </cell>
          <cell r="F703" t="str">
            <v>UNIDAD:</v>
          </cell>
          <cell r="G703" t="str">
            <v>ML</v>
          </cell>
          <cell r="H703">
            <v>29197</v>
          </cell>
        </row>
        <row r="704">
          <cell r="H704">
            <v>45.6</v>
          </cell>
        </row>
        <row r="705">
          <cell r="B705" t="str">
            <v>MATERIALES</v>
          </cell>
        </row>
        <row r="706">
          <cell r="B706" t="str">
            <v>DESCRIPCION</v>
          </cell>
          <cell r="D706" t="str">
            <v>UND</v>
          </cell>
          <cell r="E706" t="str">
            <v>CANTIDAD</v>
          </cell>
          <cell r="F706" t="str">
            <v>VR UNITARIO</v>
          </cell>
          <cell r="G706" t="str">
            <v>VR UNITARIO</v>
          </cell>
        </row>
        <row r="707">
          <cell r="B707" t="str">
            <v>Acero PDR-60</v>
          </cell>
          <cell r="D707" t="str">
            <v>Kg</v>
          </cell>
          <cell r="E707">
            <v>12</v>
          </cell>
          <cell r="F707">
            <v>1400</v>
          </cell>
          <cell r="G707">
            <v>16800</v>
          </cell>
        </row>
        <row r="708">
          <cell r="B708" t="str">
            <v>Soldadura eléctrica 1/8"</v>
          </cell>
          <cell r="D708" t="str">
            <v>Kg</v>
          </cell>
          <cell r="E708">
            <v>0.5</v>
          </cell>
          <cell r="F708">
            <v>3696.6</v>
          </cell>
          <cell r="G708">
            <v>1848.3</v>
          </cell>
        </row>
        <row r="709">
          <cell r="B709" t="str">
            <v>Pintura anticorrosiva</v>
          </cell>
          <cell r="D709" t="str">
            <v>Gn</v>
          </cell>
          <cell r="E709">
            <v>0.06</v>
          </cell>
          <cell r="F709">
            <v>30900.95</v>
          </cell>
          <cell r="G709">
            <v>1854.057</v>
          </cell>
        </row>
        <row r="710">
          <cell r="D710">
            <v>0</v>
          </cell>
          <cell r="E710" t="str">
            <v xml:space="preserve">                 TOTAL MATERIALES:</v>
          </cell>
          <cell r="G710">
            <v>20502</v>
          </cell>
        </row>
        <row r="712">
          <cell r="B712" t="str">
            <v>MANO DE OBRA</v>
          </cell>
        </row>
        <row r="713">
          <cell r="B713" t="str">
            <v>DESCRIPCION</v>
          </cell>
          <cell r="C713" t="str">
            <v>JORNAL</v>
          </cell>
          <cell r="D713" t="str">
            <v>PRESTACIONES</v>
          </cell>
          <cell r="E713" t="str">
            <v>CANTIDAD</v>
          </cell>
          <cell r="F713" t="str">
            <v>RENDIMIENTO</v>
          </cell>
          <cell r="G713" t="str">
            <v>VR PARCIAL</v>
          </cell>
        </row>
        <row r="714">
          <cell r="B714" t="str">
            <v>Ayudante</v>
          </cell>
          <cell r="C714">
            <v>15000</v>
          </cell>
          <cell r="D714">
            <v>0.7</v>
          </cell>
          <cell r="E714">
            <v>2</v>
          </cell>
          <cell r="F714">
            <v>15.62</v>
          </cell>
          <cell r="G714">
            <v>3265.0448143405893</v>
          </cell>
        </row>
        <row r="715">
          <cell r="B715" t="str">
            <v>Cerrajero</v>
          </cell>
          <cell r="C715">
            <v>34300</v>
          </cell>
          <cell r="D715">
            <v>0.7</v>
          </cell>
          <cell r="E715">
            <v>1</v>
          </cell>
          <cell r="F715">
            <v>15.62</v>
          </cell>
          <cell r="G715">
            <v>3733.0345710627403</v>
          </cell>
        </row>
        <row r="716">
          <cell r="C716">
            <v>0</v>
          </cell>
          <cell r="E716">
            <v>0</v>
          </cell>
          <cell r="G716">
            <v>0</v>
          </cell>
        </row>
        <row r="717">
          <cell r="E717" t="str">
            <v xml:space="preserve">              TOTAL MANO DE OBRA:</v>
          </cell>
          <cell r="G717">
            <v>6998</v>
          </cell>
          <cell r="H717">
            <v>7000</v>
          </cell>
        </row>
        <row r="719">
          <cell r="B719" t="str">
            <v>HERRAMIENTA Y EQUIPO</v>
          </cell>
        </row>
        <row r="720">
          <cell r="B720" t="str">
            <v>DESCRIPCION</v>
          </cell>
          <cell r="D720" t="str">
            <v>TIPO</v>
          </cell>
          <cell r="E720" t="str">
            <v>TARIFA</v>
          </cell>
          <cell r="F720" t="str">
            <v>RENDIMIENTO</v>
          </cell>
          <cell r="G720" t="str">
            <v>VR PARCIAL</v>
          </cell>
        </row>
        <row r="721">
          <cell r="B721" t="str">
            <v>Herramienta menor</v>
          </cell>
          <cell r="E721">
            <v>6998</v>
          </cell>
          <cell r="F721">
            <v>0.05</v>
          </cell>
          <cell r="G721">
            <v>349.90000000000003</v>
          </cell>
        </row>
        <row r="722">
          <cell r="B722" t="str">
            <v>Soldador eléctrico</v>
          </cell>
          <cell r="E722">
            <v>40400</v>
          </cell>
          <cell r="F722">
            <v>30</v>
          </cell>
          <cell r="G722">
            <v>1346.6666666666667</v>
          </cell>
        </row>
        <row r="723">
          <cell r="D723">
            <v>0</v>
          </cell>
          <cell r="E723">
            <v>0</v>
          </cell>
          <cell r="F723">
            <v>0</v>
          </cell>
          <cell r="G723">
            <v>0</v>
          </cell>
        </row>
        <row r="724">
          <cell r="D724" t="str">
            <v xml:space="preserve">                      TOTAL HERRAMIENTA Y EQUIPO:</v>
          </cell>
          <cell r="G724">
            <v>1697</v>
          </cell>
        </row>
        <row r="726">
          <cell r="B726" t="str">
            <v>TRANSPORTE</v>
          </cell>
        </row>
        <row r="727">
          <cell r="B727" t="str">
            <v>MATERIAL</v>
          </cell>
          <cell r="D727" t="str">
            <v>CANTIDAD</v>
          </cell>
          <cell r="E727" t="str">
            <v>DISTANCIA</v>
          </cell>
          <cell r="F727" t="str">
            <v>M3/KM</v>
          </cell>
          <cell r="G727" t="str">
            <v>VR UNITARIO</v>
          </cell>
        </row>
        <row r="730">
          <cell r="E730" t="str">
            <v xml:space="preserve">                  TOTAL TRANSPORTE:</v>
          </cell>
          <cell r="G730">
            <v>0</v>
          </cell>
        </row>
        <row r="732">
          <cell r="E732" t="str">
            <v>TOTAL COSTO DIRECTO:</v>
          </cell>
          <cell r="G732">
            <v>29197</v>
          </cell>
        </row>
        <row r="734">
          <cell r="B734" t="str">
            <v>COSTOS INDIRECTOS</v>
          </cell>
        </row>
        <row r="735">
          <cell r="B735" t="str">
            <v>DESCRIPCION</v>
          </cell>
          <cell r="D735" t="str">
            <v>PORCENTAJE</v>
          </cell>
          <cell r="F735" t="str">
            <v>VR PARCIAL</v>
          </cell>
        </row>
        <row r="736">
          <cell r="B736" t="str">
            <v>ADMINISTRACION</v>
          </cell>
          <cell r="E736">
            <v>0.12</v>
          </cell>
          <cell r="G736">
            <v>3503.64</v>
          </cell>
        </row>
        <row r="737">
          <cell r="B737" t="str">
            <v>IMPREVISTOS</v>
          </cell>
          <cell r="E737">
            <v>0.08</v>
          </cell>
          <cell r="G737">
            <v>2335.7600000000002</v>
          </cell>
        </row>
        <row r="738">
          <cell r="B738" t="str">
            <v>UTILIDAD</v>
          </cell>
          <cell r="E738">
            <v>0.05</v>
          </cell>
          <cell r="G738">
            <v>1459.8500000000001</v>
          </cell>
        </row>
        <row r="739">
          <cell r="F739" t="str">
            <v>TOTAL COSTO INDIRECTO:</v>
          </cell>
          <cell r="G739">
            <v>7299</v>
          </cell>
        </row>
        <row r="742">
          <cell r="B742" t="str">
            <v>PROPONENTE</v>
          </cell>
          <cell r="F742" t="str">
            <v>ANALISIS DE PRECIO UNITARIO:</v>
          </cell>
          <cell r="G742">
            <v>36496</v>
          </cell>
        </row>
        <row r="745">
          <cell r="B745" t="str">
            <v>REPUBLICA DE COLOMBIA</v>
          </cell>
        </row>
        <row r="746">
          <cell r="B746" t="str">
            <v>GOBERNACION DEL PUTUMAYO</v>
          </cell>
        </row>
        <row r="747">
          <cell r="B747" t="str">
            <v>SECRETARIA DE INFRAESTRUCTURA DEPARTAMENTAL</v>
          </cell>
        </row>
        <row r="749">
          <cell r="B749" t="str">
            <v>OBJETO:</v>
          </cell>
          <cell r="C749" t="str">
            <v>CONSTRUCCION DE LA PLAZA DE MERCADO DE GANADO EN EL MUNICIPIO DE SIBUNDOY, DEPARTAMENTO DEL PUTUMAYO</v>
          </cell>
        </row>
        <row r="750">
          <cell r="F750" t="str">
            <v>FECHA:</v>
          </cell>
          <cell r="G750" t="str">
            <v>NOVIEMBRE 20 / 2003</v>
          </cell>
        </row>
        <row r="751">
          <cell r="A751" t="str">
            <v>6,1</v>
          </cell>
          <cell r="B751" t="str">
            <v>ITE M:</v>
          </cell>
          <cell r="C751" t="str">
            <v>PUERTA CON PICAPORTE 2*0,8 m</v>
          </cell>
          <cell r="F751" t="str">
            <v>UNIDAD:</v>
          </cell>
          <cell r="G751" t="str">
            <v>UND</v>
          </cell>
          <cell r="H751">
            <v>69438</v>
          </cell>
        </row>
        <row r="752">
          <cell r="H752">
            <v>10</v>
          </cell>
        </row>
        <row r="753">
          <cell r="B753" t="str">
            <v>MATERIALES</v>
          </cell>
        </row>
        <row r="754">
          <cell r="B754" t="str">
            <v>DESCRIPCION</v>
          </cell>
          <cell r="D754" t="str">
            <v>UND</v>
          </cell>
          <cell r="E754" t="str">
            <v>CANTIDAD</v>
          </cell>
          <cell r="F754" t="str">
            <v>VR UNITARIO</v>
          </cell>
          <cell r="G754" t="str">
            <v>VR UNITARIO</v>
          </cell>
        </row>
        <row r="755">
          <cell r="B755" t="str">
            <v>Puerta metálica con picaporte</v>
          </cell>
          <cell r="D755" t="str">
            <v>Un</v>
          </cell>
          <cell r="E755">
            <v>1</v>
          </cell>
          <cell r="F755">
            <v>55045</v>
          </cell>
          <cell r="G755">
            <v>55045</v>
          </cell>
        </row>
        <row r="756">
          <cell r="D756">
            <v>0</v>
          </cell>
          <cell r="E756">
            <v>0</v>
          </cell>
          <cell r="F756">
            <v>0</v>
          </cell>
          <cell r="G756">
            <v>0</v>
          </cell>
        </row>
        <row r="757">
          <cell r="D757">
            <v>0</v>
          </cell>
          <cell r="E757">
            <v>0</v>
          </cell>
          <cell r="F757">
            <v>0</v>
          </cell>
          <cell r="G757">
            <v>0</v>
          </cell>
        </row>
        <row r="758">
          <cell r="D758">
            <v>0</v>
          </cell>
          <cell r="E758" t="str">
            <v xml:space="preserve">                   TOTAL MATERIALES:</v>
          </cell>
          <cell r="G758">
            <v>55045</v>
          </cell>
        </row>
        <row r="760">
          <cell r="B760" t="str">
            <v>MANO DE OBRA</v>
          </cell>
        </row>
        <row r="761">
          <cell r="B761" t="str">
            <v>DESCRIPCION</v>
          </cell>
          <cell r="C761" t="str">
            <v>JORNAL</v>
          </cell>
          <cell r="D761" t="str">
            <v>PRESTACIONES</v>
          </cell>
          <cell r="E761" t="str">
            <v>CANTIDAD</v>
          </cell>
          <cell r="F761" t="str">
            <v>RENDIMIENTO</v>
          </cell>
          <cell r="G761" t="str">
            <v>VR PARCIAL</v>
          </cell>
        </row>
        <row r="762">
          <cell r="B762" t="str">
            <v>Ayudante</v>
          </cell>
          <cell r="C762">
            <v>15000</v>
          </cell>
          <cell r="D762">
            <v>0.7</v>
          </cell>
          <cell r="E762">
            <v>1</v>
          </cell>
          <cell r="F762">
            <v>5.0199999999999996</v>
          </cell>
          <cell r="G762">
            <v>5079.6812749003984</v>
          </cell>
        </row>
        <row r="763">
          <cell r="B763" t="str">
            <v xml:space="preserve">Oficial </v>
          </cell>
          <cell r="C763">
            <v>25480.000000000004</v>
          </cell>
          <cell r="D763">
            <v>0.7</v>
          </cell>
          <cell r="E763">
            <v>1</v>
          </cell>
          <cell r="F763">
            <v>5.0199999999999996</v>
          </cell>
          <cell r="G763">
            <v>8628.6852589641439</v>
          </cell>
        </row>
        <row r="764">
          <cell r="C764">
            <v>0</v>
          </cell>
          <cell r="E764">
            <v>0</v>
          </cell>
          <cell r="G764">
            <v>0</v>
          </cell>
        </row>
        <row r="765">
          <cell r="E765" t="str">
            <v xml:space="preserve">              TOTAL MANO DE OBRA:</v>
          </cell>
          <cell r="G765">
            <v>13708</v>
          </cell>
          <cell r="H765">
            <v>13700</v>
          </cell>
        </row>
        <row r="767">
          <cell r="B767" t="str">
            <v>HERRAMIENTA Y EQUIPO</v>
          </cell>
        </row>
        <row r="768">
          <cell r="B768" t="str">
            <v>DESCRIPCION</v>
          </cell>
          <cell r="D768" t="str">
            <v>TIPO</v>
          </cell>
          <cell r="E768" t="str">
            <v>TARIFA</v>
          </cell>
          <cell r="F768" t="str">
            <v>RENDIMIENTO</v>
          </cell>
          <cell r="G768" t="str">
            <v>VR PARCIAL</v>
          </cell>
        </row>
        <row r="769">
          <cell r="B769" t="str">
            <v>Herramienta menor</v>
          </cell>
          <cell r="E769">
            <v>13708</v>
          </cell>
          <cell r="F769">
            <v>0.05</v>
          </cell>
          <cell r="G769">
            <v>685.40000000000009</v>
          </cell>
        </row>
        <row r="770">
          <cell r="D770">
            <v>0</v>
          </cell>
          <cell r="E770">
            <v>0</v>
          </cell>
          <cell r="G770">
            <v>0</v>
          </cell>
        </row>
        <row r="771">
          <cell r="D771">
            <v>0</v>
          </cell>
          <cell r="E771">
            <v>0</v>
          </cell>
          <cell r="F771">
            <v>0</v>
          </cell>
          <cell r="G771">
            <v>0</v>
          </cell>
        </row>
        <row r="772">
          <cell r="D772" t="str">
            <v xml:space="preserve">                      TOTAL HERRAMIENTA Y EQUIPO:</v>
          </cell>
          <cell r="G772">
            <v>685</v>
          </cell>
        </row>
        <row r="774">
          <cell r="B774" t="str">
            <v>TRANSPORTE</v>
          </cell>
        </row>
        <row r="775">
          <cell r="B775" t="str">
            <v>MATERIAL</v>
          </cell>
          <cell r="D775" t="str">
            <v>CANTIDAD</v>
          </cell>
          <cell r="E775" t="str">
            <v>DISTANCIA</v>
          </cell>
          <cell r="F775" t="str">
            <v>M3/KM</v>
          </cell>
          <cell r="G775" t="str">
            <v>VR UNITARIO</v>
          </cell>
        </row>
        <row r="778">
          <cell r="E778" t="str">
            <v xml:space="preserve">                  TOTAL TRANSPORTE:</v>
          </cell>
          <cell r="G778">
            <v>0</v>
          </cell>
        </row>
        <row r="780">
          <cell r="E780" t="str">
            <v>TOTAL COSTO DIRECTO:</v>
          </cell>
          <cell r="G780">
            <v>69438</v>
          </cell>
        </row>
        <row r="782">
          <cell r="B782" t="str">
            <v>COSTOS INDIRECTOS</v>
          </cell>
        </row>
        <row r="783">
          <cell r="B783" t="str">
            <v>DESCRIPCION</v>
          </cell>
          <cell r="D783" t="str">
            <v>PORCENTAJE</v>
          </cell>
          <cell r="F783" t="str">
            <v>VR PARCIAL</v>
          </cell>
        </row>
        <row r="784">
          <cell r="B784" t="str">
            <v>ADMINISTRACION</v>
          </cell>
          <cell r="E784">
            <v>0.12</v>
          </cell>
          <cell r="G784">
            <v>8332.56</v>
          </cell>
        </row>
        <row r="785">
          <cell r="B785" t="str">
            <v>IMPREVISTOS</v>
          </cell>
          <cell r="E785">
            <v>0.08</v>
          </cell>
          <cell r="G785">
            <v>5555.04</v>
          </cell>
        </row>
        <row r="786">
          <cell r="B786" t="str">
            <v>UTILIDAD</v>
          </cell>
          <cell r="E786">
            <v>0.05</v>
          </cell>
          <cell r="G786">
            <v>3471.9</v>
          </cell>
        </row>
        <row r="787">
          <cell r="F787" t="str">
            <v>TOTAL COSTO INDIRECTO:</v>
          </cell>
          <cell r="G787">
            <v>17360</v>
          </cell>
        </row>
        <row r="790">
          <cell r="B790" t="str">
            <v>PROPONENTE</v>
          </cell>
          <cell r="F790" t="str">
            <v>ANALISIS DE PRECIO UNITARIO:</v>
          </cell>
          <cell r="G790">
            <v>86798</v>
          </cell>
        </row>
        <row r="793">
          <cell r="B793" t="str">
            <v>REPUBLICA DE COLOMBIA</v>
          </cell>
        </row>
        <row r="794">
          <cell r="B794" t="str">
            <v>GOBERNACION DEL PUTUMAYO</v>
          </cell>
        </row>
        <row r="795">
          <cell r="B795" t="str">
            <v>SECRETARIA DE INFRAESTRUCTURA DEPARTAMENTAL</v>
          </cell>
        </row>
        <row r="797">
          <cell r="B797" t="str">
            <v>OBJETO:</v>
          </cell>
          <cell r="C797" t="str">
            <v>CONSTRUCCION DE LA PLAZA DE MERCADO DE GANADO EN EL MUNICIPIO DE SIBUNDOY, DEPARTAMENTO DEL PUTUMAYO</v>
          </cell>
        </row>
        <row r="798">
          <cell r="F798" t="str">
            <v>FECHA:</v>
          </cell>
          <cell r="G798" t="str">
            <v>NOVIEMBRE 20 / 2003</v>
          </cell>
        </row>
        <row r="799">
          <cell r="A799" t="str">
            <v>7,1</v>
          </cell>
          <cell r="B799" t="str">
            <v>ITE M:</v>
          </cell>
          <cell r="C799" t="str">
            <v>CAJA DE INSPECCION 0,8*0,8 m</v>
          </cell>
          <cell r="F799" t="str">
            <v>UNIDAD:</v>
          </cell>
          <cell r="G799" t="str">
            <v>UND</v>
          </cell>
          <cell r="H799">
            <v>128943</v>
          </cell>
        </row>
        <row r="800">
          <cell r="H800">
            <v>1</v>
          </cell>
        </row>
        <row r="801">
          <cell r="B801" t="str">
            <v>MATERIALES</v>
          </cell>
        </row>
        <row r="802">
          <cell r="B802" t="str">
            <v>DESCRIPCION</v>
          </cell>
          <cell r="D802" t="str">
            <v>UND</v>
          </cell>
          <cell r="E802" t="str">
            <v>CANTIDAD</v>
          </cell>
          <cell r="F802" t="str">
            <v>VR UNITARIO</v>
          </cell>
          <cell r="G802" t="str">
            <v>VR UNITARIO</v>
          </cell>
        </row>
        <row r="803">
          <cell r="B803" t="str">
            <v>Agua</v>
          </cell>
          <cell r="D803" t="str">
            <v>Lt</v>
          </cell>
          <cell r="E803">
            <v>74</v>
          </cell>
          <cell r="F803">
            <v>10.4</v>
          </cell>
          <cell r="G803">
            <v>769.6</v>
          </cell>
        </row>
        <row r="804">
          <cell r="B804" t="str">
            <v>Cemento gris</v>
          </cell>
          <cell r="D804" t="str">
            <v>Kg</v>
          </cell>
          <cell r="E804">
            <v>135.19999999999999</v>
          </cell>
          <cell r="F804">
            <v>440</v>
          </cell>
          <cell r="G804">
            <v>59487.999999999993</v>
          </cell>
        </row>
        <row r="805">
          <cell r="B805" t="str">
            <v>Arena de río</v>
          </cell>
          <cell r="D805" t="str">
            <v>M3</v>
          </cell>
          <cell r="E805">
            <v>0.39</v>
          </cell>
          <cell r="F805">
            <v>6240</v>
          </cell>
          <cell r="G805">
            <v>2433.6</v>
          </cell>
        </row>
        <row r="806">
          <cell r="B806" t="str">
            <v>Triturado</v>
          </cell>
          <cell r="D806" t="str">
            <v>M3</v>
          </cell>
          <cell r="E806">
            <v>0.22</v>
          </cell>
          <cell r="F806">
            <v>35000</v>
          </cell>
          <cell r="G806">
            <v>7700</v>
          </cell>
        </row>
        <row r="807">
          <cell r="B807" t="str">
            <v>Recebo</v>
          </cell>
          <cell r="D807" t="str">
            <v>M3</v>
          </cell>
          <cell r="E807">
            <v>0.15</v>
          </cell>
          <cell r="F807">
            <v>6060</v>
          </cell>
          <cell r="G807">
            <v>909</v>
          </cell>
        </row>
        <row r="808">
          <cell r="B808" t="str">
            <v>Ladrillo común</v>
          </cell>
          <cell r="D808" t="str">
            <v>Un</v>
          </cell>
          <cell r="E808">
            <v>142</v>
          </cell>
          <cell r="F808">
            <v>156.54999999999998</v>
          </cell>
          <cell r="G808">
            <v>22230.1</v>
          </cell>
        </row>
        <row r="809">
          <cell r="B809" t="str">
            <v>Alambre negro</v>
          </cell>
          <cell r="D809" t="str">
            <v>Kg</v>
          </cell>
          <cell r="E809">
            <v>0.13</v>
          </cell>
          <cell r="F809">
            <v>1800</v>
          </cell>
          <cell r="G809">
            <v>234</v>
          </cell>
        </row>
        <row r="810">
          <cell r="B810" t="str">
            <v>Acero PDR-60</v>
          </cell>
          <cell r="D810" t="str">
            <v>Kg</v>
          </cell>
          <cell r="E810">
            <v>6.36</v>
          </cell>
          <cell r="F810">
            <v>1400</v>
          </cell>
          <cell r="G810">
            <v>8904</v>
          </cell>
        </row>
        <row r="811">
          <cell r="D811">
            <v>0</v>
          </cell>
          <cell r="E811" t="str">
            <v xml:space="preserve">                 TOTAL MATERIALES:</v>
          </cell>
          <cell r="G811">
            <v>102668</v>
          </cell>
        </row>
        <row r="813">
          <cell r="B813" t="str">
            <v>MANO DE OBRA</v>
          </cell>
        </row>
        <row r="814">
          <cell r="B814" t="str">
            <v>DESCRIPCION</v>
          </cell>
          <cell r="C814" t="str">
            <v>JORNAL</v>
          </cell>
          <cell r="D814" t="str">
            <v>PRESTACIONES</v>
          </cell>
          <cell r="E814" t="str">
            <v>CANTIDAD</v>
          </cell>
          <cell r="F814" t="str">
            <v>RENDIMIENTO</v>
          </cell>
          <cell r="G814" t="str">
            <v>VR PARCIAL</v>
          </cell>
        </row>
        <row r="815">
          <cell r="B815" t="str">
            <v>Ayudante</v>
          </cell>
          <cell r="C815">
            <v>15000</v>
          </cell>
          <cell r="D815">
            <v>0.7</v>
          </cell>
          <cell r="E815">
            <v>1</v>
          </cell>
          <cell r="F815">
            <v>2.75</v>
          </cell>
          <cell r="G815">
            <v>9272.7272727272721</v>
          </cell>
        </row>
        <row r="816">
          <cell r="B816" t="str">
            <v xml:space="preserve">Oficial </v>
          </cell>
          <cell r="C816">
            <v>25480.000000000004</v>
          </cell>
          <cell r="D816">
            <v>0.7</v>
          </cell>
          <cell r="E816">
            <v>1</v>
          </cell>
          <cell r="F816">
            <v>2.75</v>
          </cell>
          <cell r="G816">
            <v>15751.272727272728</v>
          </cell>
        </row>
        <row r="817">
          <cell r="C817">
            <v>0</v>
          </cell>
          <cell r="E817">
            <v>0</v>
          </cell>
          <cell r="G817">
            <v>0</v>
          </cell>
        </row>
        <row r="818">
          <cell r="E818" t="str">
            <v xml:space="preserve">              TOTAL MANO DE OBRA:</v>
          </cell>
          <cell r="G818">
            <v>25024</v>
          </cell>
          <cell r="H818">
            <v>25000</v>
          </cell>
        </row>
        <row r="820">
          <cell r="B820" t="str">
            <v>HERRAMIENTA Y EQUIPO</v>
          </cell>
        </row>
        <row r="821">
          <cell r="B821" t="str">
            <v>DESCRIPCION</v>
          </cell>
          <cell r="D821" t="str">
            <v>TIPO</v>
          </cell>
          <cell r="E821" t="str">
            <v>TARIFA</v>
          </cell>
          <cell r="F821" t="str">
            <v>RENDIMIENTO</v>
          </cell>
          <cell r="G821" t="str">
            <v>VR PARCIAL</v>
          </cell>
        </row>
        <row r="822">
          <cell r="B822" t="str">
            <v>Herramienta menor</v>
          </cell>
          <cell r="E822">
            <v>25024</v>
          </cell>
          <cell r="F822">
            <v>0.05</v>
          </cell>
          <cell r="G822">
            <v>1251.2</v>
          </cell>
        </row>
        <row r="823">
          <cell r="D823">
            <v>0</v>
          </cell>
          <cell r="E823">
            <v>0</v>
          </cell>
          <cell r="G823">
            <v>0</v>
          </cell>
        </row>
        <row r="824">
          <cell r="D824">
            <v>0</v>
          </cell>
          <cell r="E824">
            <v>0</v>
          </cell>
          <cell r="F824">
            <v>0</v>
          </cell>
          <cell r="G824">
            <v>0</v>
          </cell>
        </row>
        <row r="825">
          <cell r="D825" t="str">
            <v xml:space="preserve">                      TOTAL HERRAMIENTA Y EQUIPO:</v>
          </cell>
          <cell r="G825">
            <v>1251</v>
          </cell>
        </row>
        <row r="827">
          <cell r="B827" t="str">
            <v>TRANSPORTE</v>
          </cell>
        </row>
        <row r="828">
          <cell r="B828" t="str">
            <v>MATERIAL</v>
          </cell>
          <cell r="D828" t="str">
            <v>CANTIDAD</v>
          </cell>
          <cell r="E828" t="str">
            <v>DISTANCIA</v>
          </cell>
          <cell r="F828" t="str">
            <v>M3/KM</v>
          </cell>
          <cell r="G828" t="str">
            <v>VR UNITARIO</v>
          </cell>
        </row>
        <row r="831">
          <cell r="E831" t="str">
            <v xml:space="preserve">                  TOTAL TRANSPORTE:</v>
          </cell>
          <cell r="G831">
            <v>0</v>
          </cell>
        </row>
        <row r="833">
          <cell r="E833" t="str">
            <v>TOTAL COSTO DIRECTO:</v>
          </cell>
          <cell r="G833">
            <v>128943</v>
          </cell>
        </row>
        <row r="835">
          <cell r="B835" t="str">
            <v>COSTOS INDIRECTOS</v>
          </cell>
        </row>
        <row r="836">
          <cell r="B836" t="str">
            <v>DESCRIPCION</v>
          </cell>
          <cell r="D836" t="str">
            <v>PORCENTAJE</v>
          </cell>
          <cell r="F836" t="str">
            <v>VR PARCIAL</v>
          </cell>
        </row>
        <row r="837">
          <cell r="B837" t="str">
            <v>ADMINISTRACION</v>
          </cell>
          <cell r="E837">
            <v>0.12</v>
          </cell>
          <cell r="G837">
            <v>15473.16</v>
          </cell>
        </row>
        <row r="838">
          <cell r="B838" t="str">
            <v>IMPREVISTOS</v>
          </cell>
          <cell r="E838">
            <v>0.08</v>
          </cell>
          <cell r="G838">
            <v>10315.44</v>
          </cell>
        </row>
        <row r="839">
          <cell r="B839" t="str">
            <v>UTILIDAD</v>
          </cell>
          <cell r="E839">
            <v>0.05</v>
          </cell>
          <cell r="G839">
            <v>6447.1500000000005</v>
          </cell>
        </row>
        <row r="840">
          <cell r="F840" t="str">
            <v>TOTAL COSTO INDIRECTO:</v>
          </cell>
          <cell r="G840">
            <v>32236</v>
          </cell>
        </row>
        <row r="843">
          <cell r="B843" t="str">
            <v>PROPONENTE</v>
          </cell>
          <cell r="F843" t="str">
            <v>ANALISIS DE PRECIO UNITARIO:</v>
          </cell>
          <cell r="G843">
            <v>161179</v>
          </cell>
        </row>
        <row r="846">
          <cell r="B846" t="str">
            <v>REPUBLICA DE COLOMBIA</v>
          </cell>
        </row>
        <row r="847">
          <cell r="B847" t="str">
            <v>GOBERNACION DEL PUTUMAYO</v>
          </cell>
        </row>
        <row r="848">
          <cell r="B848" t="str">
            <v>SECRETARIA DE INFRAESTRUCTURA DEPARTAMENTAL</v>
          </cell>
        </row>
        <row r="850">
          <cell r="B850" t="str">
            <v>OBJETO:</v>
          </cell>
          <cell r="C850" t="str">
            <v>CONSTRUCCION DE LA PLAZA DE MERCADO DE GANADO EN EL MUNICIPIO DE SIBUNDOY, DEPARTAMENTO DEL PUTUMAYO</v>
          </cell>
        </row>
        <row r="851">
          <cell r="F851" t="str">
            <v>FECHA:</v>
          </cell>
          <cell r="G851" t="str">
            <v>NOVIEMBRE 20 / 2003</v>
          </cell>
        </row>
        <row r="852">
          <cell r="A852" t="str">
            <v>7,2</v>
          </cell>
          <cell r="B852" t="str">
            <v>ITE M:</v>
          </cell>
          <cell r="C852" t="str">
            <v>INSTALACION TUBERIA 3" SAN</v>
          </cell>
          <cell r="F852" t="str">
            <v>UNIDAD:</v>
          </cell>
          <cell r="G852" t="str">
            <v>ML</v>
          </cell>
          <cell r="H852">
            <v>15034</v>
          </cell>
        </row>
        <row r="853">
          <cell r="H853">
            <v>36.5</v>
          </cell>
        </row>
        <row r="854">
          <cell r="B854" t="str">
            <v>MATERIALES</v>
          </cell>
        </row>
        <row r="855">
          <cell r="B855" t="str">
            <v>DESCRIPCION</v>
          </cell>
          <cell r="D855" t="str">
            <v>UND</v>
          </cell>
          <cell r="E855" t="str">
            <v>CANTIDAD</v>
          </cell>
          <cell r="F855" t="str">
            <v>VR UNITARIO</v>
          </cell>
          <cell r="G855" t="str">
            <v>VR UNITARIO</v>
          </cell>
        </row>
        <row r="856">
          <cell r="B856" t="str">
            <v>Tuberia PVC sanitaria 3"</v>
          </cell>
          <cell r="D856" t="str">
            <v>ML</v>
          </cell>
          <cell r="E856">
            <v>1</v>
          </cell>
          <cell r="F856">
            <v>11968</v>
          </cell>
          <cell r="G856">
            <v>11968</v>
          </cell>
        </row>
        <row r="857">
          <cell r="B857" t="str">
            <v>Union PVC sanitaria 3"</v>
          </cell>
          <cell r="D857" t="str">
            <v>Un</v>
          </cell>
          <cell r="E857">
            <v>0.17</v>
          </cell>
          <cell r="F857">
            <v>2595.6999999999998</v>
          </cell>
          <cell r="G857">
            <v>441.26900000000001</v>
          </cell>
        </row>
        <row r="858">
          <cell r="D858">
            <v>0</v>
          </cell>
          <cell r="E858">
            <v>0</v>
          </cell>
          <cell r="F858">
            <v>0</v>
          </cell>
          <cell r="G858">
            <v>0</v>
          </cell>
        </row>
        <row r="859">
          <cell r="D859">
            <v>0</v>
          </cell>
          <cell r="E859" t="str">
            <v xml:space="preserve">                   TOTAL MATERIALES:</v>
          </cell>
          <cell r="G859">
            <v>12409</v>
          </cell>
        </row>
        <row r="861">
          <cell r="B861" t="str">
            <v>MANO DE OBRA</v>
          </cell>
        </row>
        <row r="862">
          <cell r="B862" t="str">
            <v>DESCRIPCION</v>
          </cell>
          <cell r="C862" t="str">
            <v>JORNAL</v>
          </cell>
          <cell r="D862" t="str">
            <v>PRESTACIONES</v>
          </cell>
          <cell r="E862" t="str">
            <v>CANTIDAD</v>
          </cell>
          <cell r="F862" t="str">
            <v>RENDIMIENTO</v>
          </cell>
          <cell r="G862" t="str">
            <v>VR PARCIAL</v>
          </cell>
        </row>
        <row r="863">
          <cell r="B863" t="str">
            <v>Ayudante</v>
          </cell>
          <cell r="C863">
            <v>15000</v>
          </cell>
          <cell r="D863">
            <v>0.7</v>
          </cell>
          <cell r="E863">
            <v>1</v>
          </cell>
          <cell r="F863">
            <v>27.53</v>
          </cell>
          <cell r="G863">
            <v>926.26225935343257</v>
          </cell>
        </row>
        <row r="864">
          <cell r="B864" t="str">
            <v xml:space="preserve">Oficial </v>
          </cell>
          <cell r="C864">
            <v>25480.000000000004</v>
          </cell>
          <cell r="D864">
            <v>0.7</v>
          </cell>
          <cell r="E864">
            <v>1</v>
          </cell>
          <cell r="F864">
            <v>27.53</v>
          </cell>
          <cell r="G864">
            <v>1573.4108245550308</v>
          </cell>
        </row>
        <row r="865">
          <cell r="C865">
            <v>0</v>
          </cell>
          <cell r="E865">
            <v>0</v>
          </cell>
          <cell r="G865">
            <v>0</v>
          </cell>
        </row>
        <row r="866">
          <cell r="E866" t="str">
            <v xml:space="preserve">              TOTAL MANO DE OBRA:</v>
          </cell>
          <cell r="G866">
            <v>2500</v>
          </cell>
          <cell r="H866">
            <v>2500</v>
          </cell>
        </row>
        <row r="868">
          <cell r="B868" t="str">
            <v>HERRAMIENTA Y EQUIPO</v>
          </cell>
        </row>
        <row r="869">
          <cell r="B869" t="str">
            <v>DESCRIPCION</v>
          </cell>
          <cell r="D869" t="str">
            <v>TIPO</v>
          </cell>
          <cell r="E869" t="str">
            <v>TARIFA</v>
          </cell>
          <cell r="F869" t="str">
            <v>RENDIMIENTO</v>
          </cell>
          <cell r="G869" t="str">
            <v>VR PARCIAL</v>
          </cell>
        </row>
        <row r="870">
          <cell r="B870" t="str">
            <v>Herramienta menor</v>
          </cell>
          <cell r="E870">
            <v>2500</v>
          </cell>
          <cell r="F870">
            <v>0.05</v>
          </cell>
          <cell r="G870">
            <v>125</v>
          </cell>
        </row>
        <row r="871">
          <cell r="D871">
            <v>0</v>
          </cell>
          <cell r="E871">
            <v>0</v>
          </cell>
          <cell r="G871">
            <v>0</v>
          </cell>
        </row>
        <row r="872">
          <cell r="D872">
            <v>0</v>
          </cell>
          <cell r="E872">
            <v>0</v>
          </cell>
          <cell r="F872">
            <v>0</v>
          </cell>
          <cell r="G872">
            <v>0</v>
          </cell>
        </row>
        <row r="873">
          <cell r="D873" t="str">
            <v xml:space="preserve">                      TOTAL HERRAMIENTA Y EQUIPO:</v>
          </cell>
          <cell r="G873">
            <v>125</v>
          </cell>
        </row>
        <row r="875">
          <cell r="B875" t="str">
            <v>TRANSPORTE</v>
          </cell>
        </row>
        <row r="876">
          <cell r="B876" t="str">
            <v>MATERIAL</v>
          </cell>
          <cell r="D876" t="str">
            <v>CANTIDAD</v>
          </cell>
          <cell r="E876" t="str">
            <v>DISTANCIA</v>
          </cell>
          <cell r="F876" t="str">
            <v>M3/KM</v>
          </cell>
          <cell r="G876" t="str">
            <v>VR UNITARIO</v>
          </cell>
        </row>
        <row r="879">
          <cell r="E879" t="str">
            <v xml:space="preserve">                  TOTAL TRANSPORTE:</v>
          </cell>
          <cell r="G879">
            <v>0</v>
          </cell>
        </row>
        <row r="881">
          <cell r="E881" t="str">
            <v>TOTAL COSTO DIRECTO:</v>
          </cell>
          <cell r="G881">
            <v>15034</v>
          </cell>
        </row>
        <row r="883">
          <cell r="B883" t="str">
            <v>COSTOS INDIRECTOS</v>
          </cell>
        </row>
        <row r="884">
          <cell r="B884" t="str">
            <v>DESCRIPCION</v>
          </cell>
          <cell r="D884" t="str">
            <v>PORCENTAJE</v>
          </cell>
          <cell r="F884" t="str">
            <v>VR PARCIAL</v>
          </cell>
        </row>
        <row r="885">
          <cell r="B885" t="str">
            <v>ADMINISTRACION</v>
          </cell>
          <cell r="E885">
            <v>0.12</v>
          </cell>
          <cell r="G885">
            <v>1804.08</v>
          </cell>
        </row>
        <row r="886">
          <cell r="B886" t="str">
            <v>IMPREVISTOS</v>
          </cell>
          <cell r="E886">
            <v>0.08</v>
          </cell>
          <cell r="G886">
            <v>1202.72</v>
          </cell>
        </row>
        <row r="887">
          <cell r="B887" t="str">
            <v>UTILIDAD</v>
          </cell>
          <cell r="E887">
            <v>0.05</v>
          </cell>
          <cell r="G887">
            <v>751.7</v>
          </cell>
        </row>
        <row r="888">
          <cell r="F888" t="str">
            <v>TOTAL COSTO INDIRECTO:</v>
          </cell>
          <cell r="G888">
            <v>3759</v>
          </cell>
        </row>
        <row r="891">
          <cell r="B891" t="str">
            <v>PROPONENTE</v>
          </cell>
          <cell r="F891" t="str">
            <v>ANALISIS DE PRECIO UNITARIO:</v>
          </cell>
          <cell r="G891">
            <v>18793</v>
          </cell>
        </row>
        <row r="894">
          <cell r="B894" t="str">
            <v>REPUBLICA DE COLOMBIA</v>
          </cell>
        </row>
        <row r="895">
          <cell r="B895" t="str">
            <v>GOBERNACION DEL PUTUMAYO</v>
          </cell>
        </row>
        <row r="896">
          <cell r="B896" t="str">
            <v>SECRETARIA DE INFRAESTRUCTURA DEPARTAMENTAL</v>
          </cell>
        </row>
        <row r="898">
          <cell r="B898" t="str">
            <v>OBJETO:</v>
          </cell>
          <cell r="C898" t="str">
            <v>CONSTRUCCION DE LA PLAZA DE MERCADO DE GANADO EN EL MUNICIPIO DE SIBUNDOY, DEPARTAMENTO DEL PUTUMAYO</v>
          </cell>
        </row>
        <row r="899">
          <cell r="F899" t="str">
            <v>FECHA:</v>
          </cell>
          <cell r="G899" t="str">
            <v>NOVIEMBRE 20 / 2003</v>
          </cell>
        </row>
        <row r="900">
          <cell r="A900" t="str">
            <v>7,3</v>
          </cell>
          <cell r="B900" t="str">
            <v>ITE M:</v>
          </cell>
          <cell r="C900" t="str">
            <v>INSTALACION TUBERIA 4" SAN</v>
          </cell>
          <cell r="F900" t="str">
            <v>UNIDAD:</v>
          </cell>
          <cell r="G900" t="str">
            <v>ML</v>
          </cell>
          <cell r="H900">
            <v>20186</v>
          </cell>
        </row>
        <row r="901">
          <cell r="H901">
            <v>17.399999999999999</v>
          </cell>
        </row>
        <row r="902">
          <cell r="B902" t="str">
            <v>MATERIALES</v>
          </cell>
        </row>
        <row r="903">
          <cell r="B903" t="str">
            <v>DESCRIPCION</v>
          </cell>
          <cell r="D903" t="str">
            <v>UND</v>
          </cell>
          <cell r="E903" t="str">
            <v>CANTIDAD</v>
          </cell>
          <cell r="F903" t="str">
            <v>VR UNITARIO</v>
          </cell>
          <cell r="G903" t="str">
            <v>VR UNITARIO</v>
          </cell>
        </row>
        <row r="904">
          <cell r="B904" t="str">
            <v>Tuberia PVC sanitaria 4"</v>
          </cell>
          <cell r="D904" t="str">
            <v>ML</v>
          </cell>
          <cell r="E904">
            <v>1</v>
          </cell>
          <cell r="F904">
            <v>16679</v>
          </cell>
          <cell r="G904">
            <v>16679</v>
          </cell>
        </row>
        <row r="905">
          <cell r="B905" t="str">
            <v>Union PVC sanitaria 4"</v>
          </cell>
          <cell r="D905" t="str">
            <v>Un</v>
          </cell>
          <cell r="E905">
            <v>0.17</v>
          </cell>
          <cell r="F905">
            <v>5186.3499999999995</v>
          </cell>
          <cell r="G905">
            <v>881.67949999999996</v>
          </cell>
        </row>
        <row r="906">
          <cell r="D906">
            <v>0</v>
          </cell>
          <cell r="E906">
            <v>0</v>
          </cell>
          <cell r="F906">
            <v>0</v>
          </cell>
          <cell r="G906">
            <v>0</v>
          </cell>
        </row>
        <row r="907">
          <cell r="D907">
            <v>0</v>
          </cell>
          <cell r="E907" t="str">
            <v xml:space="preserve">                   TOTAL MATERIALES:</v>
          </cell>
          <cell r="G907">
            <v>17561</v>
          </cell>
        </row>
        <row r="909">
          <cell r="B909" t="str">
            <v>MANO DE OBRA</v>
          </cell>
        </row>
        <row r="910">
          <cell r="B910" t="str">
            <v>DESCRIPCION</v>
          </cell>
          <cell r="C910" t="str">
            <v>JORNAL</v>
          </cell>
          <cell r="D910" t="str">
            <v>PRESTACIONES</v>
          </cell>
          <cell r="E910" t="str">
            <v>CANTIDAD</v>
          </cell>
          <cell r="F910" t="str">
            <v>RENDIMIENTO</v>
          </cell>
          <cell r="G910" t="str">
            <v>VR PARCIAL</v>
          </cell>
        </row>
        <row r="911">
          <cell r="B911" t="str">
            <v>Ayudante</v>
          </cell>
          <cell r="C911">
            <v>15000</v>
          </cell>
          <cell r="D911">
            <v>0.7</v>
          </cell>
          <cell r="E911">
            <v>1</v>
          </cell>
          <cell r="F911">
            <v>27.53</v>
          </cell>
          <cell r="G911">
            <v>926.26225935343257</v>
          </cell>
        </row>
        <row r="912">
          <cell r="B912" t="str">
            <v xml:space="preserve">Oficial </v>
          </cell>
          <cell r="C912">
            <v>25480.000000000004</v>
          </cell>
          <cell r="D912">
            <v>0.7</v>
          </cell>
          <cell r="E912">
            <v>1</v>
          </cell>
          <cell r="F912">
            <v>27.53</v>
          </cell>
          <cell r="G912">
            <v>1573.4108245550308</v>
          </cell>
        </row>
        <row r="913">
          <cell r="C913">
            <v>0</v>
          </cell>
          <cell r="E913">
            <v>0</v>
          </cell>
          <cell r="G913">
            <v>0</v>
          </cell>
        </row>
        <row r="914">
          <cell r="E914" t="str">
            <v xml:space="preserve">              TOTAL MANO DE OBRA:</v>
          </cell>
          <cell r="G914">
            <v>2500</v>
          </cell>
          <cell r="H914">
            <v>2500</v>
          </cell>
        </row>
        <row r="916">
          <cell r="B916" t="str">
            <v>HERRAMIENTA Y EQUIPO</v>
          </cell>
        </row>
        <row r="917">
          <cell r="B917" t="str">
            <v>DESCRIPCION</v>
          </cell>
          <cell r="D917" t="str">
            <v>TIPO</v>
          </cell>
          <cell r="E917" t="str">
            <v>TARIFA</v>
          </cell>
          <cell r="F917" t="str">
            <v>RENDIMIENTO</v>
          </cell>
          <cell r="G917" t="str">
            <v>VR PARCIAL</v>
          </cell>
        </row>
        <row r="918">
          <cell r="B918" t="str">
            <v>Herramienta menor</v>
          </cell>
          <cell r="E918">
            <v>2500</v>
          </cell>
          <cell r="F918">
            <v>0.05</v>
          </cell>
          <cell r="G918">
            <v>125</v>
          </cell>
        </row>
        <row r="919">
          <cell r="D919">
            <v>0</v>
          </cell>
          <cell r="E919">
            <v>0</v>
          </cell>
          <cell r="G919">
            <v>0</v>
          </cell>
        </row>
        <row r="920">
          <cell r="D920">
            <v>0</v>
          </cell>
          <cell r="E920">
            <v>0</v>
          </cell>
          <cell r="F920">
            <v>0</v>
          </cell>
          <cell r="G920">
            <v>0</v>
          </cell>
        </row>
        <row r="921">
          <cell r="D921" t="str">
            <v xml:space="preserve">                      TOTAL HERRAMIENTA Y EQUIPO:</v>
          </cell>
          <cell r="G921">
            <v>125</v>
          </cell>
        </row>
        <row r="923">
          <cell r="B923" t="str">
            <v>TRANSPORTE</v>
          </cell>
        </row>
        <row r="924">
          <cell r="B924" t="str">
            <v>MATERIAL</v>
          </cell>
          <cell r="D924" t="str">
            <v>CANTIDAD</v>
          </cell>
          <cell r="E924" t="str">
            <v>DISTANCIA</v>
          </cell>
          <cell r="F924" t="str">
            <v>M3/KM</v>
          </cell>
          <cell r="G924" t="str">
            <v>VR UNITARIO</v>
          </cell>
        </row>
        <row r="927">
          <cell r="E927" t="str">
            <v xml:space="preserve">                  TOTAL TRANSPORTE:</v>
          </cell>
          <cell r="G927">
            <v>0</v>
          </cell>
        </row>
        <row r="929">
          <cell r="E929" t="str">
            <v>TOTAL COSTO DIRECTO:</v>
          </cell>
          <cell r="G929">
            <v>20186</v>
          </cell>
        </row>
        <row r="931">
          <cell r="B931" t="str">
            <v>COSTOS INDIRECTOS</v>
          </cell>
        </row>
        <row r="932">
          <cell r="B932" t="str">
            <v>DESCRIPCION</v>
          </cell>
          <cell r="D932" t="str">
            <v>PORCENTAJE</v>
          </cell>
          <cell r="F932" t="str">
            <v>VR PARCIAL</v>
          </cell>
        </row>
        <row r="933">
          <cell r="B933" t="str">
            <v>ADMINISTRACION</v>
          </cell>
          <cell r="E933">
            <v>0.12</v>
          </cell>
          <cell r="G933">
            <v>2422.3199999999997</v>
          </cell>
        </row>
        <row r="934">
          <cell r="B934" t="str">
            <v>IMPREVISTOS</v>
          </cell>
          <cell r="E934">
            <v>0.08</v>
          </cell>
          <cell r="G934">
            <v>1614.88</v>
          </cell>
        </row>
        <row r="935">
          <cell r="B935" t="str">
            <v>UTILIDAD</v>
          </cell>
          <cell r="E935">
            <v>0.05</v>
          </cell>
          <cell r="G935">
            <v>1009.3000000000001</v>
          </cell>
        </row>
        <row r="936">
          <cell r="F936" t="str">
            <v>TOTAL COSTO INDIRECTO:</v>
          </cell>
          <cell r="G936">
            <v>5047</v>
          </cell>
        </row>
        <row r="939">
          <cell r="B939" t="str">
            <v>PROPONENTE</v>
          </cell>
          <cell r="F939" t="str">
            <v>ANALISIS DE PRECIO UNITARIO:</v>
          </cell>
          <cell r="G939">
            <v>25233</v>
          </cell>
        </row>
        <row r="942">
          <cell r="B942" t="str">
            <v>GOBERNACION DEL PUTUMAYO</v>
          </cell>
        </row>
        <row r="943">
          <cell r="B943" t="str">
            <v>SECRETARIA DE INFRAESTRUCTURA DEPARTAMENTAL</v>
          </cell>
        </row>
        <row r="945">
          <cell r="B945" t="str">
            <v>OBJETO:</v>
          </cell>
          <cell r="C945" t="str">
            <v>CONSTRUCCION DE LA PLAZA DE MERCADO DE GANADO EN EL MUNICIPIO DE SIBUNDOY, DEPARTAMENTO DEL PUTUMAYO</v>
          </cell>
        </row>
        <row r="946">
          <cell r="F946" t="str">
            <v>FECHA:</v>
          </cell>
          <cell r="G946" t="str">
            <v>NOVIEMBRE 20 / 2003</v>
          </cell>
        </row>
        <row r="947">
          <cell r="A947" t="str">
            <v>7,4</v>
          </cell>
          <cell r="B947" t="str">
            <v>ITE M:</v>
          </cell>
          <cell r="C947" t="str">
            <v>PUNTO SANITARIO</v>
          </cell>
          <cell r="F947" t="str">
            <v>UNIDAD:</v>
          </cell>
          <cell r="G947" t="str">
            <v>UND</v>
          </cell>
          <cell r="H947">
            <v>33733</v>
          </cell>
        </row>
        <row r="948">
          <cell r="H948">
            <v>3</v>
          </cell>
        </row>
        <row r="949">
          <cell r="B949" t="str">
            <v>MATERIALES</v>
          </cell>
        </row>
        <row r="950">
          <cell r="B950" t="str">
            <v>DESCRIPCION</v>
          </cell>
          <cell r="D950" t="str">
            <v>UND</v>
          </cell>
          <cell r="E950" t="str">
            <v>CANTIDAD</v>
          </cell>
          <cell r="F950" t="str">
            <v>VR UNITARIO</v>
          </cell>
          <cell r="G950" t="str">
            <v>VR UNITARIO</v>
          </cell>
        </row>
        <row r="951">
          <cell r="B951" t="str">
            <v>Codo PVC sanitaria 3"</v>
          </cell>
          <cell r="D951" t="str">
            <v>UN</v>
          </cell>
          <cell r="E951">
            <v>1.37</v>
          </cell>
          <cell r="F951">
            <v>5526</v>
          </cell>
          <cell r="G951">
            <v>7570.6200000000008</v>
          </cell>
        </row>
        <row r="952">
          <cell r="B952" t="str">
            <v>Tuberia PVC sanitaria 3"</v>
          </cell>
          <cell r="D952" t="str">
            <v>ML</v>
          </cell>
          <cell r="E952">
            <v>1</v>
          </cell>
          <cell r="F952">
            <v>11968</v>
          </cell>
          <cell r="G952">
            <v>11968</v>
          </cell>
        </row>
        <row r="953">
          <cell r="B953" t="str">
            <v>Soldadura PVC 1/4 Gn</v>
          </cell>
          <cell r="D953" t="str">
            <v>Un</v>
          </cell>
          <cell r="E953">
            <v>0.1</v>
          </cell>
          <cell r="F953">
            <v>5353</v>
          </cell>
          <cell r="G953">
            <v>535.30000000000007</v>
          </cell>
        </row>
        <row r="954">
          <cell r="D954">
            <v>0</v>
          </cell>
          <cell r="E954" t="str">
            <v xml:space="preserve">                   TOTAL MATERIALES:</v>
          </cell>
          <cell r="G954">
            <v>20074</v>
          </cell>
        </row>
        <row r="956">
          <cell r="B956" t="str">
            <v>MANO DE OBRA</v>
          </cell>
        </row>
        <row r="957">
          <cell r="B957" t="str">
            <v>DESCRIPCION</v>
          </cell>
          <cell r="C957" t="str">
            <v>JORNAL</v>
          </cell>
          <cell r="D957" t="str">
            <v>PRESTACIONES</v>
          </cell>
          <cell r="E957" t="str">
            <v>CANTIDAD</v>
          </cell>
          <cell r="F957" t="str">
            <v>RENDIMIENTO</v>
          </cell>
          <cell r="G957" t="str">
            <v>VR PARCIAL</v>
          </cell>
        </row>
        <row r="958">
          <cell r="B958" t="str">
            <v>Ayudante</v>
          </cell>
          <cell r="C958">
            <v>15000</v>
          </cell>
          <cell r="D958">
            <v>0.7</v>
          </cell>
          <cell r="E958">
            <v>1</v>
          </cell>
          <cell r="F958">
            <v>5.29</v>
          </cell>
          <cell r="G958">
            <v>4820.4158790170131</v>
          </cell>
        </row>
        <row r="959">
          <cell r="B959" t="str">
            <v xml:space="preserve">Oficial </v>
          </cell>
          <cell r="C959">
            <v>25480.000000000004</v>
          </cell>
          <cell r="D959">
            <v>0.7</v>
          </cell>
          <cell r="E959">
            <v>1</v>
          </cell>
          <cell r="F959">
            <v>5.29</v>
          </cell>
          <cell r="G959">
            <v>8188.2797731568999</v>
          </cell>
        </row>
        <row r="960">
          <cell r="C960">
            <v>0</v>
          </cell>
          <cell r="E960">
            <v>0</v>
          </cell>
          <cell r="G960">
            <v>0</v>
          </cell>
        </row>
        <row r="961">
          <cell r="E961" t="str">
            <v xml:space="preserve">              TOTAL MANO DE OBRA:</v>
          </cell>
          <cell r="G961">
            <v>13009</v>
          </cell>
          <cell r="H961">
            <v>13000</v>
          </cell>
        </row>
        <row r="963">
          <cell r="B963" t="str">
            <v>HERRAMIENTA Y EQUIPO</v>
          </cell>
        </row>
        <row r="964">
          <cell r="B964" t="str">
            <v>DESCRIPCION</v>
          </cell>
          <cell r="D964" t="str">
            <v>TIPO</v>
          </cell>
          <cell r="E964" t="str">
            <v>TARIFA</v>
          </cell>
          <cell r="F964" t="str">
            <v>RENDIMIENTO</v>
          </cell>
          <cell r="G964" t="str">
            <v>VR PARCIAL</v>
          </cell>
        </row>
        <row r="965">
          <cell r="B965" t="str">
            <v>Herramienta menor</v>
          </cell>
          <cell r="E965">
            <v>13009</v>
          </cell>
          <cell r="F965">
            <v>0.05</v>
          </cell>
          <cell r="G965">
            <v>650.45000000000005</v>
          </cell>
        </row>
        <row r="966">
          <cell r="D966">
            <v>0</v>
          </cell>
          <cell r="E966">
            <v>0</v>
          </cell>
          <cell r="G966">
            <v>0</v>
          </cell>
        </row>
        <row r="967">
          <cell r="D967">
            <v>0</v>
          </cell>
          <cell r="E967">
            <v>0</v>
          </cell>
          <cell r="F967">
            <v>0</v>
          </cell>
          <cell r="G967">
            <v>0</v>
          </cell>
        </row>
        <row r="968">
          <cell r="D968" t="str">
            <v xml:space="preserve">                      TOTAL HERRAMIENTA Y EQUIPO:</v>
          </cell>
          <cell r="G968">
            <v>650</v>
          </cell>
        </row>
        <row r="970">
          <cell r="B970" t="str">
            <v>TRANSPORTE</v>
          </cell>
        </row>
        <row r="971">
          <cell r="B971" t="str">
            <v>MATERIAL</v>
          </cell>
          <cell r="D971" t="str">
            <v>CANTIDAD</v>
          </cell>
          <cell r="E971" t="str">
            <v>DISTANCIA</v>
          </cell>
          <cell r="F971" t="str">
            <v>M3/KM</v>
          </cell>
          <cell r="G971" t="str">
            <v>VR UNITARIO</v>
          </cell>
        </row>
        <row r="974">
          <cell r="E974" t="str">
            <v xml:space="preserve">                  TOTAL TRANSPORTE:</v>
          </cell>
          <cell r="G974">
            <v>0</v>
          </cell>
        </row>
        <row r="976">
          <cell r="E976" t="str">
            <v>TOTAL COSTO DIRECTO:</v>
          </cell>
          <cell r="G976">
            <v>33733</v>
          </cell>
        </row>
        <row r="978">
          <cell r="B978" t="str">
            <v>COSTOS INDIRECTOS</v>
          </cell>
        </row>
        <row r="979">
          <cell r="B979" t="str">
            <v>DESCRIPCION</v>
          </cell>
          <cell r="D979" t="str">
            <v>PORCENTAJE</v>
          </cell>
          <cell r="F979" t="str">
            <v>VR PARCIAL</v>
          </cell>
        </row>
        <row r="980">
          <cell r="B980" t="str">
            <v>ADMINISTRACION</v>
          </cell>
          <cell r="E980">
            <v>0.12</v>
          </cell>
          <cell r="G980">
            <v>4047.96</v>
          </cell>
        </row>
        <row r="981">
          <cell r="B981" t="str">
            <v>IMPREVISTOS</v>
          </cell>
          <cell r="E981">
            <v>0.08</v>
          </cell>
          <cell r="G981">
            <v>2698.64</v>
          </cell>
        </row>
        <row r="982">
          <cell r="B982" t="str">
            <v>UTILIDAD</v>
          </cell>
          <cell r="E982">
            <v>0.05</v>
          </cell>
          <cell r="G982">
            <v>1686.65</v>
          </cell>
        </row>
        <row r="983">
          <cell r="F983" t="str">
            <v>TOTAL COSTO INDIRECTO:</v>
          </cell>
          <cell r="G983">
            <v>8433</v>
          </cell>
        </row>
        <row r="986">
          <cell r="B986" t="str">
            <v>PROPONENTE</v>
          </cell>
          <cell r="F986" t="str">
            <v>ANALISIS DE PRECIO UNITARIO:</v>
          </cell>
          <cell r="G986">
            <v>42166</v>
          </cell>
        </row>
        <row r="989">
          <cell r="B989" t="str">
            <v>REPUBLICA DE COLOMBIA</v>
          </cell>
        </row>
        <row r="990">
          <cell r="B990" t="str">
            <v>GOBERNACION DEL PUTUMAYO</v>
          </cell>
        </row>
        <row r="991">
          <cell r="B991" t="str">
            <v>SECRETARIA DE INFRAESTRUCTURA DEPARTAMENTAL</v>
          </cell>
        </row>
        <row r="993">
          <cell r="B993" t="str">
            <v>OBJETO:</v>
          </cell>
          <cell r="C993" t="str">
            <v>CONSTRUCCION DE LA PLAZA DE MERCADO DE GANADO EN EL MUNICIPIO DE SIBUNDOY, DEPARTAMENTO DEL PUTUMAYO</v>
          </cell>
        </row>
        <row r="994">
          <cell r="F994" t="str">
            <v>FECHA:</v>
          </cell>
          <cell r="G994" t="str">
            <v>NOVIEMBRE 20 / 2003</v>
          </cell>
        </row>
        <row r="995">
          <cell r="A995" t="str">
            <v>7,5</v>
          </cell>
          <cell r="B995" t="str">
            <v>ITE M:</v>
          </cell>
          <cell r="C995" t="str">
            <v>INSTALACION DE TUBERIA 1/2"</v>
          </cell>
          <cell r="F995" t="str">
            <v>UNIDAD:</v>
          </cell>
          <cell r="G995" t="str">
            <v>ML</v>
          </cell>
          <cell r="H995">
            <v>5379</v>
          </cell>
        </row>
        <row r="996">
          <cell r="H996">
            <v>88</v>
          </cell>
        </row>
        <row r="997">
          <cell r="B997" t="str">
            <v>MATERIALES</v>
          </cell>
        </row>
        <row r="998">
          <cell r="B998" t="str">
            <v>DESCRIPCION</v>
          </cell>
          <cell r="D998" t="str">
            <v>UND</v>
          </cell>
          <cell r="E998" t="str">
            <v>CANTIDAD</v>
          </cell>
          <cell r="F998" t="str">
            <v>VR UNITARIO</v>
          </cell>
          <cell r="G998" t="str">
            <v>VR UNITARIO</v>
          </cell>
        </row>
        <row r="999">
          <cell r="B999" t="str">
            <v>Tubo PVC presión 1/2"</v>
          </cell>
          <cell r="D999" t="str">
            <v>ML</v>
          </cell>
          <cell r="E999">
            <v>1.02</v>
          </cell>
          <cell r="F999">
            <v>1717.5049999999999</v>
          </cell>
          <cell r="G999">
            <v>1751.8551</v>
          </cell>
        </row>
        <row r="1000">
          <cell r="B1000" t="str">
            <v>Codo 45º PVC presión 1/2"</v>
          </cell>
          <cell r="D1000" t="str">
            <v>Un</v>
          </cell>
          <cell r="E1000">
            <v>0.5</v>
          </cell>
          <cell r="F1000">
            <v>220.68499999999997</v>
          </cell>
          <cell r="G1000">
            <v>110.34249999999999</v>
          </cell>
        </row>
        <row r="1001">
          <cell r="B1001" t="str">
            <v>Soldadura PVC 1/4 Gn</v>
          </cell>
          <cell r="D1001" t="str">
            <v>Un</v>
          </cell>
          <cell r="E1001">
            <v>0.01</v>
          </cell>
          <cell r="F1001">
            <v>5085.3499999999995</v>
          </cell>
          <cell r="G1001">
            <v>50.853499999999997</v>
          </cell>
        </row>
        <row r="1002">
          <cell r="D1002">
            <v>0</v>
          </cell>
          <cell r="E1002" t="str">
            <v xml:space="preserve">                   TOTAL MATERIALES:</v>
          </cell>
          <cell r="G1002">
            <v>1913</v>
          </cell>
        </row>
        <row r="1004">
          <cell r="B1004" t="str">
            <v>MANO DE OBRA</v>
          </cell>
        </row>
        <row r="1005">
          <cell r="B1005" t="str">
            <v>DESCRIPCION</v>
          </cell>
          <cell r="C1005" t="str">
            <v>JORNAL</v>
          </cell>
          <cell r="D1005" t="str">
            <v>PRESTACIONES</v>
          </cell>
          <cell r="E1005" t="str">
            <v>CANTIDAD</v>
          </cell>
          <cell r="F1005" t="str">
            <v>RENDIMIENTO</v>
          </cell>
          <cell r="G1005" t="str">
            <v>VR PARCIAL</v>
          </cell>
        </row>
        <row r="1006">
          <cell r="B1006" t="str">
            <v>Ayudante</v>
          </cell>
          <cell r="C1006">
            <v>15000</v>
          </cell>
          <cell r="D1006">
            <v>0.7</v>
          </cell>
          <cell r="E1006">
            <v>1</v>
          </cell>
          <cell r="F1006">
            <v>20.85</v>
          </cell>
          <cell r="G1006">
            <v>1223.0215827338129</v>
          </cell>
        </row>
        <row r="1007">
          <cell r="B1007" t="str">
            <v xml:space="preserve">Oficial </v>
          </cell>
          <cell r="C1007">
            <v>25480.000000000004</v>
          </cell>
          <cell r="D1007">
            <v>0.7</v>
          </cell>
          <cell r="E1007">
            <v>1</v>
          </cell>
          <cell r="F1007">
            <v>20.85</v>
          </cell>
          <cell r="G1007">
            <v>2077.5059952038368</v>
          </cell>
        </row>
        <row r="1008">
          <cell r="C1008">
            <v>0</v>
          </cell>
          <cell r="E1008">
            <v>0</v>
          </cell>
          <cell r="G1008">
            <v>0</v>
          </cell>
        </row>
        <row r="1009">
          <cell r="E1009" t="str">
            <v xml:space="preserve">              TOTAL MANO DE OBRA:</v>
          </cell>
          <cell r="G1009">
            <v>3301</v>
          </cell>
          <cell r="H1009">
            <v>3300</v>
          </cell>
        </row>
        <row r="1011">
          <cell r="B1011" t="str">
            <v>HERRAMIENTA Y EQUIPO</v>
          </cell>
        </row>
        <row r="1012">
          <cell r="B1012" t="str">
            <v>DESCRIPCION</v>
          </cell>
          <cell r="D1012" t="str">
            <v>TIPO</v>
          </cell>
          <cell r="E1012" t="str">
            <v>TARIFA</v>
          </cell>
          <cell r="F1012" t="str">
            <v>RENDIMIENTO</v>
          </cell>
          <cell r="G1012" t="str">
            <v>VR PARCIAL</v>
          </cell>
        </row>
        <row r="1013">
          <cell r="B1013" t="str">
            <v>Herramienta menor</v>
          </cell>
          <cell r="E1013">
            <v>3301</v>
          </cell>
          <cell r="F1013">
            <v>0.05</v>
          </cell>
          <cell r="G1013">
            <v>165.05</v>
          </cell>
        </row>
        <row r="1014">
          <cell r="D1014">
            <v>0</v>
          </cell>
          <cell r="E1014">
            <v>0</v>
          </cell>
          <cell r="G1014">
            <v>0</v>
          </cell>
        </row>
        <row r="1015">
          <cell r="D1015">
            <v>0</v>
          </cell>
          <cell r="E1015">
            <v>0</v>
          </cell>
          <cell r="F1015">
            <v>0</v>
          </cell>
          <cell r="G1015">
            <v>0</v>
          </cell>
        </row>
        <row r="1016">
          <cell r="D1016" t="str">
            <v xml:space="preserve">                      TOTAL HERRAMIENTA Y EQUIPO:</v>
          </cell>
          <cell r="G1016">
            <v>165</v>
          </cell>
        </row>
        <row r="1018">
          <cell r="B1018" t="str">
            <v>TRANSPORTE</v>
          </cell>
        </row>
        <row r="1019">
          <cell r="B1019" t="str">
            <v>MATERIAL</v>
          </cell>
          <cell r="D1019" t="str">
            <v>CANTIDAD</v>
          </cell>
          <cell r="E1019" t="str">
            <v>DISTANCIA</v>
          </cell>
          <cell r="F1019" t="str">
            <v>M3/KM</v>
          </cell>
          <cell r="G1019" t="str">
            <v>VR UNITARIO</v>
          </cell>
        </row>
        <row r="1022">
          <cell r="E1022" t="str">
            <v xml:space="preserve">                  TOTAL TRANSPORTE:</v>
          </cell>
          <cell r="G1022">
            <v>0</v>
          </cell>
        </row>
        <row r="1024">
          <cell r="E1024" t="str">
            <v>TOTAL COSTO DIRECTO:</v>
          </cell>
          <cell r="G1024">
            <v>5379</v>
          </cell>
        </row>
        <row r="1026">
          <cell r="B1026" t="str">
            <v>COSTOS INDIRECTOS</v>
          </cell>
        </row>
        <row r="1027">
          <cell r="B1027" t="str">
            <v>DESCRIPCION</v>
          </cell>
          <cell r="D1027" t="str">
            <v>PORCENTAJE</v>
          </cell>
          <cell r="F1027" t="str">
            <v>VR PARCIAL</v>
          </cell>
        </row>
        <row r="1028">
          <cell r="B1028" t="str">
            <v>ADMINISTRACION</v>
          </cell>
          <cell r="E1028">
            <v>0.12</v>
          </cell>
          <cell r="G1028">
            <v>645.48</v>
          </cell>
        </row>
        <row r="1029">
          <cell r="B1029" t="str">
            <v>IMPREVISTOS</v>
          </cell>
          <cell r="E1029">
            <v>0.08</v>
          </cell>
          <cell r="G1029">
            <v>430.32</v>
          </cell>
        </row>
        <row r="1030">
          <cell r="B1030" t="str">
            <v>UTILIDAD</v>
          </cell>
          <cell r="E1030">
            <v>0.05</v>
          </cell>
          <cell r="G1030">
            <v>268.95</v>
          </cell>
        </row>
        <row r="1031">
          <cell r="F1031" t="str">
            <v>TOTAL COSTO INDIRECTO:</v>
          </cell>
          <cell r="G1031">
            <v>1345</v>
          </cell>
        </row>
        <row r="1034">
          <cell r="B1034" t="str">
            <v>PROPONENTE</v>
          </cell>
          <cell r="F1034" t="str">
            <v>ANALISIS DE PRECIO UNITARIO:</v>
          </cell>
          <cell r="G1034">
            <v>6724</v>
          </cell>
        </row>
        <row r="1037">
          <cell r="B1037" t="str">
            <v>REPUBLICA DE COLOMBIA</v>
          </cell>
        </row>
        <row r="1038">
          <cell r="B1038" t="str">
            <v>GOBERNACION DEL PUTUMAYO</v>
          </cell>
        </row>
        <row r="1039">
          <cell r="B1039" t="str">
            <v>SECRETARIA DE INFRAESTRUCTURA DEPARTAMENTAL</v>
          </cell>
        </row>
        <row r="1041">
          <cell r="B1041" t="str">
            <v>OBJETO:</v>
          </cell>
          <cell r="C1041" t="str">
            <v>CONSTRUCCION DE LA PLAZA DE MERCADO DE GANADO EN EL MUNICIPIO DE SIBUNDOY, DEPARTAMENTO DEL PUTUMAYO</v>
          </cell>
        </row>
        <row r="1042">
          <cell r="F1042" t="str">
            <v>FECHA:</v>
          </cell>
          <cell r="G1042" t="str">
            <v>NOVIEMBRE 20 / 2003</v>
          </cell>
        </row>
        <row r="1043">
          <cell r="A1043" t="str">
            <v>7,6</v>
          </cell>
          <cell r="B1043" t="str">
            <v>ITE M:</v>
          </cell>
          <cell r="C1043" t="str">
            <v>INSTALACION DE LLAVE DE PASO 1/2"</v>
          </cell>
          <cell r="F1043" t="str">
            <v>UNIDAD:</v>
          </cell>
          <cell r="G1043" t="str">
            <v>UND</v>
          </cell>
          <cell r="H1043">
            <v>12127</v>
          </cell>
        </row>
        <row r="1044">
          <cell r="H1044">
            <v>1</v>
          </cell>
        </row>
        <row r="1045">
          <cell r="B1045" t="str">
            <v>MATERIALES</v>
          </cell>
        </row>
        <row r="1046">
          <cell r="B1046" t="str">
            <v>DESCRIPCION</v>
          </cell>
          <cell r="D1046" t="str">
            <v>UND</v>
          </cell>
          <cell r="E1046" t="str">
            <v>CANTIDAD</v>
          </cell>
          <cell r="F1046" t="str">
            <v>VR UNITARIO</v>
          </cell>
          <cell r="G1046" t="str">
            <v>VR UNITARIO</v>
          </cell>
        </row>
        <row r="1047">
          <cell r="B1047" t="str">
            <v>Llave de paso 1/2"</v>
          </cell>
          <cell r="D1047" t="str">
            <v>Un</v>
          </cell>
          <cell r="E1047">
            <v>1</v>
          </cell>
          <cell r="F1047">
            <v>9595</v>
          </cell>
          <cell r="G1047">
            <v>9595</v>
          </cell>
        </row>
        <row r="1048">
          <cell r="B1048" t="str">
            <v>Tubo PVC presión 1/2"</v>
          </cell>
          <cell r="D1048" t="str">
            <v>ML</v>
          </cell>
          <cell r="E1048">
            <v>0.5</v>
          </cell>
          <cell r="F1048">
            <v>1807.8999999999999</v>
          </cell>
          <cell r="G1048">
            <v>903.94999999999993</v>
          </cell>
        </row>
        <row r="1049">
          <cell r="B1049" t="str">
            <v>Soldadura PVC 1/4 Gn</v>
          </cell>
          <cell r="D1049" t="str">
            <v>Un</v>
          </cell>
          <cell r="E1049">
            <v>0.01</v>
          </cell>
          <cell r="F1049">
            <v>5353</v>
          </cell>
          <cell r="G1049">
            <v>53.53</v>
          </cell>
        </row>
        <row r="1050">
          <cell r="D1050">
            <v>0</v>
          </cell>
          <cell r="E1050" t="str">
            <v xml:space="preserve">                 TOTAL MATERIALES:</v>
          </cell>
          <cell r="G1050">
            <v>10552</v>
          </cell>
        </row>
        <row r="1052">
          <cell r="B1052" t="str">
            <v>MANO DE OBRA</v>
          </cell>
        </row>
        <row r="1053">
          <cell r="B1053" t="str">
            <v>DESCRIPCION</v>
          </cell>
          <cell r="C1053" t="str">
            <v>JORNAL</v>
          </cell>
          <cell r="D1053" t="str">
            <v>PRESTACIONES</v>
          </cell>
          <cell r="E1053" t="str">
            <v>CANTIDAD</v>
          </cell>
          <cell r="F1053" t="str">
            <v>RENDIMIENTO</v>
          </cell>
          <cell r="G1053" t="str">
            <v>VR PARCIAL</v>
          </cell>
        </row>
        <row r="1054">
          <cell r="B1054" t="str">
            <v>Ayudante</v>
          </cell>
          <cell r="C1054">
            <v>15000</v>
          </cell>
          <cell r="D1054">
            <v>0.7</v>
          </cell>
          <cell r="E1054">
            <v>1</v>
          </cell>
          <cell r="F1054">
            <v>45.88</v>
          </cell>
          <cell r="G1054">
            <v>555.79773321708808</v>
          </cell>
        </row>
        <row r="1055">
          <cell r="B1055" t="str">
            <v xml:space="preserve">Oficial </v>
          </cell>
          <cell r="C1055">
            <v>25480.000000000004</v>
          </cell>
          <cell r="D1055">
            <v>0.7</v>
          </cell>
          <cell r="E1055">
            <v>1</v>
          </cell>
          <cell r="F1055">
            <v>45.88</v>
          </cell>
          <cell r="G1055">
            <v>944.11508282476018</v>
          </cell>
        </row>
        <row r="1056">
          <cell r="C1056">
            <v>0</v>
          </cell>
          <cell r="E1056">
            <v>0</v>
          </cell>
          <cell r="G1056">
            <v>0</v>
          </cell>
        </row>
        <row r="1057">
          <cell r="E1057" t="str">
            <v xml:space="preserve">              TOTAL MANO DE OBRA:</v>
          </cell>
          <cell r="G1057">
            <v>1500</v>
          </cell>
          <cell r="H1057">
            <v>1500</v>
          </cell>
        </row>
        <row r="1059">
          <cell r="B1059" t="str">
            <v>HERRAMIENTA Y EQUIPO</v>
          </cell>
        </row>
        <row r="1060">
          <cell r="B1060" t="str">
            <v>DESCRIPCION</v>
          </cell>
          <cell r="D1060" t="str">
            <v>TIPO</v>
          </cell>
          <cell r="E1060" t="str">
            <v>TARIFA</v>
          </cell>
          <cell r="F1060" t="str">
            <v>RENDIMIENTO</v>
          </cell>
          <cell r="G1060" t="str">
            <v>VR PARCIAL</v>
          </cell>
        </row>
        <row r="1061">
          <cell r="B1061" t="str">
            <v>Herramienta menor</v>
          </cell>
          <cell r="E1061">
            <v>1500</v>
          </cell>
          <cell r="F1061">
            <v>0.05</v>
          </cell>
          <cell r="G1061">
            <v>75</v>
          </cell>
        </row>
        <row r="1062">
          <cell r="D1062">
            <v>0</v>
          </cell>
          <cell r="E1062">
            <v>0</v>
          </cell>
          <cell r="G1062">
            <v>0</v>
          </cell>
        </row>
        <row r="1063">
          <cell r="D1063">
            <v>0</v>
          </cell>
          <cell r="E1063">
            <v>0</v>
          </cell>
          <cell r="F1063">
            <v>0</v>
          </cell>
          <cell r="G1063">
            <v>0</v>
          </cell>
        </row>
        <row r="1064">
          <cell r="D1064" t="str">
            <v xml:space="preserve">                      TOTAL HERRAMIENTA Y EQUIPO:</v>
          </cell>
          <cell r="G1064">
            <v>75</v>
          </cell>
        </row>
        <row r="1066">
          <cell r="B1066" t="str">
            <v>TRANSPORTE</v>
          </cell>
        </row>
        <row r="1067">
          <cell r="B1067" t="str">
            <v>MATERIAL</v>
          </cell>
          <cell r="D1067" t="str">
            <v>CANTIDAD</v>
          </cell>
          <cell r="E1067" t="str">
            <v>DISTANCIA</v>
          </cell>
          <cell r="F1067" t="str">
            <v>M3/KM</v>
          </cell>
          <cell r="G1067" t="str">
            <v>VR UNITARIO</v>
          </cell>
        </row>
        <row r="1070">
          <cell r="E1070" t="str">
            <v xml:space="preserve">                  TOTAL TRANSPORTE:</v>
          </cell>
          <cell r="G1070">
            <v>0</v>
          </cell>
        </row>
        <row r="1072">
          <cell r="E1072" t="str">
            <v>TOTAL COSTO DIRECTO:</v>
          </cell>
          <cell r="G1072">
            <v>12127</v>
          </cell>
        </row>
        <row r="1074">
          <cell r="B1074" t="str">
            <v>COSTOS INDIRECTOS</v>
          </cell>
        </row>
        <row r="1075">
          <cell r="B1075" t="str">
            <v>DESCRIPCION</v>
          </cell>
          <cell r="D1075" t="str">
            <v>PORCENTAJE</v>
          </cell>
          <cell r="F1075" t="str">
            <v>VR PARCIAL</v>
          </cell>
        </row>
        <row r="1076">
          <cell r="B1076" t="str">
            <v>ADMINISTRACION</v>
          </cell>
          <cell r="E1076">
            <v>0.12</v>
          </cell>
          <cell r="G1076">
            <v>1455.24</v>
          </cell>
        </row>
        <row r="1077">
          <cell r="B1077" t="str">
            <v>IMPREVISTOS</v>
          </cell>
          <cell r="E1077">
            <v>0.08</v>
          </cell>
          <cell r="G1077">
            <v>970.16</v>
          </cell>
        </row>
        <row r="1078">
          <cell r="B1078" t="str">
            <v>UTILIDAD</v>
          </cell>
          <cell r="E1078">
            <v>0.05</v>
          </cell>
          <cell r="G1078">
            <v>606.35</v>
          </cell>
        </row>
        <row r="1079">
          <cell r="F1079" t="str">
            <v>TOTAL COSTO INDIRECTO:</v>
          </cell>
          <cell r="G1079">
            <v>3032</v>
          </cell>
        </row>
        <row r="1082">
          <cell r="B1082" t="str">
            <v>PROPONENTE</v>
          </cell>
          <cell r="F1082" t="str">
            <v>ANALISIS DE PRECIO UNITARIO:</v>
          </cell>
          <cell r="G1082">
            <v>15159</v>
          </cell>
        </row>
        <row r="1085">
          <cell r="B1085" t="str">
            <v>REPUBLICA DE COLOMBIA</v>
          </cell>
        </row>
        <row r="1086">
          <cell r="B1086" t="str">
            <v>GOBERNACION DEL PUTUMAYO</v>
          </cell>
        </row>
        <row r="1087">
          <cell r="B1087" t="str">
            <v>SECRETARIA DE INFRAESTRUCTURA DEPARTAMENTAL</v>
          </cell>
        </row>
        <row r="1089">
          <cell r="B1089" t="str">
            <v>OBJETO:</v>
          </cell>
          <cell r="C1089" t="str">
            <v>CONSTRUCCION DE LA PLAZA DE MERCADO DE GANADO EN EL MUNICIPIO DE SIBUNDOY, DEPARTAMENTO DEL PUTUMAYO</v>
          </cell>
        </row>
        <row r="1090">
          <cell r="F1090" t="str">
            <v>FECHA:</v>
          </cell>
          <cell r="G1090" t="str">
            <v>NOVIEMBRE 20 / 2003</v>
          </cell>
        </row>
        <row r="1091">
          <cell r="A1091" t="str">
            <v>7,7</v>
          </cell>
          <cell r="B1091" t="str">
            <v>ITE M:</v>
          </cell>
          <cell r="C1091" t="str">
            <v>PUNTO HIDRAULICO 1/2"</v>
          </cell>
          <cell r="F1091" t="str">
            <v>UNIDAD:</v>
          </cell>
          <cell r="G1091" t="str">
            <v>UND</v>
          </cell>
          <cell r="H1091">
            <v>17943</v>
          </cell>
        </row>
        <row r="1092">
          <cell r="H1092">
            <v>10</v>
          </cell>
        </row>
        <row r="1093">
          <cell r="B1093" t="str">
            <v>MATERIALES</v>
          </cell>
        </row>
        <row r="1094">
          <cell r="B1094" t="str">
            <v>DESCRIPCION</v>
          </cell>
          <cell r="D1094" t="str">
            <v>UND</v>
          </cell>
          <cell r="E1094" t="str">
            <v>CANTIDAD</v>
          </cell>
          <cell r="F1094" t="str">
            <v>VR UNITARIO</v>
          </cell>
          <cell r="G1094" t="str">
            <v>VR UNITARIO</v>
          </cell>
        </row>
        <row r="1095">
          <cell r="B1095" t="str">
            <v>Tubo PVC presión 1/2"</v>
          </cell>
          <cell r="D1095" t="str">
            <v>ML</v>
          </cell>
          <cell r="E1095">
            <v>2.7</v>
          </cell>
          <cell r="F1095">
            <v>1807.8999999999999</v>
          </cell>
          <cell r="G1095">
            <v>4881.33</v>
          </cell>
        </row>
        <row r="1096">
          <cell r="B1096" t="str">
            <v>Codo 45º PVC presión 1/2"</v>
          </cell>
          <cell r="D1096" t="str">
            <v>Un</v>
          </cell>
          <cell r="E1096">
            <v>0.74</v>
          </cell>
          <cell r="F1096">
            <v>232.29999999999998</v>
          </cell>
          <cell r="G1096">
            <v>171.90199999999999</v>
          </cell>
        </row>
        <row r="1097">
          <cell r="B1097" t="str">
            <v>Union PVC presión 1/2"</v>
          </cell>
          <cell r="D1097" t="str">
            <v>Un</v>
          </cell>
          <cell r="E1097">
            <v>0.74</v>
          </cell>
          <cell r="F1097">
            <v>232.29999999999998</v>
          </cell>
          <cell r="G1097">
            <v>171.90199999999999</v>
          </cell>
        </row>
        <row r="1098">
          <cell r="B1098" t="str">
            <v>Soldadura PVC 1/4 Gn</v>
          </cell>
          <cell r="D1098" t="str">
            <v>Un</v>
          </cell>
          <cell r="E1098">
            <v>0.02</v>
          </cell>
          <cell r="F1098">
            <v>5353</v>
          </cell>
          <cell r="G1098">
            <v>107.06</v>
          </cell>
        </row>
        <row r="1099">
          <cell r="D1099">
            <v>0</v>
          </cell>
          <cell r="E1099" t="str">
            <v xml:space="preserve">                 TOTAL MATERIALES:</v>
          </cell>
          <cell r="G1099">
            <v>5332</v>
          </cell>
        </row>
        <row r="1101">
          <cell r="B1101" t="str">
            <v>MANO DE OBRA</v>
          </cell>
        </row>
        <row r="1102">
          <cell r="B1102" t="str">
            <v>DESCRIPCION</v>
          </cell>
          <cell r="C1102" t="str">
            <v>JORNAL</v>
          </cell>
          <cell r="D1102" t="str">
            <v>PRESTACIONES</v>
          </cell>
          <cell r="E1102" t="str">
            <v>CANTIDAD</v>
          </cell>
          <cell r="F1102" t="str">
            <v>RENDIMIENTO</v>
          </cell>
          <cell r="G1102" t="str">
            <v>VR PARCIAL</v>
          </cell>
        </row>
        <row r="1103">
          <cell r="B1103" t="str">
            <v>Ayudante</v>
          </cell>
          <cell r="C1103">
            <v>15000</v>
          </cell>
          <cell r="D1103">
            <v>0.7</v>
          </cell>
          <cell r="E1103">
            <v>1</v>
          </cell>
          <cell r="F1103">
            <v>5.73</v>
          </cell>
          <cell r="G1103">
            <v>4450.2617801047118</v>
          </cell>
        </row>
        <row r="1104">
          <cell r="B1104" t="str">
            <v xml:space="preserve">Oficial </v>
          </cell>
          <cell r="C1104">
            <v>25480.000000000004</v>
          </cell>
          <cell r="D1104">
            <v>0.7</v>
          </cell>
          <cell r="E1104">
            <v>1</v>
          </cell>
          <cell r="F1104">
            <v>5.73</v>
          </cell>
          <cell r="G1104">
            <v>7559.5113438045373</v>
          </cell>
        </row>
        <row r="1105">
          <cell r="C1105">
            <v>0</v>
          </cell>
          <cell r="E1105">
            <v>0</v>
          </cell>
          <cell r="G1105">
            <v>0</v>
          </cell>
        </row>
        <row r="1106">
          <cell r="E1106" t="str">
            <v xml:space="preserve">              TOTAL MANO DE OBRA:</v>
          </cell>
          <cell r="G1106">
            <v>12010</v>
          </cell>
          <cell r="H1106">
            <v>12000</v>
          </cell>
        </row>
        <row r="1108">
          <cell r="B1108" t="str">
            <v>HERRAMIENTA Y EQUIPO</v>
          </cell>
        </row>
        <row r="1109">
          <cell r="B1109" t="str">
            <v>DESCRIPCION</v>
          </cell>
          <cell r="D1109" t="str">
            <v>TIPO</v>
          </cell>
          <cell r="E1109" t="str">
            <v>TARIFA</v>
          </cell>
          <cell r="F1109" t="str">
            <v>RENDIMIENTO</v>
          </cell>
          <cell r="G1109" t="str">
            <v>VR PARCIAL</v>
          </cell>
        </row>
        <row r="1110">
          <cell r="B1110" t="str">
            <v>Herramienta menor</v>
          </cell>
          <cell r="E1110">
            <v>12010</v>
          </cell>
          <cell r="F1110">
            <v>0.05</v>
          </cell>
          <cell r="G1110">
            <v>600.5</v>
          </cell>
        </row>
        <row r="1111">
          <cell r="D1111">
            <v>0</v>
          </cell>
          <cell r="E1111">
            <v>0</v>
          </cell>
          <cell r="G1111">
            <v>0</v>
          </cell>
        </row>
        <row r="1112">
          <cell r="D1112">
            <v>0</v>
          </cell>
          <cell r="E1112">
            <v>0</v>
          </cell>
          <cell r="F1112">
            <v>0</v>
          </cell>
          <cell r="G1112">
            <v>0</v>
          </cell>
        </row>
        <row r="1113">
          <cell r="D1113" t="str">
            <v xml:space="preserve">                      TOTAL HERRAMIENTA Y EQUIPO:</v>
          </cell>
          <cell r="G1113">
            <v>601</v>
          </cell>
        </row>
        <row r="1115">
          <cell r="B1115" t="str">
            <v>TRANSPORTE</v>
          </cell>
        </row>
        <row r="1116">
          <cell r="B1116" t="str">
            <v>MATERIAL</v>
          </cell>
          <cell r="D1116" t="str">
            <v>CANTIDAD</v>
          </cell>
          <cell r="E1116" t="str">
            <v>DISTANCIA</v>
          </cell>
          <cell r="F1116" t="str">
            <v>M3/KM</v>
          </cell>
          <cell r="G1116" t="str">
            <v>VR UNITARIO</v>
          </cell>
        </row>
        <row r="1119">
          <cell r="E1119" t="str">
            <v xml:space="preserve">                  TOTAL TRANSPORTE:</v>
          </cell>
          <cell r="G1119">
            <v>0</v>
          </cell>
        </row>
        <row r="1121">
          <cell r="E1121" t="str">
            <v>TOTAL COSTO DIRECTO:</v>
          </cell>
          <cell r="G1121">
            <v>17943</v>
          </cell>
        </row>
        <row r="1123">
          <cell r="B1123" t="str">
            <v>COSTOS INDIRECTOS</v>
          </cell>
        </row>
        <row r="1124">
          <cell r="B1124" t="str">
            <v>DESCRIPCION</v>
          </cell>
          <cell r="D1124" t="str">
            <v>PORCENTAJE</v>
          </cell>
          <cell r="F1124" t="str">
            <v>VR PARCIAL</v>
          </cell>
        </row>
        <row r="1125">
          <cell r="B1125" t="str">
            <v>ADMINISTRACION</v>
          </cell>
          <cell r="E1125">
            <v>0.12</v>
          </cell>
          <cell r="G1125">
            <v>2153.16</v>
          </cell>
        </row>
        <row r="1126">
          <cell r="B1126" t="str">
            <v>IMPREVISTOS</v>
          </cell>
          <cell r="E1126">
            <v>0.08</v>
          </cell>
          <cell r="G1126">
            <v>1435.44</v>
          </cell>
        </row>
        <row r="1127">
          <cell r="B1127" t="str">
            <v>UTILIDAD</v>
          </cell>
          <cell r="E1127">
            <v>0.05</v>
          </cell>
          <cell r="G1127">
            <v>897.15000000000009</v>
          </cell>
        </row>
        <row r="1128">
          <cell r="F1128" t="str">
            <v>TOTAL COSTO INDIRECTO:</v>
          </cell>
          <cell r="G1128">
            <v>4486</v>
          </cell>
        </row>
        <row r="1131">
          <cell r="B1131" t="str">
            <v>PROPONENTE</v>
          </cell>
          <cell r="F1131" t="str">
            <v>ANALISIS DE PRECIO UNITARIO:</v>
          </cell>
          <cell r="G1131">
            <v>22429</v>
          </cell>
        </row>
        <row r="1134">
          <cell r="B1134" t="str">
            <v>REPUBLICA DE COLOMBIA</v>
          </cell>
        </row>
        <row r="1135">
          <cell r="B1135" t="str">
            <v>GOBERNACION DEL PUTUMAYO</v>
          </cell>
        </row>
        <row r="1136">
          <cell r="B1136" t="str">
            <v>SECRETARIA DE INFRAESTRUCTURA DEPARTAMENTAL</v>
          </cell>
        </row>
        <row r="1138">
          <cell r="B1138" t="str">
            <v>OBJETO:</v>
          </cell>
          <cell r="C1138" t="str">
            <v>CONSTRUCCION DE LA PLAZA DE MERCADO DE GANADO EN EL MUNICIPIO DE SIBUNDOY, DEPARTAMENTO DEL PUTUMAYO</v>
          </cell>
        </row>
        <row r="1139">
          <cell r="F1139" t="str">
            <v>FECHA:</v>
          </cell>
          <cell r="G1139" t="str">
            <v>NOVIEMBRE 20 / 2003</v>
          </cell>
        </row>
        <row r="1140">
          <cell r="A1140" t="str">
            <v>8,1</v>
          </cell>
          <cell r="B1140" t="str">
            <v>ITE M:</v>
          </cell>
          <cell r="C1140" t="str">
            <v>CABLE No 12</v>
          </cell>
          <cell r="F1140" t="str">
            <v>UNIDAD:</v>
          </cell>
          <cell r="G1140" t="str">
            <v>ML</v>
          </cell>
          <cell r="H1140">
            <v>1333</v>
          </cell>
        </row>
        <row r="1141">
          <cell r="H1141">
            <v>40.5</v>
          </cell>
        </row>
        <row r="1142">
          <cell r="B1142" t="str">
            <v>MATERIALES</v>
          </cell>
        </row>
        <row r="1143">
          <cell r="B1143" t="str">
            <v>DESCRIPCION</v>
          </cell>
          <cell r="D1143" t="str">
            <v>UND</v>
          </cell>
          <cell r="E1143" t="str">
            <v>CANTIDAD</v>
          </cell>
          <cell r="F1143" t="str">
            <v>VR UNITARIO</v>
          </cell>
          <cell r="G1143" t="str">
            <v>VR UNITARIO</v>
          </cell>
        </row>
        <row r="1144">
          <cell r="B1144" t="str">
            <v>Cable No 12</v>
          </cell>
          <cell r="D1144" t="str">
            <v>Ml</v>
          </cell>
          <cell r="E1144">
            <v>2</v>
          </cell>
          <cell r="F1144">
            <v>404</v>
          </cell>
          <cell r="G1144">
            <v>808</v>
          </cell>
        </row>
        <row r="1145">
          <cell r="D1145">
            <v>0</v>
          </cell>
          <cell r="F1145">
            <v>0</v>
          </cell>
          <cell r="G1145">
            <v>0</v>
          </cell>
        </row>
        <row r="1146">
          <cell r="D1146">
            <v>0</v>
          </cell>
          <cell r="F1146">
            <v>0</v>
          </cell>
          <cell r="G1146">
            <v>0</v>
          </cell>
        </row>
        <row r="1147">
          <cell r="D1147">
            <v>0</v>
          </cell>
          <cell r="E1147" t="str">
            <v xml:space="preserve">                 TOTAL MATERIALES:</v>
          </cell>
          <cell r="G1147">
            <v>808</v>
          </cell>
        </row>
        <row r="1149">
          <cell r="B1149" t="str">
            <v>MANO DE OBRA</v>
          </cell>
        </row>
        <row r="1150">
          <cell r="B1150" t="str">
            <v>DESCRIPCION</v>
          </cell>
          <cell r="C1150" t="str">
            <v>JORNAL</v>
          </cell>
          <cell r="D1150" t="str">
            <v>PRESTACIONES</v>
          </cell>
          <cell r="E1150" t="str">
            <v>CANTIDAD</v>
          </cell>
          <cell r="F1150" t="str">
            <v>RENDIMIENTO</v>
          </cell>
          <cell r="G1150" t="str">
            <v>VR PARCIAL</v>
          </cell>
        </row>
        <row r="1151">
          <cell r="B1151" t="str">
            <v>Ayudante</v>
          </cell>
          <cell r="C1151">
            <v>15000</v>
          </cell>
          <cell r="D1151">
            <v>0.7</v>
          </cell>
          <cell r="E1151">
            <v>1</v>
          </cell>
          <cell r="F1151">
            <v>137.63</v>
          </cell>
          <cell r="G1151">
            <v>185.27937222989175</v>
          </cell>
        </row>
        <row r="1152">
          <cell r="B1152" t="str">
            <v>Técnico electricista</v>
          </cell>
          <cell r="C1152">
            <v>25480.000000000004</v>
          </cell>
          <cell r="D1152">
            <v>0.7</v>
          </cell>
          <cell r="E1152">
            <v>1</v>
          </cell>
          <cell r="F1152">
            <v>137.63</v>
          </cell>
          <cell r="G1152">
            <v>314.72789362784278</v>
          </cell>
        </row>
        <row r="1153">
          <cell r="C1153">
            <v>0</v>
          </cell>
          <cell r="E1153">
            <v>0</v>
          </cell>
          <cell r="G1153">
            <v>0</v>
          </cell>
        </row>
        <row r="1154">
          <cell r="E1154" t="str">
            <v xml:space="preserve">              TOTAL MANO DE OBRA:</v>
          </cell>
          <cell r="G1154">
            <v>500</v>
          </cell>
          <cell r="H1154">
            <v>500</v>
          </cell>
        </row>
        <row r="1156">
          <cell r="B1156" t="str">
            <v>HERRAMIENTA Y EQUIPO</v>
          </cell>
        </row>
        <row r="1157">
          <cell r="B1157" t="str">
            <v>DESCRIPCION</v>
          </cell>
          <cell r="D1157" t="str">
            <v>TIPO</v>
          </cell>
          <cell r="E1157" t="str">
            <v>TARIFA</v>
          </cell>
          <cell r="F1157" t="str">
            <v>RENDIMIENTO</v>
          </cell>
          <cell r="G1157" t="str">
            <v>VR PARCIAL</v>
          </cell>
        </row>
        <row r="1158">
          <cell r="B1158" t="str">
            <v>Herramienta menor</v>
          </cell>
          <cell r="E1158">
            <v>500</v>
          </cell>
          <cell r="F1158">
            <v>0.05</v>
          </cell>
          <cell r="G1158">
            <v>25</v>
          </cell>
        </row>
        <row r="1159">
          <cell r="D1159">
            <v>0</v>
          </cell>
          <cell r="E1159">
            <v>0</v>
          </cell>
          <cell r="G1159">
            <v>0</v>
          </cell>
        </row>
        <row r="1160">
          <cell r="D1160">
            <v>0</v>
          </cell>
          <cell r="E1160">
            <v>0</v>
          </cell>
          <cell r="F1160">
            <v>0</v>
          </cell>
          <cell r="G1160">
            <v>0</v>
          </cell>
        </row>
        <row r="1161">
          <cell r="D1161" t="str">
            <v xml:space="preserve">                      TOTAL HERRAMIENTA Y EQUIPO:</v>
          </cell>
          <cell r="G1161">
            <v>25</v>
          </cell>
        </row>
        <row r="1163">
          <cell r="B1163" t="str">
            <v>TRANSPORTE</v>
          </cell>
        </row>
        <row r="1164">
          <cell r="B1164" t="str">
            <v>MATERIAL</v>
          </cell>
          <cell r="D1164" t="str">
            <v>CANTIDAD</v>
          </cell>
          <cell r="E1164" t="str">
            <v>DISTANCIA</v>
          </cell>
          <cell r="F1164" t="str">
            <v>M3/KM</v>
          </cell>
          <cell r="G1164" t="str">
            <v>VR UNITARIO</v>
          </cell>
        </row>
        <row r="1167">
          <cell r="E1167" t="str">
            <v xml:space="preserve">                  TOTAL TRANSPORTE:</v>
          </cell>
          <cell r="G1167">
            <v>0</v>
          </cell>
        </row>
        <row r="1169">
          <cell r="E1169" t="str">
            <v>TOTAL COSTO DIRECTO:</v>
          </cell>
          <cell r="G1169">
            <v>1333</v>
          </cell>
        </row>
        <row r="1171">
          <cell r="B1171" t="str">
            <v>COSTOS INDIRECTOS</v>
          </cell>
        </row>
        <row r="1172">
          <cell r="B1172" t="str">
            <v>DESCRIPCION</v>
          </cell>
          <cell r="D1172" t="str">
            <v>PORCENTAJE</v>
          </cell>
          <cell r="F1172" t="str">
            <v>VR PARCIAL</v>
          </cell>
        </row>
        <row r="1173">
          <cell r="B1173" t="str">
            <v>ADMINISTRACION</v>
          </cell>
          <cell r="E1173">
            <v>0.12</v>
          </cell>
          <cell r="G1173">
            <v>159.96</v>
          </cell>
        </row>
        <row r="1174">
          <cell r="B1174" t="str">
            <v>IMPREVISTOS</v>
          </cell>
          <cell r="E1174">
            <v>0.08</v>
          </cell>
          <cell r="G1174">
            <v>106.64</v>
          </cell>
        </row>
        <row r="1175">
          <cell r="B1175" t="str">
            <v>UTILIDAD</v>
          </cell>
          <cell r="E1175">
            <v>0.05</v>
          </cell>
          <cell r="G1175">
            <v>66.650000000000006</v>
          </cell>
        </row>
        <row r="1176">
          <cell r="F1176" t="str">
            <v>TOTAL COSTO INDIRECTO:</v>
          </cell>
          <cell r="G1176">
            <v>333</v>
          </cell>
        </row>
        <row r="1179">
          <cell r="B1179" t="str">
            <v>PROPONENTE</v>
          </cell>
          <cell r="F1179" t="str">
            <v>ANALISIS DE PRECIO UNITARIO:</v>
          </cell>
          <cell r="G1179">
            <v>1666</v>
          </cell>
        </row>
        <row r="1182">
          <cell r="B1182" t="str">
            <v>REPUBLICA DE COLOMBIA</v>
          </cell>
        </row>
        <row r="1183">
          <cell r="B1183" t="str">
            <v>GOBERNACION DEL PUTUMAYO</v>
          </cell>
        </row>
        <row r="1184">
          <cell r="B1184" t="str">
            <v>SECRETARIA DE INFRAESTRUCTURA DEPARTAMENTAL</v>
          </cell>
        </row>
        <row r="1186">
          <cell r="B1186" t="str">
            <v>OBJETO:</v>
          </cell>
          <cell r="C1186" t="str">
            <v>CONSTRUCCION DE LA PLAZA DE MERCADO DE GANADO EN EL MUNICIPIO DE SIBUNDOY, DEPARTAMENTO DEL PUTUMAYO</v>
          </cell>
        </row>
        <row r="1187">
          <cell r="F1187" t="str">
            <v>FECHA:</v>
          </cell>
          <cell r="G1187" t="str">
            <v>NOVIEMBRE 20 / 2003</v>
          </cell>
        </row>
        <row r="1188">
          <cell r="A1188" t="str">
            <v>8,2</v>
          </cell>
          <cell r="B1188" t="str">
            <v>ITE M:</v>
          </cell>
          <cell r="C1188" t="str">
            <v>CABLE No 10</v>
          </cell>
          <cell r="F1188" t="str">
            <v>UNIDAD:</v>
          </cell>
          <cell r="G1188" t="str">
            <v>ML</v>
          </cell>
          <cell r="H1188">
            <v>1636</v>
          </cell>
        </row>
        <row r="1189">
          <cell r="H1189">
            <v>20</v>
          </cell>
        </row>
        <row r="1190">
          <cell r="B1190" t="str">
            <v>MATERIALES</v>
          </cell>
        </row>
        <row r="1191">
          <cell r="B1191" t="str">
            <v>DESCRIPCION</v>
          </cell>
          <cell r="D1191" t="str">
            <v>UND</v>
          </cell>
          <cell r="E1191" t="str">
            <v>CANTIDAD</v>
          </cell>
          <cell r="F1191" t="str">
            <v>VR UNITARIO</v>
          </cell>
          <cell r="G1191" t="str">
            <v>VR UNITARIO</v>
          </cell>
        </row>
        <row r="1192">
          <cell r="B1192" t="str">
            <v>Cable No 10</v>
          </cell>
          <cell r="D1192" t="str">
            <v>Ml</v>
          </cell>
          <cell r="E1192">
            <v>2</v>
          </cell>
          <cell r="F1192">
            <v>555.5</v>
          </cell>
          <cell r="G1192">
            <v>1111</v>
          </cell>
        </row>
        <row r="1193">
          <cell r="D1193">
            <v>0</v>
          </cell>
          <cell r="F1193">
            <v>0</v>
          </cell>
          <cell r="G1193">
            <v>0</v>
          </cell>
        </row>
        <row r="1194">
          <cell r="D1194">
            <v>0</v>
          </cell>
          <cell r="F1194">
            <v>0</v>
          </cell>
          <cell r="G1194">
            <v>0</v>
          </cell>
        </row>
        <row r="1195">
          <cell r="D1195">
            <v>0</v>
          </cell>
          <cell r="E1195" t="str">
            <v xml:space="preserve">                 TOTAL MATERIALES:</v>
          </cell>
          <cell r="G1195">
            <v>1111</v>
          </cell>
        </row>
        <row r="1197">
          <cell r="B1197" t="str">
            <v>MANO DE OBRA</v>
          </cell>
        </row>
        <row r="1198">
          <cell r="B1198" t="str">
            <v>DESCRIPCION</v>
          </cell>
          <cell r="C1198" t="str">
            <v>JORNAL</v>
          </cell>
          <cell r="D1198" t="str">
            <v>PRESTACIONES</v>
          </cell>
          <cell r="E1198" t="str">
            <v>CANTIDAD</v>
          </cell>
          <cell r="F1198" t="str">
            <v>RENDIMIENTO</v>
          </cell>
          <cell r="G1198" t="str">
            <v>VR PARCIAL</v>
          </cell>
        </row>
        <row r="1199">
          <cell r="B1199" t="str">
            <v>Ayudante</v>
          </cell>
          <cell r="C1199">
            <v>15000</v>
          </cell>
          <cell r="D1199">
            <v>0.7</v>
          </cell>
          <cell r="E1199">
            <v>1</v>
          </cell>
          <cell r="F1199">
            <v>137.63</v>
          </cell>
          <cell r="G1199">
            <v>185.27937222989175</v>
          </cell>
        </row>
        <row r="1200">
          <cell r="B1200" t="str">
            <v>Técnico electricista</v>
          </cell>
          <cell r="C1200">
            <v>25480.000000000004</v>
          </cell>
          <cell r="D1200">
            <v>0.7</v>
          </cell>
          <cell r="E1200">
            <v>1</v>
          </cell>
          <cell r="F1200">
            <v>137.63</v>
          </cell>
          <cell r="G1200">
            <v>314.72789362784278</v>
          </cell>
        </row>
        <row r="1201">
          <cell r="C1201">
            <v>0</v>
          </cell>
          <cell r="E1201">
            <v>0</v>
          </cell>
          <cell r="G1201">
            <v>0</v>
          </cell>
        </row>
        <row r="1202">
          <cell r="E1202" t="str">
            <v xml:space="preserve">              TOTAL MANO DE OBRA:</v>
          </cell>
          <cell r="G1202">
            <v>500</v>
          </cell>
          <cell r="H1202">
            <v>500</v>
          </cell>
        </row>
        <row r="1204">
          <cell r="B1204" t="str">
            <v>HERRAMIENTA Y EQUIPO</v>
          </cell>
        </row>
        <row r="1205">
          <cell r="B1205" t="str">
            <v>DESCRIPCION</v>
          </cell>
          <cell r="D1205" t="str">
            <v>TIPO</v>
          </cell>
          <cell r="E1205" t="str">
            <v>TARIFA</v>
          </cell>
          <cell r="F1205" t="str">
            <v>RENDIMIENTO</v>
          </cell>
          <cell r="G1205" t="str">
            <v>VR PARCIAL</v>
          </cell>
        </row>
        <row r="1206">
          <cell r="B1206" t="str">
            <v>Herramienta menor</v>
          </cell>
          <cell r="E1206">
            <v>500</v>
          </cell>
          <cell r="F1206">
            <v>0.05</v>
          </cell>
          <cell r="G1206">
            <v>25</v>
          </cell>
        </row>
        <row r="1207">
          <cell r="D1207">
            <v>0</v>
          </cell>
          <cell r="E1207">
            <v>0</v>
          </cell>
          <cell r="G1207">
            <v>0</v>
          </cell>
        </row>
        <row r="1208">
          <cell r="D1208">
            <v>0</v>
          </cell>
          <cell r="E1208">
            <v>0</v>
          </cell>
          <cell r="F1208">
            <v>0</v>
          </cell>
          <cell r="G1208">
            <v>0</v>
          </cell>
        </row>
        <row r="1209">
          <cell r="D1209" t="str">
            <v xml:space="preserve">                      TOTAL HERRAMIENTA Y EQUIPO:</v>
          </cell>
          <cell r="G1209">
            <v>25</v>
          </cell>
        </row>
        <row r="1211">
          <cell r="B1211" t="str">
            <v>TRANSPORTE</v>
          </cell>
        </row>
        <row r="1212">
          <cell r="B1212" t="str">
            <v>MATERIAL</v>
          </cell>
          <cell r="D1212" t="str">
            <v>CANTIDAD</v>
          </cell>
          <cell r="E1212" t="str">
            <v>DISTANCIA</v>
          </cell>
          <cell r="F1212" t="str">
            <v>M3/KM</v>
          </cell>
          <cell r="G1212" t="str">
            <v>VR UNITARIO</v>
          </cell>
        </row>
        <row r="1215">
          <cell r="E1215" t="str">
            <v xml:space="preserve">                  TOTAL TRANSPORTE:</v>
          </cell>
          <cell r="G1215">
            <v>0</v>
          </cell>
        </row>
        <row r="1217">
          <cell r="E1217" t="str">
            <v>TOTAL COSTO DIRECTO:</v>
          </cell>
          <cell r="G1217">
            <v>1636</v>
          </cell>
        </row>
        <row r="1219">
          <cell r="B1219" t="str">
            <v>COSTOS INDIRECTOS</v>
          </cell>
        </row>
        <row r="1220">
          <cell r="B1220" t="str">
            <v>DESCRIPCION</v>
          </cell>
          <cell r="D1220" t="str">
            <v>PORCENTAJE</v>
          </cell>
          <cell r="F1220" t="str">
            <v>VR PARCIAL</v>
          </cell>
        </row>
        <row r="1221">
          <cell r="B1221" t="str">
            <v>ADMINISTRACION</v>
          </cell>
          <cell r="E1221">
            <v>0.12</v>
          </cell>
          <cell r="G1221">
            <v>196.32</v>
          </cell>
        </row>
        <row r="1222">
          <cell r="B1222" t="str">
            <v>IMPREVISTOS</v>
          </cell>
          <cell r="E1222">
            <v>0.08</v>
          </cell>
          <cell r="G1222">
            <v>130.88</v>
          </cell>
        </row>
        <row r="1223">
          <cell r="B1223" t="str">
            <v>UTILIDAD</v>
          </cell>
          <cell r="E1223">
            <v>0.05</v>
          </cell>
          <cell r="G1223">
            <v>81.800000000000011</v>
          </cell>
        </row>
        <row r="1224">
          <cell r="F1224" t="str">
            <v>TOTAL COSTO INDIRECTO:</v>
          </cell>
          <cell r="G1224">
            <v>409</v>
          </cell>
        </row>
        <row r="1227">
          <cell r="B1227" t="str">
            <v>PROPONENTE</v>
          </cell>
          <cell r="F1227" t="str">
            <v>ANALISIS DE PRECIO UNITARIO:</v>
          </cell>
          <cell r="G1227">
            <v>2045</v>
          </cell>
        </row>
        <row r="1230">
          <cell r="B1230" t="str">
            <v>REPUBLICA DE COLOMBIA</v>
          </cell>
        </row>
        <row r="1231">
          <cell r="B1231" t="str">
            <v>GOBERNACION DEL PUTUMAYO</v>
          </cell>
        </row>
        <row r="1232">
          <cell r="B1232" t="str">
            <v>SECRETARIA DE INFRAESTRUCTURA DEPARTAMENTAL</v>
          </cell>
        </row>
        <row r="1234">
          <cell r="B1234" t="str">
            <v>OBJETO:</v>
          </cell>
          <cell r="C1234" t="str">
            <v>CONSTRUCCION DE LA PLAZA DE MERCADO DE GANADO EN EL MUNICIPIO DE SIBUNDOY, DEPARTAMENTO DEL PUTUMAYO</v>
          </cell>
        </row>
        <row r="1235">
          <cell r="F1235" t="str">
            <v>FECHA:</v>
          </cell>
          <cell r="G1235" t="str">
            <v>NOVIEMBRE 20 / 2003</v>
          </cell>
        </row>
        <row r="1236">
          <cell r="A1236" t="str">
            <v>8,3</v>
          </cell>
          <cell r="B1236" t="str">
            <v>ITE M:</v>
          </cell>
          <cell r="C1236" t="str">
            <v>TABLERO DE 3 CIRCUITOS</v>
          </cell>
          <cell r="F1236" t="str">
            <v>UNIDAD:</v>
          </cell>
          <cell r="G1236" t="str">
            <v>UND</v>
          </cell>
          <cell r="H1236">
            <v>71868</v>
          </cell>
        </row>
        <row r="1237">
          <cell r="H1237">
            <v>1</v>
          </cell>
        </row>
        <row r="1238">
          <cell r="B1238" t="str">
            <v>MATERIALES</v>
          </cell>
        </row>
        <row r="1239">
          <cell r="B1239" t="str">
            <v>DESCRIPCION</v>
          </cell>
          <cell r="D1239" t="str">
            <v>UND</v>
          </cell>
          <cell r="E1239" t="str">
            <v>CANTIDAD</v>
          </cell>
          <cell r="F1239" t="str">
            <v>VR UNITARIO</v>
          </cell>
          <cell r="G1239" t="str">
            <v>VR UNITARIO</v>
          </cell>
        </row>
        <row r="1240">
          <cell r="B1240" t="str">
            <v>Cortacicuito atornillado 1 polo</v>
          </cell>
          <cell r="D1240" t="str">
            <v>Un</v>
          </cell>
          <cell r="E1240">
            <v>1</v>
          </cell>
          <cell r="F1240">
            <v>7575</v>
          </cell>
          <cell r="G1240">
            <v>7575</v>
          </cell>
        </row>
        <row r="1241">
          <cell r="B1241" t="str">
            <v>Caja taco 3 puestos</v>
          </cell>
          <cell r="D1241" t="str">
            <v>Un</v>
          </cell>
          <cell r="E1241">
            <v>3</v>
          </cell>
          <cell r="F1241">
            <v>15655</v>
          </cell>
          <cell r="G1241">
            <v>46965</v>
          </cell>
        </row>
        <row r="1242">
          <cell r="D1242">
            <v>0</v>
          </cell>
          <cell r="F1242">
            <v>0</v>
          </cell>
          <cell r="G1242">
            <v>0</v>
          </cell>
        </row>
        <row r="1243">
          <cell r="D1243">
            <v>0</v>
          </cell>
          <cell r="E1243" t="str">
            <v xml:space="preserve">                 TOTAL MATERIALES:</v>
          </cell>
          <cell r="G1243">
            <v>54540</v>
          </cell>
        </row>
        <row r="1245">
          <cell r="B1245" t="str">
            <v>MANO DE OBRA</v>
          </cell>
        </row>
        <row r="1246">
          <cell r="B1246" t="str">
            <v>DESCRIPCION</v>
          </cell>
          <cell r="C1246" t="str">
            <v>JORNAL</v>
          </cell>
          <cell r="D1246" t="str">
            <v>PRESTACIONES</v>
          </cell>
          <cell r="E1246" t="str">
            <v>CANTIDAD</v>
          </cell>
          <cell r="F1246" t="str">
            <v>RENDIMIENTO</v>
          </cell>
          <cell r="G1246" t="str">
            <v>VR PARCIAL</v>
          </cell>
        </row>
        <row r="1247">
          <cell r="B1247" t="str">
            <v>Ayudante</v>
          </cell>
          <cell r="C1247">
            <v>15000</v>
          </cell>
          <cell r="D1247">
            <v>0.7</v>
          </cell>
          <cell r="E1247">
            <v>1</v>
          </cell>
          <cell r="F1247">
            <v>4.17</v>
          </cell>
          <cell r="G1247">
            <v>6115.1079136690651</v>
          </cell>
        </row>
        <row r="1248">
          <cell r="B1248" t="str">
            <v>Técnico electricista</v>
          </cell>
          <cell r="C1248">
            <v>25480.000000000004</v>
          </cell>
          <cell r="D1248">
            <v>0.7</v>
          </cell>
          <cell r="E1248">
            <v>1</v>
          </cell>
          <cell r="F1248">
            <v>4.17</v>
          </cell>
          <cell r="G1248">
            <v>10387.529976019185</v>
          </cell>
        </row>
        <row r="1249">
          <cell r="C1249">
            <v>0</v>
          </cell>
          <cell r="E1249">
            <v>0</v>
          </cell>
          <cell r="G1249">
            <v>0</v>
          </cell>
        </row>
        <row r="1250">
          <cell r="E1250" t="str">
            <v xml:space="preserve">              TOTAL MANO DE OBRA:</v>
          </cell>
          <cell r="G1250">
            <v>16503</v>
          </cell>
          <cell r="H1250">
            <v>16500</v>
          </cell>
        </row>
        <row r="1252">
          <cell r="B1252" t="str">
            <v>HERRAMIENTA Y EQUIPO</v>
          </cell>
        </row>
        <row r="1253">
          <cell r="B1253" t="str">
            <v>DESCRIPCION</v>
          </cell>
          <cell r="D1253" t="str">
            <v>TIPO</v>
          </cell>
          <cell r="E1253" t="str">
            <v>TARIFA</v>
          </cell>
          <cell r="F1253" t="str">
            <v>RENDIMIENTO</v>
          </cell>
          <cell r="G1253" t="str">
            <v>VR PARCIAL</v>
          </cell>
        </row>
        <row r="1254">
          <cell r="B1254" t="str">
            <v>Herramienta menor</v>
          </cell>
          <cell r="E1254">
            <v>16503</v>
          </cell>
          <cell r="F1254">
            <v>0.05</v>
          </cell>
          <cell r="G1254">
            <v>825.15000000000009</v>
          </cell>
        </row>
        <row r="1255">
          <cell r="D1255">
            <v>0</v>
          </cell>
          <cell r="E1255">
            <v>0</v>
          </cell>
          <cell r="G1255">
            <v>0</v>
          </cell>
        </row>
        <row r="1256">
          <cell r="D1256">
            <v>0</v>
          </cell>
          <cell r="E1256">
            <v>0</v>
          </cell>
          <cell r="F1256">
            <v>0</v>
          </cell>
          <cell r="G1256">
            <v>0</v>
          </cell>
        </row>
        <row r="1257">
          <cell r="D1257" t="str">
            <v xml:space="preserve">                      TOTAL HERRAMIENTA Y EQUIPO:</v>
          </cell>
          <cell r="G1257">
            <v>825</v>
          </cell>
        </row>
        <row r="1259">
          <cell r="B1259" t="str">
            <v>TRANSPORTE</v>
          </cell>
        </row>
        <row r="1260">
          <cell r="B1260" t="str">
            <v>MATERIAL</v>
          </cell>
          <cell r="D1260" t="str">
            <v>CANTIDAD</v>
          </cell>
          <cell r="E1260" t="str">
            <v>DISTANCIA</v>
          </cell>
          <cell r="F1260" t="str">
            <v>M3/KM</v>
          </cell>
          <cell r="G1260" t="str">
            <v>VR UNITARIO</v>
          </cell>
        </row>
        <row r="1263">
          <cell r="E1263" t="str">
            <v xml:space="preserve">                  TOTAL TRANSPORTE:</v>
          </cell>
          <cell r="G1263">
            <v>0</v>
          </cell>
        </row>
        <row r="1265">
          <cell r="E1265" t="str">
            <v>TOTAL COSTO DIRECTO:</v>
          </cell>
          <cell r="G1265">
            <v>71868</v>
          </cell>
        </row>
        <row r="1267">
          <cell r="B1267" t="str">
            <v>COSTOS INDIRECTOS</v>
          </cell>
        </row>
        <row r="1268">
          <cell r="B1268" t="str">
            <v>DESCRIPCION</v>
          </cell>
          <cell r="D1268" t="str">
            <v>PORCENTAJE</v>
          </cell>
          <cell r="F1268" t="str">
            <v>VR PARCIAL</v>
          </cell>
        </row>
        <row r="1269">
          <cell r="B1269" t="str">
            <v>ADMINISTRACION</v>
          </cell>
          <cell r="E1269">
            <v>0.12</v>
          </cell>
          <cell r="G1269">
            <v>8624.16</v>
          </cell>
        </row>
        <row r="1270">
          <cell r="B1270" t="str">
            <v>IMPREVISTOS</v>
          </cell>
          <cell r="E1270">
            <v>0.08</v>
          </cell>
          <cell r="G1270">
            <v>5749.4400000000005</v>
          </cell>
        </row>
        <row r="1271">
          <cell r="B1271" t="str">
            <v>UTILIDAD</v>
          </cell>
          <cell r="E1271">
            <v>0.05</v>
          </cell>
          <cell r="G1271">
            <v>3593.4</v>
          </cell>
        </row>
        <row r="1272">
          <cell r="F1272" t="str">
            <v>TOTAL COSTO INDIRECTO:</v>
          </cell>
          <cell r="G1272">
            <v>17967</v>
          </cell>
        </row>
        <row r="1275">
          <cell r="B1275" t="str">
            <v>PROPONENTE</v>
          </cell>
          <cell r="F1275" t="str">
            <v>ANALISIS DE PRECIO UNITARIO:</v>
          </cell>
          <cell r="G1275">
            <v>89835</v>
          </cell>
        </row>
        <row r="1278">
          <cell r="B1278" t="str">
            <v>REPUBLICA DE COLOMBIA</v>
          </cell>
        </row>
        <row r="1279">
          <cell r="B1279" t="str">
            <v>GOBERNACION DEL PUTUMAYO</v>
          </cell>
        </row>
        <row r="1280">
          <cell r="B1280" t="str">
            <v>SECRETARIA DE INFRAESTRUCTURA DEPARTAMENTAL</v>
          </cell>
        </row>
        <row r="1282">
          <cell r="B1282" t="str">
            <v>OBJETO:</v>
          </cell>
          <cell r="C1282" t="str">
            <v>CONSTRUCCION DE LA PLAZA DE MERCADO DE GANADO EN EL MUNICIPIO DE SIBUNDOY, DEPARTAMENTO DEL PUTUMAYO</v>
          </cell>
        </row>
        <row r="1283">
          <cell r="F1283" t="str">
            <v>FECHA:</v>
          </cell>
          <cell r="G1283" t="str">
            <v>NOVIEMBRE 20 / 2003</v>
          </cell>
        </row>
        <row r="1284">
          <cell r="A1284" t="str">
            <v>8,4</v>
          </cell>
          <cell r="B1284" t="str">
            <v>ITE M:</v>
          </cell>
          <cell r="C1284" t="str">
            <v>PUNTO ELECTRICO</v>
          </cell>
          <cell r="F1284" t="str">
            <v>UNIDAD:</v>
          </cell>
          <cell r="G1284" t="str">
            <v>UND</v>
          </cell>
          <cell r="H1284">
            <v>28861</v>
          </cell>
        </row>
        <row r="1285">
          <cell r="H1285">
            <v>10</v>
          </cell>
        </row>
        <row r="1286">
          <cell r="B1286" t="str">
            <v>MATERIALES</v>
          </cell>
        </row>
        <row r="1287">
          <cell r="B1287" t="str">
            <v>DESCRIPCION</v>
          </cell>
          <cell r="D1287" t="str">
            <v>UND</v>
          </cell>
          <cell r="E1287" t="str">
            <v>CANTIDAD</v>
          </cell>
          <cell r="F1287" t="str">
            <v>VR UNITARIO</v>
          </cell>
          <cell r="G1287" t="str">
            <v>VR UNITARIO</v>
          </cell>
        </row>
        <row r="1288">
          <cell r="B1288" t="str">
            <v>Aparato eléctico</v>
          </cell>
          <cell r="D1288" t="str">
            <v>Un</v>
          </cell>
          <cell r="E1288">
            <v>1.01</v>
          </cell>
          <cell r="F1288">
            <v>7070</v>
          </cell>
          <cell r="G1288">
            <v>7140.7</v>
          </cell>
        </row>
        <row r="1289">
          <cell r="B1289" t="str">
            <v>Caja galvanizada</v>
          </cell>
          <cell r="D1289" t="str">
            <v>Un</v>
          </cell>
          <cell r="E1289">
            <v>1.02</v>
          </cell>
          <cell r="F1289">
            <v>656.5</v>
          </cell>
          <cell r="G1289">
            <v>669.63</v>
          </cell>
        </row>
        <row r="1290">
          <cell r="B1290" t="str">
            <v>Tubo conduit 1/2"</v>
          </cell>
          <cell r="D1290" t="str">
            <v>Ml</v>
          </cell>
          <cell r="E1290">
            <v>3.06</v>
          </cell>
          <cell r="F1290">
            <v>1287.75</v>
          </cell>
          <cell r="G1290">
            <v>3940.5149999999999</v>
          </cell>
        </row>
        <row r="1291">
          <cell r="B1291" t="str">
            <v>Cable No 12</v>
          </cell>
          <cell r="D1291" t="str">
            <v>Ml</v>
          </cell>
          <cell r="E1291">
            <v>3.15</v>
          </cell>
          <cell r="F1291">
            <v>404</v>
          </cell>
          <cell r="G1291">
            <v>1272.5999999999999</v>
          </cell>
        </row>
        <row r="1292">
          <cell r="B1292" t="str">
            <v>Cable No 14</v>
          </cell>
          <cell r="D1292" t="str">
            <v>Ml</v>
          </cell>
          <cell r="E1292">
            <v>3.15</v>
          </cell>
          <cell r="F1292">
            <v>303</v>
          </cell>
          <cell r="G1292">
            <v>954.44999999999993</v>
          </cell>
        </row>
        <row r="1293">
          <cell r="B1293" t="str">
            <v>Plafón</v>
          </cell>
          <cell r="D1293" t="str">
            <v>Un</v>
          </cell>
          <cell r="E1293">
            <v>1.01</v>
          </cell>
          <cell r="F1293">
            <v>1212</v>
          </cell>
          <cell r="G1293">
            <v>1224.1200000000001</v>
          </cell>
        </row>
        <row r="1294">
          <cell r="D1294">
            <v>0</v>
          </cell>
          <cell r="E1294" t="str">
            <v xml:space="preserve">                 TOTAL MATERIALES:</v>
          </cell>
          <cell r="G1294">
            <v>15202</v>
          </cell>
        </row>
        <row r="1296">
          <cell r="B1296" t="str">
            <v>MANO DE OBRA</v>
          </cell>
        </row>
        <row r="1297">
          <cell r="B1297" t="str">
            <v>DESCRIPCION</v>
          </cell>
          <cell r="C1297" t="str">
            <v>JORNAL</v>
          </cell>
          <cell r="D1297" t="str">
            <v>PRESTACIONES</v>
          </cell>
          <cell r="E1297" t="str">
            <v>CANTIDAD</v>
          </cell>
          <cell r="F1297" t="str">
            <v>RENDIMIENTO</v>
          </cell>
          <cell r="G1297" t="str">
            <v>VR PARCIAL</v>
          </cell>
        </row>
        <row r="1298">
          <cell r="B1298" t="str">
            <v>Ayudante</v>
          </cell>
          <cell r="C1298">
            <v>15000</v>
          </cell>
          <cell r="D1298">
            <v>0.7</v>
          </cell>
          <cell r="E1298">
            <v>1</v>
          </cell>
          <cell r="F1298">
            <v>5.29</v>
          </cell>
          <cell r="G1298">
            <v>4820.4158790170131</v>
          </cell>
        </row>
        <row r="1299">
          <cell r="B1299" t="str">
            <v>Técnico electricista</v>
          </cell>
          <cell r="C1299">
            <v>25480.000000000004</v>
          </cell>
          <cell r="D1299">
            <v>0.7</v>
          </cell>
          <cell r="E1299">
            <v>1</v>
          </cell>
          <cell r="F1299">
            <v>5.29</v>
          </cell>
          <cell r="G1299">
            <v>8188.2797731568999</v>
          </cell>
        </row>
        <row r="1300">
          <cell r="C1300">
            <v>0</v>
          </cell>
          <cell r="E1300">
            <v>0</v>
          </cell>
          <cell r="G1300">
            <v>0</v>
          </cell>
        </row>
        <row r="1301">
          <cell r="E1301" t="str">
            <v xml:space="preserve">              TOTAL MANO DE OBRA:</v>
          </cell>
          <cell r="G1301">
            <v>13009</v>
          </cell>
          <cell r="H1301">
            <v>13000</v>
          </cell>
        </row>
        <row r="1303">
          <cell r="B1303" t="str">
            <v>HERRAMIENTA Y EQUIPO</v>
          </cell>
        </row>
        <row r="1304">
          <cell r="B1304" t="str">
            <v>DESCRIPCION</v>
          </cell>
          <cell r="D1304" t="str">
            <v>TIPO</v>
          </cell>
          <cell r="E1304" t="str">
            <v>TARIFA</v>
          </cell>
          <cell r="F1304" t="str">
            <v>RENDIMIENTO</v>
          </cell>
          <cell r="G1304" t="str">
            <v>VR PARCIAL</v>
          </cell>
        </row>
        <row r="1305">
          <cell r="B1305" t="str">
            <v>Herramienta menor</v>
          </cell>
          <cell r="E1305">
            <v>13009</v>
          </cell>
          <cell r="F1305">
            <v>0.05</v>
          </cell>
          <cell r="G1305">
            <v>650.45000000000005</v>
          </cell>
        </row>
        <row r="1306">
          <cell r="D1306">
            <v>0</v>
          </cell>
          <cell r="E1306">
            <v>0</v>
          </cell>
          <cell r="G1306">
            <v>0</v>
          </cell>
        </row>
        <row r="1307">
          <cell r="D1307">
            <v>0</v>
          </cell>
          <cell r="E1307">
            <v>0</v>
          </cell>
          <cell r="F1307">
            <v>0</v>
          </cell>
          <cell r="G1307">
            <v>0</v>
          </cell>
        </row>
        <row r="1308">
          <cell r="D1308" t="str">
            <v xml:space="preserve">                      TOTAL HERRAMIENTA Y EQUIPO:</v>
          </cell>
          <cell r="G1308">
            <v>650</v>
          </cell>
        </row>
        <row r="1310">
          <cell r="B1310" t="str">
            <v>TRANSPORTE</v>
          </cell>
        </row>
        <row r="1311">
          <cell r="B1311" t="str">
            <v>MATERIAL</v>
          </cell>
          <cell r="D1311" t="str">
            <v>CANTIDAD</v>
          </cell>
          <cell r="E1311" t="str">
            <v>DISTANCIA</v>
          </cell>
          <cell r="F1311" t="str">
            <v>M3/KM</v>
          </cell>
          <cell r="G1311" t="str">
            <v>VR UNITARIO</v>
          </cell>
        </row>
        <row r="1314">
          <cell r="E1314" t="str">
            <v xml:space="preserve">                  TOTAL TRANSPORTE:</v>
          </cell>
          <cell r="G1314">
            <v>0</v>
          </cell>
        </row>
        <row r="1316">
          <cell r="E1316" t="str">
            <v>TOTAL COSTO DIRECTO:</v>
          </cell>
          <cell r="G1316">
            <v>28861</v>
          </cell>
        </row>
        <row r="1318">
          <cell r="B1318" t="str">
            <v>COSTOS INDIRECTOS</v>
          </cell>
        </row>
        <row r="1319">
          <cell r="B1319" t="str">
            <v>DESCRIPCION</v>
          </cell>
          <cell r="D1319" t="str">
            <v>PORCENTAJE</v>
          </cell>
          <cell r="F1319" t="str">
            <v>VR PARCIAL</v>
          </cell>
        </row>
        <row r="1320">
          <cell r="B1320" t="str">
            <v>ADMINISTRACION</v>
          </cell>
          <cell r="E1320">
            <v>0.12</v>
          </cell>
          <cell r="G1320">
            <v>3463.3199999999997</v>
          </cell>
        </row>
        <row r="1321">
          <cell r="B1321" t="str">
            <v>IMPREVISTOS</v>
          </cell>
          <cell r="E1321">
            <v>0.08</v>
          </cell>
          <cell r="G1321">
            <v>2308.88</v>
          </cell>
        </row>
        <row r="1322">
          <cell r="B1322" t="str">
            <v>UTILIDAD</v>
          </cell>
          <cell r="E1322">
            <v>0.05</v>
          </cell>
          <cell r="G1322">
            <v>1443.0500000000002</v>
          </cell>
        </row>
        <row r="1323">
          <cell r="F1323" t="str">
            <v>TOTAL COSTO INDIRECTO:</v>
          </cell>
          <cell r="G1323">
            <v>7215</v>
          </cell>
        </row>
        <row r="1326">
          <cell r="B1326" t="str">
            <v>PROPONENTE</v>
          </cell>
          <cell r="F1326" t="str">
            <v>ANALISIS DE PRECIO UNITARIO:</v>
          </cell>
          <cell r="G1326">
            <v>36076</v>
          </cell>
        </row>
      </sheetData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4"/>
      <sheetName val="PRESUP"/>
      <sheetName val="APU"/>
      <sheetName val="MATERIALES"/>
    </sheetNames>
    <sheetDataSet>
      <sheetData sheetId="0" refreshError="1"/>
      <sheetData sheetId="1" refreshError="1"/>
      <sheetData sheetId="2" refreshError="1">
        <row r="1">
          <cell r="B1" t="str">
            <v>REPUBLICA DE COLOMBIA</v>
          </cell>
        </row>
        <row r="2">
          <cell r="B2" t="str">
            <v>GOBERNACION DEL PUTUMAYO</v>
          </cell>
        </row>
        <row r="3">
          <cell r="B3" t="str">
            <v>SECRETARIA DE INFRAESTRUCTURA DEPARTAMENTAL</v>
          </cell>
        </row>
        <row r="5">
          <cell r="B5" t="str">
            <v>OBJETO:</v>
          </cell>
          <cell r="C5" t="str">
            <v>CONSTRUCCION DE LA PLAZA DE MERCADO DE GANADO EN EL MUNICIPIO DE SIBUNDOY, DEPARTAMENTO DEL PUTUMAYO</v>
          </cell>
        </row>
        <row r="6">
          <cell r="F6" t="str">
            <v>FECHA:</v>
          </cell>
          <cell r="G6" t="str">
            <v>NOVIEMBRE 20 / 2003</v>
          </cell>
        </row>
        <row r="7">
          <cell r="A7" t="str">
            <v>1,1</v>
          </cell>
          <cell r="B7" t="str">
            <v>ITE M:</v>
          </cell>
          <cell r="C7" t="str">
            <v>LOCALIZACION Y REPLANTEO</v>
          </cell>
          <cell r="F7" t="str">
            <v>UNIDAD:</v>
          </cell>
          <cell r="G7" t="str">
            <v>M2</v>
          </cell>
          <cell r="H7">
            <v>650</v>
          </cell>
        </row>
        <row r="8">
          <cell r="H8">
            <v>158.6</v>
          </cell>
        </row>
        <row r="9">
          <cell r="B9" t="str">
            <v>MATERIALES</v>
          </cell>
        </row>
        <row r="10">
          <cell r="B10" t="str">
            <v>DESCRIPCION</v>
          </cell>
          <cell r="D10" t="str">
            <v>UND</v>
          </cell>
          <cell r="E10" t="str">
            <v>CANTIDAD</v>
          </cell>
          <cell r="F10" t="str">
            <v>VR UNITARIO</v>
          </cell>
          <cell r="G10" t="str">
            <v>VR UNITARIO</v>
          </cell>
        </row>
        <row r="11">
          <cell r="B11" t="str">
            <v>Alambre negro</v>
          </cell>
          <cell r="D11" t="str">
            <v>Kg</v>
          </cell>
          <cell r="E11">
            <v>0.01</v>
          </cell>
          <cell r="F11">
            <v>1800</v>
          </cell>
          <cell r="G11">
            <v>18</v>
          </cell>
        </row>
        <row r="12">
          <cell r="B12" t="str">
            <v>Durmiente ordinario 4x.04x.04 m</v>
          </cell>
          <cell r="D12" t="str">
            <v>Un</v>
          </cell>
          <cell r="E12">
            <v>0.5</v>
          </cell>
          <cell r="F12">
            <v>404</v>
          </cell>
          <cell r="G12">
            <v>202</v>
          </cell>
        </row>
        <row r="13">
          <cell r="B13" t="str">
            <v>Puntilla c/cabeza</v>
          </cell>
          <cell r="D13" t="str">
            <v>Lb</v>
          </cell>
          <cell r="E13">
            <v>0.01</v>
          </cell>
          <cell r="F13">
            <v>980.00000000000011</v>
          </cell>
          <cell r="G13">
            <v>9.8000000000000007</v>
          </cell>
        </row>
        <row r="14">
          <cell r="D14">
            <v>0</v>
          </cell>
          <cell r="E14" t="str">
            <v xml:space="preserve">                 TOTAL MATERIALES:</v>
          </cell>
          <cell r="G14">
            <v>230</v>
          </cell>
        </row>
        <row r="16">
          <cell r="B16" t="str">
            <v>MANO DE OBRA</v>
          </cell>
        </row>
        <row r="17">
          <cell r="B17" t="str">
            <v>DESCRIPCION</v>
          </cell>
          <cell r="C17" t="str">
            <v>JORNAL</v>
          </cell>
          <cell r="D17" t="str">
            <v>PRESTACIONES</v>
          </cell>
          <cell r="E17" t="str">
            <v>CANTIDAD</v>
          </cell>
          <cell r="F17" t="str">
            <v>RENDIMIENTO</v>
          </cell>
          <cell r="G17" t="str">
            <v>VR PARCIAL</v>
          </cell>
        </row>
        <row r="18">
          <cell r="B18" t="str">
            <v>Ayudante</v>
          </cell>
          <cell r="C18">
            <v>15000</v>
          </cell>
          <cell r="D18">
            <v>0.7</v>
          </cell>
          <cell r="E18">
            <v>1</v>
          </cell>
          <cell r="F18">
            <v>172.04</v>
          </cell>
          <cell r="G18">
            <v>148.22134387351778</v>
          </cell>
        </row>
        <row r="19">
          <cell r="B19" t="str">
            <v xml:space="preserve">Oficial </v>
          </cell>
          <cell r="C19">
            <v>25480.000000000004</v>
          </cell>
          <cell r="D19">
            <v>0.7</v>
          </cell>
          <cell r="E19">
            <v>1</v>
          </cell>
          <cell r="F19">
            <v>172.04</v>
          </cell>
          <cell r="G19">
            <v>251.77865612648222</v>
          </cell>
        </row>
        <row r="20">
          <cell r="C20">
            <v>0</v>
          </cell>
          <cell r="E20">
            <v>0</v>
          </cell>
          <cell r="G20">
            <v>0</v>
          </cell>
        </row>
        <row r="21">
          <cell r="E21" t="str">
            <v xml:space="preserve">              TOTAL MANO DE OBRA:</v>
          </cell>
          <cell r="G21">
            <v>400</v>
          </cell>
          <cell r="H21">
            <v>400</v>
          </cell>
        </row>
        <row r="23">
          <cell r="B23" t="str">
            <v>HERRAMIENTA Y EQUIPO</v>
          </cell>
        </row>
        <row r="24">
          <cell r="B24" t="str">
            <v>DESCRIPCION</v>
          </cell>
          <cell r="D24" t="str">
            <v>TIPO</v>
          </cell>
          <cell r="E24" t="str">
            <v>TARIFA</v>
          </cell>
          <cell r="F24" t="str">
            <v>RENDIMIENTO</v>
          </cell>
          <cell r="G24" t="str">
            <v>VR PARCIAL</v>
          </cell>
        </row>
        <row r="25">
          <cell r="B25" t="str">
            <v>Herramienta menor</v>
          </cell>
          <cell r="E25">
            <v>400</v>
          </cell>
          <cell r="F25">
            <v>0.05</v>
          </cell>
          <cell r="G25">
            <v>20</v>
          </cell>
        </row>
        <row r="26">
          <cell r="D26">
            <v>0</v>
          </cell>
          <cell r="F26">
            <v>0</v>
          </cell>
          <cell r="G26">
            <v>0</v>
          </cell>
        </row>
        <row r="27">
          <cell r="D27">
            <v>0</v>
          </cell>
          <cell r="F27">
            <v>0</v>
          </cell>
          <cell r="G27">
            <v>0</v>
          </cell>
        </row>
        <row r="28">
          <cell r="D28" t="str">
            <v xml:space="preserve">                      TOTAL HERRAMIENTA Y EQUIPO:</v>
          </cell>
          <cell r="G28">
            <v>20</v>
          </cell>
        </row>
        <row r="30">
          <cell r="B30" t="str">
            <v>TRANSPORTE</v>
          </cell>
        </row>
        <row r="31">
          <cell r="B31" t="str">
            <v>MATERIAL</v>
          </cell>
          <cell r="D31" t="str">
            <v>CANTIDAD</v>
          </cell>
          <cell r="E31" t="str">
            <v>DISTANCIA</v>
          </cell>
          <cell r="F31" t="str">
            <v>M3/KM</v>
          </cell>
          <cell r="G31" t="str">
            <v>VR UNITARIO</v>
          </cell>
        </row>
        <row r="34">
          <cell r="E34" t="str">
            <v xml:space="preserve">                  TOTAL TRANSPORTE:</v>
          </cell>
          <cell r="G34">
            <v>0</v>
          </cell>
        </row>
        <row r="36">
          <cell r="E36" t="str">
            <v>TOTAL COSTO DIRECTO:</v>
          </cell>
          <cell r="G36">
            <v>650</v>
          </cell>
        </row>
        <row r="38">
          <cell r="B38" t="str">
            <v>COSTOS INDIRECTOS</v>
          </cell>
        </row>
        <row r="39">
          <cell r="B39" t="str">
            <v>DESCRIPCION</v>
          </cell>
          <cell r="D39" t="str">
            <v>PORCENTAJE</v>
          </cell>
          <cell r="F39" t="str">
            <v>VR PARCIAL</v>
          </cell>
        </row>
        <row r="40">
          <cell r="B40" t="str">
            <v>ADMINISTRACION</v>
          </cell>
          <cell r="E40">
            <v>0.12</v>
          </cell>
          <cell r="G40">
            <v>78</v>
          </cell>
        </row>
        <row r="41">
          <cell r="B41" t="str">
            <v>IMPREVISTOS</v>
          </cell>
          <cell r="E41">
            <v>0.08</v>
          </cell>
          <cell r="G41">
            <v>52</v>
          </cell>
        </row>
        <row r="42">
          <cell r="B42" t="str">
            <v>UTILIDAD</v>
          </cell>
          <cell r="E42">
            <v>0.05</v>
          </cell>
          <cell r="G42">
            <v>32.5</v>
          </cell>
        </row>
        <row r="43">
          <cell r="F43" t="str">
            <v>TOTAL COSTO INDIRECTO:</v>
          </cell>
          <cell r="G43">
            <v>163</v>
          </cell>
        </row>
        <row r="46">
          <cell r="B46" t="str">
            <v>PROPONENTE</v>
          </cell>
          <cell r="F46" t="str">
            <v>ANALISIS DE PRECIO UNITARIO:</v>
          </cell>
          <cell r="G46">
            <v>813</v>
          </cell>
        </row>
        <row r="49">
          <cell r="B49" t="str">
            <v>REPUBLICA DE COLOMBIA</v>
          </cell>
        </row>
        <row r="50">
          <cell r="B50" t="str">
            <v>GOBERNACION DEL PUTUMAYO</v>
          </cell>
        </row>
        <row r="51">
          <cell r="B51" t="str">
            <v>SECRETARIA DE INFRAESTRUCTURA DEPARTAMENTAL</v>
          </cell>
        </row>
        <row r="53">
          <cell r="B53" t="str">
            <v>OBJETO:</v>
          </cell>
          <cell r="C53" t="str">
            <v>CONSTRUCCION DE LA PLAZA DE MERCADO DE GANADO EN EL MUNICIPIO DE SIBUNDOY, DEPARTAMENTO DEL PUTUMAYO</v>
          </cell>
        </row>
        <row r="54">
          <cell r="F54" t="str">
            <v>FECHA:</v>
          </cell>
          <cell r="G54" t="str">
            <v>NOVIEMBRE 20 / 2003</v>
          </cell>
        </row>
        <row r="55">
          <cell r="A55" t="str">
            <v>1,2</v>
          </cell>
          <cell r="B55" t="str">
            <v>ITE M:</v>
          </cell>
          <cell r="C55" t="str">
            <v>EXPLANACION Y DESCAPOTE</v>
          </cell>
          <cell r="F55" t="str">
            <v>UNIDAD:</v>
          </cell>
          <cell r="G55" t="str">
            <v>M2</v>
          </cell>
          <cell r="H55">
            <v>1313</v>
          </cell>
        </row>
        <row r="56">
          <cell r="H56">
            <v>158.6</v>
          </cell>
        </row>
        <row r="57">
          <cell r="B57" t="str">
            <v>MATERIALES</v>
          </cell>
        </row>
        <row r="58">
          <cell r="B58" t="str">
            <v>DESCRIPCION</v>
          </cell>
          <cell r="D58" t="str">
            <v>UND</v>
          </cell>
          <cell r="E58" t="str">
            <v>CANTIDAD</v>
          </cell>
          <cell r="F58" t="str">
            <v>VR UNITARIO</v>
          </cell>
          <cell r="G58" t="str">
            <v>VR UNITARIO</v>
          </cell>
        </row>
        <row r="59">
          <cell r="F59">
            <v>0</v>
          </cell>
          <cell r="G59">
            <v>0</v>
          </cell>
        </row>
        <row r="60">
          <cell r="F60">
            <v>0</v>
          </cell>
          <cell r="G60">
            <v>0</v>
          </cell>
        </row>
        <row r="61">
          <cell r="F61">
            <v>0</v>
          </cell>
          <cell r="G61">
            <v>0</v>
          </cell>
        </row>
        <row r="62">
          <cell r="D62">
            <v>0</v>
          </cell>
          <cell r="E62" t="str">
            <v xml:space="preserve">                 TOTAL MATERIALES:</v>
          </cell>
          <cell r="G62">
            <v>0</v>
          </cell>
        </row>
        <row r="64">
          <cell r="B64" t="str">
            <v>MANO DE OBRA</v>
          </cell>
        </row>
        <row r="65">
          <cell r="B65" t="str">
            <v>DESCRIPCION</v>
          </cell>
          <cell r="C65" t="str">
            <v>JORNAL</v>
          </cell>
          <cell r="D65" t="str">
            <v>PRESTACIONES</v>
          </cell>
          <cell r="E65" t="str">
            <v>CANTIDAD</v>
          </cell>
          <cell r="F65" t="str">
            <v>RENDIMIENTO</v>
          </cell>
          <cell r="G65" t="str">
            <v>VR PARCIAL</v>
          </cell>
        </row>
        <row r="66">
          <cell r="B66" t="str">
            <v>Ayudante</v>
          </cell>
          <cell r="C66">
            <v>15000</v>
          </cell>
          <cell r="D66">
            <v>0.7</v>
          </cell>
          <cell r="E66">
            <v>1</v>
          </cell>
          <cell r="F66">
            <v>55.05</v>
          </cell>
          <cell r="G66">
            <v>463.21525885558583</v>
          </cell>
        </row>
        <row r="67">
          <cell r="B67" t="str">
            <v xml:space="preserve">Oficial </v>
          </cell>
          <cell r="C67">
            <v>25480.000000000004</v>
          </cell>
          <cell r="D67">
            <v>0.7</v>
          </cell>
          <cell r="E67">
            <v>1</v>
          </cell>
          <cell r="F67">
            <v>55.05</v>
          </cell>
          <cell r="G67">
            <v>786.84831970935522</v>
          </cell>
        </row>
        <row r="68">
          <cell r="C68">
            <v>0</v>
          </cell>
          <cell r="E68">
            <v>0</v>
          </cell>
          <cell r="G68">
            <v>0</v>
          </cell>
        </row>
        <row r="69">
          <cell r="E69" t="str">
            <v xml:space="preserve">              TOTAL MANO DE OBRA:</v>
          </cell>
          <cell r="G69">
            <v>1250</v>
          </cell>
          <cell r="H69">
            <v>1250</v>
          </cell>
        </row>
        <row r="71">
          <cell r="B71" t="str">
            <v>HERRAMIENTA Y EQUIPO</v>
          </cell>
        </row>
        <row r="72">
          <cell r="B72" t="str">
            <v>DESCRIPCION</v>
          </cell>
          <cell r="D72" t="str">
            <v>TIPO</v>
          </cell>
          <cell r="E72" t="str">
            <v>TARIFA</v>
          </cell>
          <cell r="F72" t="str">
            <v>RENDIMIENTO</v>
          </cell>
          <cell r="G72" t="str">
            <v>VR PARCIAL</v>
          </cell>
        </row>
        <row r="73">
          <cell r="B73" t="str">
            <v>Herramienta menor</v>
          </cell>
          <cell r="E73">
            <v>1250</v>
          </cell>
          <cell r="F73">
            <v>0.05</v>
          </cell>
          <cell r="G73">
            <v>62.5</v>
          </cell>
        </row>
        <row r="74">
          <cell r="D74">
            <v>0</v>
          </cell>
          <cell r="F74">
            <v>0</v>
          </cell>
          <cell r="G74">
            <v>0</v>
          </cell>
        </row>
        <row r="75">
          <cell r="D75">
            <v>0</v>
          </cell>
          <cell r="F75">
            <v>0</v>
          </cell>
          <cell r="G75">
            <v>0</v>
          </cell>
        </row>
        <row r="76">
          <cell r="D76" t="str">
            <v xml:space="preserve">                      TOTAL HERRAMIENTA Y EQUIPO:</v>
          </cell>
          <cell r="G76">
            <v>63</v>
          </cell>
        </row>
        <row r="78">
          <cell r="B78" t="str">
            <v>TRANSPORTE</v>
          </cell>
        </row>
        <row r="79">
          <cell r="B79" t="str">
            <v>MATERIAL</v>
          </cell>
          <cell r="D79" t="str">
            <v>CANTIDAD</v>
          </cell>
          <cell r="E79" t="str">
            <v>DISTANCIA</v>
          </cell>
          <cell r="F79" t="str">
            <v>M3/KM</v>
          </cell>
          <cell r="G79" t="str">
            <v>VR UNITARIO</v>
          </cell>
        </row>
        <row r="82">
          <cell r="E82" t="str">
            <v xml:space="preserve">                  TOTAL TRANSPORTE:</v>
          </cell>
          <cell r="G82">
            <v>0</v>
          </cell>
        </row>
        <row r="84">
          <cell r="E84" t="str">
            <v>TOTAL COSTO DIRECTO:</v>
          </cell>
          <cell r="G84">
            <v>1313</v>
          </cell>
        </row>
        <row r="86">
          <cell r="B86" t="str">
            <v>COSTOS INDIRECTOS</v>
          </cell>
        </row>
        <row r="87">
          <cell r="B87" t="str">
            <v>DESCRIPCION</v>
          </cell>
          <cell r="D87" t="str">
            <v>PORCENTAJE</v>
          </cell>
          <cell r="F87" t="str">
            <v>VR PARCIAL</v>
          </cell>
        </row>
        <row r="88">
          <cell r="B88" t="str">
            <v>ADMINISTRACION</v>
          </cell>
          <cell r="E88">
            <v>0.12</v>
          </cell>
          <cell r="G88">
            <v>157.56</v>
          </cell>
        </row>
        <row r="89">
          <cell r="B89" t="str">
            <v>IMPREVISTOS</v>
          </cell>
          <cell r="E89">
            <v>0.08</v>
          </cell>
          <cell r="G89">
            <v>105.04</v>
          </cell>
        </row>
        <row r="90">
          <cell r="B90" t="str">
            <v>UTILIDAD</v>
          </cell>
          <cell r="E90">
            <v>0.05</v>
          </cell>
          <cell r="G90">
            <v>65.650000000000006</v>
          </cell>
        </row>
        <row r="91">
          <cell r="F91" t="str">
            <v>TOTAL COSTO INDIRECTO:</v>
          </cell>
          <cell r="G91">
            <v>328</v>
          </cell>
        </row>
        <row r="94">
          <cell r="B94" t="str">
            <v>PROPONENTE</v>
          </cell>
          <cell r="F94" t="str">
            <v>ANALISIS DE PRECIO UNITARIO:</v>
          </cell>
          <cell r="G94">
            <v>1641</v>
          </cell>
        </row>
        <row r="97">
          <cell r="B97" t="str">
            <v>REPUBLICA DE COLOMBIA</v>
          </cell>
        </row>
        <row r="98">
          <cell r="B98" t="str">
            <v>GOBERNACION DEL PUTUMAYO</v>
          </cell>
        </row>
        <row r="99">
          <cell r="B99" t="str">
            <v>SECRETARIA DE INFRAESTRUCTURA DEPARTAMENTAL</v>
          </cell>
        </row>
        <row r="101">
          <cell r="B101" t="str">
            <v>OBJETO:</v>
          </cell>
          <cell r="C101" t="str">
            <v>CONSTRUCCION DE LA PLAZA DE MERCADO DE GANADO EN EL MUNICIPIO DE SIBUNDOY, DEPARTAMENTO DEL PUTUMAYO</v>
          </cell>
        </row>
        <row r="102">
          <cell r="F102" t="str">
            <v>FECHA:</v>
          </cell>
          <cell r="G102" t="str">
            <v>NOVIEMBRE 20 / 2003</v>
          </cell>
        </row>
        <row r="103">
          <cell r="A103" t="str">
            <v>1,3</v>
          </cell>
          <cell r="B103" t="str">
            <v>ITE M:</v>
          </cell>
          <cell r="C103" t="str">
            <v>DESALOJO DE SOBRANTES</v>
          </cell>
          <cell r="F103" t="str">
            <v>UNIDAD:</v>
          </cell>
          <cell r="G103" t="str">
            <v>M3</v>
          </cell>
          <cell r="H103">
            <v>1554</v>
          </cell>
        </row>
        <row r="104">
          <cell r="H104">
            <v>12.69</v>
          </cell>
        </row>
        <row r="105">
          <cell r="B105" t="str">
            <v>MATERIALES</v>
          </cell>
        </row>
        <row r="106">
          <cell r="B106" t="str">
            <v>DESCRIPCION</v>
          </cell>
          <cell r="D106" t="str">
            <v>UND</v>
          </cell>
          <cell r="E106" t="str">
            <v>CANTIDAD</v>
          </cell>
          <cell r="F106" t="str">
            <v>VR UNITARIO</v>
          </cell>
          <cell r="G106" t="str">
            <v>VR UNITARIO</v>
          </cell>
        </row>
        <row r="107">
          <cell r="F107">
            <v>0</v>
          </cell>
          <cell r="G107">
            <v>0</v>
          </cell>
        </row>
        <row r="108">
          <cell r="F108">
            <v>0</v>
          </cell>
          <cell r="G108">
            <v>0</v>
          </cell>
        </row>
        <row r="109">
          <cell r="F109">
            <v>0</v>
          </cell>
          <cell r="G109">
            <v>0</v>
          </cell>
        </row>
        <row r="110">
          <cell r="D110">
            <v>0</v>
          </cell>
          <cell r="E110" t="str">
            <v xml:space="preserve">                 TOTAL MATERIALES:</v>
          </cell>
          <cell r="G110">
            <v>0</v>
          </cell>
        </row>
        <row r="112">
          <cell r="B112" t="str">
            <v>MANO DE OBRA</v>
          </cell>
        </row>
        <row r="113">
          <cell r="B113" t="str">
            <v>DESCRIPCION</v>
          </cell>
          <cell r="C113" t="str">
            <v>JORNAL</v>
          </cell>
          <cell r="D113" t="str">
            <v>PRESTACIONES</v>
          </cell>
          <cell r="E113" t="str">
            <v>CANTIDAD</v>
          </cell>
          <cell r="F113" t="str">
            <v>RENDIMIENTO</v>
          </cell>
          <cell r="G113" t="str">
            <v>VR PARCIAL</v>
          </cell>
        </row>
        <row r="114">
          <cell r="B114" t="str">
            <v>Ayudante</v>
          </cell>
          <cell r="C114">
            <v>15000</v>
          </cell>
          <cell r="D114">
            <v>0.7</v>
          </cell>
          <cell r="E114">
            <v>1</v>
          </cell>
          <cell r="F114">
            <v>17.23</v>
          </cell>
          <cell r="G114">
            <v>1479.9767846778873</v>
          </cell>
        </row>
        <row r="115">
          <cell r="C115">
            <v>0</v>
          </cell>
          <cell r="G115">
            <v>0</v>
          </cell>
        </row>
        <row r="116">
          <cell r="C116">
            <v>0</v>
          </cell>
          <cell r="E116">
            <v>0</v>
          </cell>
          <cell r="G116">
            <v>0</v>
          </cell>
        </row>
        <row r="117">
          <cell r="E117" t="str">
            <v xml:space="preserve">              TOTAL MANO DE OBRA:</v>
          </cell>
          <cell r="G117">
            <v>1480</v>
          </cell>
          <cell r="H117">
            <v>1480</v>
          </cell>
        </row>
        <row r="119">
          <cell r="B119" t="str">
            <v>HERRAMIENTA Y EQUIPO</v>
          </cell>
        </row>
        <row r="120">
          <cell r="B120" t="str">
            <v>DESCRIPCION</v>
          </cell>
          <cell r="D120" t="str">
            <v>TIPO</v>
          </cell>
          <cell r="E120" t="str">
            <v>TARIFA</v>
          </cell>
          <cell r="F120" t="str">
            <v>RENDIMIENTO</v>
          </cell>
          <cell r="G120" t="str">
            <v>VR PARCIAL</v>
          </cell>
        </row>
        <row r="121">
          <cell r="B121" t="str">
            <v>Herramienta menor</v>
          </cell>
          <cell r="E121">
            <v>1480</v>
          </cell>
          <cell r="F121">
            <v>0.05</v>
          </cell>
          <cell r="G121">
            <v>74</v>
          </cell>
        </row>
        <row r="122">
          <cell r="D122">
            <v>0</v>
          </cell>
          <cell r="F122">
            <v>0</v>
          </cell>
          <cell r="G122">
            <v>0</v>
          </cell>
        </row>
        <row r="123">
          <cell r="D123">
            <v>0</v>
          </cell>
          <cell r="F123">
            <v>0</v>
          </cell>
          <cell r="G123">
            <v>0</v>
          </cell>
        </row>
        <row r="124">
          <cell r="D124" t="str">
            <v xml:space="preserve">                      TOTAL HERRAMIENTA Y EQUIPO:</v>
          </cell>
          <cell r="G124">
            <v>74</v>
          </cell>
        </row>
        <row r="126">
          <cell r="B126" t="str">
            <v>TRANSPORTE</v>
          </cell>
        </row>
        <row r="127">
          <cell r="B127" t="str">
            <v>MATERIAL</v>
          </cell>
          <cell r="D127" t="str">
            <v>CANTIDAD</v>
          </cell>
          <cell r="E127" t="str">
            <v>DISTANCIA</v>
          </cell>
          <cell r="F127" t="str">
            <v>M3/KM</v>
          </cell>
          <cell r="G127" t="str">
            <v>VR UNITARIO</v>
          </cell>
        </row>
        <row r="130">
          <cell r="E130" t="str">
            <v xml:space="preserve">                  TOTAL TRANSPORTE:</v>
          </cell>
          <cell r="G130">
            <v>0</v>
          </cell>
        </row>
        <row r="132">
          <cell r="E132" t="str">
            <v>TOTAL COSTO DIRECTO:</v>
          </cell>
          <cell r="G132">
            <v>1554</v>
          </cell>
        </row>
        <row r="134">
          <cell r="B134" t="str">
            <v>COSTOS INDIRECTOS</v>
          </cell>
        </row>
        <row r="135">
          <cell r="B135" t="str">
            <v>DESCRIPCION</v>
          </cell>
          <cell r="D135" t="str">
            <v>PORCENTAJE</v>
          </cell>
          <cell r="F135" t="str">
            <v>VR PARCIAL</v>
          </cell>
        </row>
        <row r="136">
          <cell r="B136" t="str">
            <v>ADMINISTRACION</v>
          </cell>
          <cell r="E136">
            <v>0.12</v>
          </cell>
          <cell r="G136">
            <v>186.48</v>
          </cell>
        </row>
        <row r="137">
          <cell r="B137" t="str">
            <v>IMPREVISTOS</v>
          </cell>
          <cell r="E137">
            <v>0.08</v>
          </cell>
          <cell r="G137">
            <v>124.32000000000001</v>
          </cell>
        </row>
        <row r="138">
          <cell r="B138" t="str">
            <v>UTILIDAD</v>
          </cell>
          <cell r="E138">
            <v>0.05</v>
          </cell>
          <cell r="G138">
            <v>77.7</v>
          </cell>
        </row>
        <row r="139">
          <cell r="F139" t="str">
            <v>TOTAL COSTO INDIRECTO:</v>
          </cell>
          <cell r="G139">
            <v>389</v>
          </cell>
        </row>
        <row r="142">
          <cell r="B142" t="str">
            <v>PROPONENTE</v>
          </cell>
          <cell r="F142" t="str">
            <v>ANALISIS DE PRECIO UNITARIO:</v>
          </cell>
          <cell r="G142">
            <v>1943</v>
          </cell>
        </row>
        <row r="145">
          <cell r="B145" t="str">
            <v>REPUBLICA DE COLOMBIA</v>
          </cell>
        </row>
        <row r="146">
          <cell r="B146" t="str">
            <v>GOBERNACION DEL PUTUMAYO</v>
          </cell>
        </row>
        <row r="147">
          <cell r="B147" t="str">
            <v>SECRETARIA DE INFRAESTRUCTURA DEPARTAMENTAL</v>
          </cell>
        </row>
        <row r="149">
          <cell r="B149" t="str">
            <v>OBJETO:</v>
          </cell>
          <cell r="C149" t="str">
            <v>CONSTRUCCION DE LA PLAZA DE MERCADO DE GANADO EN EL MUNICIPIO DE SIBUNDOY, DEPARTAMENTO DEL PUTUMAYO</v>
          </cell>
        </row>
        <row r="150">
          <cell r="F150" t="str">
            <v>FECHA:</v>
          </cell>
          <cell r="G150" t="str">
            <v>NOVIEMBRE 20 / 2003</v>
          </cell>
        </row>
        <row r="151">
          <cell r="A151" t="str">
            <v>1,4</v>
          </cell>
          <cell r="B151" t="str">
            <v>ITE M:</v>
          </cell>
          <cell r="C151" t="str">
            <v>EXCAVACION EN TIERRA</v>
          </cell>
          <cell r="F151" t="str">
            <v>UNIDAD:</v>
          </cell>
          <cell r="G151" t="str">
            <v>M3</v>
          </cell>
          <cell r="H151">
            <v>5774</v>
          </cell>
        </row>
        <row r="152">
          <cell r="H152">
            <v>9.01</v>
          </cell>
        </row>
        <row r="153">
          <cell r="B153" t="str">
            <v>MATERIALES</v>
          </cell>
        </row>
        <row r="154">
          <cell r="B154" t="str">
            <v>DESCRIPCION</v>
          </cell>
          <cell r="D154" t="str">
            <v>UND</v>
          </cell>
          <cell r="E154" t="str">
            <v>CANTIDAD</v>
          </cell>
          <cell r="F154" t="str">
            <v>VR UNITARIO</v>
          </cell>
          <cell r="G154" t="str">
            <v>VR UNITARIO</v>
          </cell>
        </row>
        <row r="155">
          <cell r="F155">
            <v>0</v>
          </cell>
          <cell r="G155">
            <v>0</v>
          </cell>
        </row>
        <row r="156">
          <cell r="F156">
            <v>0</v>
          </cell>
          <cell r="G156">
            <v>0</v>
          </cell>
        </row>
        <row r="157">
          <cell r="F157">
            <v>0</v>
          </cell>
          <cell r="G157">
            <v>0</v>
          </cell>
        </row>
        <row r="158">
          <cell r="D158">
            <v>0</v>
          </cell>
          <cell r="E158" t="str">
            <v xml:space="preserve">                 TOTAL MATERIALES:</v>
          </cell>
          <cell r="G158">
            <v>0</v>
          </cell>
        </row>
        <row r="160">
          <cell r="B160" t="str">
            <v>MANO DE OBRA</v>
          </cell>
        </row>
        <row r="161">
          <cell r="B161" t="str">
            <v>DESCRIPCION</v>
          </cell>
          <cell r="C161" t="str">
            <v>JORNAL</v>
          </cell>
          <cell r="D161" t="str">
            <v>PRESTACIONES</v>
          </cell>
          <cell r="E161" t="str">
            <v>CANTIDAD</v>
          </cell>
          <cell r="F161" t="str">
            <v>RENDIMIENTO</v>
          </cell>
          <cell r="G161" t="str">
            <v>VR PARCIAL</v>
          </cell>
        </row>
        <row r="162">
          <cell r="B162" t="str">
            <v>Ayudante</v>
          </cell>
          <cell r="C162">
            <v>15000</v>
          </cell>
          <cell r="D162">
            <v>0.7</v>
          </cell>
          <cell r="E162">
            <v>2</v>
          </cell>
          <cell r="F162">
            <v>17.149999999999999</v>
          </cell>
          <cell r="G162">
            <v>2973.7609329446068</v>
          </cell>
        </row>
        <row r="163">
          <cell r="B163" t="str">
            <v xml:space="preserve">Oficial </v>
          </cell>
          <cell r="C163">
            <v>25480.000000000004</v>
          </cell>
          <cell r="D163">
            <v>0.7</v>
          </cell>
          <cell r="E163">
            <v>1</v>
          </cell>
          <cell r="F163">
            <v>17.149999999999999</v>
          </cell>
          <cell r="G163">
            <v>2525.7142857142858</v>
          </cell>
        </row>
        <row r="164">
          <cell r="C164">
            <v>0</v>
          </cell>
          <cell r="E164">
            <v>0</v>
          </cell>
          <cell r="G164">
            <v>0</v>
          </cell>
        </row>
        <row r="165">
          <cell r="E165" t="str">
            <v xml:space="preserve">              TOTAL MANO DE OBRA:</v>
          </cell>
          <cell r="G165">
            <v>5499</v>
          </cell>
          <cell r="H165">
            <v>5500</v>
          </cell>
        </row>
        <row r="167">
          <cell r="B167" t="str">
            <v>HERRAMIENTA Y EQUIPO</v>
          </cell>
        </row>
        <row r="168">
          <cell r="B168" t="str">
            <v>DESCRIPCION</v>
          </cell>
          <cell r="D168" t="str">
            <v>TIPO</v>
          </cell>
          <cell r="E168" t="str">
            <v>TARIFA</v>
          </cell>
          <cell r="F168" t="str">
            <v>RENDIMIENTO</v>
          </cell>
          <cell r="G168" t="str">
            <v>VR PARCIAL</v>
          </cell>
        </row>
        <row r="169">
          <cell r="B169" t="str">
            <v>Herramienta menor</v>
          </cell>
          <cell r="E169">
            <v>5499</v>
          </cell>
          <cell r="F169">
            <v>0.05</v>
          </cell>
          <cell r="G169">
            <v>274.95</v>
          </cell>
        </row>
        <row r="170">
          <cell r="D170">
            <v>0</v>
          </cell>
          <cell r="F170">
            <v>0</v>
          </cell>
          <cell r="G170">
            <v>0</v>
          </cell>
        </row>
        <row r="171">
          <cell r="D171">
            <v>0</v>
          </cell>
          <cell r="F171">
            <v>0</v>
          </cell>
          <cell r="G171">
            <v>0</v>
          </cell>
        </row>
        <row r="172">
          <cell r="D172" t="str">
            <v xml:space="preserve">                      TOTAL HERRAMIENTA Y EQUIPO:</v>
          </cell>
          <cell r="G172">
            <v>275</v>
          </cell>
        </row>
        <row r="174">
          <cell r="B174" t="str">
            <v>TRANSPORTE</v>
          </cell>
        </row>
        <row r="175">
          <cell r="B175" t="str">
            <v>MATERIAL</v>
          </cell>
          <cell r="D175" t="str">
            <v>CANTIDAD</v>
          </cell>
          <cell r="E175" t="str">
            <v>DISTANCIA</v>
          </cell>
          <cell r="F175" t="str">
            <v>M3/KM</v>
          </cell>
          <cell r="G175" t="str">
            <v>VR UNITARIO</v>
          </cell>
        </row>
        <row r="178">
          <cell r="E178" t="str">
            <v xml:space="preserve">                  TOTAL TRANSPORTE:</v>
          </cell>
          <cell r="G178">
            <v>0</v>
          </cell>
        </row>
        <row r="180">
          <cell r="E180" t="str">
            <v>TOTAL COSTO DIRECTO:</v>
          </cell>
          <cell r="G180">
            <v>5774</v>
          </cell>
        </row>
        <row r="182">
          <cell r="B182" t="str">
            <v>COSTOS INDIRECTOS</v>
          </cell>
        </row>
        <row r="183">
          <cell r="B183" t="str">
            <v>DESCRIPCION</v>
          </cell>
          <cell r="D183" t="str">
            <v>PORCENTAJE</v>
          </cell>
          <cell r="F183" t="str">
            <v>VR PARCIAL</v>
          </cell>
        </row>
        <row r="184">
          <cell r="B184" t="str">
            <v>ADMINISTRACION</v>
          </cell>
          <cell r="E184">
            <v>0.12</v>
          </cell>
          <cell r="G184">
            <v>692.88</v>
          </cell>
        </row>
        <row r="185">
          <cell r="B185" t="str">
            <v>IMPREVISTOS</v>
          </cell>
          <cell r="E185">
            <v>0.08</v>
          </cell>
          <cell r="G185">
            <v>461.92</v>
          </cell>
        </row>
        <row r="186">
          <cell r="B186" t="str">
            <v>UTILIDAD</v>
          </cell>
          <cell r="E186">
            <v>0.05</v>
          </cell>
          <cell r="G186">
            <v>288.7</v>
          </cell>
        </row>
        <row r="187">
          <cell r="F187" t="str">
            <v>TOTAL COSTO INDIRECTO:</v>
          </cell>
          <cell r="G187">
            <v>1444</v>
          </cell>
        </row>
        <row r="190">
          <cell r="B190" t="str">
            <v>PROPONENTE</v>
          </cell>
          <cell r="F190" t="str">
            <v>ANALISIS DE PRECIO UNITARIO:</v>
          </cell>
          <cell r="G190">
            <v>7218</v>
          </cell>
        </row>
        <row r="193">
          <cell r="B193" t="str">
            <v>REPUBLICA DE COLOMBIA</v>
          </cell>
        </row>
        <row r="194">
          <cell r="B194" t="str">
            <v>GOBERNACION DEL PUTUMAYO</v>
          </cell>
        </row>
        <row r="195">
          <cell r="B195" t="str">
            <v>SECRETARIA DE INFRAESTRUCTURA DEPARTAMENTAL</v>
          </cell>
        </row>
        <row r="197">
          <cell r="B197" t="str">
            <v>OBJETO:</v>
          </cell>
          <cell r="C197" t="str">
            <v>CONSTRUCCION DE LA PLAZA DE MERCADO DE GANADO EN EL MUNICIPIO DE SIBUNDOY, DEPARTAMENTO DEL PUTUMAYO</v>
          </cell>
        </row>
        <row r="198">
          <cell r="F198" t="str">
            <v>FECHA:</v>
          </cell>
          <cell r="G198" t="str">
            <v>NOVIEMBRE 20 / 2003</v>
          </cell>
        </row>
        <row r="199">
          <cell r="A199" t="str">
            <v>1,5</v>
          </cell>
          <cell r="B199" t="str">
            <v>ITE M:</v>
          </cell>
          <cell r="C199" t="str">
            <v>RELLENO CON MATERIAL SOBRANTE</v>
          </cell>
          <cell r="F199" t="str">
            <v>UNIDAD:</v>
          </cell>
          <cell r="G199" t="str">
            <v>M3</v>
          </cell>
          <cell r="H199">
            <v>8619</v>
          </cell>
        </row>
        <row r="200">
          <cell r="H200">
            <v>8.56</v>
          </cell>
        </row>
        <row r="201">
          <cell r="B201" t="str">
            <v>MATERIALES</v>
          </cell>
        </row>
        <row r="202">
          <cell r="B202" t="str">
            <v>DESCRIPCION</v>
          </cell>
          <cell r="D202" t="str">
            <v>UND</v>
          </cell>
          <cell r="E202" t="str">
            <v>CANTIDAD</v>
          </cell>
          <cell r="F202" t="str">
            <v>VR UNITARIO</v>
          </cell>
          <cell r="G202" t="str">
            <v>VR UNITARIO</v>
          </cell>
        </row>
        <row r="203">
          <cell r="D203">
            <v>0</v>
          </cell>
          <cell r="F203">
            <v>0</v>
          </cell>
          <cell r="G203">
            <v>0</v>
          </cell>
        </row>
        <row r="204">
          <cell r="D204">
            <v>0</v>
          </cell>
          <cell r="F204">
            <v>0</v>
          </cell>
          <cell r="G204">
            <v>0</v>
          </cell>
        </row>
        <row r="205">
          <cell r="D205">
            <v>0</v>
          </cell>
          <cell r="F205">
            <v>0</v>
          </cell>
          <cell r="G205">
            <v>0</v>
          </cell>
        </row>
        <row r="206">
          <cell r="D206">
            <v>0</v>
          </cell>
          <cell r="E206" t="str">
            <v xml:space="preserve">                 TOTAL MATERIALES:</v>
          </cell>
          <cell r="G206">
            <v>0</v>
          </cell>
        </row>
        <row r="208">
          <cell r="B208" t="str">
            <v>MANO DE OBRA</v>
          </cell>
        </row>
        <row r="209">
          <cell r="B209" t="str">
            <v>DESCRIPCION</v>
          </cell>
          <cell r="C209" t="str">
            <v>JORNAL</v>
          </cell>
          <cell r="D209" t="str">
            <v>PRESTACIONES</v>
          </cell>
          <cell r="E209" t="str">
            <v>CANTIDAD</v>
          </cell>
          <cell r="F209" t="str">
            <v>RENDIMIENTO</v>
          </cell>
          <cell r="G209" t="str">
            <v>VR PARCIAL</v>
          </cell>
        </row>
        <row r="210">
          <cell r="B210" t="str">
            <v>Ayudante</v>
          </cell>
          <cell r="C210">
            <v>15000</v>
          </cell>
          <cell r="D210">
            <v>0.7</v>
          </cell>
          <cell r="E210">
            <v>1</v>
          </cell>
          <cell r="F210">
            <v>8.82</v>
          </cell>
          <cell r="G210">
            <v>2891.1564625850338</v>
          </cell>
        </row>
        <row r="211">
          <cell r="B211" t="str">
            <v xml:space="preserve">Oficial </v>
          </cell>
          <cell r="C211">
            <v>25480.000000000004</v>
          </cell>
          <cell r="D211">
            <v>0.7</v>
          </cell>
          <cell r="E211">
            <v>1</v>
          </cell>
          <cell r="F211">
            <v>8.82</v>
          </cell>
          <cell r="G211">
            <v>4911.1111111111113</v>
          </cell>
        </row>
        <row r="212">
          <cell r="C212">
            <v>0</v>
          </cell>
          <cell r="E212">
            <v>0</v>
          </cell>
          <cell r="G212">
            <v>0</v>
          </cell>
        </row>
        <row r="213">
          <cell r="E213" t="str">
            <v xml:space="preserve">              TOTAL MANO DE OBRA:</v>
          </cell>
          <cell r="G213">
            <v>7802</v>
          </cell>
          <cell r="H213">
            <v>7800</v>
          </cell>
        </row>
        <row r="215">
          <cell r="B215" t="str">
            <v>HERRAMIENTA Y EQUIPO</v>
          </cell>
        </row>
        <row r="216">
          <cell r="B216" t="str">
            <v>DESCRIPCION</v>
          </cell>
          <cell r="D216" t="str">
            <v>TIPO</v>
          </cell>
          <cell r="E216" t="str">
            <v>TARIFA</v>
          </cell>
          <cell r="F216" t="str">
            <v>RENDIMIENTO</v>
          </cell>
          <cell r="G216" t="str">
            <v>VR PARCIAL</v>
          </cell>
        </row>
        <row r="217">
          <cell r="B217" t="str">
            <v>Herramienta menor</v>
          </cell>
          <cell r="E217">
            <v>7802</v>
          </cell>
          <cell r="F217">
            <v>0.05</v>
          </cell>
          <cell r="G217">
            <v>390.1</v>
          </cell>
        </row>
        <row r="218">
          <cell r="B218" t="str">
            <v>Vibrocompactador</v>
          </cell>
          <cell r="D218" t="str">
            <v>HR</v>
          </cell>
          <cell r="E218">
            <v>5555</v>
          </cell>
          <cell r="F218">
            <v>13</v>
          </cell>
          <cell r="G218">
            <v>427.30769230769232</v>
          </cell>
        </row>
        <row r="219">
          <cell r="D219">
            <v>0</v>
          </cell>
          <cell r="E219">
            <v>0</v>
          </cell>
          <cell r="F219">
            <v>0</v>
          </cell>
          <cell r="G219">
            <v>0</v>
          </cell>
        </row>
        <row r="220">
          <cell r="D220" t="str">
            <v xml:space="preserve">                      TOTAL HERRAMIENTA Y EQUIPO:</v>
          </cell>
          <cell r="G220">
            <v>817</v>
          </cell>
        </row>
        <row r="222">
          <cell r="B222" t="str">
            <v>TRANSPORTE</v>
          </cell>
        </row>
        <row r="223">
          <cell r="B223" t="str">
            <v>MATERIAL</v>
          </cell>
          <cell r="D223" t="str">
            <v>CANTIDAD</v>
          </cell>
          <cell r="E223" t="str">
            <v>DISTANCIA</v>
          </cell>
          <cell r="F223" t="str">
            <v>M3/KM</v>
          </cell>
          <cell r="G223" t="str">
            <v>VR UNITARIO</v>
          </cell>
        </row>
        <row r="226">
          <cell r="E226" t="str">
            <v xml:space="preserve">                  TOTAL TRANSPORTE:</v>
          </cell>
          <cell r="G226">
            <v>0</v>
          </cell>
        </row>
        <row r="228">
          <cell r="E228" t="str">
            <v>TOTAL COSTO DIRECTO:</v>
          </cell>
          <cell r="G228">
            <v>8619</v>
          </cell>
        </row>
        <row r="230">
          <cell r="B230" t="str">
            <v>COSTOS INDIRECTOS</v>
          </cell>
        </row>
        <row r="231">
          <cell r="B231" t="str">
            <v>DESCRIPCION</v>
          </cell>
          <cell r="D231" t="str">
            <v>PORCENTAJE</v>
          </cell>
          <cell r="F231" t="str">
            <v>VR PARCIAL</v>
          </cell>
        </row>
        <row r="232">
          <cell r="B232" t="str">
            <v>ADMINISTRACION</v>
          </cell>
          <cell r="E232">
            <v>0.12</v>
          </cell>
          <cell r="G232">
            <v>1034.28</v>
          </cell>
        </row>
        <row r="233">
          <cell r="B233" t="str">
            <v>IMPREVISTOS</v>
          </cell>
          <cell r="E233">
            <v>0.08</v>
          </cell>
          <cell r="G233">
            <v>689.52</v>
          </cell>
        </row>
        <row r="234">
          <cell r="B234" t="str">
            <v>UTILIDAD</v>
          </cell>
          <cell r="E234">
            <v>0.05</v>
          </cell>
          <cell r="G234">
            <v>430.95000000000005</v>
          </cell>
        </row>
        <row r="235">
          <cell r="F235" t="str">
            <v>TOTAL COSTO INDIRECTO:</v>
          </cell>
          <cell r="G235">
            <v>2155</v>
          </cell>
        </row>
        <row r="238">
          <cell r="B238" t="str">
            <v>PROPONENTE</v>
          </cell>
          <cell r="F238" t="str">
            <v>ANALISIS DE PRECIO UNITARIO:</v>
          </cell>
          <cell r="G238">
            <v>10774</v>
          </cell>
        </row>
        <row r="241">
          <cell r="B241" t="str">
            <v>REPUBLICA DE COLOMBIA</v>
          </cell>
        </row>
        <row r="242">
          <cell r="B242" t="str">
            <v>GOBERNACION DEL PUTUMAYO</v>
          </cell>
        </row>
        <row r="243">
          <cell r="B243" t="str">
            <v>SECRETARIA DE INFRAESTRUCTURA DEPARTAMENTAL</v>
          </cell>
        </row>
        <row r="245">
          <cell r="B245" t="str">
            <v>OBJETO:</v>
          </cell>
          <cell r="C245" t="str">
            <v>CONSTRUCCION DE LA PLAZA DE MERCADO DE GANADO EN EL MUNICIPIO DE SIBUNDOY, DEPARTAMENTO DEL PUTUMAYO</v>
          </cell>
        </row>
        <row r="246">
          <cell r="F246" t="str">
            <v>FECHA:</v>
          </cell>
          <cell r="G246" t="str">
            <v>NOVIEMBRE 20 / 2003</v>
          </cell>
        </row>
        <row r="247">
          <cell r="A247" t="str">
            <v>2,1</v>
          </cell>
          <cell r="B247" t="str">
            <v>ITE M:</v>
          </cell>
          <cell r="C247" t="str">
            <v>VIGA AEREA  0,2*0,2 m</v>
          </cell>
          <cell r="F247" t="str">
            <v>UNIDAD:</v>
          </cell>
          <cell r="G247" t="str">
            <v>ML</v>
          </cell>
          <cell r="H247">
            <v>38026</v>
          </cell>
        </row>
        <row r="248">
          <cell r="H248">
            <v>41.72</v>
          </cell>
        </row>
        <row r="249">
          <cell r="B249" t="str">
            <v>MATERIALES</v>
          </cell>
        </row>
        <row r="250">
          <cell r="B250" t="str">
            <v>DESCRIPCION</v>
          </cell>
          <cell r="D250" t="str">
            <v>UND</v>
          </cell>
          <cell r="E250" t="str">
            <v>CANTIDAD</v>
          </cell>
          <cell r="F250" t="str">
            <v>VR UNITARIO</v>
          </cell>
          <cell r="G250" t="str">
            <v>VR UNITARIO</v>
          </cell>
        </row>
        <row r="251">
          <cell r="B251" t="str">
            <v>Agua</v>
          </cell>
          <cell r="D251" t="str">
            <v>Lt</v>
          </cell>
          <cell r="E251">
            <v>8</v>
          </cell>
          <cell r="F251">
            <v>10.4</v>
          </cell>
          <cell r="G251">
            <v>83.2</v>
          </cell>
        </row>
        <row r="252">
          <cell r="B252" t="str">
            <v>Cemento gris</v>
          </cell>
          <cell r="D252" t="str">
            <v>Kg</v>
          </cell>
          <cell r="E252">
            <v>15.4</v>
          </cell>
          <cell r="F252">
            <v>440</v>
          </cell>
          <cell r="G252">
            <v>6776</v>
          </cell>
        </row>
        <row r="253">
          <cell r="B253" t="str">
            <v>Arena de río</v>
          </cell>
          <cell r="D253" t="str">
            <v>M3</v>
          </cell>
          <cell r="E253">
            <v>0.02</v>
          </cell>
          <cell r="F253">
            <v>6240</v>
          </cell>
          <cell r="G253">
            <v>124.8</v>
          </cell>
        </row>
        <row r="254">
          <cell r="B254" t="str">
            <v>Triturado</v>
          </cell>
          <cell r="D254" t="str">
            <v>M3</v>
          </cell>
          <cell r="E254">
            <v>0.04</v>
          </cell>
          <cell r="F254">
            <v>35000</v>
          </cell>
          <cell r="G254">
            <v>1400</v>
          </cell>
        </row>
        <row r="255">
          <cell r="B255" t="str">
            <v>Tabla burra ordinaria</v>
          </cell>
          <cell r="D255" t="str">
            <v>Ml</v>
          </cell>
          <cell r="E255">
            <v>2.2000000000000002</v>
          </cell>
          <cell r="F255">
            <v>2020</v>
          </cell>
          <cell r="G255">
            <v>4444</v>
          </cell>
        </row>
        <row r="256">
          <cell r="B256" t="str">
            <v>Puntilla c/cabeza</v>
          </cell>
          <cell r="D256" t="str">
            <v>Lb</v>
          </cell>
          <cell r="E256">
            <v>0.1</v>
          </cell>
          <cell r="F256">
            <v>980.00000000000011</v>
          </cell>
          <cell r="G256">
            <v>98.000000000000014</v>
          </cell>
        </row>
        <row r="257">
          <cell r="B257" t="str">
            <v>ACPM</v>
          </cell>
          <cell r="D257" t="str">
            <v>Gn</v>
          </cell>
          <cell r="E257">
            <v>0.02</v>
          </cell>
          <cell r="F257">
            <v>3333</v>
          </cell>
          <cell r="G257">
            <v>66.66</v>
          </cell>
        </row>
        <row r="258">
          <cell r="B258" t="str">
            <v>Formaleta entrepiso 4 semanas</v>
          </cell>
          <cell r="D258" t="str">
            <v>M2</v>
          </cell>
          <cell r="E258">
            <v>0.8</v>
          </cell>
          <cell r="F258">
            <v>4545</v>
          </cell>
          <cell r="G258">
            <v>3636</v>
          </cell>
        </row>
        <row r="259">
          <cell r="D259">
            <v>0</v>
          </cell>
          <cell r="E259" t="str">
            <v xml:space="preserve">                 TOTAL MATERIALES:</v>
          </cell>
          <cell r="G259">
            <v>16629</v>
          </cell>
        </row>
        <row r="261">
          <cell r="B261" t="str">
            <v>MANO DE OBRA</v>
          </cell>
        </row>
        <row r="262">
          <cell r="B262" t="str">
            <v>DESCRIPCION</v>
          </cell>
          <cell r="C262" t="str">
            <v>JORNAL</v>
          </cell>
          <cell r="D262" t="str">
            <v>PRESTACIONES</v>
          </cell>
          <cell r="E262" t="str">
            <v>CANTIDAD</v>
          </cell>
          <cell r="F262" t="str">
            <v>RENDIMIENTO</v>
          </cell>
          <cell r="G262" t="str">
            <v>VR PARCIAL</v>
          </cell>
        </row>
        <row r="263">
          <cell r="B263" t="str">
            <v>Ayudante</v>
          </cell>
          <cell r="C263">
            <v>15000</v>
          </cell>
          <cell r="D263">
            <v>0.7</v>
          </cell>
          <cell r="E263">
            <v>3</v>
          </cell>
          <cell r="F263">
            <v>6.85</v>
          </cell>
          <cell r="G263">
            <v>11167.883211678833</v>
          </cell>
        </row>
        <row r="264">
          <cell r="B264" t="str">
            <v xml:space="preserve">Oficial </v>
          </cell>
          <cell r="C264">
            <v>25480.000000000004</v>
          </cell>
          <cell r="D264">
            <v>0.7</v>
          </cell>
          <cell r="E264">
            <v>1</v>
          </cell>
          <cell r="F264">
            <v>6.85</v>
          </cell>
          <cell r="G264">
            <v>6323.5036496350367</v>
          </cell>
        </row>
        <row r="265">
          <cell r="C265">
            <v>0</v>
          </cell>
          <cell r="E265">
            <v>0</v>
          </cell>
          <cell r="G265">
            <v>0</v>
          </cell>
        </row>
        <row r="266">
          <cell r="E266" t="str">
            <v xml:space="preserve">              TOTAL MANO DE OBRA:</v>
          </cell>
          <cell r="G266">
            <v>17491</v>
          </cell>
          <cell r="H266">
            <v>17500</v>
          </cell>
        </row>
        <row r="268">
          <cell r="B268" t="str">
            <v>HERRAMIENTA Y EQUIPO</v>
          </cell>
        </row>
        <row r="269">
          <cell r="B269" t="str">
            <v>DESCRIPCION</v>
          </cell>
          <cell r="D269" t="str">
            <v>TIPO</v>
          </cell>
          <cell r="E269" t="str">
            <v>TARIFA</v>
          </cell>
          <cell r="F269" t="str">
            <v>RENDIMIENTO</v>
          </cell>
          <cell r="G269" t="str">
            <v>VR PARCIAL</v>
          </cell>
        </row>
        <row r="270">
          <cell r="B270" t="str">
            <v>Herramienta menor</v>
          </cell>
          <cell r="E270">
            <v>17491</v>
          </cell>
          <cell r="F270">
            <v>0.05</v>
          </cell>
          <cell r="G270">
            <v>874.55000000000007</v>
          </cell>
        </row>
        <row r="271">
          <cell r="B271" t="str">
            <v>Vibrador a gasolina</v>
          </cell>
          <cell r="D271" t="str">
            <v>Aguja</v>
          </cell>
          <cell r="E271">
            <v>30300</v>
          </cell>
          <cell r="F271">
            <v>12.42</v>
          </cell>
          <cell r="G271">
            <v>2439.6135265700482</v>
          </cell>
        </row>
        <row r="272">
          <cell r="B272" t="str">
            <v>Mezcladora 1 saco</v>
          </cell>
          <cell r="E272">
            <v>7350.0000000000009</v>
          </cell>
          <cell r="F272">
            <v>12.42</v>
          </cell>
          <cell r="G272">
            <v>591.78743961352666</v>
          </cell>
        </row>
        <row r="273">
          <cell r="D273" t="str">
            <v xml:space="preserve">                      TOTAL HERRAMIENTA Y EQUIPO:</v>
          </cell>
          <cell r="G273">
            <v>3906</v>
          </cell>
          <cell r="H273">
            <v>3030.19</v>
          </cell>
        </row>
        <row r="275">
          <cell r="B275" t="str">
            <v>TRANSPORTE</v>
          </cell>
        </row>
        <row r="276">
          <cell r="B276" t="str">
            <v>MATERIAL</v>
          </cell>
          <cell r="D276" t="str">
            <v>CANTIDAD</v>
          </cell>
          <cell r="E276" t="str">
            <v>DISTANCIA</v>
          </cell>
          <cell r="F276" t="str">
            <v>M3/KM</v>
          </cell>
          <cell r="G276" t="str">
            <v>VR UNITARIO</v>
          </cell>
        </row>
        <row r="279">
          <cell r="E279" t="str">
            <v xml:space="preserve">                  TOTAL TRANSPORTE:</v>
          </cell>
          <cell r="G279">
            <v>0</v>
          </cell>
        </row>
        <row r="281">
          <cell r="E281" t="str">
            <v>TOTAL COSTO DIRECTO:</v>
          </cell>
          <cell r="G281">
            <v>38026</v>
          </cell>
        </row>
        <row r="283">
          <cell r="B283" t="str">
            <v>COSTOS INDIRECTOS</v>
          </cell>
        </row>
        <row r="284">
          <cell r="B284" t="str">
            <v>DESCRIPCION</v>
          </cell>
          <cell r="D284" t="str">
            <v>PORCENTAJE</v>
          </cell>
          <cell r="F284" t="str">
            <v>VR PARCIAL</v>
          </cell>
        </row>
        <row r="285">
          <cell r="B285" t="str">
            <v>ADMINISTRACION</v>
          </cell>
          <cell r="E285">
            <v>0.12</v>
          </cell>
          <cell r="G285">
            <v>4563.12</v>
          </cell>
        </row>
        <row r="286">
          <cell r="B286" t="str">
            <v>IMPREVISTOS</v>
          </cell>
          <cell r="E286">
            <v>0.08</v>
          </cell>
          <cell r="G286">
            <v>3042.08</v>
          </cell>
        </row>
        <row r="287">
          <cell r="B287" t="str">
            <v>UTILIDAD</v>
          </cell>
          <cell r="E287">
            <v>0.05</v>
          </cell>
          <cell r="G287">
            <v>1901.3000000000002</v>
          </cell>
        </row>
        <row r="288">
          <cell r="F288" t="str">
            <v>TOTAL COSTO INDIRECTO:</v>
          </cell>
          <cell r="G288">
            <v>9507</v>
          </cell>
        </row>
        <row r="291">
          <cell r="B291" t="str">
            <v>PROPONENTE</v>
          </cell>
          <cell r="F291" t="str">
            <v>ANALISIS DE PRECIO UNITARIO:</v>
          </cell>
          <cell r="G291">
            <v>47533</v>
          </cell>
        </row>
        <row r="294">
          <cell r="B294" t="str">
            <v>REPUBLICA DE COLOMBIA</v>
          </cell>
        </row>
        <row r="295">
          <cell r="B295" t="str">
            <v>GOBERNACION DEL PUTUMAYO</v>
          </cell>
        </row>
        <row r="296">
          <cell r="B296" t="str">
            <v>SECRETARIA DE INFRAESTRUCTURA DEPARTAMENTAL</v>
          </cell>
        </row>
        <row r="298">
          <cell r="B298" t="str">
            <v>OBJETO:</v>
          </cell>
          <cell r="C298" t="str">
            <v>CONSTRUCCION DE LA PLAZA DE MERCADO DE GANADO EN EL MUNICIPIO DE SIBUNDOY, DEPARTAMENTO DEL PUTUMAYO</v>
          </cell>
        </row>
        <row r="299">
          <cell r="F299" t="str">
            <v>FECHA:</v>
          </cell>
          <cell r="G299" t="str">
            <v>NOVIEMBRE 20 / 2003</v>
          </cell>
        </row>
        <row r="300">
          <cell r="A300" t="str">
            <v>2,2</v>
          </cell>
          <cell r="B300" t="str">
            <v>ITE M:</v>
          </cell>
          <cell r="C300" t="str">
            <v>COLUMNA 0,2*0,2 m</v>
          </cell>
          <cell r="F300" t="str">
            <v>UNIDAD:</v>
          </cell>
          <cell r="G300" t="str">
            <v>ML</v>
          </cell>
          <cell r="H300">
            <v>40620</v>
          </cell>
        </row>
        <row r="301">
          <cell r="H301">
            <v>34</v>
          </cell>
        </row>
        <row r="302">
          <cell r="B302" t="str">
            <v>MATERIALES</v>
          </cell>
        </row>
        <row r="303">
          <cell r="B303" t="str">
            <v>DESCRIPCION</v>
          </cell>
          <cell r="D303" t="str">
            <v>UND</v>
          </cell>
          <cell r="E303" t="str">
            <v>CANTIDAD</v>
          </cell>
          <cell r="F303" t="str">
            <v>VR UNITARIO</v>
          </cell>
          <cell r="G303" t="str">
            <v>VR UNITARIO</v>
          </cell>
        </row>
        <row r="304">
          <cell r="B304" t="str">
            <v>Agua</v>
          </cell>
          <cell r="D304" t="str">
            <v>Lt</v>
          </cell>
          <cell r="E304">
            <v>8</v>
          </cell>
          <cell r="F304">
            <v>10.4</v>
          </cell>
          <cell r="G304">
            <v>83.2</v>
          </cell>
        </row>
        <row r="305">
          <cell r="B305" t="str">
            <v>Cemento gris</v>
          </cell>
          <cell r="D305" t="str">
            <v>Kg</v>
          </cell>
          <cell r="E305">
            <v>15.4</v>
          </cell>
          <cell r="F305">
            <v>440</v>
          </cell>
          <cell r="G305">
            <v>6776</v>
          </cell>
        </row>
        <row r="306">
          <cell r="B306" t="str">
            <v>Arena de río</v>
          </cell>
          <cell r="D306" t="str">
            <v>M3</v>
          </cell>
          <cell r="E306">
            <v>0.02</v>
          </cell>
          <cell r="F306">
            <v>6240</v>
          </cell>
          <cell r="G306">
            <v>124.8</v>
          </cell>
        </row>
        <row r="307">
          <cell r="B307" t="str">
            <v>Triturado</v>
          </cell>
          <cell r="D307" t="str">
            <v>M3</v>
          </cell>
          <cell r="E307">
            <v>0.04</v>
          </cell>
          <cell r="F307">
            <v>35000</v>
          </cell>
          <cell r="G307">
            <v>1400</v>
          </cell>
        </row>
        <row r="308">
          <cell r="B308" t="str">
            <v>Tabla burra ordinaria</v>
          </cell>
          <cell r="D308" t="str">
            <v>Ml</v>
          </cell>
          <cell r="E308">
            <v>2.2000000000000002</v>
          </cell>
          <cell r="F308">
            <v>2020</v>
          </cell>
          <cell r="G308">
            <v>4444</v>
          </cell>
        </row>
        <row r="309">
          <cell r="B309" t="str">
            <v>Puntilla c/cabeza</v>
          </cell>
          <cell r="D309" t="str">
            <v>Lb</v>
          </cell>
          <cell r="E309">
            <v>0.1</v>
          </cell>
          <cell r="F309">
            <v>980.00000000000011</v>
          </cell>
          <cell r="G309">
            <v>98.000000000000014</v>
          </cell>
        </row>
        <row r="310">
          <cell r="B310" t="str">
            <v>ACPM</v>
          </cell>
          <cell r="D310" t="str">
            <v>Gn</v>
          </cell>
          <cell r="E310">
            <v>0.02</v>
          </cell>
          <cell r="F310">
            <v>3333</v>
          </cell>
          <cell r="G310">
            <v>66.66</v>
          </cell>
        </row>
        <row r="311">
          <cell r="B311" t="str">
            <v>Parales (24 días)</v>
          </cell>
          <cell r="D311" t="str">
            <v>Un</v>
          </cell>
          <cell r="E311">
            <v>1</v>
          </cell>
          <cell r="F311">
            <v>3737</v>
          </cell>
          <cell r="G311">
            <v>3737</v>
          </cell>
        </row>
        <row r="312">
          <cell r="B312" t="str">
            <v>Mordazas metálicas</v>
          </cell>
          <cell r="D312" t="str">
            <v>Un</v>
          </cell>
          <cell r="E312">
            <v>0.5</v>
          </cell>
          <cell r="F312">
            <v>1515</v>
          </cell>
          <cell r="G312">
            <v>757.5</v>
          </cell>
        </row>
        <row r="313">
          <cell r="B313" t="str">
            <v>Andamio Tubular (sección)</v>
          </cell>
          <cell r="D313" t="str">
            <v>Día</v>
          </cell>
          <cell r="E313">
            <v>4</v>
          </cell>
          <cell r="F313">
            <v>303</v>
          </cell>
          <cell r="G313">
            <v>1212</v>
          </cell>
        </row>
        <row r="314">
          <cell r="D314">
            <v>0</v>
          </cell>
          <cell r="E314" t="str">
            <v xml:space="preserve">                 TOTAL MATERIALES:</v>
          </cell>
          <cell r="G314">
            <v>18699</v>
          </cell>
        </row>
        <row r="316">
          <cell r="B316" t="str">
            <v>MANO DE OBRA</v>
          </cell>
        </row>
        <row r="317">
          <cell r="B317" t="str">
            <v>DESCRIPCION</v>
          </cell>
          <cell r="C317" t="str">
            <v>JORNAL</v>
          </cell>
          <cell r="D317" t="str">
            <v>PRESTACIONES</v>
          </cell>
          <cell r="E317" t="str">
            <v>CANTIDAD</v>
          </cell>
          <cell r="F317" t="str">
            <v>RENDIMIENTO</v>
          </cell>
          <cell r="G317" t="str">
            <v>VR PARCIAL</v>
          </cell>
        </row>
        <row r="318">
          <cell r="B318" t="str">
            <v>Ayudante</v>
          </cell>
          <cell r="C318">
            <v>15000</v>
          </cell>
          <cell r="D318">
            <v>0.7</v>
          </cell>
          <cell r="E318">
            <v>3</v>
          </cell>
          <cell r="F318">
            <v>6.66</v>
          </cell>
          <cell r="G318">
            <v>11486.486486486487</v>
          </cell>
        </row>
        <row r="319">
          <cell r="B319" t="str">
            <v xml:space="preserve">Oficial </v>
          </cell>
          <cell r="C319">
            <v>25480.000000000004</v>
          </cell>
          <cell r="D319">
            <v>0.7</v>
          </cell>
          <cell r="E319">
            <v>1</v>
          </cell>
          <cell r="F319">
            <v>6.66</v>
          </cell>
          <cell r="G319">
            <v>6503.9039039039035</v>
          </cell>
        </row>
        <row r="320">
          <cell r="C320">
            <v>0</v>
          </cell>
          <cell r="E320">
            <v>0</v>
          </cell>
          <cell r="G320">
            <v>0</v>
          </cell>
        </row>
        <row r="321">
          <cell r="E321" t="str">
            <v xml:space="preserve">              TOTAL MANO DE OBRA:</v>
          </cell>
          <cell r="G321">
            <v>17990</v>
          </cell>
          <cell r="H321">
            <v>18000</v>
          </cell>
        </row>
        <row r="323">
          <cell r="B323" t="str">
            <v>HERRAMIENTA Y EQUIPO</v>
          </cell>
        </row>
        <row r="324">
          <cell r="B324" t="str">
            <v>DESCRIPCION</v>
          </cell>
          <cell r="D324" t="str">
            <v>TIPO</v>
          </cell>
          <cell r="E324" t="str">
            <v>TARIFA</v>
          </cell>
          <cell r="F324" t="str">
            <v>RENDIMIENTO</v>
          </cell>
          <cell r="G324" t="str">
            <v>VR PARCIAL</v>
          </cell>
        </row>
        <row r="325">
          <cell r="B325" t="str">
            <v>Herramienta menor</v>
          </cell>
          <cell r="E325">
            <v>17990</v>
          </cell>
          <cell r="F325">
            <v>0.05</v>
          </cell>
          <cell r="G325">
            <v>899.5</v>
          </cell>
        </row>
        <row r="326">
          <cell r="B326" t="str">
            <v>Vibrador a gasolina</v>
          </cell>
          <cell r="D326" t="str">
            <v>Aguja</v>
          </cell>
          <cell r="E326">
            <v>30300</v>
          </cell>
          <cell r="F326">
            <v>12.42</v>
          </cell>
          <cell r="G326">
            <v>2439.6135265700482</v>
          </cell>
        </row>
        <row r="327">
          <cell r="B327" t="str">
            <v>Mezcladora 1 saco</v>
          </cell>
          <cell r="E327">
            <v>7350.0000000000009</v>
          </cell>
          <cell r="F327">
            <v>12.42</v>
          </cell>
          <cell r="G327">
            <v>591.78743961352666</v>
          </cell>
        </row>
        <row r="328">
          <cell r="D328" t="str">
            <v xml:space="preserve">                      TOTAL HERRAMIENTA Y EQUIPO:</v>
          </cell>
          <cell r="G328">
            <v>3931</v>
          </cell>
          <cell r="H328">
            <v>3030.5</v>
          </cell>
        </row>
        <row r="330">
          <cell r="B330" t="str">
            <v>TRANSPORTE</v>
          </cell>
        </row>
        <row r="331">
          <cell r="B331" t="str">
            <v>MATERIAL</v>
          </cell>
          <cell r="D331" t="str">
            <v>CANTIDAD</v>
          </cell>
          <cell r="E331" t="str">
            <v>DISTANCIA</v>
          </cell>
          <cell r="F331" t="str">
            <v>M3/KM</v>
          </cell>
          <cell r="G331" t="str">
            <v>VR UNITARIO</v>
          </cell>
        </row>
        <row r="334">
          <cell r="E334" t="str">
            <v xml:space="preserve">                  TOTAL TRANSPORTE:</v>
          </cell>
          <cell r="G334">
            <v>0</v>
          </cell>
        </row>
        <row r="336">
          <cell r="E336" t="str">
            <v>TOTAL COSTO DIRECTO:</v>
          </cell>
          <cell r="G336">
            <v>40620</v>
          </cell>
        </row>
        <row r="338">
          <cell r="B338" t="str">
            <v>COSTOS INDIRECTOS</v>
          </cell>
        </row>
        <row r="339">
          <cell r="B339" t="str">
            <v>DESCRIPCION</v>
          </cell>
          <cell r="D339" t="str">
            <v>PORCENTAJE</v>
          </cell>
          <cell r="F339" t="str">
            <v>VR PARCIAL</v>
          </cell>
        </row>
        <row r="340">
          <cell r="B340" t="str">
            <v>ADMINISTRACION</v>
          </cell>
          <cell r="E340">
            <v>0.12</v>
          </cell>
          <cell r="G340">
            <v>4874.3999999999996</v>
          </cell>
        </row>
        <row r="341">
          <cell r="B341" t="str">
            <v>IMPREVISTOS</v>
          </cell>
          <cell r="E341">
            <v>0.08</v>
          </cell>
          <cell r="G341">
            <v>3249.6</v>
          </cell>
        </row>
        <row r="342">
          <cell r="B342" t="str">
            <v>UTILIDAD</v>
          </cell>
          <cell r="E342">
            <v>0.05</v>
          </cell>
          <cell r="G342">
            <v>2031</v>
          </cell>
        </row>
        <row r="343">
          <cell r="F343" t="str">
            <v>TOTAL COSTO INDIRECTO:</v>
          </cell>
          <cell r="G343">
            <v>10155</v>
          </cell>
        </row>
        <row r="346">
          <cell r="B346" t="str">
            <v>PROPONENTE</v>
          </cell>
          <cell r="F346" t="str">
            <v>ANALISIS DE PRECIO UNITARIO:</v>
          </cell>
          <cell r="G346">
            <v>50775</v>
          </cell>
        </row>
        <row r="349">
          <cell r="B349" t="str">
            <v>REPUBLICA DE COLOMBIA</v>
          </cell>
        </row>
        <row r="350">
          <cell r="B350" t="str">
            <v>GOBERNACION DEL PUTUMAYO</v>
          </cell>
        </row>
        <row r="351">
          <cell r="B351" t="str">
            <v>SECRETARIA DE INFRAESTRUCTURA DEPARTAMENTAL</v>
          </cell>
        </row>
        <row r="353">
          <cell r="B353" t="str">
            <v>OBJETO:</v>
          </cell>
          <cell r="C353" t="str">
            <v>CONSTRUCCION DE LA PLAZA DE MERCADO DE GANADO EN EL MUNICIPIO DE SIBUNDOY, DEPARTAMENTO DEL PUTUMAYO</v>
          </cell>
        </row>
        <row r="354">
          <cell r="F354" t="str">
            <v>FECHA:</v>
          </cell>
          <cell r="G354" t="str">
            <v>NOVIEMBRE 20 / 2003</v>
          </cell>
        </row>
        <row r="355">
          <cell r="A355" t="str">
            <v>2,3</v>
          </cell>
          <cell r="B355" t="str">
            <v>ITE M:</v>
          </cell>
          <cell r="C355" t="str">
            <v>ZAPATA 0,8*0,8*0,2 m</v>
          </cell>
          <cell r="F355" t="str">
            <v>UNIDAD:</v>
          </cell>
          <cell r="G355" t="str">
            <v>UND</v>
          </cell>
          <cell r="H355">
            <v>53275</v>
          </cell>
        </row>
        <row r="356">
          <cell r="H356">
            <v>10</v>
          </cell>
        </row>
        <row r="357">
          <cell r="B357" t="str">
            <v>MATERIALES</v>
          </cell>
        </row>
        <row r="358">
          <cell r="B358" t="str">
            <v>DESCRIPCION</v>
          </cell>
          <cell r="D358" t="str">
            <v>UND</v>
          </cell>
          <cell r="E358" t="str">
            <v>CANTIDAD</v>
          </cell>
          <cell r="F358" t="str">
            <v>VR UNITARIO</v>
          </cell>
          <cell r="G358" t="str">
            <v>VR UNITARIO</v>
          </cell>
        </row>
        <row r="359">
          <cell r="B359" t="str">
            <v>Agua</v>
          </cell>
          <cell r="D359" t="str">
            <v>Lt</v>
          </cell>
          <cell r="E359">
            <v>24.2</v>
          </cell>
          <cell r="F359">
            <v>10.4</v>
          </cell>
          <cell r="G359">
            <v>251.68</v>
          </cell>
        </row>
        <row r="360">
          <cell r="B360" t="str">
            <v>Cemento gris</v>
          </cell>
          <cell r="D360" t="str">
            <v>Kg</v>
          </cell>
          <cell r="E360">
            <v>47.1</v>
          </cell>
          <cell r="F360">
            <v>440</v>
          </cell>
          <cell r="G360">
            <v>20724</v>
          </cell>
        </row>
        <row r="361">
          <cell r="B361" t="str">
            <v>Arena de río</v>
          </cell>
          <cell r="D361" t="str">
            <v>M3</v>
          </cell>
          <cell r="E361">
            <v>0.08</v>
          </cell>
          <cell r="F361">
            <v>6240</v>
          </cell>
          <cell r="G361">
            <v>499.2</v>
          </cell>
        </row>
        <row r="362">
          <cell r="B362" t="str">
            <v>Triturado</v>
          </cell>
          <cell r="D362" t="str">
            <v>M3</v>
          </cell>
          <cell r="E362">
            <v>0.11</v>
          </cell>
          <cell r="F362">
            <v>35000</v>
          </cell>
          <cell r="G362">
            <v>3850</v>
          </cell>
        </row>
        <row r="363">
          <cell r="B363" t="str">
            <v>Tabla burra ordinaria</v>
          </cell>
          <cell r="D363" t="str">
            <v>Ml</v>
          </cell>
          <cell r="E363">
            <v>0.3</v>
          </cell>
          <cell r="F363">
            <v>2020</v>
          </cell>
          <cell r="G363">
            <v>606</v>
          </cell>
        </row>
        <row r="364">
          <cell r="B364" t="str">
            <v>Puntilla c/cabeza</v>
          </cell>
          <cell r="D364" t="str">
            <v>Lb</v>
          </cell>
          <cell r="E364">
            <v>0.03</v>
          </cell>
          <cell r="F364">
            <v>980.00000000000011</v>
          </cell>
          <cell r="G364">
            <v>29.400000000000002</v>
          </cell>
        </row>
        <row r="365">
          <cell r="B365" t="str">
            <v>ACPM</v>
          </cell>
          <cell r="D365" t="str">
            <v>Gn</v>
          </cell>
          <cell r="E365">
            <v>0.02</v>
          </cell>
          <cell r="F365">
            <v>3333</v>
          </cell>
          <cell r="G365">
            <v>66.66</v>
          </cell>
        </row>
        <row r="366">
          <cell r="B366" t="str">
            <v>Repisa ordinario</v>
          </cell>
          <cell r="D366" t="str">
            <v>Ml</v>
          </cell>
          <cell r="E366">
            <v>0.12</v>
          </cell>
          <cell r="F366">
            <v>1515</v>
          </cell>
          <cell r="G366">
            <v>181.79999999999998</v>
          </cell>
        </row>
        <row r="367">
          <cell r="D367">
            <v>0</v>
          </cell>
          <cell r="E367" t="str">
            <v xml:space="preserve">                 TOTAL MATERIALES:</v>
          </cell>
          <cell r="G367">
            <v>26209</v>
          </cell>
        </row>
        <row r="369">
          <cell r="B369" t="str">
            <v>MANO DE OBRA</v>
          </cell>
        </row>
        <row r="370">
          <cell r="B370" t="str">
            <v>DESCRIPCION</v>
          </cell>
          <cell r="C370" t="str">
            <v>JORNAL</v>
          </cell>
          <cell r="D370" t="str">
            <v>PRESTACIONES</v>
          </cell>
          <cell r="E370" t="str">
            <v>CANTIDAD</v>
          </cell>
          <cell r="F370" t="str">
            <v>RENDIMIENTO</v>
          </cell>
          <cell r="G370" t="str">
            <v>VR PARCIAL</v>
          </cell>
        </row>
        <row r="371">
          <cell r="B371" t="str">
            <v>Ayudante</v>
          </cell>
          <cell r="C371">
            <v>15000</v>
          </cell>
          <cell r="D371">
            <v>0.7</v>
          </cell>
          <cell r="E371">
            <v>3</v>
          </cell>
          <cell r="F371">
            <v>5.99</v>
          </cell>
          <cell r="G371">
            <v>12771.285475792987</v>
          </cell>
        </row>
        <row r="372">
          <cell r="B372" t="str">
            <v xml:space="preserve">Oficial </v>
          </cell>
          <cell r="C372">
            <v>25480.000000000004</v>
          </cell>
          <cell r="D372">
            <v>0.7</v>
          </cell>
          <cell r="E372">
            <v>1</v>
          </cell>
          <cell r="F372">
            <v>5.99</v>
          </cell>
          <cell r="G372">
            <v>7231.385642737896</v>
          </cell>
        </row>
        <row r="373">
          <cell r="C373">
            <v>0</v>
          </cell>
          <cell r="E373">
            <v>0</v>
          </cell>
          <cell r="G373">
            <v>0</v>
          </cell>
        </row>
        <row r="374">
          <cell r="E374" t="str">
            <v xml:space="preserve">              TOTAL MANO DE OBRA:</v>
          </cell>
          <cell r="G374">
            <v>20003</v>
          </cell>
          <cell r="H374">
            <v>20000</v>
          </cell>
        </row>
        <row r="376">
          <cell r="B376" t="str">
            <v>HERRAMIENTA Y EQUIPO</v>
          </cell>
        </row>
        <row r="377">
          <cell r="B377" t="str">
            <v>DESCRIPCION</v>
          </cell>
          <cell r="D377" t="str">
            <v>TIPO</v>
          </cell>
          <cell r="E377" t="str">
            <v>TARIFA</v>
          </cell>
          <cell r="F377" t="str">
            <v>RENDIMIENTO</v>
          </cell>
          <cell r="G377" t="str">
            <v>VR PARCIAL</v>
          </cell>
        </row>
        <row r="378">
          <cell r="B378" t="str">
            <v>Herramienta menor</v>
          </cell>
          <cell r="E378">
            <v>20003</v>
          </cell>
          <cell r="F378">
            <v>0.05</v>
          </cell>
          <cell r="G378">
            <v>1000.1500000000001</v>
          </cell>
        </row>
        <row r="379">
          <cell r="B379" t="str">
            <v>Vibrador a gasolina</v>
          </cell>
          <cell r="D379" t="str">
            <v>Aguja</v>
          </cell>
          <cell r="E379">
            <v>30300</v>
          </cell>
          <cell r="F379">
            <v>6.21</v>
          </cell>
          <cell r="G379">
            <v>4879.2270531400964</v>
          </cell>
        </row>
        <row r="380">
          <cell r="B380" t="str">
            <v>Mezcladora 1 saco</v>
          </cell>
          <cell r="E380">
            <v>7350.0000000000009</v>
          </cell>
          <cell r="F380">
            <v>6.21</v>
          </cell>
          <cell r="G380">
            <v>1183.5748792270533</v>
          </cell>
        </row>
        <row r="381">
          <cell r="D381" t="str">
            <v xml:space="preserve">                      TOTAL HERRAMIENTA Y EQUIPO:</v>
          </cell>
          <cell r="G381">
            <v>7063</v>
          </cell>
          <cell r="H381">
            <v>6060</v>
          </cell>
        </row>
        <row r="383">
          <cell r="B383" t="str">
            <v>TRANSPORTE</v>
          </cell>
        </row>
        <row r="384">
          <cell r="B384" t="str">
            <v>MATERIAL</v>
          </cell>
          <cell r="D384" t="str">
            <v>CANTIDAD</v>
          </cell>
          <cell r="E384" t="str">
            <v>DISTANCIA</v>
          </cell>
          <cell r="F384" t="str">
            <v>M3/KM</v>
          </cell>
          <cell r="G384" t="str">
            <v>VR UNITARIO</v>
          </cell>
        </row>
        <row r="387">
          <cell r="E387" t="str">
            <v xml:space="preserve">                  TOTAL TRANSPORTE:</v>
          </cell>
          <cell r="G387">
            <v>0</v>
          </cell>
        </row>
        <row r="389">
          <cell r="E389" t="str">
            <v>TOTAL COSTO DIRECTO:</v>
          </cell>
          <cell r="G389">
            <v>53275</v>
          </cell>
        </row>
        <row r="391">
          <cell r="B391" t="str">
            <v>COSTOS INDIRECTOS</v>
          </cell>
        </row>
        <row r="392">
          <cell r="B392" t="str">
            <v>DESCRIPCION</v>
          </cell>
          <cell r="D392" t="str">
            <v>PORCENTAJE</v>
          </cell>
          <cell r="F392" t="str">
            <v>VR PARCIAL</v>
          </cell>
        </row>
        <row r="393">
          <cell r="B393" t="str">
            <v>ADMINISTRACION</v>
          </cell>
          <cell r="E393">
            <v>0.12</v>
          </cell>
          <cell r="G393">
            <v>6393</v>
          </cell>
        </row>
        <row r="394">
          <cell r="B394" t="str">
            <v>IMPREVISTOS</v>
          </cell>
          <cell r="E394">
            <v>0.08</v>
          </cell>
          <cell r="G394">
            <v>4262</v>
          </cell>
        </row>
        <row r="395">
          <cell r="B395" t="str">
            <v>UTILIDAD</v>
          </cell>
          <cell r="E395">
            <v>0.05</v>
          </cell>
          <cell r="G395">
            <v>2663.75</v>
          </cell>
        </row>
        <row r="396">
          <cell r="F396" t="str">
            <v>TOTAL COSTO INDIRECTO:</v>
          </cell>
          <cell r="G396">
            <v>13319</v>
          </cell>
        </row>
        <row r="399">
          <cell r="B399" t="str">
            <v>PROPONENTE</v>
          </cell>
          <cell r="F399" t="str">
            <v>ANALISIS DE PRECIO UNITARIO:</v>
          </cell>
          <cell r="G399">
            <v>66594</v>
          </cell>
        </row>
        <row r="402">
          <cell r="B402" t="str">
            <v>REPUBLICA DE COLOMBIA</v>
          </cell>
        </row>
        <row r="403">
          <cell r="B403" t="str">
            <v>GOBERNACION DEL PUTUMAYO</v>
          </cell>
        </row>
        <row r="404">
          <cell r="B404" t="str">
            <v>SECRETARIA DE INFRAESTRUCTURA DEPARTAMENTAL</v>
          </cell>
        </row>
        <row r="406">
          <cell r="B406" t="str">
            <v>OBJETO:</v>
          </cell>
          <cell r="C406" t="str">
            <v>CONSTRUCCION DE LA PLAZA DE MERCADO DE GANADO EN EL MUNICIPIO DE SIBUNDOY, DEPARTAMENTO DEL PUTUMAYO</v>
          </cell>
        </row>
        <row r="407">
          <cell r="F407" t="str">
            <v>FECHA:</v>
          </cell>
          <cell r="G407" t="str">
            <v>NOVIEMBRE 20 / 2003</v>
          </cell>
        </row>
        <row r="408">
          <cell r="A408" t="str">
            <v>2,4</v>
          </cell>
          <cell r="B408" t="str">
            <v>ITE M:</v>
          </cell>
          <cell r="C408" t="str">
            <v>VIGA DE CIMENTACION 0,2*0,2 m</v>
          </cell>
          <cell r="F408" t="str">
            <v>UNIDAD:</v>
          </cell>
          <cell r="G408" t="str">
            <v>ML</v>
          </cell>
          <cell r="H408">
            <v>35148</v>
          </cell>
        </row>
        <row r="409">
          <cell r="H409">
            <v>41.72</v>
          </cell>
        </row>
        <row r="410">
          <cell r="B410" t="str">
            <v>MATERIALES</v>
          </cell>
        </row>
        <row r="411">
          <cell r="B411" t="str">
            <v>DESCRIPCION</v>
          </cell>
          <cell r="D411" t="str">
            <v>UND</v>
          </cell>
          <cell r="E411" t="str">
            <v>CANTIDAD</v>
          </cell>
          <cell r="F411" t="str">
            <v>VR UNITARIO</v>
          </cell>
          <cell r="G411" t="str">
            <v>VR UNITARIO</v>
          </cell>
        </row>
        <row r="412">
          <cell r="B412" t="str">
            <v>Agua</v>
          </cell>
          <cell r="D412" t="str">
            <v>Lt</v>
          </cell>
          <cell r="E412">
            <v>8</v>
          </cell>
          <cell r="F412">
            <v>10.4</v>
          </cell>
          <cell r="G412">
            <v>83.2</v>
          </cell>
        </row>
        <row r="413">
          <cell r="B413" t="str">
            <v>Cemento gris</v>
          </cell>
          <cell r="D413" t="str">
            <v>Kg</v>
          </cell>
          <cell r="E413">
            <v>15.4</v>
          </cell>
          <cell r="F413">
            <v>440</v>
          </cell>
          <cell r="G413">
            <v>6776</v>
          </cell>
        </row>
        <row r="414">
          <cell r="B414" t="str">
            <v>Arena de río</v>
          </cell>
          <cell r="D414" t="str">
            <v>M3</v>
          </cell>
          <cell r="E414">
            <v>0.02</v>
          </cell>
          <cell r="F414">
            <v>6240</v>
          </cell>
          <cell r="G414">
            <v>124.8</v>
          </cell>
        </row>
        <row r="415">
          <cell r="B415" t="str">
            <v>Triturado</v>
          </cell>
          <cell r="D415" t="str">
            <v>M3</v>
          </cell>
          <cell r="E415">
            <v>0.04</v>
          </cell>
          <cell r="F415">
            <v>35000</v>
          </cell>
          <cell r="G415">
            <v>1400</v>
          </cell>
        </row>
        <row r="416">
          <cell r="B416" t="str">
            <v>Tabla burra ordinaria</v>
          </cell>
          <cell r="D416" t="str">
            <v>Ml</v>
          </cell>
          <cell r="E416">
            <v>2.2000000000000002</v>
          </cell>
          <cell r="F416">
            <v>2020</v>
          </cell>
          <cell r="G416">
            <v>4444</v>
          </cell>
        </row>
        <row r="417">
          <cell r="B417" t="str">
            <v>Puntilla c/cabeza</v>
          </cell>
          <cell r="D417" t="str">
            <v>Lb</v>
          </cell>
          <cell r="E417">
            <v>0.1</v>
          </cell>
          <cell r="F417">
            <v>980.00000000000011</v>
          </cell>
          <cell r="G417">
            <v>98.000000000000014</v>
          </cell>
        </row>
        <row r="418">
          <cell r="B418" t="str">
            <v>ACPM</v>
          </cell>
          <cell r="D418" t="str">
            <v>Gn</v>
          </cell>
          <cell r="E418">
            <v>0.02</v>
          </cell>
          <cell r="F418">
            <v>3333</v>
          </cell>
          <cell r="G418">
            <v>66.66</v>
          </cell>
        </row>
        <row r="419">
          <cell r="B419" t="str">
            <v>Durmiente ordinario 4x.04x.04 m</v>
          </cell>
          <cell r="D419" t="str">
            <v>Un</v>
          </cell>
          <cell r="E419">
            <v>4</v>
          </cell>
          <cell r="F419">
            <v>404</v>
          </cell>
          <cell r="G419">
            <v>1616</v>
          </cell>
        </row>
        <row r="420">
          <cell r="B420" t="str">
            <v>Repisa ordinario</v>
          </cell>
          <cell r="D420" t="str">
            <v>Ml</v>
          </cell>
          <cell r="E420">
            <v>0.12</v>
          </cell>
          <cell r="F420">
            <v>1515</v>
          </cell>
          <cell r="G420">
            <v>181.79999999999998</v>
          </cell>
        </row>
        <row r="421">
          <cell r="D421">
            <v>0</v>
          </cell>
          <cell r="E421" t="str">
            <v xml:space="preserve">                 TOTAL MATERIALES:</v>
          </cell>
          <cell r="G421">
            <v>14790</v>
          </cell>
        </row>
        <row r="423">
          <cell r="B423" t="str">
            <v>MANO DE OBRA</v>
          </cell>
        </row>
        <row r="424">
          <cell r="B424" t="str">
            <v>DESCRIPCION</v>
          </cell>
          <cell r="C424" t="str">
            <v>JORNAL</v>
          </cell>
          <cell r="D424" t="str">
            <v>PRESTACIONES</v>
          </cell>
          <cell r="E424" t="str">
            <v>CANTIDAD</v>
          </cell>
          <cell r="F424" t="str">
            <v>RENDIMIENTO</v>
          </cell>
          <cell r="G424" t="str">
            <v>VR PARCIAL</v>
          </cell>
        </row>
        <row r="425">
          <cell r="B425" t="str">
            <v>Ayudante</v>
          </cell>
          <cell r="C425">
            <v>15000</v>
          </cell>
          <cell r="D425">
            <v>0.7</v>
          </cell>
          <cell r="E425">
            <v>3</v>
          </cell>
          <cell r="F425">
            <v>7.26</v>
          </cell>
          <cell r="G425">
            <v>10537.190082644629</v>
          </cell>
        </row>
        <row r="426">
          <cell r="B426" t="str">
            <v xml:space="preserve">Oficial </v>
          </cell>
          <cell r="C426">
            <v>25480.000000000004</v>
          </cell>
          <cell r="D426">
            <v>0.7</v>
          </cell>
          <cell r="E426">
            <v>1</v>
          </cell>
          <cell r="F426">
            <v>7.26</v>
          </cell>
          <cell r="G426">
            <v>5966.3911845730026</v>
          </cell>
        </row>
        <row r="427">
          <cell r="C427">
            <v>0</v>
          </cell>
          <cell r="E427">
            <v>0</v>
          </cell>
          <cell r="G427">
            <v>0</v>
          </cell>
        </row>
        <row r="428">
          <cell r="E428" t="str">
            <v xml:space="preserve">              TOTAL MANO DE OBRA:</v>
          </cell>
          <cell r="G428">
            <v>16504</v>
          </cell>
          <cell r="H428">
            <v>16500</v>
          </cell>
        </row>
        <row r="430">
          <cell r="B430" t="str">
            <v>HERRAMIENTA Y EQUIPO</v>
          </cell>
        </row>
        <row r="431">
          <cell r="B431" t="str">
            <v>DESCRIPCION</v>
          </cell>
          <cell r="D431" t="str">
            <v>TIPO</v>
          </cell>
          <cell r="E431" t="str">
            <v>TARIFA</v>
          </cell>
          <cell r="F431" t="str">
            <v>RENDIMIENTO</v>
          </cell>
          <cell r="G431" t="str">
            <v>VR PARCIAL</v>
          </cell>
        </row>
        <row r="432">
          <cell r="B432" t="str">
            <v>Herramienta menor</v>
          </cell>
          <cell r="E432">
            <v>16504</v>
          </cell>
          <cell r="F432">
            <v>0.05</v>
          </cell>
          <cell r="G432">
            <v>825.2</v>
          </cell>
        </row>
        <row r="433">
          <cell r="B433" t="str">
            <v>Vibrador a gasolina</v>
          </cell>
          <cell r="D433" t="str">
            <v>Aguja</v>
          </cell>
          <cell r="E433">
            <v>30300</v>
          </cell>
          <cell r="F433">
            <v>12.43</v>
          </cell>
          <cell r="G433">
            <v>2437.6508447304909</v>
          </cell>
        </row>
        <row r="434">
          <cell r="B434" t="str">
            <v>Mezcladora 1 saco</v>
          </cell>
          <cell r="E434">
            <v>7350.0000000000009</v>
          </cell>
          <cell r="F434">
            <v>12.43</v>
          </cell>
          <cell r="G434">
            <v>591.31134352373294</v>
          </cell>
        </row>
        <row r="435">
          <cell r="D435" t="str">
            <v xml:space="preserve">                      TOTAL HERRAMIENTA Y EQUIPO:</v>
          </cell>
          <cell r="G435">
            <v>3854</v>
          </cell>
          <cell r="H435">
            <v>3029.8</v>
          </cell>
        </row>
        <row r="437">
          <cell r="B437" t="str">
            <v>TRANSPORTE</v>
          </cell>
        </row>
        <row r="438">
          <cell r="B438" t="str">
            <v>MATERIAL</v>
          </cell>
          <cell r="D438" t="str">
            <v>CANTIDAD</v>
          </cell>
          <cell r="E438" t="str">
            <v>DISTANCIA</v>
          </cell>
          <cell r="F438" t="str">
            <v>M3/KM</v>
          </cell>
          <cell r="G438" t="str">
            <v>VR UNITARIO</v>
          </cell>
        </row>
        <row r="441">
          <cell r="E441" t="str">
            <v xml:space="preserve">                  TOTAL TRANSPORTE:</v>
          </cell>
          <cell r="G441">
            <v>0</v>
          </cell>
        </row>
        <row r="443">
          <cell r="E443" t="str">
            <v>TOTAL COSTO DIRECTO:</v>
          </cell>
          <cell r="G443">
            <v>35148</v>
          </cell>
        </row>
        <row r="445">
          <cell r="B445" t="str">
            <v>COSTOS INDIRECTOS</v>
          </cell>
        </row>
        <row r="446">
          <cell r="B446" t="str">
            <v>DESCRIPCION</v>
          </cell>
          <cell r="D446" t="str">
            <v>PORCENTAJE</v>
          </cell>
          <cell r="F446" t="str">
            <v>VR PARCIAL</v>
          </cell>
        </row>
        <row r="447">
          <cell r="B447" t="str">
            <v>ADMINISTRACION</v>
          </cell>
          <cell r="E447">
            <v>0.12</v>
          </cell>
          <cell r="G447">
            <v>4217.76</v>
          </cell>
        </row>
        <row r="448">
          <cell r="B448" t="str">
            <v>IMPREVISTOS</v>
          </cell>
          <cell r="E448">
            <v>0.08</v>
          </cell>
          <cell r="G448">
            <v>2811.84</v>
          </cell>
        </row>
        <row r="449">
          <cell r="B449" t="str">
            <v>UTILIDAD</v>
          </cell>
          <cell r="E449">
            <v>0.05</v>
          </cell>
          <cell r="G449">
            <v>1757.4</v>
          </cell>
        </row>
        <row r="450">
          <cell r="F450" t="str">
            <v>TOTAL COSTO INDIRECTO:</v>
          </cell>
          <cell r="G450">
            <v>8787</v>
          </cell>
        </row>
        <row r="453">
          <cell r="B453" t="str">
            <v>PROPONENTE</v>
          </cell>
          <cell r="F453" t="str">
            <v>ANALISIS DE PRECIO UNITARIO:</v>
          </cell>
          <cell r="G453">
            <v>43935</v>
          </cell>
        </row>
        <row r="456">
          <cell r="B456" t="str">
            <v>REPUBLICA DE COLOMBIA</v>
          </cell>
        </row>
        <row r="457">
          <cell r="B457" t="str">
            <v>GOBERNACION DEL PUTUMAYO</v>
          </cell>
        </row>
        <row r="458">
          <cell r="B458" t="str">
            <v>SECRETARIA DE INFRAESTRUCTURA DEPARTAMENTAL</v>
          </cell>
        </row>
        <row r="460">
          <cell r="B460" t="str">
            <v>OBJETO:</v>
          </cell>
          <cell r="C460" t="str">
            <v>CONSTRUCCION DE LA PLAZA DE MERCADO DE GANADO EN EL MUNICIPIO DE SIBUNDOY, DEPARTAMENTO DEL PUTUMAYO</v>
          </cell>
        </row>
        <row r="461">
          <cell r="F461" t="str">
            <v>FECHA:</v>
          </cell>
          <cell r="G461" t="str">
            <v>NOVIEMBRE 20 / 2003</v>
          </cell>
        </row>
        <row r="462">
          <cell r="A462" t="str">
            <v>3,1</v>
          </cell>
          <cell r="B462" t="str">
            <v>ITE M:</v>
          </cell>
          <cell r="C462" t="str">
            <v>ACERO PDR-60</v>
          </cell>
          <cell r="F462" t="str">
            <v>UNIDAD:</v>
          </cell>
          <cell r="G462" t="str">
            <v>KG</v>
          </cell>
          <cell r="H462">
            <v>1818</v>
          </cell>
        </row>
        <row r="463">
          <cell r="H463">
            <v>972.08</v>
          </cell>
        </row>
        <row r="464">
          <cell r="B464" t="str">
            <v>MATERIALES</v>
          </cell>
        </row>
        <row r="465">
          <cell r="B465" t="str">
            <v>DESCRIPCION</v>
          </cell>
          <cell r="D465" t="str">
            <v>UND</v>
          </cell>
          <cell r="E465" t="str">
            <v>CANTIDAD</v>
          </cell>
          <cell r="F465" t="str">
            <v>VR UNITARIO</v>
          </cell>
          <cell r="G465" t="str">
            <v>VR UNITARIO</v>
          </cell>
        </row>
        <row r="466">
          <cell r="B466" t="str">
            <v>Acero PDR-60</v>
          </cell>
          <cell r="D466" t="str">
            <v>Kg</v>
          </cell>
          <cell r="E466">
            <v>1.05</v>
          </cell>
          <cell r="F466">
            <v>1400</v>
          </cell>
          <cell r="G466">
            <v>1470</v>
          </cell>
        </row>
        <row r="467">
          <cell r="B467" t="str">
            <v>Alambre negro</v>
          </cell>
          <cell r="D467" t="str">
            <v>Kg</v>
          </cell>
          <cell r="E467">
            <v>0.03</v>
          </cell>
          <cell r="F467">
            <v>1800</v>
          </cell>
          <cell r="G467">
            <v>54</v>
          </cell>
        </row>
        <row r="468">
          <cell r="D468">
            <v>0</v>
          </cell>
          <cell r="F468">
            <v>0</v>
          </cell>
          <cell r="G468">
            <v>0</v>
          </cell>
        </row>
        <row r="469">
          <cell r="D469">
            <v>0</v>
          </cell>
          <cell r="E469" t="str">
            <v xml:space="preserve">                 TOTAL MATERIALES:</v>
          </cell>
          <cell r="G469">
            <v>1524</v>
          </cell>
        </row>
        <row r="471">
          <cell r="B471" t="str">
            <v>MANO DE OBRA</v>
          </cell>
        </row>
        <row r="472">
          <cell r="B472" t="str">
            <v>DESCRIPCION</v>
          </cell>
          <cell r="C472" t="str">
            <v>JORNAL</v>
          </cell>
          <cell r="D472" t="str">
            <v>PRESTACIONES</v>
          </cell>
          <cell r="E472" t="str">
            <v>CANTIDAD</v>
          </cell>
          <cell r="F472" t="str">
            <v>RENDIMIENTO</v>
          </cell>
          <cell r="G472" t="str">
            <v>VR PARCIAL</v>
          </cell>
        </row>
        <row r="473">
          <cell r="B473" t="str">
            <v>Ayudante</v>
          </cell>
          <cell r="C473">
            <v>15000</v>
          </cell>
          <cell r="D473">
            <v>0.7</v>
          </cell>
          <cell r="E473">
            <v>1</v>
          </cell>
          <cell r="F473">
            <v>245.77</v>
          </cell>
          <cell r="G473">
            <v>103.75554380111485</v>
          </cell>
        </row>
        <row r="474">
          <cell r="B474" t="str">
            <v xml:space="preserve">Oficial </v>
          </cell>
          <cell r="C474">
            <v>25480.000000000004</v>
          </cell>
          <cell r="D474">
            <v>0.7</v>
          </cell>
          <cell r="E474">
            <v>1</v>
          </cell>
          <cell r="F474">
            <v>245.77</v>
          </cell>
          <cell r="G474">
            <v>176.2460837368271</v>
          </cell>
        </row>
        <row r="475">
          <cell r="C475">
            <v>0</v>
          </cell>
          <cell r="E475">
            <v>0</v>
          </cell>
          <cell r="G475">
            <v>0</v>
          </cell>
        </row>
        <row r="476">
          <cell r="E476" t="str">
            <v xml:space="preserve">              TOTAL MANO DE OBRA:</v>
          </cell>
          <cell r="G476">
            <v>280</v>
          </cell>
          <cell r="H476">
            <v>280</v>
          </cell>
        </row>
        <row r="478">
          <cell r="B478" t="str">
            <v>HERRAMIENTA Y EQUIPO</v>
          </cell>
        </row>
        <row r="479">
          <cell r="B479" t="str">
            <v>DESCRIPCION</v>
          </cell>
          <cell r="D479" t="str">
            <v>TIPO</v>
          </cell>
          <cell r="E479" t="str">
            <v>TARIFA</v>
          </cell>
          <cell r="F479" t="str">
            <v>RENDIMIENTO</v>
          </cell>
          <cell r="G479" t="str">
            <v>VR PARCIAL</v>
          </cell>
        </row>
        <row r="480">
          <cell r="B480" t="str">
            <v>Herramienta menor</v>
          </cell>
          <cell r="E480">
            <v>280</v>
          </cell>
          <cell r="F480">
            <v>0.05</v>
          </cell>
          <cell r="G480">
            <v>14</v>
          </cell>
        </row>
        <row r="481">
          <cell r="D481">
            <v>0</v>
          </cell>
          <cell r="E481">
            <v>0</v>
          </cell>
          <cell r="G481">
            <v>0</v>
          </cell>
        </row>
        <row r="482">
          <cell r="D482">
            <v>0</v>
          </cell>
          <cell r="E482">
            <v>0</v>
          </cell>
          <cell r="F482">
            <v>0</v>
          </cell>
          <cell r="G482">
            <v>0</v>
          </cell>
        </row>
        <row r="483">
          <cell r="D483" t="str">
            <v xml:space="preserve">                      TOTAL HERRAMIENTA Y EQUIPO:</v>
          </cell>
          <cell r="G483">
            <v>14</v>
          </cell>
        </row>
        <row r="485">
          <cell r="B485" t="str">
            <v>TRANSPORTE</v>
          </cell>
        </row>
        <row r="486">
          <cell r="B486" t="str">
            <v>MATERIAL</v>
          </cell>
          <cell r="D486" t="str">
            <v>CANTIDAD</v>
          </cell>
          <cell r="E486" t="str">
            <v>DISTANCIA</v>
          </cell>
          <cell r="F486" t="str">
            <v>M3/KM</v>
          </cell>
          <cell r="G486" t="str">
            <v>VR UNITARIO</v>
          </cell>
        </row>
        <row r="489">
          <cell r="E489" t="str">
            <v xml:space="preserve">                  TOTAL TRANSPORTE:</v>
          </cell>
          <cell r="G489">
            <v>0</v>
          </cell>
        </row>
        <row r="491">
          <cell r="E491" t="str">
            <v>TOTAL COSTO DIRECTO:</v>
          </cell>
          <cell r="G491">
            <v>1818</v>
          </cell>
        </row>
        <row r="493">
          <cell r="B493" t="str">
            <v>COSTOS INDIRECTOS</v>
          </cell>
        </row>
        <row r="494">
          <cell r="B494" t="str">
            <v>DESCRIPCION</v>
          </cell>
          <cell r="D494" t="str">
            <v>PORCENTAJE</v>
          </cell>
          <cell r="F494" t="str">
            <v>VR PARCIAL</v>
          </cell>
        </row>
        <row r="495">
          <cell r="B495" t="str">
            <v>ADMINISTRACION</v>
          </cell>
          <cell r="E495">
            <v>0.12</v>
          </cell>
          <cell r="G495">
            <v>218.16</v>
          </cell>
        </row>
        <row r="496">
          <cell r="B496" t="str">
            <v>IMPREVISTOS</v>
          </cell>
          <cell r="E496">
            <v>0.08</v>
          </cell>
          <cell r="G496">
            <v>145.44</v>
          </cell>
        </row>
        <row r="497">
          <cell r="B497" t="str">
            <v>UTILIDAD</v>
          </cell>
          <cell r="E497">
            <v>0.05</v>
          </cell>
          <cell r="G497">
            <v>90.9</v>
          </cell>
        </row>
        <row r="498">
          <cell r="F498" t="str">
            <v>TOTAL COSTO INDIRECTO:</v>
          </cell>
          <cell r="G498">
            <v>455</v>
          </cell>
        </row>
        <row r="501">
          <cell r="B501" t="str">
            <v>PROPONENTE</v>
          </cell>
          <cell r="F501" t="str">
            <v>ANALISIS DE PRECIO UNITARIO:</v>
          </cell>
          <cell r="G501">
            <v>2273</v>
          </cell>
        </row>
        <row r="504">
          <cell r="B504" t="str">
            <v>REPUBLICA DE COLOMBIA</v>
          </cell>
        </row>
        <row r="505">
          <cell r="B505" t="str">
            <v>GOBERNACION DEL PUTUMAYO</v>
          </cell>
        </row>
        <row r="506">
          <cell r="B506" t="str">
            <v>SECRETARIA DE INFRAESTRUCTURA DEPARTAMENTAL</v>
          </cell>
        </row>
        <row r="508">
          <cell r="B508" t="str">
            <v>OBJETO:</v>
          </cell>
          <cell r="C508" t="str">
            <v>CONSTRUCCION DE LA PLAZA DE MERCADO DE GANADO EN EL MUNICIPIO DE SIBUNDOY, DEPARTAMENTO DEL PUTUMAYO</v>
          </cell>
        </row>
        <row r="509">
          <cell r="F509" t="str">
            <v>FECHA:</v>
          </cell>
          <cell r="G509" t="str">
            <v>NOVIEMBRE 20 / 2003</v>
          </cell>
        </row>
        <row r="510">
          <cell r="A510" t="str">
            <v>4,1</v>
          </cell>
          <cell r="B510" t="str">
            <v>ITE M:</v>
          </cell>
          <cell r="C510" t="str">
            <v>MURO EN LADRILLO</v>
          </cell>
          <cell r="F510" t="str">
            <v>UNIDAD:</v>
          </cell>
          <cell r="G510" t="str">
            <v>M2</v>
          </cell>
          <cell r="H510">
            <v>18689</v>
          </cell>
        </row>
        <row r="511">
          <cell r="H511">
            <v>212.02</v>
          </cell>
        </row>
        <row r="512">
          <cell r="B512" t="str">
            <v>MATERIALES</v>
          </cell>
        </row>
        <row r="513">
          <cell r="B513" t="str">
            <v>DESCRIPCION</v>
          </cell>
          <cell r="D513" t="str">
            <v>UND</v>
          </cell>
          <cell r="E513" t="str">
            <v>CANTIDAD</v>
          </cell>
          <cell r="F513" t="str">
            <v>VR UNITARIO</v>
          </cell>
          <cell r="G513" t="str">
            <v>VR UNITARIO</v>
          </cell>
        </row>
        <row r="514">
          <cell r="B514" t="str">
            <v>Ladrillo común</v>
          </cell>
          <cell r="D514" t="str">
            <v>Un</v>
          </cell>
          <cell r="E514">
            <v>58.8</v>
          </cell>
          <cell r="F514">
            <v>156.54999999999998</v>
          </cell>
          <cell r="G514">
            <v>9205.14</v>
          </cell>
        </row>
        <row r="515">
          <cell r="B515" t="str">
            <v>Agua</v>
          </cell>
          <cell r="D515" t="str">
            <v>Lt</v>
          </cell>
          <cell r="E515">
            <v>6</v>
          </cell>
          <cell r="F515">
            <v>10.4</v>
          </cell>
          <cell r="G515">
            <v>62.400000000000006</v>
          </cell>
        </row>
        <row r="516">
          <cell r="B516" t="str">
            <v>Cemento gris</v>
          </cell>
          <cell r="D516" t="str">
            <v>Kg</v>
          </cell>
          <cell r="E516">
            <v>11.3</v>
          </cell>
          <cell r="F516">
            <v>440</v>
          </cell>
          <cell r="G516">
            <v>4972</v>
          </cell>
        </row>
        <row r="517">
          <cell r="B517" t="str">
            <v>Arena de río</v>
          </cell>
          <cell r="D517" t="str">
            <v>M3</v>
          </cell>
          <cell r="E517">
            <v>0.04</v>
          </cell>
          <cell r="F517">
            <v>6240</v>
          </cell>
          <cell r="G517">
            <v>249.6</v>
          </cell>
        </row>
        <row r="518">
          <cell r="D518">
            <v>0</v>
          </cell>
          <cell r="E518" t="str">
            <v xml:space="preserve">                 TOTAL MATERIALES:</v>
          </cell>
          <cell r="G518">
            <v>14489</v>
          </cell>
        </row>
        <row r="520">
          <cell r="B520" t="str">
            <v>MANO DE OBRA</v>
          </cell>
        </row>
        <row r="521">
          <cell r="B521" t="str">
            <v>DESCRIPCION</v>
          </cell>
          <cell r="C521" t="str">
            <v>JORNAL</v>
          </cell>
          <cell r="D521" t="str">
            <v>PRESTACIONES</v>
          </cell>
          <cell r="E521" t="str">
            <v>CANTIDAD</v>
          </cell>
          <cell r="F521" t="str">
            <v>RENDIMIENTO</v>
          </cell>
          <cell r="G521" t="str">
            <v>VR PARCIAL</v>
          </cell>
        </row>
        <row r="522">
          <cell r="B522" t="str">
            <v>Ayudante</v>
          </cell>
          <cell r="C522">
            <v>15000</v>
          </cell>
          <cell r="D522">
            <v>0.7</v>
          </cell>
          <cell r="E522">
            <v>2</v>
          </cell>
          <cell r="F522">
            <v>23.58</v>
          </cell>
          <cell r="G522">
            <v>2162.8498727735368</v>
          </cell>
        </row>
        <row r="523">
          <cell r="B523" t="str">
            <v xml:space="preserve">Oficial </v>
          </cell>
          <cell r="C523">
            <v>25480.000000000004</v>
          </cell>
          <cell r="D523">
            <v>0.7</v>
          </cell>
          <cell r="E523">
            <v>1</v>
          </cell>
          <cell r="F523">
            <v>23.58</v>
          </cell>
          <cell r="G523">
            <v>1836.9804919423241</v>
          </cell>
        </row>
        <row r="524">
          <cell r="C524">
            <v>0</v>
          </cell>
          <cell r="E524">
            <v>0</v>
          </cell>
          <cell r="G524">
            <v>0</v>
          </cell>
        </row>
        <row r="525">
          <cell r="E525" t="str">
            <v xml:space="preserve">              TOTAL MANO DE OBRA:</v>
          </cell>
          <cell r="G525">
            <v>4000</v>
          </cell>
          <cell r="H525">
            <v>4000</v>
          </cell>
        </row>
        <row r="527">
          <cell r="B527" t="str">
            <v>HERRAMIENTA Y EQUIPO</v>
          </cell>
        </row>
        <row r="528">
          <cell r="B528" t="str">
            <v>DESCRIPCION</v>
          </cell>
          <cell r="D528" t="str">
            <v>TIPO</v>
          </cell>
          <cell r="E528" t="str">
            <v>TARIFA</v>
          </cell>
          <cell r="F528" t="str">
            <v>RENDIMIENTO</v>
          </cell>
          <cell r="G528" t="str">
            <v>VR PARCIAL</v>
          </cell>
        </row>
        <row r="529">
          <cell r="B529" t="str">
            <v>Herramienta menor</v>
          </cell>
          <cell r="E529">
            <v>4000</v>
          </cell>
          <cell r="F529">
            <v>0.05</v>
          </cell>
          <cell r="G529">
            <v>200</v>
          </cell>
        </row>
        <row r="530">
          <cell r="D530">
            <v>0</v>
          </cell>
          <cell r="E530">
            <v>0</v>
          </cell>
          <cell r="G530">
            <v>0</v>
          </cell>
        </row>
        <row r="531">
          <cell r="D531">
            <v>0</v>
          </cell>
          <cell r="E531">
            <v>0</v>
          </cell>
          <cell r="F531">
            <v>0</v>
          </cell>
          <cell r="G531">
            <v>0</v>
          </cell>
        </row>
        <row r="532">
          <cell r="D532" t="str">
            <v xml:space="preserve">                      TOTAL HERRAMIENTA Y EQUIPO:</v>
          </cell>
          <cell r="G532">
            <v>200</v>
          </cell>
        </row>
        <row r="534">
          <cell r="B534" t="str">
            <v>TRANSPORTE</v>
          </cell>
        </row>
        <row r="535">
          <cell r="B535" t="str">
            <v>MATERIAL</v>
          </cell>
          <cell r="D535" t="str">
            <v>CANTIDAD</v>
          </cell>
          <cell r="E535" t="str">
            <v>DISTANCIA</v>
          </cell>
          <cell r="F535" t="str">
            <v>M3/KM</v>
          </cell>
          <cell r="G535" t="str">
            <v>VR UNITARIO</v>
          </cell>
        </row>
        <row r="538">
          <cell r="E538" t="str">
            <v xml:space="preserve">                  TOTAL TRANSPORTE:</v>
          </cell>
          <cell r="G538">
            <v>0</v>
          </cell>
        </row>
        <row r="540">
          <cell r="E540" t="str">
            <v>TOTAL COSTO DIRECTO:</v>
          </cell>
          <cell r="G540">
            <v>18689</v>
          </cell>
        </row>
        <row r="542">
          <cell r="B542" t="str">
            <v>COSTOS INDIRECTOS</v>
          </cell>
        </row>
        <row r="543">
          <cell r="B543" t="str">
            <v>DESCRIPCION</v>
          </cell>
          <cell r="D543" t="str">
            <v>PORCENTAJE</v>
          </cell>
          <cell r="F543" t="str">
            <v>VR PARCIAL</v>
          </cell>
        </row>
        <row r="544">
          <cell r="B544" t="str">
            <v>ADMINISTRACION</v>
          </cell>
          <cell r="E544">
            <v>0.12</v>
          </cell>
          <cell r="G544">
            <v>2242.6799999999998</v>
          </cell>
        </row>
        <row r="545">
          <cell r="B545" t="str">
            <v>IMPREVISTOS</v>
          </cell>
          <cell r="E545">
            <v>0.08</v>
          </cell>
          <cell r="G545">
            <v>1495.1200000000001</v>
          </cell>
        </row>
        <row r="546">
          <cell r="B546" t="str">
            <v>UTILIDAD</v>
          </cell>
          <cell r="E546">
            <v>0.05</v>
          </cell>
          <cell r="G546">
            <v>934.45</v>
          </cell>
        </row>
        <row r="547">
          <cell r="F547" t="str">
            <v>TOTAL COSTO INDIRECTO:</v>
          </cell>
          <cell r="G547">
            <v>4672</v>
          </cell>
        </row>
        <row r="550">
          <cell r="B550" t="str">
            <v>PROPONENTE</v>
          </cell>
          <cell r="F550" t="str">
            <v>ANALISIS DE PRECIO UNITARIO:</v>
          </cell>
          <cell r="G550">
            <v>23361</v>
          </cell>
        </row>
        <row r="553">
          <cell r="B553" t="str">
            <v>REPUBLICA DE COLOMBIA</v>
          </cell>
        </row>
        <row r="554">
          <cell r="B554" t="str">
            <v>GOBERNACION DEL PUTUMAYO</v>
          </cell>
        </row>
        <row r="555">
          <cell r="B555" t="str">
            <v>SECRETARIA DE INFRAESTRUCTURA DEPARTAMENTAL</v>
          </cell>
        </row>
        <row r="557">
          <cell r="B557" t="str">
            <v>OBJETO:</v>
          </cell>
          <cell r="C557" t="str">
            <v>CONSTRUCCION DE LA PLAZA DE MERCADO DE GANADO EN EL MUNICIPIO DE SIBUNDOY, DEPARTAMENTO DEL PUTUMAYO</v>
          </cell>
        </row>
        <row r="558">
          <cell r="F558" t="str">
            <v>FECHA:</v>
          </cell>
          <cell r="G558" t="str">
            <v>NOVIEMBRE 20 / 2003</v>
          </cell>
        </row>
        <row r="559">
          <cell r="A559" t="str">
            <v>5,1</v>
          </cell>
          <cell r="B559" t="str">
            <v>ITE M:</v>
          </cell>
          <cell r="C559" t="str">
            <v>TEJA ONDULADA AC</v>
          </cell>
          <cell r="F559" t="str">
            <v>UNIDAD:</v>
          </cell>
          <cell r="G559" t="str">
            <v>M2</v>
          </cell>
          <cell r="H559">
            <v>20912</v>
          </cell>
        </row>
        <row r="560">
          <cell r="H560">
            <v>215.13</v>
          </cell>
        </row>
        <row r="561">
          <cell r="B561" t="str">
            <v>MATERIALES</v>
          </cell>
        </row>
        <row r="562">
          <cell r="B562" t="str">
            <v>DESCRIPCION</v>
          </cell>
          <cell r="D562" t="str">
            <v>UND</v>
          </cell>
          <cell r="E562" t="str">
            <v>CANTIDAD</v>
          </cell>
          <cell r="F562" t="str">
            <v>VR UNITARIO</v>
          </cell>
          <cell r="G562" t="str">
            <v>VR UNITARIO</v>
          </cell>
        </row>
        <row r="563">
          <cell r="B563" t="str">
            <v>Gancho teja ondulada</v>
          </cell>
          <cell r="D563" t="str">
            <v>Un</v>
          </cell>
          <cell r="E563">
            <v>1.33</v>
          </cell>
          <cell r="F563">
            <v>202</v>
          </cell>
          <cell r="G563">
            <v>268.66000000000003</v>
          </cell>
        </row>
        <row r="564">
          <cell r="B564" t="str">
            <v>Teja ondulada AC</v>
          </cell>
          <cell r="D564" t="str">
            <v>M2</v>
          </cell>
          <cell r="E564">
            <v>1</v>
          </cell>
          <cell r="F564">
            <v>16968</v>
          </cell>
          <cell r="G564">
            <v>16968</v>
          </cell>
        </row>
        <row r="565">
          <cell r="D565">
            <v>0</v>
          </cell>
          <cell r="F565">
            <v>0</v>
          </cell>
          <cell r="G565">
            <v>0</v>
          </cell>
        </row>
        <row r="566">
          <cell r="D566">
            <v>0</v>
          </cell>
          <cell r="E566" t="str">
            <v xml:space="preserve">                 TOTAL MATERIALES:</v>
          </cell>
          <cell r="G566">
            <v>17237</v>
          </cell>
        </row>
        <row r="568">
          <cell r="B568" t="str">
            <v>MANO DE OBRA</v>
          </cell>
        </row>
        <row r="569">
          <cell r="B569" t="str">
            <v>DESCRIPCION</v>
          </cell>
          <cell r="C569" t="str">
            <v>JORNAL</v>
          </cell>
          <cell r="D569" t="str">
            <v>PRESTACIONES</v>
          </cell>
          <cell r="E569" t="str">
            <v>CANTIDAD</v>
          </cell>
          <cell r="F569" t="str">
            <v>RENDIMIENTO</v>
          </cell>
          <cell r="G569" t="str">
            <v>VR PARCIAL</v>
          </cell>
        </row>
        <row r="570">
          <cell r="B570" t="str">
            <v>Ayudante</v>
          </cell>
          <cell r="C570">
            <v>15000</v>
          </cell>
          <cell r="D570">
            <v>0.7</v>
          </cell>
          <cell r="E570">
            <v>1</v>
          </cell>
          <cell r="F570">
            <v>19.66</v>
          </cell>
          <cell r="G570">
            <v>1297.0498474059002</v>
          </cell>
        </row>
        <row r="571">
          <cell r="B571" t="str">
            <v xml:space="preserve">Oficial </v>
          </cell>
          <cell r="C571">
            <v>25480.000000000004</v>
          </cell>
          <cell r="D571">
            <v>0.7</v>
          </cell>
          <cell r="E571">
            <v>1</v>
          </cell>
          <cell r="F571">
            <v>19.66</v>
          </cell>
          <cell r="G571">
            <v>2203.2553407934893</v>
          </cell>
        </row>
        <row r="572">
          <cell r="C572">
            <v>0</v>
          </cell>
          <cell r="E572">
            <v>0</v>
          </cell>
          <cell r="G572">
            <v>0</v>
          </cell>
        </row>
        <row r="573">
          <cell r="E573" t="str">
            <v xml:space="preserve">              TOTAL MANO DE OBRA:</v>
          </cell>
          <cell r="G573">
            <v>3500</v>
          </cell>
          <cell r="H573">
            <v>3500</v>
          </cell>
        </row>
        <row r="575">
          <cell r="B575" t="str">
            <v>HERRAMIENTA Y EQUIPO</v>
          </cell>
        </row>
        <row r="576">
          <cell r="B576" t="str">
            <v>DESCRIPCION</v>
          </cell>
          <cell r="D576" t="str">
            <v>TIPO</v>
          </cell>
          <cell r="E576" t="str">
            <v>TARIFA</v>
          </cell>
          <cell r="F576" t="str">
            <v>RENDIMIENTO</v>
          </cell>
          <cell r="G576" t="str">
            <v>VR PARCIAL</v>
          </cell>
        </row>
        <row r="577">
          <cell r="B577" t="str">
            <v>Herramienta menor</v>
          </cell>
          <cell r="E577">
            <v>3500</v>
          </cell>
          <cell r="F577">
            <v>0.05</v>
          </cell>
          <cell r="G577">
            <v>175</v>
          </cell>
        </row>
        <row r="578">
          <cell r="D578">
            <v>0</v>
          </cell>
          <cell r="E578">
            <v>0</v>
          </cell>
          <cell r="G578">
            <v>0</v>
          </cell>
        </row>
        <row r="579">
          <cell r="D579">
            <v>0</v>
          </cell>
          <cell r="E579">
            <v>0</v>
          </cell>
          <cell r="F579">
            <v>0</v>
          </cell>
          <cell r="G579">
            <v>0</v>
          </cell>
        </row>
        <row r="580">
          <cell r="D580" t="str">
            <v xml:space="preserve">                      TOTAL HERRAMIENTA Y EQUIPO:</v>
          </cell>
          <cell r="G580">
            <v>175</v>
          </cell>
        </row>
        <row r="582">
          <cell r="B582" t="str">
            <v>TRANSPORTE</v>
          </cell>
        </row>
        <row r="583">
          <cell r="B583" t="str">
            <v>MATERIAL</v>
          </cell>
          <cell r="D583" t="str">
            <v>CANTIDAD</v>
          </cell>
          <cell r="E583" t="str">
            <v>DISTANCIA</v>
          </cell>
          <cell r="F583" t="str">
            <v>M3/KM</v>
          </cell>
          <cell r="G583" t="str">
            <v>VR UNITARIO</v>
          </cell>
        </row>
        <row r="586">
          <cell r="E586" t="str">
            <v xml:space="preserve">                  TOTAL TRANSPORTE:</v>
          </cell>
          <cell r="G586">
            <v>0</v>
          </cell>
        </row>
        <row r="588">
          <cell r="E588" t="str">
            <v>TOTAL COSTO DIRECTO:</v>
          </cell>
          <cell r="G588">
            <v>20912</v>
          </cell>
        </row>
        <row r="590">
          <cell r="B590" t="str">
            <v>COSTOS INDIRECTOS</v>
          </cell>
        </row>
        <row r="591">
          <cell r="B591" t="str">
            <v>DESCRIPCION</v>
          </cell>
          <cell r="D591" t="str">
            <v>PORCENTAJE</v>
          </cell>
          <cell r="F591" t="str">
            <v>VR PARCIAL</v>
          </cell>
        </row>
        <row r="592">
          <cell r="B592" t="str">
            <v>ADMINISTRACION</v>
          </cell>
          <cell r="E592">
            <v>0.12</v>
          </cell>
          <cell r="G592">
            <v>2509.44</v>
          </cell>
        </row>
        <row r="593">
          <cell r="B593" t="str">
            <v>IMPREVISTOS</v>
          </cell>
          <cell r="E593">
            <v>0.08</v>
          </cell>
          <cell r="G593">
            <v>1672.96</v>
          </cell>
        </row>
        <row r="594">
          <cell r="B594" t="str">
            <v>UTILIDAD</v>
          </cell>
          <cell r="E594">
            <v>0.05</v>
          </cell>
          <cell r="G594">
            <v>1045.6000000000001</v>
          </cell>
        </row>
        <row r="595">
          <cell r="F595" t="str">
            <v>TOTAL COSTO INDIRECTO:</v>
          </cell>
          <cell r="G595">
            <v>5228</v>
          </cell>
        </row>
        <row r="598">
          <cell r="B598" t="str">
            <v>PROPONENTE</v>
          </cell>
          <cell r="F598" t="str">
            <v>ANALISIS DE PRECIO UNITARIO:</v>
          </cell>
          <cell r="G598">
            <v>26140</v>
          </cell>
        </row>
        <row r="601">
          <cell r="B601" t="str">
            <v>REPUBLICA DE COLOMBIA</v>
          </cell>
        </row>
        <row r="602">
          <cell r="B602" t="str">
            <v>GOBERNACION DEL PUTUMAYO</v>
          </cell>
        </row>
        <row r="603">
          <cell r="B603" t="str">
            <v>SECRETARIA DE INFRAESTRUCTURA DEPARTAMENTAL</v>
          </cell>
        </row>
        <row r="605">
          <cell r="B605" t="str">
            <v>OBJETO:</v>
          </cell>
          <cell r="C605" t="str">
            <v>CONSTRUCCION DE LA PLAZA DE MERCADO DE GANADO EN EL MUNICIPIO DE SIBUNDOY, DEPARTAMENTO DEL PUTUMAYO</v>
          </cell>
        </row>
        <row r="606">
          <cell r="F606" t="str">
            <v>FECHA:</v>
          </cell>
          <cell r="G606" t="str">
            <v>NOVIEMBRE 20 / 2003</v>
          </cell>
        </row>
        <row r="607">
          <cell r="A607" t="str">
            <v>5,2</v>
          </cell>
          <cell r="B607" t="str">
            <v>ITE M:</v>
          </cell>
          <cell r="C607" t="str">
            <v>CABALLETE</v>
          </cell>
          <cell r="F607" t="str">
            <v>UNIDAD:</v>
          </cell>
          <cell r="G607" t="str">
            <v>ML</v>
          </cell>
          <cell r="H607">
            <v>20883</v>
          </cell>
        </row>
        <row r="608">
          <cell r="H608">
            <v>15.68</v>
          </cell>
        </row>
        <row r="609">
          <cell r="B609" t="str">
            <v>MATERIALES</v>
          </cell>
        </row>
        <row r="610">
          <cell r="B610" t="str">
            <v>DESCRIPCION</v>
          </cell>
          <cell r="D610" t="str">
            <v>UND</v>
          </cell>
          <cell r="E610" t="str">
            <v>CANTIDAD</v>
          </cell>
          <cell r="F610" t="str">
            <v>VR UNITARIO</v>
          </cell>
          <cell r="G610" t="str">
            <v>VR UNITARIO</v>
          </cell>
        </row>
        <row r="611">
          <cell r="B611" t="str">
            <v>Gancho teja ondulada</v>
          </cell>
          <cell r="D611" t="str">
            <v>Un</v>
          </cell>
          <cell r="E611">
            <v>4.6900000000000004</v>
          </cell>
          <cell r="F611">
            <v>202</v>
          </cell>
          <cell r="G611">
            <v>947.38000000000011</v>
          </cell>
        </row>
        <row r="612">
          <cell r="B612" t="str">
            <v>Teja caballete</v>
          </cell>
          <cell r="D612" t="str">
            <v>Un</v>
          </cell>
          <cell r="E612">
            <v>1.1499999999999999</v>
          </cell>
          <cell r="F612">
            <v>14140</v>
          </cell>
          <cell r="G612">
            <v>16260.999999999998</v>
          </cell>
        </row>
        <row r="613">
          <cell r="D613">
            <v>0</v>
          </cell>
          <cell r="F613">
            <v>0</v>
          </cell>
          <cell r="G613">
            <v>0</v>
          </cell>
        </row>
        <row r="614">
          <cell r="D614">
            <v>0</v>
          </cell>
          <cell r="E614" t="str">
            <v xml:space="preserve">                 TOTAL MATERIALES:</v>
          </cell>
          <cell r="G614">
            <v>17208</v>
          </cell>
        </row>
        <row r="616">
          <cell r="B616" t="str">
            <v>MANO DE OBRA</v>
          </cell>
        </row>
        <row r="617">
          <cell r="B617" t="str">
            <v>DESCRIPCION</v>
          </cell>
          <cell r="C617" t="str">
            <v>JORNAL</v>
          </cell>
          <cell r="D617" t="str">
            <v>PRESTACIONES</v>
          </cell>
          <cell r="E617" t="str">
            <v>CANTIDAD</v>
          </cell>
          <cell r="F617" t="str">
            <v>RENDIMIENTO</v>
          </cell>
          <cell r="G617" t="str">
            <v>VR PARCIAL</v>
          </cell>
        </row>
        <row r="618">
          <cell r="B618" t="str">
            <v>Ayudante</v>
          </cell>
          <cell r="C618">
            <v>15000</v>
          </cell>
          <cell r="D618">
            <v>0.7</v>
          </cell>
          <cell r="E618">
            <v>1</v>
          </cell>
          <cell r="F618">
            <v>19.66</v>
          </cell>
          <cell r="G618">
            <v>1297.0498474059002</v>
          </cell>
        </row>
        <row r="619">
          <cell r="B619" t="str">
            <v xml:space="preserve">Oficial </v>
          </cell>
          <cell r="C619">
            <v>25480.000000000004</v>
          </cell>
          <cell r="D619">
            <v>0.7</v>
          </cell>
          <cell r="E619">
            <v>1</v>
          </cell>
          <cell r="F619">
            <v>19.66</v>
          </cell>
          <cell r="G619">
            <v>2203.2553407934893</v>
          </cell>
        </row>
        <row r="620">
          <cell r="C620">
            <v>0</v>
          </cell>
          <cell r="E620">
            <v>0</v>
          </cell>
          <cell r="G620">
            <v>0</v>
          </cell>
        </row>
        <row r="621">
          <cell r="E621" t="str">
            <v xml:space="preserve">              TOTAL MANO DE OBRA:</v>
          </cell>
          <cell r="G621">
            <v>3500</v>
          </cell>
          <cell r="H621">
            <v>3500</v>
          </cell>
        </row>
        <row r="623">
          <cell r="B623" t="str">
            <v>HERRAMIENTA Y EQUIPO</v>
          </cell>
        </row>
        <row r="624">
          <cell r="B624" t="str">
            <v>DESCRIPCION</v>
          </cell>
          <cell r="D624" t="str">
            <v>TIPO</v>
          </cell>
          <cell r="E624" t="str">
            <v>TARIFA</v>
          </cell>
          <cell r="F624" t="str">
            <v>RENDIMIENTO</v>
          </cell>
          <cell r="G624" t="str">
            <v>VR PARCIAL</v>
          </cell>
        </row>
        <row r="625">
          <cell r="B625" t="str">
            <v>Herramienta menor</v>
          </cell>
          <cell r="E625">
            <v>3500</v>
          </cell>
          <cell r="F625">
            <v>0.05</v>
          </cell>
          <cell r="G625">
            <v>175</v>
          </cell>
        </row>
        <row r="626">
          <cell r="D626">
            <v>0</v>
          </cell>
          <cell r="E626">
            <v>0</v>
          </cell>
          <cell r="G626">
            <v>0</v>
          </cell>
        </row>
        <row r="627">
          <cell r="D627">
            <v>0</v>
          </cell>
          <cell r="E627">
            <v>0</v>
          </cell>
          <cell r="F627">
            <v>0</v>
          </cell>
          <cell r="G627">
            <v>0</v>
          </cell>
        </row>
        <row r="628">
          <cell r="D628" t="str">
            <v xml:space="preserve">                      TOTAL HERRAMIENTA Y EQUIPO:</v>
          </cell>
          <cell r="G628">
            <v>175</v>
          </cell>
        </row>
        <row r="630">
          <cell r="B630" t="str">
            <v>TRANSPORTE</v>
          </cell>
        </row>
        <row r="631">
          <cell r="B631" t="str">
            <v>MATERIAL</v>
          </cell>
          <cell r="D631" t="str">
            <v>CANTIDAD</v>
          </cell>
          <cell r="E631" t="str">
            <v>DISTANCIA</v>
          </cell>
          <cell r="F631" t="str">
            <v>M3/KM</v>
          </cell>
          <cell r="G631" t="str">
            <v>VR UNITARIO</v>
          </cell>
        </row>
        <row r="634">
          <cell r="E634" t="str">
            <v xml:space="preserve">                  TOTAL TRANSPORTE:</v>
          </cell>
          <cell r="G634">
            <v>0</v>
          </cell>
        </row>
        <row r="636">
          <cell r="E636" t="str">
            <v>TOTAL COSTO DIRECTO:</v>
          </cell>
          <cell r="G636">
            <v>20883</v>
          </cell>
        </row>
        <row r="638">
          <cell r="B638" t="str">
            <v>COSTOS INDIRECTOS</v>
          </cell>
        </row>
        <row r="639">
          <cell r="B639" t="str">
            <v>DESCRIPCION</v>
          </cell>
          <cell r="D639" t="str">
            <v>PORCENTAJE</v>
          </cell>
          <cell r="F639" t="str">
            <v>VR PARCIAL</v>
          </cell>
        </row>
        <row r="640">
          <cell r="B640" t="str">
            <v>ADMINISTRACION</v>
          </cell>
          <cell r="E640">
            <v>0.12</v>
          </cell>
          <cell r="G640">
            <v>2505.96</v>
          </cell>
        </row>
        <row r="641">
          <cell r="B641" t="str">
            <v>IMPREVISTOS</v>
          </cell>
          <cell r="E641">
            <v>0.08</v>
          </cell>
          <cell r="G641">
            <v>1670.64</v>
          </cell>
        </row>
        <row r="642">
          <cell r="B642" t="str">
            <v>UTILIDAD</v>
          </cell>
          <cell r="E642">
            <v>0.05</v>
          </cell>
          <cell r="G642">
            <v>1044.1500000000001</v>
          </cell>
        </row>
        <row r="643">
          <cell r="F643" t="str">
            <v>TOTAL COSTO INDIRECTO:</v>
          </cell>
          <cell r="G643">
            <v>5221</v>
          </cell>
        </row>
        <row r="646">
          <cell r="B646" t="str">
            <v>PROPONENTE</v>
          </cell>
          <cell r="F646" t="str">
            <v>ANALISIS DE PRECIO UNITARIO:</v>
          </cell>
          <cell r="G646">
            <v>26104</v>
          </cell>
        </row>
        <row r="649">
          <cell r="B649" t="str">
            <v>REPUBLICA DE COLOMBIA</v>
          </cell>
        </row>
        <row r="650">
          <cell r="B650" t="str">
            <v>GOBERNACION DEL PUTUMAYO</v>
          </cell>
        </row>
        <row r="651">
          <cell r="B651" t="str">
            <v>SECRETARIA DE INFRAESTRUCTURA DEPARTAMENTAL</v>
          </cell>
        </row>
        <row r="653">
          <cell r="B653" t="str">
            <v>OBJETO:</v>
          </cell>
          <cell r="C653" t="str">
            <v>CONSTRUCCION DE LA PLAZA DE MERCADO DE GANADO EN EL MUNICIPIO DE SIBUNDOY, DEPARTAMENTO DEL PUTUMAYO</v>
          </cell>
        </row>
        <row r="654">
          <cell r="F654" t="str">
            <v>FECHA:</v>
          </cell>
          <cell r="G654" t="str">
            <v>NOVIEMBRE 20 / 2003</v>
          </cell>
        </row>
        <row r="655">
          <cell r="A655" t="str">
            <v>5,3</v>
          </cell>
          <cell r="B655" t="str">
            <v>ITE M:</v>
          </cell>
          <cell r="C655" t="str">
            <v>CORREA METALICA</v>
          </cell>
          <cell r="F655" t="str">
            <v>UNIDAD:</v>
          </cell>
          <cell r="G655" t="str">
            <v>ML</v>
          </cell>
          <cell r="H655">
            <v>14850</v>
          </cell>
        </row>
        <row r="656">
          <cell r="H656">
            <v>156.80000000000001</v>
          </cell>
        </row>
        <row r="657">
          <cell r="B657" t="str">
            <v>MATERIALES</v>
          </cell>
        </row>
        <row r="658">
          <cell r="B658" t="str">
            <v>DESCRIPCION</v>
          </cell>
          <cell r="D658" t="str">
            <v>UND</v>
          </cell>
          <cell r="E658" t="str">
            <v>CANTIDAD</v>
          </cell>
          <cell r="F658" t="str">
            <v>VR UNITARIO</v>
          </cell>
          <cell r="G658" t="str">
            <v>VR UNITARIO</v>
          </cell>
        </row>
        <row r="659">
          <cell r="B659" t="str">
            <v>Acero PDR-60</v>
          </cell>
          <cell r="D659" t="str">
            <v>Kg</v>
          </cell>
          <cell r="E659">
            <v>5</v>
          </cell>
          <cell r="F659">
            <v>1400</v>
          </cell>
          <cell r="G659">
            <v>7000</v>
          </cell>
        </row>
        <row r="660">
          <cell r="B660" t="str">
            <v>Soldadura eléctrica 1/8"</v>
          </cell>
          <cell r="D660" t="str">
            <v>Kg</v>
          </cell>
          <cell r="E660">
            <v>0.15</v>
          </cell>
          <cell r="F660">
            <v>3696.6</v>
          </cell>
          <cell r="G660">
            <v>554.49</v>
          </cell>
        </row>
        <row r="661">
          <cell r="B661" t="str">
            <v>Pintura anticorrosiva</v>
          </cell>
          <cell r="D661" t="str">
            <v>Gn</v>
          </cell>
          <cell r="E661">
            <v>0.04</v>
          </cell>
          <cell r="F661">
            <v>30900.95</v>
          </cell>
          <cell r="G661">
            <v>1236.038</v>
          </cell>
        </row>
        <row r="662">
          <cell r="D662">
            <v>0</v>
          </cell>
          <cell r="E662" t="str">
            <v xml:space="preserve">                 TOTAL MATERIALES:</v>
          </cell>
          <cell r="G662">
            <v>8791</v>
          </cell>
        </row>
        <row r="664">
          <cell r="B664" t="str">
            <v>MANO DE OBRA</v>
          </cell>
        </row>
        <row r="665">
          <cell r="B665" t="str">
            <v>DESCRIPCION</v>
          </cell>
          <cell r="C665" t="str">
            <v>JORNAL</v>
          </cell>
          <cell r="D665" t="str">
            <v>PRESTACIONES</v>
          </cell>
          <cell r="E665" t="str">
            <v>CANTIDAD</v>
          </cell>
          <cell r="F665" t="str">
            <v>RENDIMIENTO</v>
          </cell>
          <cell r="G665" t="str">
            <v>VR PARCIAL</v>
          </cell>
        </row>
        <row r="666">
          <cell r="B666" t="str">
            <v>Ayudante</v>
          </cell>
          <cell r="C666">
            <v>15000</v>
          </cell>
          <cell r="D666">
            <v>0.7</v>
          </cell>
          <cell r="E666">
            <v>1</v>
          </cell>
          <cell r="F666">
            <v>16.760000000000002</v>
          </cell>
          <cell r="G666">
            <v>1521.4797136038185</v>
          </cell>
        </row>
        <row r="667">
          <cell r="B667" t="str">
            <v>Cerrajero</v>
          </cell>
          <cell r="C667">
            <v>34300</v>
          </cell>
          <cell r="D667">
            <v>0.7</v>
          </cell>
          <cell r="E667">
            <v>1</v>
          </cell>
          <cell r="F667">
            <v>16.760000000000002</v>
          </cell>
          <cell r="G667">
            <v>3479.1169451073984</v>
          </cell>
        </row>
        <row r="668">
          <cell r="C668">
            <v>0</v>
          </cell>
          <cell r="E668">
            <v>0</v>
          </cell>
          <cell r="G668">
            <v>0</v>
          </cell>
        </row>
        <row r="669">
          <cell r="E669" t="str">
            <v xml:space="preserve">              TOTAL MANO DE OBRA:</v>
          </cell>
          <cell r="G669">
            <v>5001</v>
          </cell>
          <cell r="H669">
            <v>5000</v>
          </cell>
        </row>
        <row r="671">
          <cell r="B671" t="str">
            <v>HERRAMIENTA Y EQUIPO</v>
          </cell>
        </row>
        <row r="672">
          <cell r="B672" t="str">
            <v>DESCRIPCION</v>
          </cell>
          <cell r="D672" t="str">
            <v>TIPO</v>
          </cell>
          <cell r="E672" t="str">
            <v>TARIFA</v>
          </cell>
          <cell r="F672" t="str">
            <v>RENDIMIENTO</v>
          </cell>
          <cell r="G672" t="str">
            <v>VR PARCIAL</v>
          </cell>
        </row>
        <row r="673">
          <cell r="B673" t="str">
            <v>Herramienta menor</v>
          </cell>
          <cell r="E673">
            <v>5001</v>
          </cell>
          <cell r="F673">
            <v>0.05</v>
          </cell>
          <cell r="G673">
            <v>250.05</v>
          </cell>
        </row>
        <row r="674">
          <cell r="B674" t="str">
            <v>Soldador eléctrico</v>
          </cell>
          <cell r="E674">
            <v>40400</v>
          </cell>
          <cell r="F674">
            <v>50</v>
          </cell>
          <cell r="G674">
            <v>808</v>
          </cell>
        </row>
        <row r="675">
          <cell r="D675">
            <v>0</v>
          </cell>
          <cell r="E675">
            <v>0</v>
          </cell>
          <cell r="F675">
            <v>0</v>
          </cell>
          <cell r="G675">
            <v>0</v>
          </cell>
        </row>
        <row r="676">
          <cell r="D676" t="str">
            <v xml:space="preserve">                      TOTAL HERRAMIENTA Y EQUIPO:</v>
          </cell>
          <cell r="G676">
            <v>1058</v>
          </cell>
        </row>
        <row r="678">
          <cell r="B678" t="str">
            <v>TRANSPORTE</v>
          </cell>
        </row>
        <row r="679">
          <cell r="B679" t="str">
            <v>MATERIAL</v>
          </cell>
          <cell r="D679" t="str">
            <v>CANTIDAD</v>
          </cell>
          <cell r="E679" t="str">
            <v>DISTANCIA</v>
          </cell>
          <cell r="F679" t="str">
            <v>M3/KM</v>
          </cell>
          <cell r="G679" t="str">
            <v>VR UNITARIO</v>
          </cell>
        </row>
        <row r="682">
          <cell r="E682" t="str">
            <v xml:space="preserve">                  TOTAL TRANSPORTE:</v>
          </cell>
          <cell r="G682">
            <v>0</v>
          </cell>
        </row>
        <row r="684">
          <cell r="E684" t="str">
            <v>TOTAL COSTO DIRECTO:</v>
          </cell>
          <cell r="G684">
            <v>14850</v>
          </cell>
        </row>
        <row r="686">
          <cell r="B686" t="str">
            <v>COSTOS INDIRECTOS</v>
          </cell>
        </row>
        <row r="687">
          <cell r="B687" t="str">
            <v>DESCRIPCION</v>
          </cell>
          <cell r="D687" t="str">
            <v>PORCENTAJE</v>
          </cell>
          <cell r="F687" t="str">
            <v>VR PARCIAL</v>
          </cell>
        </row>
        <row r="688">
          <cell r="B688" t="str">
            <v>ADMINISTRACION</v>
          </cell>
          <cell r="E688">
            <v>0.12</v>
          </cell>
          <cell r="G688">
            <v>1782</v>
          </cell>
        </row>
        <row r="689">
          <cell r="B689" t="str">
            <v>IMPREVISTOS</v>
          </cell>
          <cell r="E689">
            <v>0.08</v>
          </cell>
          <cell r="G689">
            <v>1188</v>
          </cell>
        </row>
        <row r="690">
          <cell r="B690" t="str">
            <v>UTILIDAD</v>
          </cell>
          <cell r="E690">
            <v>0.05</v>
          </cell>
          <cell r="G690">
            <v>742.5</v>
          </cell>
        </row>
        <row r="691">
          <cell r="F691" t="str">
            <v>TOTAL COSTO INDIRECTO:</v>
          </cell>
          <cell r="G691">
            <v>3713</v>
          </cell>
        </row>
        <row r="694">
          <cell r="B694" t="str">
            <v>PROPONENTE</v>
          </cell>
          <cell r="F694" t="str">
            <v>ANALISIS DE PRECIO UNITARIO:</v>
          </cell>
          <cell r="G694">
            <v>18563</v>
          </cell>
        </row>
        <row r="697">
          <cell r="B697" t="str">
            <v>REPUBLICA DE COLOMBIA</v>
          </cell>
        </row>
        <row r="698">
          <cell r="B698" t="str">
            <v>GOBERNACION DEL PUTUMAYO</v>
          </cell>
        </row>
        <row r="699">
          <cell r="B699" t="str">
            <v>SECRETARIA DE INFRAESTRUCTURA DEPARTAMENTAL</v>
          </cell>
        </row>
        <row r="701">
          <cell r="B701" t="str">
            <v>OBJETO:</v>
          </cell>
          <cell r="C701" t="str">
            <v>CONSTRUCCION DE LA PLAZA DE MERCADO DE GANADO EN EL MUNICIPIO DE SIBUNDOY, DEPARTAMENTO DEL PUTUMAYO</v>
          </cell>
        </row>
        <row r="702">
          <cell r="F702" t="str">
            <v>FECHA:</v>
          </cell>
          <cell r="G702" t="str">
            <v>NOVIEMBRE 20 / 2003</v>
          </cell>
        </row>
        <row r="703">
          <cell r="A703" t="str">
            <v>5,4</v>
          </cell>
          <cell r="B703" t="str">
            <v>ITE M:</v>
          </cell>
          <cell r="C703" t="str">
            <v>CERCHA METALICA</v>
          </cell>
          <cell r="F703" t="str">
            <v>UNIDAD:</v>
          </cell>
          <cell r="G703" t="str">
            <v>ML</v>
          </cell>
          <cell r="H703">
            <v>29197</v>
          </cell>
        </row>
        <row r="704">
          <cell r="H704">
            <v>45.6</v>
          </cell>
        </row>
        <row r="705">
          <cell r="B705" t="str">
            <v>MATERIALES</v>
          </cell>
        </row>
        <row r="706">
          <cell r="B706" t="str">
            <v>DESCRIPCION</v>
          </cell>
          <cell r="D706" t="str">
            <v>UND</v>
          </cell>
          <cell r="E706" t="str">
            <v>CANTIDAD</v>
          </cell>
          <cell r="F706" t="str">
            <v>VR UNITARIO</v>
          </cell>
          <cell r="G706" t="str">
            <v>VR UNITARIO</v>
          </cell>
        </row>
        <row r="707">
          <cell r="B707" t="str">
            <v>Acero PDR-60</v>
          </cell>
          <cell r="D707" t="str">
            <v>Kg</v>
          </cell>
          <cell r="E707">
            <v>12</v>
          </cell>
          <cell r="F707">
            <v>1400</v>
          </cell>
          <cell r="G707">
            <v>16800</v>
          </cell>
        </row>
        <row r="708">
          <cell r="B708" t="str">
            <v>Soldadura eléctrica 1/8"</v>
          </cell>
          <cell r="D708" t="str">
            <v>Kg</v>
          </cell>
          <cell r="E708">
            <v>0.5</v>
          </cell>
          <cell r="F708">
            <v>3696.6</v>
          </cell>
          <cell r="G708">
            <v>1848.3</v>
          </cell>
        </row>
        <row r="709">
          <cell r="B709" t="str">
            <v>Pintura anticorrosiva</v>
          </cell>
          <cell r="D709" t="str">
            <v>Gn</v>
          </cell>
          <cell r="E709">
            <v>0.06</v>
          </cell>
          <cell r="F709">
            <v>30900.95</v>
          </cell>
          <cell r="G709">
            <v>1854.057</v>
          </cell>
        </row>
        <row r="710">
          <cell r="D710">
            <v>0</v>
          </cell>
          <cell r="E710" t="str">
            <v xml:space="preserve">                 TOTAL MATERIALES:</v>
          </cell>
          <cell r="G710">
            <v>20502</v>
          </cell>
        </row>
        <row r="712">
          <cell r="B712" t="str">
            <v>MANO DE OBRA</v>
          </cell>
        </row>
        <row r="713">
          <cell r="B713" t="str">
            <v>DESCRIPCION</v>
          </cell>
          <cell r="C713" t="str">
            <v>JORNAL</v>
          </cell>
          <cell r="D713" t="str">
            <v>PRESTACIONES</v>
          </cell>
          <cell r="E713" t="str">
            <v>CANTIDAD</v>
          </cell>
          <cell r="F713" t="str">
            <v>RENDIMIENTO</v>
          </cell>
          <cell r="G713" t="str">
            <v>VR PARCIAL</v>
          </cell>
        </row>
        <row r="714">
          <cell r="B714" t="str">
            <v>Ayudante</v>
          </cell>
          <cell r="C714">
            <v>15000</v>
          </cell>
          <cell r="D714">
            <v>0.7</v>
          </cell>
          <cell r="E714">
            <v>2</v>
          </cell>
          <cell r="F714">
            <v>15.62</v>
          </cell>
          <cell r="G714">
            <v>3265.0448143405893</v>
          </cell>
        </row>
        <row r="715">
          <cell r="B715" t="str">
            <v>Cerrajero</v>
          </cell>
          <cell r="C715">
            <v>34300</v>
          </cell>
          <cell r="D715">
            <v>0.7</v>
          </cell>
          <cell r="E715">
            <v>1</v>
          </cell>
          <cell r="F715">
            <v>15.62</v>
          </cell>
          <cell r="G715">
            <v>3733.0345710627403</v>
          </cell>
        </row>
        <row r="716">
          <cell r="C716">
            <v>0</v>
          </cell>
          <cell r="E716">
            <v>0</v>
          </cell>
          <cell r="G716">
            <v>0</v>
          </cell>
        </row>
        <row r="717">
          <cell r="E717" t="str">
            <v xml:space="preserve">              TOTAL MANO DE OBRA:</v>
          </cell>
          <cell r="G717">
            <v>6998</v>
          </cell>
          <cell r="H717">
            <v>7000</v>
          </cell>
        </row>
        <row r="719">
          <cell r="B719" t="str">
            <v>HERRAMIENTA Y EQUIPO</v>
          </cell>
        </row>
        <row r="720">
          <cell r="B720" t="str">
            <v>DESCRIPCION</v>
          </cell>
          <cell r="D720" t="str">
            <v>TIPO</v>
          </cell>
          <cell r="E720" t="str">
            <v>TARIFA</v>
          </cell>
          <cell r="F720" t="str">
            <v>RENDIMIENTO</v>
          </cell>
          <cell r="G720" t="str">
            <v>VR PARCIAL</v>
          </cell>
        </row>
        <row r="721">
          <cell r="B721" t="str">
            <v>Herramienta menor</v>
          </cell>
          <cell r="E721">
            <v>6998</v>
          </cell>
          <cell r="F721">
            <v>0.05</v>
          </cell>
          <cell r="G721">
            <v>349.90000000000003</v>
          </cell>
        </row>
        <row r="722">
          <cell r="B722" t="str">
            <v>Soldador eléctrico</v>
          </cell>
          <cell r="E722">
            <v>40400</v>
          </cell>
          <cell r="F722">
            <v>30</v>
          </cell>
          <cell r="G722">
            <v>1346.6666666666667</v>
          </cell>
        </row>
        <row r="723">
          <cell r="D723">
            <v>0</v>
          </cell>
          <cell r="E723">
            <v>0</v>
          </cell>
          <cell r="F723">
            <v>0</v>
          </cell>
          <cell r="G723">
            <v>0</v>
          </cell>
        </row>
        <row r="724">
          <cell r="D724" t="str">
            <v xml:space="preserve">                      TOTAL HERRAMIENTA Y EQUIPO:</v>
          </cell>
          <cell r="G724">
            <v>1697</v>
          </cell>
        </row>
        <row r="726">
          <cell r="B726" t="str">
            <v>TRANSPORTE</v>
          </cell>
        </row>
        <row r="727">
          <cell r="B727" t="str">
            <v>MATERIAL</v>
          </cell>
          <cell r="D727" t="str">
            <v>CANTIDAD</v>
          </cell>
          <cell r="E727" t="str">
            <v>DISTANCIA</v>
          </cell>
          <cell r="F727" t="str">
            <v>M3/KM</v>
          </cell>
          <cell r="G727" t="str">
            <v>VR UNITARIO</v>
          </cell>
        </row>
        <row r="730">
          <cell r="E730" t="str">
            <v xml:space="preserve">                  TOTAL TRANSPORTE:</v>
          </cell>
          <cell r="G730">
            <v>0</v>
          </cell>
        </row>
        <row r="732">
          <cell r="E732" t="str">
            <v>TOTAL COSTO DIRECTO:</v>
          </cell>
          <cell r="G732">
            <v>29197</v>
          </cell>
        </row>
        <row r="734">
          <cell r="B734" t="str">
            <v>COSTOS INDIRECTOS</v>
          </cell>
        </row>
        <row r="735">
          <cell r="B735" t="str">
            <v>DESCRIPCION</v>
          </cell>
          <cell r="D735" t="str">
            <v>PORCENTAJE</v>
          </cell>
          <cell r="F735" t="str">
            <v>VR PARCIAL</v>
          </cell>
        </row>
        <row r="736">
          <cell r="B736" t="str">
            <v>ADMINISTRACION</v>
          </cell>
          <cell r="E736">
            <v>0.12</v>
          </cell>
          <cell r="G736">
            <v>3503.64</v>
          </cell>
        </row>
        <row r="737">
          <cell r="B737" t="str">
            <v>IMPREVISTOS</v>
          </cell>
          <cell r="E737">
            <v>0.08</v>
          </cell>
          <cell r="G737">
            <v>2335.7600000000002</v>
          </cell>
        </row>
        <row r="738">
          <cell r="B738" t="str">
            <v>UTILIDAD</v>
          </cell>
          <cell r="E738">
            <v>0.05</v>
          </cell>
          <cell r="G738">
            <v>1459.8500000000001</v>
          </cell>
        </row>
        <row r="739">
          <cell r="F739" t="str">
            <v>TOTAL COSTO INDIRECTO:</v>
          </cell>
          <cell r="G739">
            <v>7299</v>
          </cell>
        </row>
        <row r="742">
          <cell r="B742" t="str">
            <v>PROPONENTE</v>
          </cell>
          <cell r="F742" t="str">
            <v>ANALISIS DE PRECIO UNITARIO:</v>
          </cell>
          <cell r="G742">
            <v>36496</v>
          </cell>
        </row>
        <row r="745">
          <cell r="B745" t="str">
            <v>REPUBLICA DE COLOMBIA</v>
          </cell>
        </row>
        <row r="746">
          <cell r="B746" t="str">
            <v>GOBERNACION DEL PUTUMAYO</v>
          </cell>
        </row>
        <row r="747">
          <cell r="B747" t="str">
            <v>SECRETARIA DE INFRAESTRUCTURA DEPARTAMENTAL</v>
          </cell>
        </row>
        <row r="749">
          <cell r="B749" t="str">
            <v>OBJETO:</v>
          </cell>
          <cell r="C749" t="str">
            <v>CONSTRUCCION DE LA PLAZA DE MERCADO DE GANADO EN EL MUNICIPIO DE SIBUNDOY, DEPARTAMENTO DEL PUTUMAYO</v>
          </cell>
        </row>
        <row r="750">
          <cell r="F750" t="str">
            <v>FECHA:</v>
          </cell>
          <cell r="G750" t="str">
            <v>NOVIEMBRE 20 / 2003</v>
          </cell>
        </row>
        <row r="751">
          <cell r="A751" t="str">
            <v>6,1</v>
          </cell>
          <cell r="B751" t="str">
            <v>ITE M:</v>
          </cell>
          <cell r="C751" t="str">
            <v>PUERTA CON PICAPORTE 2*0,8 m</v>
          </cell>
          <cell r="F751" t="str">
            <v>UNIDAD:</v>
          </cell>
          <cell r="G751" t="str">
            <v>UND</v>
          </cell>
          <cell r="H751">
            <v>69438</v>
          </cell>
        </row>
        <row r="752">
          <cell r="H752">
            <v>10</v>
          </cell>
        </row>
        <row r="753">
          <cell r="B753" t="str">
            <v>MATERIALES</v>
          </cell>
        </row>
        <row r="754">
          <cell r="B754" t="str">
            <v>DESCRIPCION</v>
          </cell>
          <cell r="D754" t="str">
            <v>UND</v>
          </cell>
          <cell r="E754" t="str">
            <v>CANTIDAD</v>
          </cell>
          <cell r="F754" t="str">
            <v>VR UNITARIO</v>
          </cell>
          <cell r="G754" t="str">
            <v>VR UNITARIO</v>
          </cell>
        </row>
        <row r="755">
          <cell r="B755" t="str">
            <v>Puerta metálica con picaporte</v>
          </cell>
          <cell r="D755" t="str">
            <v>Un</v>
          </cell>
          <cell r="E755">
            <v>1</v>
          </cell>
          <cell r="F755">
            <v>55045</v>
          </cell>
          <cell r="G755">
            <v>55045</v>
          </cell>
        </row>
        <row r="756">
          <cell r="D756">
            <v>0</v>
          </cell>
          <cell r="E756">
            <v>0</v>
          </cell>
          <cell r="F756">
            <v>0</v>
          </cell>
          <cell r="G756">
            <v>0</v>
          </cell>
        </row>
        <row r="757">
          <cell r="D757">
            <v>0</v>
          </cell>
          <cell r="E757">
            <v>0</v>
          </cell>
          <cell r="F757">
            <v>0</v>
          </cell>
          <cell r="G757">
            <v>0</v>
          </cell>
        </row>
        <row r="758">
          <cell r="D758">
            <v>0</v>
          </cell>
          <cell r="E758" t="str">
            <v xml:space="preserve">                   TOTAL MATERIALES:</v>
          </cell>
          <cell r="G758">
            <v>55045</v>
          </cell>
        </row>
        <row r="760">
          <cell r="B760" t="str">
            <v>MANO DE OBRA</v>
          </cell>
        </row>
        <row r="761">
          <cell r="B761" t="str">
            <v>DESCRIPCION</v>
          </cell>
          <cell r="C761" t="str">
            <v>JORNAL</v>
          </cell>
          <cell r="D761" t="str">
            <v>PRESTACIONES</v>
          </cell>
          <cell r="E761" t="str">
            <v>CANTIDAD</v>
          </cell>
          <cell r="F761" t="str">
            <v>RENDIMIENTO</v>
          </cell>
          <cell r="G761" t="str">
            <v>VR PARCIAL</v>
          </cell>
        </row>
        <row r="762">
          <cell r="B762" t="str">
            <v>Ayudante</v>
          </cell>
          <cell r="C762">
            <v>15000</v>
          </cell>
          <cell r="D762">
            <v>0.7</v>
          </cell>
          <cell r="E762">
            <v>1</v>
          </cell>
          <cell r="F762">
            <v>5.0199999999999996</v>
          </cell>
          <cell r="G762">
            <v>5079.6812749003984</v>
          </cell>
        </row>
        <row r="763">
          <cell r="B763" t="str">
            <v xml:space="preserve">Oficial </v>
          </cell>
          <cell r="C763">
            <v>25480.000000000004</v>
          </cell>
          <cell r="D763">
            <v>0.7</v>
          </cell>
          <cell r="E763">
            <v>1</v>
          </cell>
          <cell r="F763">
            <v>5.0199999999999996</v>
          </cell>
          <cell r="G763">
            <v>8628.6852589641439</v>
          </cell>
        </row>
        <row r="764">
          <cell r="C764">
            <v>0</v>
          </cell>
          <cell r="E764">
            <v>0</v>
          </cell>
          <cell r="G764">
            <v>0</v>
          </cell>
        </row>
        <row r="765">
          <cell r="E765" t="str">
            <v xml:space="preserve">              TOTAL MANO DE OBRA:</v>
          </cell>
          <cell r="G765">
            <v>13708</v>
          </cell>
          <cell r="H765">
            <v>13700</v>
          </cell>
        </row>
        <row r="767">
          <cell r="B767" t="str">
            <v>HERRAMIENTA Y EQUIPO</v>
          </cell>
        </row>
        <row r="768">
          <cell r="B768" t="str">
            <v>DESCRIPCION</v>
          </cell>
          <cell r="D768" t="str">
            <v>TIPO</v>
          </cell>
          <cell r="E768" t="str">
            <v>TARIFA</v>
          </cell>
          <cell r="F768" t="str">
            <v>RENDIMIENTO</v>
          </cell>
          <cell r="G768" t="str">
            <v>VR PARCIAL</v>
          </cell>
        </row>
        <row r="769">
          <cell r="B769" t="str">
            <v>Herramienta menor</v>
          </cell>
          <cell r="E769">
            <v>13708</v>
          </cell>
          <cell r="F769">
            <v>0.05</v>
          </cell>
          <cell r="G769">
            <v>685.40000000000009</v>
          </cell>
        </row>
        <row r="770">
          <cell r="D770">
            <v>0</v>
          </cell>
          <cell r="E770">
            <v>0</v>
          </cell>
          <cell r="G770">
            <v>0</v>
          </cell>
        </row>
        <row r="771">
          <cell r="D771">
            <v>0</v>
          </cell>
          <cell r="E771">
            <v>0</v>
          </cell>
          <cell r="F771">
            <v>0</v>
          </cell>
          <cell r="G771">
            <v>0</v>
          </cell>
        </row>
        <row r="772">
          <cell r="D772" t="str">
            <v xml:space="preserve">                      TOTAL HERRAMIENTA Y EQUIPO:</v>
          </cell>
          <cell r="G772">
            <v>685</v>
          </cell>
        </row>
        <row r="774">
          <cell r="B774" t="str">
            <v>TRANSPORTE</v>
          </cell>
        </row>
        <row r="775">
          <cell r="B775" t="str">
            <v>MATERIAL</v>
          </cell>
          <cell r="D775" t="str">
            <v>CANTIDAD</v>
          </cell>
          <cell r="E775" t="str">
            <v>DISTANCIA</v>
          </cell>
          <cell r="F775" t="str">
            <v>M3/KM</v>
          </cell>
          <cell r="G775" t="str">
            <v>VR UNITARIO</v>
          </cell>
        </row>
        <row r="778">
          <cell r="E778" t="str">
            <v xml:space="preserve">                  TOTAL TRANSPORTE:</v>
          </cell>
          <cell r="G778">
            <v>0</v>
          </cell>
        </row>
        <row r="780">
          <cell r="E780" t="str">
            <v>TOTAL COSTO DIRECTO:</v>
          </cell>
          <cell r="G780">
            <v>69438</v>
          </cell>
        </row>
        <row r="782">
          <cell r="B782" t="str">
            <v>COSTOS INDIRECTOS</v>
          </cell>
        </row>
        <row r="783">
          <cell r="B783" t="str">
            <v>DESCRIPCION</v>
          </cell>
          <cell r="D783" t="str">
            <v>PORCENTAJE</v>
          </cell>
          <cell r="F783" t="str">
            <v>VR PARCIAL</v>
          </cell>
        </row>
        <row r="784">
          <cell r="B784" t="str">
            <v>ADMINISTRACION</v>
          </cell>
          <cell r="E784">
            <v>0.12</v>
          </cell>
          <cell r="G784">
            <v>8332.56</v>
          </cell>
        </row>
        <row r="785">
          <cell r="B785" t="str">
            <v>IMPREVISTOS</v>
          </cell>
          <cell r="E785">
            <v>0.08</v>
          </cell>
          <cell r="G785">
            <v>5555.04</v>
          </cell>
        </row>
        <row r="786">
          <cell r="B786" t="str">
            <v>UTILIDAD</v>
          </cell>
          <cell r="E786">
            <v>0.05</v>
          </cell>
          <cell r="G786">
            <v>3471.9</v>
          </cell>
        </row>
        <row r="787">
          <cell r="F787" t="str">
            <v>TOTAL COSTO INDIRECTO:</v>
          </cell>
          <cell r="G787">
            <v>17360</v>
          </cell>
        </row>
        <row r="790">
          <cell r="B790" t="str">
            <v>PROPONENTE</v>
          </cell>
          <cell r="F790" t="str">
            <v>ANALISIS DE PRECIO UNITARIO:</v>
          </cell>
          <cell r="G790">
            <v>86798</v>
          </cell>
        </row>
        <row r="793">
          <cell r="B793" t="str">
            <v>REPUBLICA DE COLOMBIA</v>
          </cell>
        </row>
        <row r="794">
          <cell r="B794" t="str">
            <v>GOBERNACION DEL PUTUMAYO</v>
          </cell>
        </row>
        <row r="795">
          <cell r="B795" t="str">
            <v>SECRETARIA DE INFRAESTRUCTURA DEPARTAMENTAL</v>
          </cell>
        </row>
        <row r="797">
          <cell r="B797" t="str">
            <v>OBJETO:</v>
          </cell>
          <cell r="C797" t="str">
            <v>CONSTRUCCION DE LA PLAZA DE MERCADO DE GANADO EN EL MUNICIPIO DE SIBUNDOY, DEPARTAMENTO DEL PUTUMAYO</v>
          </cell>
        </row>
        <row r="798">
          <cell r="F798" t="str">
            <v>FECHA:</v>
          </cell>
          <cell r="G798" t="str">
            <v>NOVIEMBRE 20 / 2003</v>
          </cell>
        </row>
        <row r="799">
          <cell r="A799" t="str">
            <v>7,1</v>
          </cell>
          <cell r="B799" t="str">
            <v>ITE M:</v>
          </cell>
          <cell r="C799" t="str">
            <v>CAJA DE INSPECCION 0,8*0,8 m</v>
          </cell>
          <cell r="F799" t="str">
            <v>UNIDAD:</v>
          </cell>
          <cell r="G799" t="str">
            <v>UND</v>
          </cell>
          <cell r="H799">
            <v>128943</v>
          </cell>
        </row>
        <row r="800">
          <cell r="H800">
            <v>1</v>
          </cell>
        </row>
        <row r="801">
          <cell r="B801" t="str">
            <v>MATERIALES</v>
          </cell>
        </row>
        <row r="802">
          <cell r="B802" t="str">
            <v>DESCRIPCION</v>
          </cell>
          <cell r="D802" t="str">
            <v>UND</v>
          </cell>
          <cell r="E802" t="str">
            <v>CANTIDAD</v>
          </cell>
          <cell r="F802" t="str">
            <v>VR UNITARIO</v>
          </cell>
          <cell r="G802" t="str">
            <v>VR UNITARIO</v>
          </cell>
        </row>
        <row r="803">
          <cell r="B803" t="str">
            <v>Agua</v>
          </cell>
          <cell r="D803" t="str">
            <v>Lt</v>
          </cell>
          <cell r="E803">
            <v>74</v>
          </cell>
          <cell r="F803">
            <v>10.4</v>
          </cell>
          <cell r="G803">
            <v>769.6</v>
          </cell>
        </row>
        <row r="804">
          <cell r="B804" t="str">
            <v>Cemento gris</v>
          </cell>
          <cell r="D804" t="str">
            <v>Kg</v>
          </cell>
          <cell r="E804">
            <v>135.19999999999999</v>
          </cell>
          <cell r="F804">
            <v>440</v>
          </cell>
          <cell r="G804">
            <v>59487.999999999993</v>
          </cell>
        </row>
        <row r="805">
          <cell r="B805" t="str">
            <v>Arena de río</v>
          </cell>
          <cell r="D805" t="str">
            <v>M3</v>
          </cell>
          <cell r="E805">
            <v>0.39</v>
          </cell>
          <cell r="F805">
            <v>6240</v>
          </cell>
          <cell r="G805">
            <v>2433.6</v>
          </cell>
        </row>
        <row r="806">
          <cell r="B806" t="str">
            <v>Triturado</v>
          </cell>
          <cell r="D806" t="str">
            <v>M3</v>
          </cell>
          <cell r="E806">
            <v>0.22</v>
          </cell>
          <cell r="F806">
            <v>35000</v>
          </cell>
          <cell r="G806">
            <v>7700</v>
          </cell>
        </row>
        <row r="807">
          <cell r="B807" t="str">
            <v>Recebo</v>
          </cell>
          <cell r="D807" t="str">
            <v>M3</v>
          </cell>
          <cell r="E807">
            <v>0.15</v>
          </cell>
          <cell r="F807">
            <v>6060</v>
          </cell>
          <cell r="G807">
            <v>909</v>
          </cell>
        </row>
        <row r="808">
          <cell r="B808" t="str">
            <v>Ladrillo común</v>
          </cell>
          <cell r="D808" t="str">
            <v>Un</v>
          </cell>
          <cell r="E808">
            <v>142</v>
          </cell>
          <cell r="F808">
            <v>156.54999999999998</v>
          </cell>
          <cell r="G808">
            <v>22230.1</v>
          </cell>
        </row>
        <row r="809">
          <cell r="B809" t="str">
            <v>Alambre negro</v>
          </cell>
          <cell r="D809" t="str">
            <v>Kg</v>
          </cell>
          <cell r="E809">
            <v>0.13</v>
          </cell>
          <cell r="F809">
            <v>1800</v>
          </cell>
          <cell r="G809">
            <v>234</v>
          </cell>
        </row>
        <row r="810">
          <cell r="B810" t="str">
            <v>Acero PDR-60</v>
          </cell>
          <cell r="D810" t="str">
            <v>Kg</v>
          </cell>
          <cell r="E810">
            <v>6.36</v>
          </cell>
          <cell r="F810">
            <v>1400</v>
          </cell>
          <cell r="G810">
            <v>8904</v>
          </cell>
        </row>
        <row r="811">
          <cell r="D811">
            <v>0</v>
          </cell>
          <cell r="E811" t="str">
            <v xml:space="preserve">                 TOTAL MATERIALES:</v>
          </cell>
          <cell r="G811">
            <v>102668</v>
          </cell>
        </row>
        <row r="813">
          <cell r="B813" t="str">
            <v>MANO DE OBRA</v>
          </cell>
        </row>
        <row r="814">
          <cell r="B814" t="str">
            <v>DESCRIPCION</v>
          </cell>
          <cell r="C814" t="str">
            <v>JORNAL</v>
          </cell>
          <cell r="D814" t="str">
            <v>PRESTACIONES</v>
          </cell>
          <cell r="E814" t="str">
            <v>CANTIDAD</v>
          </cell>
          <cell r="F814" t="str">
            <v>RENDIMIENTO</v>
          </cell>
          <cell r="G814" t="str">
            <v>VR PARCIAL</v>
          </cell>
        </row>
        <row r="815">
          <cell r="B815" t="str">
            <v>Ayudante</v>
          </cell>
          <cell r="C815">
            <v>15000</v>
          </cell>
          <cell r="D815">
            <v>0.7</v>
          </cell>
          <cell r="E815">
            <v>1</v>
          </cell>
          <cell r="F815">
            <v>2.75</v>
          </cell>
          <cell r="G815">
            <v>9272.7272727272721</v>
          </cell>
        </row>
        <row r="816">
          <cell r="B816" t="str">
            <v xml:space="preserve">Oficial </v>
          </cell>
          <cell r="C816">
            <v>25480.000000000004</v>
          </cell>
          <cell r="D816">
            <v>0.7</v>
          </cell>
          <cell r="E816">
            <v>1</v>
          </cell>
          <cell r="F816">
            <v>2.75</v>
          </cell>
          <cell r="G816">
            <v>15751.272727272728</v>
          </cell>
        </row>
        <row r="817">
          <cell r="C817">
            <v>0</v>
          </cell>
          <cell r="E817">
            <v>0</v>
          </cell>
          <cell r="G817">
            <v>0</v>
          </cell>
        </row>
        <row r="818">
          <cell r="E818" t="str">
            <v xml:space="preserve">              TOTAL MANO DE OBRA:</v>
          </cell>
          <cell r="G818">
            <v>25024</v>
          </cell>
          <cell r="H818">
            <v>25000</v>
          </cell>
        </row>
        <row r="820">
          <cell r="B820" t="str">
            <v>HERRAMIENTA Y EQUIPO</v>
          </cell>
        </row>
        <row r="821">
          <cell r="B821" t="str">
            <v>DESCRIPCION</v>
          </cell>
          <cell r="D821" t="str">
            <v>TIPO</v>
          </cell>
          <cell r="E821" t="str">
            <v>TARIFA</v>
          </cell>
          <cell r="F821" t="str">
            <v>RENDIMIENTO</v>
          </cell>
          <cell r="G821" t="str">
            <v>VR PARCIAL</v>
          </cell>
        </row>
        <row r="822">
          <cell r="B822" t="str">
            <v>Herramienta menor</v>
          </cell>
          <cell r="E822">
            <v>25024</v>
          </cell>
          <cell r="F822">
            <v>0.05</v>
          </cell>
          <cell r="G822">
            <v>1251.2</v>
          </cell>
        </row>
        <row r="823">
          <cell r="D823">
            <v>0</v>
          </cell>
          <cell r="E823">
            <v>0</v>
          </cell>
          <cell r="G823">
            <v>0</v>
          </cell>
        </row>
        <row r="824">
          <cell r="D824">
            <v>0</v>
          </cell>
          <cell r="E824">
            <v>0</v>
          </cell>
          <cell r="F824">
            <v>0</v>
          </cell>
          <cell r="G824">
            <v>0</v>
          </cell>
        </row>
        <row r="825">
          <cell r="D825" t="str">
            <v xml:space="preserve">                      TOTAL HERRAMIENTA Y EQUIPO:</v>
          </cell>
          <cell r="G825">
            <v>1251</v>
          </cell>
        </row>
        <row r="827">
          <cell r="B827" t="str">
            <v>TRANSPORTE</v>
          </cell>
        </row>
        <row r="828">
          <cell r="B828" t="str">
            <v>MATERIAL</v>
          </cell>
          <cell r="D828" t="str">
            <v>CANTIDAD</v>
          </cell>
          <cell r="E828" t="str">
            <v>DISTANCIA</v>
          </cell>
          <cell r="F828" t="str">
            <v>M3/KM</v>
          </cell>
          <cell r="G828" t="str">
            <v>VR UNITARIO</v>
          </cell>
        </row>
        <row r="831">
          <cell r="E831" t="str">
            <v xml:space="preserve">                  TOTAL TRANSPORTE:</v>
          </cell>
          <cell r="G831">
            <v>0</v>
          </cell>
        </row>
        <row r="833">
          <cell r="E833" t="str">
            <v>TOTAL COSTO DIRECTO:</v>
          </cell>
          <cell r="G833">
            <v>128943</v>
          </cell>
        </row>
        <row r="835">
          <cell r="B835" t="str">
            <v>COSTOS INDIRECTOS</v>
          </cell>
        </row>
        <row r="836">
          <cell r="B836" t="str">
            <v>DESCRIPCION</v>
          </cell>
          <cell r="D836" t="str">
            <v>PORCENTAJE</v>
          </cell>
          <cell r="F836" t="str">
            <v>VR PARCIAL</v>
          </cell>
        </row>
        <row r="837">
          <cell r="B837" t="str">
            <v>ADMINISTRACION</v>
          </cell>
          <cell r="E837">
            <v>0.12</v>
          </cell>
          <cell r="G837">
            <v>15473.16</v>
          </cell>
        </row>
        <row r="838">
          <cell r="B838" t="str">
            <v>IMPREVISTOS</v>
          </cell>
          <cell r="E838">
            <v>0.08</v>
          </cell>
          <cell r="G838">
            <v>10315.44</v>
          </cell>
        </row>
        <row r="839">
          <cell r="B839" t="str">
            <v>UTILIDAD</v>
          </cell>
          <cell r="E839">
            <v>0.05</v>
          </cell>
          <cell r="G839">
            <v>6447.1500000000005</v>
          </cell>
        </row>
        <row r="840">
          <cell r="F840" t="str">
            <v>TOTAL COSTO INDIRECTO:</v>
          </cell>
          <cell r="G840">
            <v>32236</v>
          </cell>
        </row>
        <row r="843">
          <cell r="B843" t="str">
            <v>PROPONENTE</v>
          </cell>
          <cell r="F843" t="str">
            <v>ANALISIS DE PRECIO UNITARIO:</v>
          </cell>
          <cell r="G843">
            <v>161179</v>
          </cell>
        </row>
        <row r="846">
          <cell r="B846" t="str">
            <v>REPUBLICA DE COLOMBIA</v>
          </cell>
        </row>
        <row r="847">
          <cell r="B847" t="str">
            <v>GOBERNACION DEL PUTUMAYO</v>
          </cell>
        </row>
        <row r="848">
          <cell r="B848" t="str">
            <v>SECRETARIA DE INFRAESTRUCTURA DEPARTAMENTAL</v>
          </cell>
        </row>
        <row r="850">
          <cell r="B850" t="str">
            <v>OBJETO:</v>
          </cell>
          <cell r="C850" t="str">
            <v>CONSTRUCCION DE LA PLAZA DE MERCADO DE GANADO EN EL MUNICIPIO DE SIBUNDOY, DEPARTAMENTO DEL PUTUMAYO</v>
          </cell>
        </row>
        <row r="851">
          <cell r="F851" t="str">
            <v>FECHA:</v>
          </cell>
          <cell r="G851" t="str">
            <v>NOVIEMBRE 20 / 2003</v>
          </cell>
        </row>
        <row r="852">
          <cell r="A852" t="str">
            <v>7,2</v>
          </cell>
          <cell r="B852" t="str">
            <v>ITE M:</v>
          </cell>
          <cell r="C852" t="str">
            <v>INSTALACION TUBERIA 3" SAN</v>
          </cell>
          <cell r="F852" t="str">
            <v>UNIDAD:</v>
          </cell>
          <cell r="G852" t="str">
            <v>ML</v>
          </cell>
          <cell r="H852">
            <v>15034</v>
          </cell>
        </row>
        <row r="853">
          <cell r="H853">
            <v>36.5</v>
          </cell>
        </row>
        <row r="854">
          <cell r="B854" t="str">
            <v>MATERIALES</v>
          </cell>
        </row>
        <row r="855">
          <cell r="B855" t="str">
            <v>DESCRIPCION</v>
          </cell>
          <cell r="D855" t="str">
            <v>UND</v>
          </cell>
          <cell r="E855" t="str">
            <v>CANTIDAD</v>
          </cell>
          <cell r="F855" t="str">
            <v>VR UNITARIO</v>
          </cell>
          <cell r="G855" t="str">
            <v>VR UNITARIO</v>
          </cell>
        </row>
        <row r="856">
          <cell r="B856" t="str">
            <v>Tuberia PVC sanitaria 3"</v>
          </cell>
          <cell r="D856" t="str">
            <v>ML</v>
          </cell>
          <cell r="E856">
            <v>1</v>
          </cell>
          <cell r="F856">
            <v>11968</v>
          </cell>
          <cell r="G856">
            <v>11968</v>
          </cell>
        </row>
        <row r="857">
          <cell r="B857" t="str">
            <v>Union PVC sanitaria 3"</v>
          </cell>
          <cell r="D857" t="str">
            <v>Un</v>
          </cell>
          <cell r="E857">
            <v>0.17</v>
          </cell>
          <cell r="F857">
            <v>2595.6999999999998</v>
          </cell>
          <cell r="G857">
            <v>441.26900000000001</v>
          </cell>
        </row>
        <row r="858">
          <cell r="D858">
            <v>0</v>
          </cell>
          <cell r="E858">
            <v>0</v>
          </cell>
          <cell r="F858">
            <v>0</v>
          </cell>
          <cell r="G858">
            <v>0</v>
          </cell>
        </row>
        <row r="859">
          <cell r="D859">
            <v>0</v>
          </cell>
          <cell r="E859" t="str">
            <v xml:space="preserve">                   TOTAL MATERIALES:</v>
          </cell>
          <cell r="G859">
            <v>12409</v>
          </cell>
        </row>
        <row r="861">
          <cell r="B861" t="str">
            <v>MANO DE OBRA</v>
          </cell>
        </row>
        <row r="862">
          <cell r="B862" t="str">
            <v>DESCRIPCION</v>
          </cell>
          <cell r="C862" t="str">
            <v>JORNAL</v>
          </cell>
          <cell r="D862" t="str">
            <v>PRESTACIONES</v>
          </cell>
          <cell r="E862" t="str">
            <v>CANTIDAD</v>
          </cell>
          <cell r="F862" t="str">
            <v>RENDIMIENTO</v>
          </cell>
          <cell r="G862" t="str">
            <v>VR PARCIAL</v>
          </cell>
        </row>
        <row r="863">
          <cell r="B863" t="str">
            <v>Ayudante</v>
          </cell>
          <cell r="C863">
            <v>15000</v>
          </cell>
          <cell r="D863">
            <v>0.7</v>
          </cell>
          <cell r="E863">
            <v>1</v>
          </cell>
          <cell r="F863">
            <v>27.53</v>
          </cell>
          <cell r="G863">
            <v>926.26225935343257</v>
          </cell>
        </row>
        <row r="864">
          <cell r="B864" t="str">
            <v xml:space="preserve">Oficial </v>
          </cell>
          <cell r="C864">
            <v>25480.000000000004</v>
          </cell>
          <cell r="D864">
            <v>0.7</v>
          </cell>
          <cell r="E864">
            <v>1</v>
          </cell>
          <cell r="F864">
            <v>27.53</v>
          </cell>
          <cell r="G864">
            <v>1573.4108245550308</v>
          </cell>
        </row>
        <row r="865">
          <cell r="C865">
            <v>0</v>
          </cell>
          <cell r="E865">
            <v>0</v>
          </cell>
          <cell r="G865">
            <v>0</v>
          </cell>
        </row>
        <row r="866">
          <cell r="E866" t="str">
            <v xml:space="preserve">              TOTAL MANO DE OBRA:</v>
          </cell>
          <cell r="G866">
            <v>2500</v>
          </cell>
          <cell r="H866">
            <v>2500</v>
          </cell>
        </row>
        <row r="868">
          <cell r="B868" t="str">
            <v>HERRAMIENTA Y EQUIPO</v>
          </cell>
        </row>
        <row r="869">
          <cell r="B869" t="str">
            <v>DESCRIPCION</v>
          </cell>
          <cell r="D869" t="str">
            <v>TIPO</v>
          </cell>
          <cell r="E869" t="str">
            <v>TARIFA</v>
          </cell>
          <cell r="F869" t="str">
            <v>RENDIMIENTO</v>
          </cell>
          <cell r="G869" t="str">
            <v>VR PARCIAL</v>
          </cell>
        </row>
        <row r="870">
          <cell r="B870" t="str">
            <v>Herramienta menor</v>
          </cell>
          <cell r="E870">
            <v>2500</v>
          </cell>
          <cell r="F870">
            <v>0.05</v>
          </cell>
          <cell r="G870">
            <v>125</v>
          </cell>
        </row>
        <row r="871">
          <cell r="D871">
            <v>0</v>
          </cell>
          <cell r="E871">
            <v>0</v>
          </cell>
          <cell r="G871">
            <v>0</v>
          </cell>
        </row>
        <row r="872">
          <cell r="D872">
            <v>0</v>
          </cell>
          <cell r="E872">
            <v>0</v>
          </cell>
          <cell r="F872">
            <v>0</v>
          </cell>
          <cell r="G872">
            <v>0</v>
          </cell>
        </row>
        <row r="873">
          <cell r="D873" t="str">
            <v xml:space="preserve">                      TOTAL HERRAMIENTA Y EQUIPO:</v>
          </cell>
          <cell r="G873">
            <v>125</v>
          </cell>
        </row>
        <row r="875">
          <cell r="B875" t="str">
            <v>TRANSPORTE</v>
          </cell>
        </row>
        <row r="876">
          <cell r="B876" t="str">
            <v>MATERIAL</v>
          </cell>
          <cell r="D876" t="str">
            <v>CANTIDAD</v>
          </cell>
          <cell r="E876" t="str">
            <v>DISTANCIA</v>
          </cell>
          <cell r="F876" t="str">
            <v>M3/KM</v>
          </cell>
          <cell r="G876" t="str">
            <v>VR UNITARIO</v>
          </cell>
        </row>
        <row r="879">
          <cell r="E879" t="str">
            <v xml:space="preserve">                  TOTAL TRANSPORTE:</v>
          </cell>
          <cell r="G879">
            <v>0</v>
          </cell>
        </row>
        <row r="881">
          <cell r="E881" t="str">
            <v>TOTAL COSTO DIRECTO:</v>
          </cell>
          <cell r="G881">
            <v>15034</v>
          </cell>
        </row>
        <row r="883">
          <cell r="B883" t="str">
            <v>COSTOS INDIRECTOS</v>
          </cell>
        </row>
        <row r="884">
          <cell r="B884" t="str">
            <v>DESCRIPCION</v>
          </cell>
          <cell r="D884" t="str">
            <v>PORCENTAJE</v>
          </cell>
          <cell r="F884" t="str">
            <v>VR PARCIAL</v>
          </cell>
        </row>
        <row r="885">
          <cell r="B885" t="str">
            <v>ADMINISTRACION</v>
          </cell>
          <cell r="E885">
            <v>0.12</v>
          </cell>
          <cell r="G885">
            <v>1804.08</v>
          </cell>
        </row>
        <row r="886">
          <cell r="B886" t="str">
            <v>IMPREVISTOS</v>
          </cell>
          <cell r="E886">
            <v>0.08</v>
          </cell>
          <cell r="G886">
            <v>1202.72</v>
          </cell>
        </row>
        <row r="887">
          <cell r="B887" t="str">
            <v>UTILIDAD</v>
          </cell>
          <cell r="E887">
            <v>0.05</v>
          </cell>
          <cell r="G887">
            <v>751.7</v>
          </cell>
        </row>
        <row r="888">
          <cell r="F888" t="str">
            <v>TOTAL COSTO INDIRECTO:</v>
          </cell>
          <cell r="G888">
            <v>3759</v>
          </cell>
        </row>
        <row r="891">
          <cell r="B891" t="str">
            <v>PROPONENTE</v>
          </cell>
          <cell r="F891" t="str">
            <v>ANALISIS DE PRECIO UNITARIO:</v>
          </cell>
          <cell r="G891">
            <v>18793</v>
          </cell>
        </row>
        <row r="894">
          <cell r="B894" t="str">
            <v>REPUBLICA DE COLOMBIA</v>
          </cell>
        </row>
        <row r="895">
          <cell r="B895" t="str">
            <v>GOBERNACION DEL PUTUMAYO</v>
          </cell>
        </row>
        <row r="896">
          <cell r="B896" t="str">
            <v>SECRETARIA DE INFRAESTRUCTURA DEPARTAMENTAL</v>
          </cell>
        </row>
        <row r="898">
          <cell r="B898" t="str">
            <v>OBJETO:</v>
          </cell>
          <cell r="C898" t="str">
            <v>CONSTRUCCION DE LA PLAZA DE MERCADO DE GANADO EN EL MUNICIPIO DE SIBUNDOY, DEPARTAMENTO DEL PUTUMAYO</v>
          </cell>
        </row>
        <row r="899">
          <cell r="F899" t="str">
            <v>FECHA:</v>
          </cell>
          <cell r="G899" t="str">
            <v>NOVIEMBRE 20 / 2003</v>
          </cell>
        </row>
        <row r="900">
          <cell r="A900" t="str">
            <v>7,3</v>
          </cell>
          <cell r="B900" t="str">
            <v>ITE M:</v>
          </cell>
          <cell r="C900" t="str">
            <v>INSTALACION TUBERIA 4" SAN</v>
          </cell>
          <cell r="F900" t="str">
            <v>UNIDAD:</v>
          </cell>
          <cell r="G900" t="str">
            <v>ML</v>
          </cell>
          <cell r="H900">
            <v>20186</v>
          </cell>
        </row>
        <row r="901">
          <cell r="H901">
            <v>17.399999999999999</v>
          </cell>
        </row>
        <row r="902">
          <cell r="B902" t="str">
            <v>MATERIALES</v>
          </cell>
        </row>
        <row r="903">
          <cell r="B903" t="str">
            <v>DESCRIPCION</v>
          </cell>
          <cell r="D903" t="str">
            <v>UND</v>
          </cell>
          <cell r="E903" t="str">
            <v>CANTIDAD</v>
          </cell>
          <cell r="F903" t="str">
            <v>VR UNITARIO</v>
          </cell>
          <cell r="G903" t="str">
            <v>VR UNITARIO</v>
          </cell>
        </row>
        <row r="904">
          <cell r="B904" t="str">
            <v>Tuberia PVC sanitaria 4"</v>
          </cell>
          <cell r="D904" t="str">
            <v>ML</v>
          </cell>
          <cell r="E904">
            <v>1</v>
          </cell>
          <cell r="F904">
            <v>16679</v>
          </cell>
          <cell r="G904">
            <v>16679</v>
          </cell>
        </row>
        <row r="905">
          <cell r="B905" t="str">
            <v>Union PVC sanitaria 4"</v>
          </cell>
          <cell r="D905" t="str">
            <v>Un</v>
          </cell>
          <cell r="E905">
            <v>0.17</v>
          </cell>
          <cell r="F905">
            <v>5186.3499999999995</v>
          </cell>
          <cell r="G905">
            <v>881.67949999999996</v>
          </cell>
        </row>
        <row r="906">
          <cell r="D906">
            <v>0</v>
          </cell>
          <cell r="E906">
            <v>0</v>
          </cell>
          <cell r="F906">
            <v>0</v>
          </cell>
          <cell r="G906">
            <v>0</v>
          </cell>
        </row>
        <row r="907">
          <cell r="D907">
            <v>0</v>
          </cell>
          <cell r="E907" t="str">
            <v xml:space="preserve">                   TOTAL MATERIALES:</v>
          </cell>
          <cell r="G907">
            <v>17561</v>
          </cell>
        </row>
        <row r="909">
          <cell r="B909" t="str">
            <v>MANO DE OBRA</v>
          </cell>
        </row>
        <row r="910">
          <cell r="B910" t="str">
            <v>DESCRIPCION</v>
          </cell>
          <cell r="C910" t="str">
            <v>JORNAL</v>
          </cell>
          <cell r="D910" t="str">
            <v>PRESTACIONES</v>
          </cell>
          <cell r="E910" t="str">
            <v>CANTIDAD</v>
          </cell>
          <cell r="F910" t="str">
            <v>RENDIMIENTO</v>
          </cell>
          <cell r="G910" t="str">
            <v>VR PARCIAL</v>
          </cell>
        </row>
        <row r="911">
          <cell r="B911" t="str">
            <v>Ayudante</v>
          </cell>
          <cell r="C911">
            <v>15000</v>
          </cell>
          <cell r="D911">
            <v>0.7</v>
          </cell>
          <cell r="E911">
            <v>1</v>
          </cell>
          <cell r="F911">
            <v>27.53</v>
          </cell>
          <cell r="G911">
            <v>926.26225935343257</v>
          </cell>
        </row>
        <row r="912">
          <cell r="B912" t="str">
            <v xml:space="preserve">Oficial </v>
          </cell>
          <cell r="C912">
            <v>25480.000000000004</v>
          </cell>
          <cell r="D912">
            <v>0.7</v>
          </cell>
          <cell r="E912">
            <v>1</v>
          </cell>
          <cell r="F912">
            <v>27.53</v>
          </cell>
          <cell r="G912">
            <v>1573.4108245550308</v>
          </cell>
        </row>
        <row r="913">
          <cell r="C913">
            <v>0</v>
          </cell>
          <cell r="E913">
            <v>0</v>
          </cell>
          <cell r="G913">
            <v>0</v>
          </cell>
        </row>
        <row r="914">
          <cell r="E914" t="str">
            <v xml:space="preserve">              TOTAL MANO DE OBRA:</v>
          </cell>
          <cell r="G914">
            <v>2500</v>
          </cell>
          <cell r="H914">
            <v>2500</v>
          </cell>
        </row>
        <row r="916">
          <cell r="B916" t="str">
            <v>HERRAMIENTA Y EQUIPO</v>
          </cell>
        </row>
        <row r="917">
          <cell r="B917" t="str">
            <v>DESCRIPCION</v>
          </cell>
          <cell r="D917" t="str">
            <v>TIPO</v>
          </cell>
          <cell r="E917" t="str">
            <v>TARIFA</v>
          </cell>
          <cell r="F917" t="str">
            <v>RENDIMIENTO</v>
          </cell>
          <cell r="G917" t="str">
            <v>VR PARCIAL</v>
          </cell>
        </row>
        <row r="918">
          <cell r="B918" t="str">
            <v>Herramienta menor</v>
          </cell>
          <cell r="E918">
            <v>2500</v>
          </cell>
          <cell r="F918">
            <v>0.05</v>
          </cell>
          <cell r="G918">
            <v>125</v>
          </cell>
        </row>
        <row r="919">
          <cell r="D919">
            <v>0</v>
          </cell>
          <cell r="E919">
            <v>0</v>
          </cell>
          <cell r="G919">
            <v>0</v>
          </cell>
        </row>
        <row r="920">
          <cell r="D920">
            <v>0</v>
          </cell>
          <cell r="E920">
            <v>0</v>
          </cell>
          <cell r="F920">
            <v>0</v>
          </cell>
          <cell r="G920">
            <v>0</v>
          </cell>
        </row>
        <row r="921">
          <cell r="D921" t="str">
            <v xml:space="preserve">                      TOTAL HERRAMIENTA Y EQUIPO:</v>
          </cell>
          <cell r="G921">
            <v>125</v>
          </cell>
        </row>
        <row r="923">
          <cell r="B923" t="str">
            <v>TRANSPORTE</v>
          </cell>
        </row>
        <row r="924">
          <cell r="B924" t="str">
            <v>MATERIAL</v>
          </cell>
          <cell r="D924" t="str">
            <v>CANTIDAD</v>
          </cell>
          <cell r="E924" t="str">
            <v>DISTANCIA</v>
          </cell>
          <cell r="F924" t="str">
            <v>M3/KM</v>
          </cell>
          <cell r="G924" t="str">
            <v>VR UNITARIO</v>
          </cell>
        </row>
        <row r="927">
          <cell r="E927" t="str">
            <v xml:space="preserve">                  TOTAL TRANSPORTE:</v>
          </cell>
          <cell r="G927">
            <v>0</v>
          </cell>
        </row>
        <row r="929">
          <cell r="E929" t="str">
            <v>TOTAL COSTO DIRECTO:</v>
          </cell>
          <cell r="G929">
            <v>20186</v>
          </cell>
        </row>
        <row r="931">
          <cell r="B931" t="str">
            <v>COSTOS INDIRECTOS</v>
          </cell>
        </row>
        <row r="932">
          <cell r="B932" t="str">
            <v>DESCRIPCION</v>
          </cell>
          <cell r="D932" t="str">
            <v>PORCENTAJE</v>
          </cell>
          <cell r="F932" t="str">
            <v>VR PARCIAL</v>
          </cell>
        </row>
        <row r="933">
          <cell r="B933" t="str">
            <v>ADMINISTRACION</v>
          </cell>
          <cell r="E933">
            <v>0.12</v>
          </cell>
          <cell r="G933">
            <v>2422.3199999999997</v>
          </cell>
        </row>
        <row r="934">
          <cell r="B934" t="str">
            <v>IMPREVISTOS</v>
          </cell>
          <cell r="E934">
            <v>0.08</v>
          </cell>
          <cell r="G934">
            <v>1614.88</v>
          </cell>
        </row>
        <row r="935">
          <cell r="B935" t="str">
            <v>UTILIDAD</v>
          </cell>
          <cell r="E935">
            <v>0.05</v>
          </cell>
          <cell r="G935">
            <v>1009.3000000000001</v>
          </cell>
        </row>
        <row r="936">
          <cell r="F936" t="str">
            <v>TOTAL COSTO INDIRECTO:</v>
          </cell>
          <cell r="G936">
            <v>5047</v>
          </cell>
        </row>
        <row r="939">
          <cell r="B939" t="str">
            <v>PROPONENTE</v>
          </cell>
          <cell r="F939" t="str">
            <v>ANALISIS DE PRECIO UNITARIO:</v>
          </cell>
          <cell r="G939">
            <v>25233</v>
          </cell>
        </row>
        <row r="942">
          <cell r="B942" t="str">
            <v>GOBERNACION DEL PUTUMAYO</v>
          </cell>
        </row>
        <row r="943">
          <cell r="B943" t="str">
            <v>SECRETARIA DE INFRAESTRUCTURA DEPARTAMENTAL</v>
          </cell>
        </row>
        <row r="945">
          <cell r="B945" t="str">
            <v>OBJETO:</v>
          </cell>
          <cell r="C945" t="str">
            <v>CONSTRUCCION DE LA PLAZA DE MERCADO DE GANADO EN EL MUNICIPIO DE SIBUNDOY, DEPARTAMENTO DEL PUTUMAYO</v>
          </cell>
        </row>
        <row r="946">
          <cell r="F946" t="str">
            <v>FECHA:</v>
          </cell>
          <cell r="G946" t="str">
            <v>NOVIEMBRE 20 / 2003</v>
          </cell>
        </row>
        <row r="947">
          <cell r="A947" t="str">
            <v>7,4</v>
          </cell>
          <cell r="B947" t="str">
            <v>ITE M:</v>
          </cell>
          <cell r="C947" t="str">
            <v>PUNTO SANITARIO</v>
          </cell>
          <cell r="F947" t="str">
            <v>UNIDAD:</v>
          </cell>
          <cell r="G947" t="str">
            <v>UND</v>
          </cell>
          <cell r="H947">
            <v>33733</v>
          </cell>
        </row>
        <row r="948">
          <cell r="H948">
            <v>3</v>
          </cell>
        </row>
        <row r="949">
          <cell r="B949" t="str">
            <v>MATERIALES</v>
          </cell>
        </row>
        <row r="950">
          <cell r="B950" t="str">
            <v>DESCRIPCION</v>
          </cell>
          <cell r="D950" t="str">
            <v>UND</v>
          </cell>
          <cell r="E950" t="str">
            <v>CANTIDAD</v>
          </cell>
          <cell r="F950" t="str">
            <v>VR UNITARIO</v>
          </cell>
          <cell r="G950" t="str">
            <v>VR UNITARIO</v>
          </cell>
        </row>
        <row r="951">
          <cell r="B951" t="str">
            <v>Codo PVC sanitaria 3"</v>
          </cell>
          <cell r="D951" t="str">
            <v>UN</v>
          </cell>
          <cell r="E951">
            <v>1.37</v>
          </cell>
          <cell r="F951">
            <v>5526</v>
          </cell>
          <cell r="G951">
            <v>7570.6200000000008</v>
          </cell>
        </row>
        <row r="952">
          <cell r="B952" t="str">
            <v>Tuberia PVC sanitaria 3"</v>
          </cell>
          <cell r="D952" t="str">
            <v>ML</v>
          </cell>
          <cell r="E952">
            <v>1</v>
          </cell>
          <cell r="F952">
            <v>11968</v>
          </cell>
          <cell r="G952">
            <v>11968</v>
          </cell>
        </row>
        <row r="953">
          <cell r="B953" t="str">
            <v>Soldadura PVC 1/4 Gn</v>
          </cell>
          <cell r="D953" t="str">
            <v>Un</v>
          </cell>
          <cell r="E953">
            <v>0.1</v>
          </cell>
          <cell r="F953">
            <v>5353</v>
          </cell>
          <cell r="G953">
            <v>535.30000000000007</v>
          </cell>
        </row>
        <row r="954">
          <cell r="D954">
            <v>0</v>
          </cell>
          <cell r="E954" t="str">
            <v xml:space="preserve">                   TOTAL MATERIALES:</v>
          </cell>
          <cell r="G954">
            <v>20074</v>
          </cell>
        </row>
        <row r="956">
          <cell r="B956" t="str">
            <v>MANO DE OBRA</v>
          </cell>
        </row>
        <row r="957">
          <cell r="B957" t="str">
            <v>DESCRIPCION</v>
          </cell>
          <cell r="C957" t="str">
            <v>JORNAL</v>
          </cell>
          <cell r="D957" t="str">
            <v>PRESTACIONES</v>
          </cell>
          <cell r="E957" t="str">
            <v>CANTIDAD</v>
          </cell>
          <cell r="F957" t="str">
            <v>RENDIMIENTO</v>
          </cell>
          <cell r="G957" t="str">
            <v>VR PARCIAL</v>
          </cell>
        </row>
        <row r="958">
          <cell r="B958" t="str">
            <v>Ayudante</v>
          </cell>
          <cell r="C958">
            <v>15000</v>
          </cell>
          <cell r="D958">
            <v>0.7</v>
          </cell>
          <cell r="E958">
            <v>1</v>
          </cell>
          <cell r="F958">
            <v>5.29</v>
          </cell>
          <cell r="G958">
            <v>4820.4158790170131</v>
          </cell>
        </row>
        <row r="959">
          <cell r="B959" t="str">
            <v xml:space="preserve">Oficial </v>
          </cell>
          <cell r="C959">
            <v>25480.000000000004</v>
          </cell>
          <cell r="D959">
            <v>0.7</v>
          </cell>
          <cell r="E959">
            <v>1</v>
          </cell>
          <cell r="F959">
            <v>5.29</v>
          </cell>
          <cell r="G959">
            <v>8188.2797731568999</v>
          </cell>
        </row>
        <row r="960">
          <cell r="C960">
            <v>0</v>
          </cell>
          <cell r="E960">
            <v>0</v>
          </cell>
          <cell r="G960">
            <v>0</v>
          </cell>
        </row>
        <row r="961">
          <cell r="E961" t="str">
            <v xml:space="preserve">              TOTAL MANO DE OBRA:</v>
          </cell>
          <cell r="G961">
            <v>13009</v>
          </cell>
          <cell r="H961">
            <v>13000</v>
          </cell>
        </row>
        <row r="963">
          <cell r="B963" t="str">
            <v>HERRAMIENTA Y EQUIPO</v>
          </cell>
        </row>
        <row r="964">
          <cell r="B964" t="str">
            <v>DESCRIPCION</v>
          </cell>
          <cell r="D964" t="str">
            <v>TIPO</v>
          </cell>
          <cell r="E964" t="str">
            <v>TARIFA</v>
          </cell>
          <cell r="F964" t="str">
            <v>RENDIMIENTO</v>
          </cell>
          <cell r="G964" t="str">
            <v>VR PARCIAL</v>
          </cell>
        </row>
        <row r="965">
          <cell r="B965" t="str">
            <v>Herramienta menor</v>
          </cell>
          <cell r="E965">
            <v>13009</v>
          </cell>
          <cell r="F965">
            <v>0.05</v>
          </cell>
          <cell r="G965">
            <v>650.45000000000005</v>
          </cell>
        </row>
        <row r="966">
          <cell r="D966">
            <v>0</v>
          </cell>
          <cell r="E966">
            <v>0</v>
          </cell>
          <cell r="G966">
            <v>0</v>
          </cell>
        </row>
        <row r="967">
          <cell r="D967">
            <v>0</v>
          </cell>
          <cell r="E967">
            <v>0</v>
          </cell>
          <cell r="F967">
            <v>0</v>
          </cell>
          <cell r="G967">
            <v>0</v>
          </cell>
        </row>
        <row r="968">
          <cell r="D968" t="str">
            <v xml:space="preserve">                      TOTAL HERRAMIENTA Y EQUIPO:</v>
          </cell>
          <cell r="G968">
            <v>650</v>
          </cell>
        </row>
        <row r="970">
          <cell r="B970" t="str">
            <v>TRANSPORTE</v>
          </cell>
        </row>
        <row r="971">
          <cell r="B971" t="str">
            <v>MATERIAL</v>
          </cell>
          <cell r="D971" t="str">
            <v>CANTIDAD</v>
          </cell>
          <cell r="E971" t="str">
            <v>DISTANCIA</v>
          </cell>
          <cell r="F971" t="str">
            <v>M3/KM</v>
          </cell>
          <cell r="G971" t="str">
            <v>VR UNITARIO</v>
          </cell>
        </row>
        <row r="974">
          <cell r="E974" t="str">
            <v xml:space="preserve">                  TOTAL TRANSPORTE:</v>
          </cell>
          <cell r="G974">
            <v>0</v>
          </cell>
        </row>
        <row r="976">
          <cell r="E976" t="str">
            <v>TOTAL COSTO DIRECTO:</v>
          </cell>
          <cell r="G976">
            <v>33733</v>
          </cell>
        </row>
        <row r="978">
          <cell r="B978" t="str">
            <v>COSTOS INDIRECTOS</v>
          </cell>
        </row>
        <row r="979">
          <cell r="B979" t="str">
            <v>DESCRIPCION</v>
          </cell>
          <cell r="D979" t="str">
            <v>PORCENTAJE</v>
          </cell>
          <cell r="F979" t="str">
            <v>VR PARCIAL</v>
          </cell>
        </row>
        <row r="980">
          <cell r="B980" t="str">
            <v>ADMINISTRACION</v>
          </cell>
          <cell r="E980">
            <v>0.12</v>
          </cell>
          <cell r="G980">
            <v>4047.96</v>
          </cell>
        </row>
        <row r="981">
          <cell r="B981" t="str">
            <v>IMPREVISTOS</v>
          </cell>
          <cell r="E981">
            <v>0.08</v>
          </cell>
          <cell r="G981">
            <v>2698.64</v>
          </cell>
        </row>
        <row r="982">
          <cell r="B982" t="str">
            <v>UTILIDAD</v>
          </cell>
          <cell r="E982">
            <v>0.05</v>
          </cell>
          <cell r="G982">
            <v>1686.65</v>
          </cell>
        </row>
        <row r="983">
          <cell r="F983" t="str">
            <v>TOTAL COSTO INDIRECTO:</v>
          </cell>
          <cell r="G983">
            <v>8433</v>
          </cell>
        </row>
        <row r="986">
          <cell r="B986" t="str">
            <v>PROPONENTE</v>
          </cell>
          <cell r="F986" t="str">
            <v>ANALISIS DE PRECIO UNITARIO:</v>
          </cell>
          <cell r="G986">
            <v>42166</v>
          </cell>
        </row>
        <row r="989">
          <cell r="B989" t="str">
            <v>REPUBLICA DE COLOMBIA</v>
          </cell>
        </row>
        <row r="990">
          <cell r="B990" t="str">
            <v>GOBERNACION DEL PUTUMAYO</v>
          </cell>
        </row>
        <row r="991">
          <cell r="B991" t="str">
            <v>SECRETARIA DE INFRAESTRUCTURA DEPARTAMENTAL</v>
          </cell>
        </row>
        <row r="993">
          <cell r="B993" t="str">
            <v>OBJETO:</v>
          </cell>
          <cell r="C993" t="str">
            <v>CONSTRUCCION DE LA PLAZA DE MERCADO DE GANADO EN EL MUNICIPIO DE SIBUNDOY, DEPARTAMENTO DEL PUTUMAYO</v>
          </cell>
        </row>
        <row r="994">
          <cell r="F994" t="str">
            <v>FECHA:</v>
          </cell>
          <cell r="G994" t="str">
            <v>NOVIEMBRE 20 / 2003</v>
          </cell>
        </row>
        <row r="995">
          <cell r="A995" t="str">
            <v>7,5</v>
          </cell>
          <cell r="B995" t="str">
            <v>ITE M:</v>
          </cell>
          <cell r="C995" t="str">
            <v>INSTALACION DE TUBERIA 1/2"</v>
          </cell>
          <cell r="F995" t="str">
            <v>UNIDAD:</v>
          </cell>
          <cell r="G995" t="str">
            <v>ML</v>
          </cell>
          <cell r="H995">
            <v>5379</v>
          </cell>
        </row>
        <row r="996">
          <cell r="H996">
            <v>88</v>
          </cell>
        </row>
        <row r="997">
          <cell r="B997" t="str">
            <v>MATERIALES</v>
          </cell>
        </row>
        <row r="998">
          <cell r="B998" t="str">
            <v>DESCRIPCION</v>
          </cell>
          <cell r="D998" t="str">
            <v>UND</v>
          </cell>
          <cell r="E998" t="str">
            <v>CANTIDAD</v>
          </cell>
          <cell r="F998" t="str">
            <v>VR UNITARIO</v>
          </cell>
          <cell r="G998" t="str">
            <v>VR UNITARIO</v>
          </cell>
        </row>
        <row r="999">
          <cell r="B999" t="str">
            <v>Tubo PVC presión 1/2"</v>
          </cell>
          <cell r="D999" t="str">
            <v>ML</v>
          </cell>
          <cell r="E999">
            <v>1.02</v>
          </cell>
          <cell r="F999">
            <v>1717.5049999999999</v>
          </cell>
          <cell r="G999">
            <v>1751.8551</v>
          </cell>
        </row>
        <row r="1000">
          <cell r="B1000" t="str">
            <v>Codo 45º PVC presión 1/2"</v>
          </cell>
          <cell r="D1000" t="str">
            <v>Un</v>
          </cell>
          <cell r="E1000">
            <v>0.5</v>
          </cell>
          <cell r="F1000">
            <v>220.68499999999997</v>
          </cell>
          <cell r="G1000">
            <v>110.34249999999999</v>
          </cell>
        </row>
        <row r="1001">
          <cell r="B1001" t="str">
            <v>Soldadura PVC 1/4 Gn</v>
          </cell>
          <cell r="D1001" t="str">
            <v>Un</v>
          </cell>
          <cell r="E1001">
            <v>0.01</v>
          </cell>
          <cell r="F1001">
            <v>5085.3499999999995</v>
          </cell>
          <cell r="G1001">
            <v>50.853499999999997</v>
          </cell>
        </row>
        <row r="1002">
          <cell r="D1002">
            <v>0</v>
          </cell>
          <cell r="E1002" t="str">
            <v xml:space="preserve">                   TOTAL MATERIALES:</v>
          </cell>
          <cell r="G1002">
            <v>1913</v>
          </cell>
        </row>
        <row r="1004">
          <cell r="B1004" t="str">
            <v>MANO DE OBRA</v>
          </cell>
        </row>
        <row r="1005">
          <cell r="B1005" t="str">
            <v>DESCRIPCION</v>
          </cell>
          <cell r="C1005" t="str">
            <v>JORNAL</v>
          </cell>
          <cell r="D1005" t="str">
            <v>PRESTACIONES</v>
          </cell>
          <cell r="E1005" t="str">
            <v>CANTIDAD</v>
          </cell>
          <cell r="F1005" t="str">
            <v>RENDIMIENTO</v>
          </cell>
          <cell r="G1005" t="str">
            <v>VR PARCIAL</v>
          </cell>
        </row>
        <row r="1006">
          <cell r="B1006" t="str">
            <v>Ayudante</v>
          </cell>
          <cell r="C1006">
            <v>15000</v>
          </cell>
          <cell r="D1006">
            <v>0.7</v>
          </cell>
          <cell r="E1006">
            <v>1</v>
          </cell>
          <cell r="F1006">
            <v>20.85</v>
          </cell>
          <cell r="G1006">
            <v>1223.0215827338129</v>
          </cell>
        </row>
        <row r="1007">
          <cell r="B1007" t="str">
            <v xml:space="preserve">Oficial </v>
          </cell>
          <cell r="C1007">
            <v>25480.000000000004</v>
          </cell>
          <cell r="D1007">
            <v>0.7</v>
          </cell>
          <cell r="E1007">
            <v>1</v>
          </cell>
          <cell r="F1007">
            <v>20.85</v>
          </cell>
          <cell r="G1007">
            <v>2077.5059952038368</v>
          </cell>
        </row>
        <row r="1008">
          <cell r="C1008">
            <v>0</v>
          </cell>
          <cell r="E1008">
            <v>0</v>
          </cell>
          <cell r="G1008">
            <v>0</v>
          </cell>
        </row>
        <row r="1009">
          <cell r="E1009" t="str">
            <v xml:space="preserve">              TOTAL MANO DE OBRA:</v>
          </cell>
          <cell r="G1009">
            <v>3301</v>
          </cell>
          <cell r="H1009">
            <v>3300</v>
          </cell>
        </row>
        <row r="1011">
          <cell r="B1011" t="str">
            <v>HERRAMIENTA Y EQUIPO</v>
          </cell>
        </row>
        <row r="1012">
          <cell r="B1012" t="str">
            <v>DESCRIPCION</v>
          </cell>
          <cell r="D1012" t="str">
            <v>TIPO</v>
          </cell>
          <cell r="E1012" t="str">
            <v>TARIFA</v>
          </cell>
          <cell r="F1012" t="str">
            <v>RENDIMIENTO</v>
          </cell>
          <cell r="G1012" t="str">
            <v>VR PARCIAL</v>
          </cell>
        </row>
        <row r="1013">
          <cell r="B1013" t="str">
            <v>Herramienta menor</v>
          </cell>
          <cell r="E1013">
            <v>3301</v>
          </cell>
          <cell r="F1013">
            <v>0.05</v>
          </cell>
          <cell r="G1013">
            <v>165.05</v>
          </cell>
        </row>
        <row r="1014">
          <cell r="D1014">
            <v>0</v>
          </cell>
          <cell r="E1014">
            <v>0</v>
          </cell>
          <cell r="G1014">
            <v>0</v>
          </cell>
        </row>
        <row r="1015">
          <cell r="D1015">
            <v>0</v>
          </cell>
          <cell r="E1015">
            <v>0</v>
          </cell>
          <cell r="F1015">
            <v>0</v>
          </cell>
          <cell r="G1015">
            <v>0</v>
          </cell>
        </row>
        <row r="1016">
          <cell r="D1016" t="str">
            <v xml:space="preserve">                      TOTAL HERRAMIENTA Y EQUIPO:</v>
          </cell>
          <cell r="G1016">
            <v>165</v>
          </cell>
        </row>
        <row r="1018">
          <cell r="B1018" t="str">
            <v>TRANSPORTE</v>
          </cell>
        </row>
        <row r="1019">
          <cell r="B1019" t="str">
            <v>MATERIAL</v>
          </cell>
          <cell r="D1019" t="str">
            <v>CANTIDAD</v>
          </cell>
          <cell r="E1019" t="str">
            <v>DISTANCIA</v>
          </cell>
          <cell r="F1019" t="str">
            <v>M3/KM</v>
          </cell>
          <cell r="G1019" t="str">
            <v>VR UNITARIO</v>
          </cell>
        </row>
        <row r="1022">
          <cell r="E1022" t="str">
            <v xml:space="preserve">                  TOTAL TRANSPORTE:</v>
          </cell>
          <cell r="G1022">
            <v>0</v>
          </cell>
        </row>
        <row r="1024">
          <cell r="E1024" t="str">
            <v>TOTAL COSTO DIRECTO:</v>
          </cell>
          <cell r="G1024">
            <v>5379</v>
          </cell>
        </row>
        <row r="1026">
          <cell r="B1026" t="str">
            <v>COSTOS INDIRECTOS</v>
          </cell>
        </row>
        <row r="1027">
          <cell r="B1027" t="str">
            <v>DESCRIPCION</v>
          </cell>
          <cell r="D1027" t="str">
            <v>PORCENTAJE</v>
          </cell>
          <cell r="F1027" t="str">
            <v>VR PARCIAL</v>
          </cell>
        </row>
        <row r="1028">
          <cell r="B1028" t="str">
            <v>ADMINISTRACION</v>
          </cell>
          <cell r="E1028">
            <v>0.12</v>
          </cell>
          <cell r="G1028">
            <v>645.48</v>
          </cell>
        </row>
        <row r="1029">
          <cell r="B1029" t="str">
            <v>IMPREVISTOS</v>
          </cell>
          <cell r="E1029">
            <v>0.08</v>
          </cell>
          <cell r="G1029">
            <v>430.32</v>
          </cell>
        </row>
        <row r="1030">
          <cell r="B1030" t="str">
            <v>UTILIDAD</v>
          </cell>
          <cell r="E1030">
            <v>0.05</v>
          </cell>
          <cell r="G1030">
            <v>268.95</v>
          </cell>
        </row>
        <row r="1031">
          <cell r="F1031" t="str">
            <v>TOTAL COSTO INDIRECTO:</v>
          </cell>
          <cell r="G1031">
            <v>1345</v>
          </cell>
        </row>
        <row r="1034">
          <cell r="B1034" t="str">
            <v>PROPONENTE</v>
          </cell>
          <cell r="F1034" t="str">
            <v>ANALISIS DE PRECIO UNITARIO:</v>
          </cell>
          <cell r="G1034">
            <v>6724</v>
          </cell>
        </row>
        <row r="1037">
          <cell r="B1037" t="str">
            <v>REPUBLICA DE COLOMBIA</v>
          </cell>
        </row>
        <row r="1038">
          <cell r="B1038" t="str">
            <v>GOBERNACION DEL PUTUMAYO</v>
          </cell>
        </row>
        <row r="1039">
          <cell r="B1039" t="str">
            <v>SECRETARIA DE INFRAESTRUCTURA DEPARTAMENTAL</v>
          </cell>
        </row>
        <row r="1041">
          <cell r="B1041" t="str">
            <v>OBJETO:</v>
          </cell>
          <cell r="C1041" t="str">
            <v>CONSTRUCCION DE LA PLAZA DE MERCADO DE GANADO EN EL MUNICIPIO DE SIBUNDOY, DEPARTAMENTO DEL PUTUMAYO</v>
          </cell>
        </row>
        <row r="1042">
          <cell r="F1042" t="str">
            <v>FECHA:</v>
          </cell>
          <cell r="G1042" t="str">
            <v>NOVIEMBRE 20 / 2003</v>
          </cell>
        </row>
        <row r="1043">
          <cell r="A1043" t="str">
            <v>7,6</v>
          </cell>
          <cell r="B1043" t="str">
            <v>ITE M:</v>
          </cell>
          <cell r="C1043" t="str">
            <v>INSTALACION DE LLAVE DE PASO 1/2"</v>
          </cell>
          <cell r="F1043" t="str">
            <v>UNIDAD:</v>
          </cell>
          <cell r="G1043" t="str">
            <v>UND</v>
          </cell>
          <cell r="H1043">
            <v>12127</v>
          </cell>
        </row>
        <row r="1044">
          <cell r="H1044">
            <v>1</v>
          </cell>
        </row>
        <row r="1045">
          <cell r="B1045" t="str">
            <v>MATERIALES</v>
          </cell>
        </row>
        <row r="1046">
          <cell r="B1046" t="str">
            <v>DESCRIPCION</v>
          </cell>
          <cell r="D1046" t="str">
            <v>UND</v>
          </cell>
          <cell r="E1046" t="str">
            <v>CANTIDAD</v>
          </cell>
          <cell r="F1046" t="str">
            <v>VR UNITARIO</v>
          </cell>
          <cell r="G1046" t="str">
            <v>VR UNITARIO</v>
          </cell>
        </row>
        <row r="1047">
          <cell r="B1047" t="str">
            <v>Llave de paso 1/2"</v>
          </cell>
          <cell r="D1047" t="str">
            <v>Un</v>
          </cell>
          <cell r="E1047">
            <v>1</v>
          </cell>
          <cell r="F1047">
            <v>9595</v>
          </cell>
          <cell r="G1047">
            <v>9595</v>
          </cell>
        </row>
        <row r="1048">
          <cell r="B1048" t="str">
            <v>Tubo PVC presión 1/2"</v>
          </cell>
          <cell r="D1048" t="str">
            <v>ML</v>
          </cell>
          <cell r="E1048">
            <v>0.5</v>
          </cell>
          <cell r="F1048">
            <v>1807.8999999999999</v>
          </cell>
          <cell r="G1048">
            <v>903.94999999999993</v>
          </cell>
        </row>
        <row r="1049">
          <cell r="B1049" t="str">
            <v>Soldadura PVC 1/4 Gn</v>
          </cell>
          <cell r="D1049" t="str">
            <v>Un</v>
          </cell>
          <cell r="E1049">
            <v>0.01</v>
          </cell>
          <cell r="F1049">
            <v>5353</v>
          </cell>
          <cell r="G1049">
            <v>53.53</v>
          </cell>
        </row>
        <row r="1050">
          <cell r="D1050">
            <v>0</v>
          </cell>
          <cell r="E1050" t="str">
            <v xml:space="preserve">                 TOTAL MATERIALES:</v>
          </cell>
          <cell r="G1050">
            <v>10552</v>
          </cell>
        </row>
        <row r="1052">
          <cell r="B1052" t="str">
            <v>MANO DE OBRA</v>
          </cell>
        </row>
        <row r="1053">
          <cell r="B1053" t="str">
            <v>DESCRIPCION</v>
          </cell>
          <cell r="C1053" t="str">
            <v>JORNAL</v>
          </cell>
          <cell r="D1053" t="str">
            <v>PRESTACIONES</v>
          </cell>
          <cell r="E1053" t="str">
            <v>CANTIDAD</v>
          </cell>
          <cell r="F1053" t="str">
            <v>RENDIMIENTO</v>
          </cell>
          <cell r="G1053" t="str">
            <v>VR PARCIAL</v>
          </cell>
        </row>
        <row r="1054">
          <cell r="B1054" t="str">
            <v>Ayudante</v>
          </cell>
          <cell r="C1054">
            <v>15000</v>
          </cell>
          <cell r="D1054">
            <v>0.7</v>
          </cell>
          <cell r="E1054">
            <v>1</v>
          </cell>
          <cell r="F1054">
            <v>45.88</v>
          </cell>
          <cell r="G1054">
            <v>555.79773321708808</v>
          </cell>
        </row>
        <row r="1055">
          <cell r="B1055" t="str">
            <v xml:space="preserve">Oficial </v>
          </cell>
          <cell r="C1055">
            <v>25480.000000000004</v>
          </cell>
          <cell r="D1055">
            <v>0.7</v>
          </cell>
          <cell r="E1055">
            <v>1</v>
          </cell>
          <cell r="F1055">
            <v>45.88</v>
          </cell>
          <cell r="G1055">
            <v>944.11508282476018</v>
          </cell>
        </row>
        <row r="1056">
          <cell r="C1056">
            <v>0</v>
          </cell>
          <cell r="E1056">
            <v>0</v>
          </cell>
          <cell r="G1056">
            <v>0</v>
          </cell>
        </row>
        <row r="1057">
          <cell r="E1057" t="str">
            <v xml:space="preserve">              TOTAL MANO DE OBRA:</v>
          </cell>
          <cell r="G1057">
            <v>1500</v>
          </cell>
          <cell r="H1057">
            <v>1500</v>
          </cell>
        </row>
        <row r="1059">
          <cell r="B1059" t="str">
            <v>HERRAMIENTA Y EQUIPO</v>
          </cell>
        </row>
        <row r="1060">
          <cell r="B1060" t="str">
            <v>DESCRIPCION</v>
          </cell>
          <cell r="D1060" t="str">
            <v>TIPO</v>
          </cell>
          <cell r="E1060" t="str">
            <v>TARIFA</v>
          </cell>
          <cell r="F1060" t="str">
            <v>RENDIMIENTO</v>
          </cell>
          <cell r="G1060" t="str">
            <v>VR PARCIAL</v>
          </cell>
        </row>
        <row r="1061">
          <cell r="B1061" t="str">
            <v>Herramienta menor</v>
          </cell>
          <cell r="E1061">
            <v>1500</v>
          </cell>
          <cell r="F1061">
            <v>0.05</v>
          </cell>
          <cell r="G1061">
            <v>75</v>
          </cell>
        </row>
        <row r="1062">
          <cell r="D1062">
            <v>0</v>
          </cell>
          <cell r="E1062">
            <v>0</v>
          </cell>
          <cell r="G1062">
            <v>0</v>
          </cell>
        </row>
        <row r="1063">
          <cell r="D1063">
            <v>0</v>
          </cell>
          <cell r="E1063">
            <v>0</v>
          </cell>
          <cell r="F1063">
            <v>0</v>
          </cell>
          <cell r="G1063">
            <v>0</v>
          </cell>
        </row>
        <row r="1064">
          <cell r="D1064" t="str">
            <v xml:space="preserve">                      TOTAL HERRAMIENTA Y EQUIPO:</v>
          </cell>
          <cell r="G1064">
            <v>75</v>
          </cell>
        </row>
        <row r="1066">
          <cell r="B1066" t="str">
            <v>TRANSPORTE</v>
          </cell>
        </row>
        <row r="1067">
          <cell r="B1067" t="str">
            <v>MATERIAL</v>
          </cell>
          <cell r="D1067" t="str">
            <v>CANTIDAD</v>
          </cell>
          <cell r="E1067" t="str">
            <v>DISTANCIA</v>
          </cell>
          <cell r="F1067" t="str">
            <v>M3/KM</v>
          </cell>
          <cell r="G1067" t="str">
            <v>VR UNITARIO</v>
          </cell>
        </row>
        <row r="1070">
          <cell r="E1070" t="str">
            <v xml:space="preserve">                  TOTAL TRANSPORTE:</v>
          </cell>
          <cell r="G1070">
            <v>0</v>
          </cell>
        </row>
        <row r="1072">
          <cell r="E1072" t="str">
            <v>TOTAL COSTO DIRECTO:</v>
          </cell>
          <cell r="G1072">
            <v>12127</v>
          </cell>
        </row>
        <row r="1074">
          <cell r="B1074" t="str">
            <v>COSTOS INDIRECTOS</v>
          </cell>
        </row>
        <row r="1075">
          <cell r="B1075" t="str">
            <v>DESCRIPCION</v>
          </cell>
          <cell r="D1075" t="str">
            <v>PORCENTAJE</v>
          </cell>
          <cell r="F1075" t="str">
            <v>VR PARCIAL</v>
          </cell>
        </row>
        <row r="1076">
          <cell r="B1076" t="str">
            <v>ADMINISTRACION</v>
          </cell>
          <cell r="E1076">
            <v>0.12</v>
          </cell>
          <cell r="G1076">
            <v>1455.24</v>
          </cell>
        </row>
        <row r="1077">
          <cell r="B1077" t="str">
            <v>IMPREVISTOS</v>
          </cell>
          <cell r="E1077">
            <v>0.08</v>
          </cell>
          <cell r="G1077">
            <v>970.16</v>
          </cell>
        </row>
        <row r="1078">
          <cell r="B1078" t="str">
            <v>UTILIDAD</v>
          </cell>
          <cell r="E1078">
            <v>0.05</v>
          </cell>
          <cell r="G1078">
            <v>606.35</v>
          </cell>
        </row>
        <row r="1079">
          <cell r="F1079" t="str">
            <v>TOTAL COSTO INDIRECTO:</v>
          </cell>
          <cell r="G1079">
            <v>3032</v>
          </cell>
        </row>
        <row r="1082">
          <cell r="B1082" t="str">
            <v>PROPONENTE</v>
          </cell>
          <cell r="F1082" t="str">
            <v>ANALISIS DE PRECIO UNITARIO:</v>
          </cell>
          <cell r="G1082">
            <v>15159</v>
          </cell>
        </row>
        <row r="1085">
          <cell r="B1085" t="str">
            <v>REPUBLICA DE COLOMBIA</v>
          </cell>
        </row>
        <row r="1086">
          <cell r="B1086" t="str">
            <v>GOBERNACION DEL PUTUMAYO</v>
          </cell>
        </row>
        <row r="1087">
          <cell r="B1087" t="str">
            <v>SECRETARIA DE INFRAESTRUCTURA DEPARTAMENTAL</v>
          </cell>
        </row>
        <row r="1089">
          <cell r="B1089" t="str">
            <v>OBJETO:</v>
          </cell>
          <cell r="C1089" t="str">
            <v>CONSTRUCCION DE LA PLAZA DE MERCADO DE GANADO EN EL MUNICIPIO DE SIBUNDOY, DEPARTAMENTO DEL PUTUMAYO</v>
          </cell>
        </row>
        <row r="1090">
          <cell r="F1090" t="str">
            <v>FECHA:</v>
          </cell>
          <cell r="G1090" t="str">
            <v>NOVIEMBRE 20 / 2003</v>
          </cell>
        </row>
        <row r="1091">
          <cell r="A1091" t="str">
            <v>7,7</v>
          </cell>
          <cell r="B1091" t="str">
            <v>ITE M:</v>
          </cell>
          <cell r="C1091" t="str">
            <v>PUNTO HIDRAULICO 1/2"</v>
          </cell>
          <cell r="F1091" t="str">
            <v>UNIDAD:</v>
          </cell>
          <cell r="G1091" t="str">
            <v>UND</v>
          </cell>
          <cell r="H1091">
            <v>17943</v>
          </cell>
        </row>
        <row r="1092">
          <cell r="H1092">
            <v>10</v>
          </cell>
        </row>
        <row r="1093">
          <cell r="B1093" t="str">
            <v>MATERIALES</v>
          </cell>
        </row>
        <row r="1094">
          <cell r="B1094" t="str">
            <v>DESCRIPCION</v>
          </cell>
          <cell r="D1094" t="str">
            <v>UND</v>
          </cell>
          <cell r="E1094" t="str">
            <v>CANTIDAD</v>
          </cell>
          <cell r="F1094" t="str">
            <v>VR UNITARIO</v>
          </cell>
          <cell r="G1094" t="str">
            <v>VR UNITARIO</v>
          </cell>
        </row>
        <row r="1095">
          <cell r="B1095" t="str">
            <v>Tubo PVC presión 1/2"</v>
          </cell>
          <cell r="D1095" t="str">
            <v>ML</v>
          </cell>
          <cell r="E1095">
            <v>2.7</v>
          </cell>
          <cell r="F1095">
            <v>1807.8999999999999</v>
          </cell>
          <cell r="G1095">
            <v>4881.33</v>
          </cell>
        </row>
        <row r="1096">
          <cell r="B1096" t="str">
            <v>Codo 45º PVC presión 1/2"</v>
          </cell>
          <cell r="D1096" t="str">
            <v>Un</v>
          </cell>
          <cell r="E1096">
            <v>0.74</v>
          </cell>
          <cell r="F1096">
            <v>232.29999999999998</v>
          </cell>
          <cell r="G1096">
            <v>171.90199999999999</v>
          </cell>
        </row>
        <row r="1097">
          <cell r="B1097" t="str">
            <v>Union PVC presión 1/2"</v>
          </cell>
          <cell r="D1097" t="str">
            <v>Un</v>
          </cell>
          <cell r="E1097">
            <v>0.74</v>
          </cell>
          <cell r="F1097">
            <v>232.29999999999998</v>
          </cell>
          <cell r="G1097">
            <v>171.90199999999999</v>
          </cell>
        </row>
        <row r="1098">
          <cell r="B1098" t="str">
            <v>Soldadura PVC 1/4 Gn</v>
          </cell>
          <cell r="D1098" t="str">
            <v>Un</v>
          </cell>
          <cell r="E1098">
            <v>0.02</v>
          </cell>
          <cell r="F1098">
            <v>5353</v>
          </cell>
          <cell r="G1098">
            <v>107.06</v>
          </cell>
        </row>
        <row r="1099">
          <cell r="D1099">
            <v>0</v>
          </cell>
          <cell r="E1099" t="str">
            <v xml:space="preserve">                 TOTAL MATERIALES:</v>
          </cell>
          <cell r="G1099">
            <v>5332</v>
          </cell>
        </row>
        <row r="1101">
          <cell r="B1101" t="str">
            <v>MANO DE OBRA</v>
          </cell>
        </row>
        <row r="1102">
          <cell r="B1102" t="str">
            <v>DESCRIPCION</v>
          </cell>
          <cell r="C1102" t="str">
            <v>JORNAL</v>
          </cell>
          <cell r="D1102" t="str">
            <v>PRESTACIONES</v>
          </cell>
          <cell r="E1102" t="str">
            <v>CANTIDAD</v>
          </cell>
          <cell r="F1102" t="str">
            <v>RENDIMIENTO</v>
          </cell>
          <cell r="G1102" t="str">
            <v>VR PARCIAL</v>
          </cell>
        </row>
        <row r="1103">
          <cell r="B1103" t="str">
            <v>Ayudante</v>
          </cell>
          <cell r="C1103">
            <v>15000</v>
          </cell>
          <cell r="D1103">
            <v>0.7</v>
          </cell>
          <cell r="E1103">
            <v>1</v>
          </cell>
          <cell r="F1103">
            <v>5.73</v>
          </cell>
          <cell r="G1103">
            <v>4450.2617801047118</v>
          </cell>
        </row>
        <row r="1104">
          <cell r="B1104" t="str">
            <v xml:space="preserve">Oficial </v>
          </cell>
          <cell r="C1104">
            <v>25480.000000000004</v>
          </cell>
          <cell r="D1104">
            <v>0.7</v>
          </cell>
          <cell r="E1104">
            <v>1</v>
          </cell>
          <cell r="F1104">
            <v>5.73</v>
          </cell>
          <cell r="G1104">
            <v>7559.5113438045373</v>
          </cell>
        </row>
        <row r="1105">
          <cell r="C1105">
            <v>0</v>
          </cell>
          <cell r="E1105">
            <v>0</v>
          </cell>
          <cell r="G1105">
            <v>0</v>
          </cell>
        </row>
        <row r="1106">
          <cell r="E1106" t="str">
            <v xml:space="preserve">              TOTAL MANO DE OBRA:</v>
          </cell>
          <cell r="G1106">
            <v>12010</v>
          </cell>
          <cell r="H1106">
            <v>12000</v>
          </cell>
        </row>
        <row r="1108">
          <cell r="B1108" t="str">
            <v>HERRAMIENTA Y EQUIPO</v>
          </cell>
        </row>
        <row r="1109">
          <cell r="B1109" t="str">
            <v>DESCRIPCION</v>
          </cell>
          <cell r="D1109" t="str">
            <v>TIPO</v>
          </cell>
          <cell r="E1109" t="str">
            <v>TARIFA</v>
          </cell>
          <cell r="F1109" t="str">
            <v>RENDIMIENTO</v>
          </cell>
          <cell r="G1109" t="str">
            <v>VR PARCIAL</v>
          </cell>
        </row>
        <row r="1110">
          <cell r="B1110" t="str">
            <v>Herramienta menor</v>
          </cell>
          <cell r="E1110">
            <v>12010</v>
          </cell>
          <cell r="F1110">
            <v>0.05</v>
          </cell>
          <cell r="G1110">
            <v>600.5</v>
          </cell>
        </row>
        <row r="1111">
          <cell r="D1111">
            <v>0</v>
          </cell>
          <cell r="E1111">
            <v>0</v>
          </cell>
          <cell r="G1111">
            <v>0</v>
          </cell>
        </row>
        <row r="1112">
          <cell r="D1112">
            <v>0</v>
          </cell>
          <cell r="E1112">
            <v>0</v>
          </cell>
          <cell r="F1112">
            <v>0</v>
          </cell>
          <cell r="G1112">
            <v>0</v>
          </cell>
        </row>
        <row r="1113">
          <cell r="D1113" t="str">
            <v xml:space="preserve">                      TOTAL HERRAMIENTA Y EQUIPO:</v>
          </cell>
          <cell r="G1113">
            <v>601</v>
          </cell>
        </row>
        <row r="1115">
          <cell r="B1115" t="str">
            <v>TRANSPORTE</v>
          </cell>
        </row>
        <row r="1116">
          <cell r="B1116" t="str">
            <v>MATERIAL</v>
          </cell>
          <cell r="D1116" t="str">
            <v>CANTIDAD</v>
          </cell>
          <cell r="E1116" t="str">
            <v>DISTANCIA</v>
          </cell>
          <cell r="F1116" t="str">
            <v>M3/KM</v>
          </cell>
          <cell r="G1116" t="str">
            <v>VR UNITARIO</v>
          </cell>
        </row>
        <row r="1119">
          <cell r="E1119" t="str">
            <v xml:space="preserve">                  TOTAL TRANSPORTE:</v>
          </cell>
          <cell r="G1119">
            <v>0</v>
          </cell>
        </row>
        <row r="1121">
          <cell r="E1121" t="str">
            <v>TOTAL COSTO DIRECTO:</v>
          </cell>
          <cell r="G1121">
            <v>17943</v>
          </cell>
        </row>
        <row r="1123">
          <cell r="B1123" t="str">
            <v>COSTOS INDIRECTOS</v>
          </cell>
        </row>
        <row r="1124">
          <cell r="B1124" t="str">
            <v>DESCRIPCION</v>
          </cell>
          <cell r="D1124" t="str">
            <v>PORCENTAJE</v>
          </cell>
          <cell r="F1124" t="str">
            <v>VR PARCIAL</v>
          </cell>
        </row>
        <row r="1125">
          <cell r="B1125" t="str">
            <v>ADMINISTRACION</v>
          </cell>
          <cell r="E1125">
            <v>0.12</v>
          </cell>
          <cell r="G1125">
            <v>2153.16</v>
          </cell>
        </row>
        <row r="1126">
          <cell r="B1126" t="str">
            <v>IMPREVISTOS</v>
          </cell>
          <cell r="E1126">
            <v>0.08</v>
          </cell>
          <cell r="G1126">
            <v>1435.44</v>
          </cell>
        </row>
        <row r="1127">
          <cell r="B1127" t="str">
            <v>UTILIDAD</v>
          </cell>
          <cell r="E1127">
            <v>0.05</v>
          </cell>
          <cell r="G1127">
            <v>897.15000000000009</v>
          </cell>
        </row>
        <row r="1128">
          <cell r="F1128" t="str">
            <v>TOTAL COSTO INDIRECTO:</v>
          </cell>
          <cell r="G1128">
            <v>4486</v>
          </cell>
        </row>
        <row r="1131">
          <cell r="B1131" t="str">
            <v>PROPONENTE</v>
          </cell>
          <cell r="F1131" t="str">
            <v>ANALISIS DE PRECIO UNITARIO:</v>
          </cell>
          <cell r="G1131">
            <v>22429</v>
          </cell>
        </row>
        <row r="1134">
          <cell r="B1134" t="str">
            <v>REPUBLICA DE COLOMBIA</v>
          </cell>
        </row>
        <row r="1135">
          <cell r="B1135" t="str">
            <v>GOBERNACION DEL PUTUMAYO</v>
          </cell>
        </row>
        <row r="1136">
          <cell r="B1136" t="str">
            <v>SECRETARIA DE INFRAESTRUCTURA DEPARTAMENTAL</v>
          </cell>
        </row>
        <row r="1138">
          <cell r="B1138" t="str">
            <v>OBJETO:</v>
          </cell>
          <cell r="C1138" t="str">
            <v>CONSTRUCCION DE LA PLAZA DE MERCADO DE GANADO EN EL MUNICIPIO DE SIBUNDOY, DEPARTAMENTO DEL PUTUMAYO</v>
          </cell>
        </row>
        <row r="1139">
          <cell r="F1139" t="str">
            <v>FECHA:</v>
          </cell>
          <cell r="G1139" t="str">
            <v>NOVIEMBRE 20 / 2003</v>
          </cell>
        </row>
        <row r="1140">
          <cell r="A1140" t="str">
            <v>8,1</v>
          </cell>
          <cell r="B1140" t="str">
            <v>ITE M:</v>
          </cell>
          <cell r="C1140" t="str">
            <v>CABLE No 12</v>
          </cell>
          <cell r="F1140" t="str">
            <v>UNIDAD:</v>
          </cell>
          <cell r="G1140" t="str">
            <v>ML</v>
          </cell>
          <cell r="H1140">
            <v>1333</v>
          </cell>
        </row>
        <row r="1141">
          <cell r="H1141">
            <v>40.5</v>
          </cell>
        </row>
        <row r="1142">
          <cell r="B1142" t="str">
            <v>MATERIALES</v>
          </cell>
        </row>
        <row r="1143">
          <cell r="B1143" t="str">
            <v>DESCRIPCION</v>
          </cell>
          <cell r="D1143" t="str">
            <v>UND</v>
          </cell>
          <cell r="E1143" t="str">
            <v>CANTIDAD</v>
          </cell>
          <cell r="F1143" t="str">
            <v>VR UNITARIO</v>
          </cell>
          <cell r="G1143" t="str">
            <v>VR UNITARIO</v>
          </cell>
        </row>
        <row r="1144">
          <cell r="B1144" t="str">
            <v>Cable No 12</v>
          </cell>
          <cell r="D1144" t="str">
            <v>Ml</v>
          </cell>
          <cell r="E1144">
            <v>2</v>
          </cell>
          <cell r="F1144">
            <v>404</v>
          </cell>
          <cell r="G1144">
            <v>808</v>
          </cell>
        </row>
        <row r="1145">
          <cell r="D1145">
            <v>0</v>
          </cell>
          <cell r="F1145">
            <v>0</v>
          </cell>
          <cell r="G1145">
            <v>0</v>
          </cell>
        </row>
        <row r="1146">
          <cell r="D1146">
            <v>0</v>
          </cell>
          <cell r="F1146">
            <v>0</v>
          </cell>
          <cell r="G1146">
            <v>0</v>
          </cell>
        </row>
        <row r="1147">
          <cell r="D1147">
            <v>0</v>
          </cell>
          <cell r="E1147" t="str">
            <v xml:space="preserve">                 TOTAL MATERIALES:</v>
          </cell>
          <cell r="G1147">
            <v>808</v>
          </cell>
        </row>
        <row r="1149">
          <cell r="B1149" t="str">
            <v>MANO DE OBRA</v>
          </cell>
        </row>
        <row r="1150">
          <cell r="B1150" t="str">
            <v>DESCRIPCION</v>
          </cell>
          <cell r="C1150" t="str">
            <v>JORNAL</v>
          </cell>
          <cell r="D1150" t="str">
            <v>PRESTACIONES</v>
          </cell>
          <cell r="E1150" t="str">
            <v>CANTIDAD</v>
          </cell>
          <cell r="F1150" t="str">
            <v>RENDIMIENTO</v>
          </cell>
          <cell r="G1150" t="str">
            <v>VR PARCIAL</v>
          </cell>
        </row>
        <row r="1151">
          <cell r="B1151" t="str">
            <v>Ayudante</v>
          </cell>
          <cell r="C1151">
            <v>15000</v>
          </cell>
          <cell r="D1151">
            <v>0.7</v>
          </cell>
          <cell r="E1151">
            <v>1</v>
          </cell>
          <cell r="F1151">
            <v>137.63</v>
          </cell>
          <cell r="G1151">
            <v>185.27937222989175</v>
          </cell>
        </row>
        <row r="1152">
          <cell r="B1152" t="str">
            <v>Técnico electricista</v>
          </cell>
          <cell r="C1152">
            <v>25480.000000000004</v>
          </cell>
          <cell r="D1152">
            <v>0.7</v>
          </cell>
          <cell r="E1152">
            <v>1</v>
          </cell>
          <cell r="F1152">
            <v>137.63</v>
          </cell>
          <cell r="G1152">
            <v>314.72789362784278</v>
          </cell>
        </row>
        <row r="1153">
          <cell r="C1153">
            <v>0</v>
          </cell>
          <cell r="E1153">
            <v>0</v>
          </cell>
          <cell r="G1153">
            <v>0</v>
          </cell>
        </row>
        <row r="1154">
          <cell r="E1154" t="str">
            <v xml:space="preserve">              TOTAL MANO DE OBRA:</v>
          </cell>
          <cell r="G1154">
            <v>500</v>
          </cell>
          <cell r="H1154">
            <v>500</v>
          </cell>
        </row>
        <row r="1156">
          <cell r="B1156" t="str">
            <v>HERRAMIENTA Y EQUIPO</v>
          </cell>
        </row>
        <row r="1157">
          <cell r="B1157" t="str">
            <v>DESCRIPCION</v>
          </cell>
          <cell r="D1157" t="str">
            <v>TIPO</v>
          </cell>
          <cell r="E1157" t="str">
            <v>TARIFA</v>
          </cell>
          <cell r="F1157" t="str">
            <v>RENDIMIENTO</v>
          </cell>
          <cell r="G1157" t="str">
            <v>VR PARCIAL</v>
          </cell>
        </row>
        <row r="1158">
          <cell r="B1158" t="str">
            <v>Herramienta menor</v>
          </cell>
          <cell r="E1158">
            <v>500</v>
          </cell>
          <cell r="F1158">
            <v>0.05</v>
          </cell>
          <cell r="G1158">
            <v>25</v>
          </cell>
        </row>
        <row r="1159">
          <cell r="D1159">
            <v>0</v>
          </cell>
          <cell r="E1159">
            <v>0</v>
          </cell>
          <cell r="G1159">
            <v>0</v>
          </cell>
        </row>
        <row r="1160">
          <cell r="D1160">
            <v>0</v>
          </cell>
          <cell r="E1160">
            <v>0</v>
          </cell>
          <cell r="F1160">
            <v>0</v>
          </cell>
          <cell r="G1160">
            <v>0</v>
          </cell>
        </row>
        <row r="1161">
          <cell r="D1161" t="str">
            <v xml:space="preserve">                      TOTAL HERRAMIENTA Y EQUIPO:</v>
          </cell>
          <cell r="G1161">
            <v>25</v>
          </cell>
        </row>
        <row r="1163">
          <cell r="B1163" t="str">
            <v>TRANSPORTE</v>
          </cell>
        </row>
        <row r="1164">
          <cell r="B1164" t="str">
            <v>MATERIAL</v>
          </cell>
          <cell r="D1164" t="str">
            <v>CANTIDAD</v>
          </cell>
          <cell r="E1164" t="str">
            <v>DISTANCIA</v>
          </cell>
          <cell r="F1164" t="str">
            <v>M3/KM</v>
          </cell>
          <cell r="G1164" t="str">
            <v>VR UNITARIO</v>
          </cell>
        </row>
        <row r="1167">
          <cell r="E1167" t="str">
            <v xml:space="preserve">                  TOTAL TRANSPORTE:</v>
          </cell>
          <cell r="G1167">
            <v>0</v>
          </cell>
        </row>
        <row r="1169">
          <cell r="E1169" t="str">
            <v>TOTAL COSTO DIRECTO:</v>
          </cell>
          <cell r="G1169">
            <v>1333</v>
          </cell>
        </row>
        <row r="1171">
          <cell r="B1171" t="str">
            <v>COSTOS INDIRECTOS</v>
          </cell>
        </row>
        <row r="1172">
          <cell r="B1172" t="str">
            <v>DESCRIPCION</v>
          </cell>
          <cell r="D1172" t="str">
            <v>PORCENTAJE</v>
          </cell>
          <cell r="F1172" t="str">
            <v>VR PARCIAL</v>
          </cell>
        </row>
        <row r="1173">
          <cell r="B1173" t="str">
            <v>ADMINISTRACION</v>
          </cell>
          <cell r="E1173">
            <v>0.12</v>
          </cell>
          <cell r="G1173">
            <v>159.96</v>
          </cell>
        </row>
        <row r="1174">
          <cell r="B1174" t="str">
            <v>IMPREVISTOS</v>
          </cell>
          <cell r="E1174">
            <v>0.08</v>
          </cell>
          <cell r="G1174">
            <v>106.64</v>
          </cell>
        </row>
        <row r="1175">
          <cell r="B1175" t="str">
            <v>UTILIDAD</v>
          </cell>
          <cell r="E1175">
            <v>0.05</v>
          </cell>
          <cell r="G1175">
            <v>66.650000000000006</v>
          </cell>
        </row>
        <row r="1176">
          <cell r="F1176" t="str">
            <v>TOTAL COSTO INDIRECTO:</v>
          </cell>
          <cell r="G1176">
            <v>333</v>
          </cell>
        </row>
        <row r="1179">
          <cell r="B1179" t="str">
            <v>PROPONENTE</v>
          </cell>
          <cell r="F1179" t="str">
            <v>ANALISIS DE PRECIO UNITARIO:</v>
          </cell>
          <cell r="G1179">
            <v>1666</v>
          </cell>
        </row>
        <row r="1182">
          <cell r="B1182" t="str">
            <v>REPUBLICA DE COLOMBIA</v>
          </cell>
        </row>
        <row r="1183">
          <cell r="B1183" t="str">
            <v>GOBERNACION DEL PUTUMAYO</v>
          </cell>
        </row>
        <row r="1184">
          <cell r="B1184" t="str">
            <v>SECRETARIA DE INFRAESTRUCTURA DEPARTAMENTAL</v>
          </cell>
        </row>
        <row r="1186">
          <cell r="B1186" t="str">
            <v>OBJETO:</v>
          </cell>
          <cell r="C1186" t="str">
            <v>CONSTRUCCION DE LA PLAZA DE MERCADO DE GANADO EN EL MUNICIPIO DE SIBUNDOY, DEPARTAMENTO DEL PUTUMAYO</v>
          </cell>
        </row>
        <row r="1187">
          <cell r="F1187" t="str">
            <v>FECHA:</v>
          </cell>
          <cell r="G1187" t="str">
            <v>NOVIEMBRE 20 / 2003</v>
          </cell>
        </row>
        <row r="1188">
          <cell r="A1188" t="str">
            <v>8,2</v>
          </cell>
          <cell r="B1188" t="str">
            <v>ITE M:</v>
          </cell>
          <cell r="C1188" t="str">
            <v>CABLE No 10</v>
          </cell>
          <cell r="F1188" t="str">
            <v>UNIDAD:</v>
          </cell>
          <cell r="G1188" t="str">
            <v>ML</v>
          </cell>
          <cell r="H1188">
            <v>1636</v>
          </cell>
        </row>
        <row r="1189">
          <cell r="H1189">
            <v>20</v>
          </cell>
        </row>
        <row r="1190">
          <cell r="B1190" t="str">
            <v>MATERIALES</v>
          </cell>
        </row>
        <row r="1191">
          <cell r="B1191" t="str">
            <v>DESCRIPCION</v>
          </cell>
          <cell r="D1191" t="str">
            <v>UND</v>
          </cell>
          <cell r="E1191" t="str">
            <v>CANTIDAD</v>
          </cell>
          <cell r="F1191" t="str">
            <v>VR UNITARIO</v>
          </cell>
          <cell r="G1191" t="str">
            <v>VR UNITARIO</v>
          </cell>
        </row>
        <row r="1192">
          <cell r="B1192" t="str">
            <v>Cable No 10</v>
          </cell>
          <cell r="D1192" t="str">
            <v>Ml</v>
          </cell>
          <cell r="E1192">
            <v>2</v>
          </cell>
          <cell r="F1192">
            <v>555.5</v>
          </cell>
          <cell r="G1192">
            <v>1111</v>
          </cell>
        </row>
        <row r="1193">
          <cell r="D1193">
            <v>0</v>
          </cell>
          <cell r="F1193">
            <v>0</v>
          </cell>
          <cell r="G1193">
            <v>0</v>
          </cell>
        </row>
        <row r="1194">
          <cell r="D1194">
            <v>0</v>
          </cell>
          <cell r="F1194">
            <v>0</v>
          </cell>
          <cell r="G1194">
            <v>0</v>
          </cell>
        </row>
        <row r="1195">
          <cell r="D1195">
            <v>0</v>
          </cell>
          <cell r="E1195" t="str">
            <v xml:space="preserve">                 TOTAL MATERIALES:</v>
          </cell>
          <cell r="G1195">
            <v>1111</v>
          </cell>
        </row>
        <row r="1197">
          <cell r="B1197" t="str">
            <v>MANO DE OBRA</v>
          </cell>
        </row>
        <row r="1198">
          <cell r="B1198" t="str">
            <v>DESCRIPCION</v>
          </cell>
          <cell r="C1198" t="str">
            <v>JORNAL</v>
          </cell>
          <cell r="D1198" t="str">
            <v>PRESTACIONES</v>
          </cell>
          <cell r="E1198" t="str">
            <v>CANTIDAD</v>
          </cell>
          <cell r="F1198" t="str">
            <v>RENDIMIENTO</v>
          </cell>
          <cell r="G1198" t="str">
            <v>VR PARCIAL</v>
          </cell>
        </row>
        <row r="1199">
          <cell r="B1199" t="str">
            <v>Ayudante</v>
          </cell>
          <cell r="C1199">
            <v>15000</v>
          </cell>
          <cell r="D1199">
            <v>0.7</v>
          </cell>
          <cell r="E1199">
            <v>1</v>
          </cell>
          <cell r="F1199">
            <v>137.63</v>
          </cell>
          <cell r="G1199">
            <v>185.27937222989175</v>
          </cell>
        </row>
        <row r="1200">
          <cell r="B1200" t="str">
            <v>Técnico electricista</v>
          </cell>
          <cell r="C1200">
            <v>25480.000000000004</v>
          </cell>
          <cell r="D1200">
            <v>0.7</v>
          </cell>
          <cell r="E1200">
            <v>1</v>
          </cell>
          <cell r="F1200">
            <v>137.63</v>
          </cell>
          <cell r="G1200">
            <v>314.72789362784278</v>
          </cell>
        </row>
        <row r="1201">
          <cell r="C1201">
            <v>0</v>
          </cell>
          <cell r="E1201">
            <v>0</v>
          </cell>
          <cell r="G1201">
            <v>0</v>
          </cell>
        </row>
        <row r="1202">
          <cell r="E1202" t="str">
            <v xml:space="preserve">              TOTAL MANO DE OBRA:</v>
          </cell>
          <cell r="G1202">
            <v>500</v>
          </cell>
          <cell r="H1202">
            <v>500</v>
          </cell>
        </row>
        <row r="1204">
          <cell r="B1204" t="str">
            <v>HERRAMIENTA Y EQUIPO</v>
          </cell>
        </row>
        <row r="1205">
          <cell r="B1205" t="str">
            <v>DESCRIPCION</v>
          </cell>
          <cell r="D1205" t="str">
            <v>TIPO</v>
          </cell>
          <cell r="E1205" t="str">
            <v>TARIFA</v>
          </cell>
          <cell r="F1205" t="str">
            <v>RENDIMIENTO</v>
          </cell>
          <cell r="G1205" t="str">
            <v>VR PARCIAL</v>
          </cell>
        </row>
        <row r="1206">
          <cell r="B1206" t="str">
            <v>Herramienta menor</v>
          </cell>
          <cell r="E1206">
            <v>500</v>
          </cell>
          <cell r="F1206">
            <v>0.05</v>
          </cell>
          <cell r="G1206">
            <v>25</v>
          </cell>
        </row>
        <row r="1207">
          <cell r="D1207">
            <v>0</v>
          </cell>
          <cell r="E1207">
            <v>0</v>
          </cell>
          <cell r="G1207">
            <v>0</v>
          </cell>
        </row>
        <row r="1208">
          <cell r="D1208">
            <v>0</v>
          </cell>
          <cell r="E1208">
            <v>0</v>
          </cell>
          <cell r="F1208">
            <v>0</v>
          </cell>
          <cell r="G1208">
            <v>0</v>
          </cell>
        </row>
        <row r="1209">
          <cell r="D1209" t="str">
            <v xml:space="preserve">                      TOTAL HERRAMIENTA Y EQUIPO:</v>
          </cell>
          <cell r="G1209">
            <v>25</v>
          </cell>
        </row>
        <row r="1211">
          <cell r="B1211" t="str">
            <v>TRANSPORTE</v>
          </cell>
        </row>
        <row r="1212">
          <cell r="B1212" t="str">
            <v>MATERIAL</v>
          </cell>
          <cell r="D1212" t="str">
            <v>CANTIDAD</v>
          </cell>
          <cell r="E1212" t="str">
            <v>DISTANCIA</v>
          </cell>
          <cell r="F1212" t="str">
            <v>M3/KM</v>
          </cell>
          <cell r="G1212" t="str">
            <v>VR UNITARIO</v>
          </cell>
        </row>
        <row r="1215">
          <cell r="E1215" t="str">
            <v xml:space="preserve">                  TOTAL TRANSPORTE:</v>
          </cell>
          <cell r="G1215">
            <v>0</v>
          </cell>
        </row>
        <row r="1217">
          <cell r="E1217" t="str">
            <v>TOTAL COSTO DIRECTO:</v>
          </cell>
          <cell r="G1217">
            <v>1636</v>
          </cell>
        </row>
        <row r="1219">
          <cell r="B1219" t="str">
            <v>COSTOS INDIRECTOS</v>
          </cell>
        </row>
        <row r="1220">
          <cell r="B1220" t="str">
            <v>DESCRIPCION</v>
          </cell>
          <cell r="D1220" t="str">
            <v>PORCENTAJE</v>
          </cell>
          <cell r="F1220" t="str">
            <v>VR PARCIAL</v>
          </cell>
        </row>
        <row r="1221">
          <cell r="B1221" t="str">
            <v>ADMINISTRACION</v>
          </cell>
          <cell r="E1221">
            <v>0.12</v>
          </cell>
          <cell r="G1221">
            <v>196.32</v>
          </cell>
        </row>
        <row r="1222">
          <cell r="B1222" t="str">
            <v>IMPREVISTOS</v>
          </cell>
          <cell r="E1222">
            <v>0.08</v>
          </cell>
          <cell r="G1222">
            <v>130.88</v>
          </cell>
        </row>
        <row r="1223">
          <cell r="B1223" t="str">
            <v>UTILIDAD</v>
          </cell>
          <cell r="E1223">
            <v>0.05</v>
          </cell>
          <cell r="G1223">
            <v>81.800000000000011</v>
          </cell>
        </row>
        <row r="1224">
          <cell r="F1224" t="str">
            <v>TOTAL COSTO INDIRECTO:</v>
          </cell>
          <cell r="G1224">
            <v>409</v>
          </cell>
        </row>
        <row r="1227">
          <cell r="B1227" t="str">
            <v>PROPONENTE</v>
          </cell>
          <cell r="F1227" t="str">
            <v>ANALISIS DE PRECIO UNITARIO:</v>
          </cell>
          <cell r="G1227">
            <v>2045</v>
          </cell>
        </row>
        <row r="1230">
          <cell r="B1230" t="str">
            <v>REPUBLICA DE COLOMBIA</v>
          </cell>
        </row>
        <row r="1231">
          <cell r="B1231" t="str">
            <v>GOBERNACION DEL PUTUMAYO</v>
          </cell>
        </row>
        <row r="1232">
          <cell r="B1232" t="str">
            <v>SECRETARIA DE INFRAESTRUCTURA DEPARTAMENTAL</v>
          </cell>
        </row>
        <row r="1234">
          <cell r="B1234" t="str">
            <v>OBJETO:</v>
          </cell>
          <cell r="C1234" t="str">
            <v>CONSTRUCCION DE LA PLAZA DE MERCADO DE GANADO EN EL MUNICIPIO DE SIBUNDOY, DEPARTAMENTO DEL PUTUMAYO</v>
          </cell>
        </row>
        <row r="1235">
          <cell r="F1235" t="str">
            <v>FECHA:</v>
          </cell>
          <cell r="G1235" t="str">
            <v>NOVIEMBRE 20 / 2003</v>
          </cell>
        </row>
        <row r="1236">
          <cell r="A1236" t="str">
            <v>8,3</v>
          </cell>
          <cell r="B1236" t="str">
            <v>ITE M:</v>
          </cell>
          <cell r="C1236" t="str">
            <v>TABLERO DE 3 CIRCUITOS</v>
          </cell>
          <cell r="F1236" t="str">
            <v>UNIDAD:</v>
          </cell>
          <cell r="G1236" t="str">
            <v>UND</v>
          </cell>
          <cell r="H1236">
            <v>71868</v>
          </cell>
        </row>
        <row r="1237">
          <cell r="H1237">
            <v>1</v>
          </cell>
        </row>
        <row r="1238">
          <cell r="B1238" t="str">
            <v>MATERIALES</v>
          </cell>
        </row>
        <row r="1239">
          <cell r="B1239" t="str">
            <v>DESCRIPCION</v>
          </cell>
          <cell r="D1239" t="str">
            <v>UND</v>
          </cell>
          <cell r="E1239" t="str">
            <v>CANTIDAD</v>
          </cell>
          <cell r="F1239" t="str">
            <v>VR UNITARIO</v>
          </cell>
          <cell r="G1239" t="str">
            <v>VR UNITARIO</v>
          </cell>
        </row>
        <row r="1240">
          <cell r="B1240" t="str">
            <v>Cortacicuito atornillado 1 polo</v>
          </cell>
          <cell r="D1240" t="str">
            <v>Un</v>
          </cell>
          <cell r="E1240">
            <v>1</v>
          </cell>
          <cell r="F1240">
            <v>7575</v>
          </cell>
          <cell r="G1240">
            <v>7575</v>
          </cell>
        </row>
        <row r="1241">
          <cell r="B1241" t="str">
            <v>Caja taco 3 puestos</v>
          </cell>
          <cell r="D1241" t="str">
            <v>Un</v>
          </cell>
          <cell r="E1241">
            <v>3</v>
          </cell>
          <cell r="F1241">
            <v>15655</v>
          </cell>
          <cell r="G1241">
            <v>46965</v>
          </cell>
        </row>
        <row r="1242">
          <cell r="D1242">
            <v>0</v>
          </cell>
          <cell r="F1242">
            <v>0</v>
          </cell>
          <cell r="G1242">
            <v>0</v>
          </cell>
        </row>
        <row r="1243">
          <cell r="D1243">
            <v>0</v>
          </cell>
          <cell r="E1243" t="str">
            <v xml:space="preserve">                 TOTAL MATERIALES:</v>
          </cell>
          <cell r="G1243">
            <v>54540</v>
          </cell>
        </row>
        <row r="1245">
          <cell r="B1245" t="str">
            <v>MANO DE OBRA</v>
          </cell>
        </row>
        <row r="1246">
          <cell r="B1246" t="str">
            <v>DESCRIPCION</v>
          </cell>
          <cell r="C1246" t="str">
            <v>JORNAL</v>
          </cell>
          <cell r="D1246" t="str">
            <v>PRESTACIONES</v>
          </cell>
          <cell r="E1246" t="str">
            <v>CANTIDAD</v>
          </cell>
          <cell r="F1246" t="str">
            <v>RENDIMIENTO</v>
          </cell>
          <cell r="G1246" t="str">
            <v>VR PARCIAL</v>
          </cell>
        </row>
        <row r="1247">
          <cell r="B1247" t="str">
            <v>Ayudante</v>
          </cell>
          <cell r="C1247">
            <v>15000</v>
          </cell>
          <cell r="D1247">
            <v>0.7</v>
          </cell>
          <cell r="E1247">
            <v>1</v>
          </cell>
          <cell r="F1247">
            <v>4.17</v>
          </cell>
          <cell r="G1247">
            <v>6115.1079136690651</v>
          </cell>
        </row>
        <row r="1248">
          <cell r="B1248" t="str">
            <v>Técnico electricista</v>
          </cell>
          <cell r="C1248">
            <v>25480.000000000004</v>
          </cell>
          <cell r="D1248">
            <v>0.7</v>
          </cell>
          <cell r="E1248">
            <v>1</v>
          </cell>
          <cell r="F1248">
            <v>4.17</v>
          </cell>
          <cell r="G1248">
            <v>10387.529976019185</v>
          </cell>
        </row>
        <row r="1249">
          <cell r="C1249">
            <v>0</v>
          </cell>
          <cell r="E1249">
            <v>0</v>
          </cell>
          <cell r="G1249">
            <v>0</v>
          </cell>
        </row>
        <row r="1250">
          <cell r="E1250" t="str">
            <v xml:space="preserve">              TOTAL MANO DE OBRA:</v>
          </cell>
          <cell r="G1250">
            <v>16503</v>
          </cell>
          <cell r="H1250">
            <v>16500</v>
          </cell>
        </row>
        <row r="1252">
          <cell r="B1252" t="str">
            <v>HERRAMIENTA Y EQUIPO</v>
          </cell>
        </row>
        <row r="1253">
          <cell r="B1253" t="str">
            <v>DESCRIPCION</v>
          </cell>
          <cell r="D1253" t="str">
            <v>TIPO</v>
          </cell>
          <cell r="E1253" t="str">
            <v>TARIFA</v>
          </cell>
          <cell r="F1253" t="str">
            <v>RENDIMIENTO</v>
          </cell>
          <cell r="G1253" t="str">
            <v>VR PARCIAL</v>
          </cell>
        </row>
        <row r="1254">
          <cell r="B1254" t="str">
            <v>Herramienta menor</v>
          </cell>
          <cell r="E1254">
            <v>16503</v>
          </cell>
          <cell r="F1254">
            <v>0.05</v>
          </cell>
          <cell r="G1254">
            <v>825.15000000000009</v>
          </cell>
        </row>
        <row r="1255">
          <cell r="D1255">
            <v>0</v>
          </cell>
          <cell r="E1255">
            <v>0</v>
          </cell>
          <cell r="G1255">
            <v>0</v>
          </cell>
        </row>
        <row r="1256">
          <cell r="D1256">
            <v>0</v>
          </cell>
          <cell r="E1256">
            <v>0</v>
          </cell>
          <cell r="F1256">
            <v>0</v>
          </cell>
          <cell r="G1256">
            <v>0</v>
          </cell>
        </row>
        <row r="1257">
          <cell r="D1257" t="str">
            <v xml:space="preserve">                      TOTAL HERRAMIENTA Y EQUIPO:</v>
          </cell>
          <cell r="G1257">
            <v>825</v>
          </cell>
        </row>
        <row r="1259">
          <cell r="B1259" t="str">
            <v>TRANSPORTE</v>
          </cell>
        </row>
        <row r="1260">
          <cell r="B1260" t="str">
            <v>MATERIAL</v>
          </cell>
          <cell r="D1260" t="str">
            <v>CANTIDAD</v>
          </cell>
          <cell r="E1260" t="str">
            <v>DISTANCIA</v>
          </cell>
          <cell r="F1260" t="str">
            <v>M3/KM</v>
          </cell>
          <cell r="G1260" t="str">
            <v>VR UNITARIO</v>
          </cell>
        </row>
        <row r="1263">
          <cell r="E1263" t="str">
            <v xml:space="preserve">                  TOTAL TRANSPORTE:</v>
          </cell>
          <cell r="G1263">
            <v>0</v>
          </cell>
        </row>
        <row r="1265">
          <cell r="E1265" t="str">
            <v>TOTAL COSTO DIRECTO:</v>
          </cell>
          <cell r="G1265">
            <v>71868</v>
          </cell>
        </row>
        <row r="1267">
          <cell r="B1267" t="str">
            <v>COSTOS INDIRECTOS</v>
          </cell>
        </row>
        <row r="1268">
          <cell r="B1268" t="str">
            <v>DESCRIPCION</v>
          </cell>
          <cell r="D1268" t="str">
            <v>PORCENTAJE</v>
          </cell>
          <cell r="F1268" t="str">
            <v>VR PARCIAL</v>
          </cell>
        </row>
        <row r="1269">
          <cell r="B1269" t="str">
            <v>ADMINISTRACION</v>
          </cell>
          <cell r="E1269">
            <v>0.12</v>
          </cell>
          <cell r="G1269">
            <v>8624.16</v>
          </cell>
        </row>
        <row r="1270">
          <cell r="B1270" t="str">
            <v>IMPREVISTOS</v>
          </cell>
          <cell r="E1270">
            <v>0.08</v>
          </cell>
          <cell r="G1270">
            <v>5749.4400000000005</v>
          </cell>
        </row>
        <row r="1271">
          <cell r="B1271" t="str">
            <v>UTILIDAD</v>
          </cell>
          <cell r="E1271">
            <v>0.05</v>
          </cell>
          <cell r="G1271">
            <v>3593.4</v>
          </cell>
        </row>
        <row r="1272">
          <cell r="F1272" t="str">
            <v>TOTAL COSTO INDIRECTO:</v>
          </cell>
          <cell r="G1272">
            <v>17967</v>
          </cell>
        </row>
        <row r="1275">
          <cell r="B1275" t="str">
            <v>PROPONENTE</v>
          </cell>
          <cell r="F1275" t="str">
            <v>ANALISIS DE PRECIO UNITARIO:</v>
          </cell>
          <cell r="G1275">
            <v>89835</v>
          </cell>
        </row>
        <row r="1278">
          <cell r="B1278" t="str">
            <v>REPUBLICA DE COLOMBIA</v>
          </cell>
        </row>
        <row r="1279">
          <cell r="B1279" t="str">
            <v>GOBERNACION DEL PUTUMAYO</v>
          </cell>
        </row>
        <row r="1280">
          <cell r="B1280" t="str">
            <v>SECRETARIA DE INFRAESTRUCTURA DEPARTAMENTAL</v>
          </cell>
        </row>
        <row r="1282">
          <cell r="B1282" t="str">
            <v>OBJETO:</v>
          </cell>
          <cell r="C1282" t="str">
            <v>CONSTRUCCION DE LA PLAZA DE MERCADO DE GANADO EN EL MUNICIPIO DE SIBUNDOY, DEPARTAMENTO DEL PUTUMAYO</v>
          </cell>
        </row>
        <row r="1283">
          <cell r="F1283" t="str">
            <v>FECHA:</v>
          </cell>
          <cell r="G1283" t="str">
            <v>NOVIEMBRE 20 / 2003</v>
          </cell>
        </row>
        <row r="1284">
          <cell r="A1284" t="str">
            <v>8,4</v>
          </cell>
          <cell r="B1284" t="str">
            <v>ITE M:</v>
          </cell>
          <cell r="C1284" t="str">
            <v>PUNTO ELECTRICO</v>
          </cell>
          <cell r="F1284" t="str">
            <v>UNIDAD:</v>
          </cell>
          <cell r="G1284" t="str">
            <v>UND</v>
          </cell>
          <cell r="H1284">
            <v>28861</v>
          </cell>
        </row>
        <row r="1285">
          <cell r="H1285">
            <v>10</v>
          </cell>
        </row>
        <row r="1286">
          <cell r="B1286" t="str">
            <v>MATERIALES</v>
          </cell>
        </row>
        <row r="1287">
          <cell r="B1287" t="str">
            <v>DESCRIPCION</v>
          </cell>
          <cell r="D1287" t="str">
            <v>UND</v>
          </cell>
          <cell r="E1287" t="str">
            <v>CANTIDAD</v>
          </cell>
          <cell r="F1287" t="str">
            <v>VR UNITARIO</v>
          </cell>
          <cell r="G1287" t="str">
            <v>VR UNITARIO</v>
          </cell>
        </row>
        <row r="1288">
          <cell r="B1288" t="str">
            <v>Aparato eléctico</v>
          </cell>
          <cell r="D1288" t="str">
            <v>Un</v>
          </cell>
          <cell r="E1288">
            <v>1.01</v>
          </cell>
          <cell r="F1288">
            <v>7070</v>
          </cell>
          <cell r="G1288">
            <v>7140.7</v>
          </cell>
        </row>
        <row r="1289">
          <cell r="B1289" t="str">
            <v>Caja galvanizada</v>
          </cell>
          <cell r="D1289" t="str">
            <v>Un</v>
          </cell>
          <cell r="E1289">
            <v>1.02</v>
          </cell>
          <cell r="F1289">
            <v>656.5</v>
          </cell>
          <cell r="G1289">
            <v>669.63</v>
          </cell>
        </row>
        <row r="1290">
          <cell r="B1290" t="str">
            <v>Tubo conduit 1/2"</v>
          </cell>
          <cell r="D1290" t="str">
            <v>Ml</v>
          </cell>
          <cell r="E1290">
            <v>3.06</v>
          </cell>
          <cell r="F1290">
            <v>1287.75</v>
          </cell>
          <cell r="G1290">
            <v>3940.5149999999999</v>
          </cell>
        </row>
        <row r="1291">
          <cell r="B1291" t="str">
            <v>Cable No 12</v>
          </cell>
          <cell r="D1291" t="str">
            <v>Ml</v>
          </cell>
          <cell r="E1291">
            <v>3.15</v>
          </cell>
          <cell r="F1291">
            <v>404</v>
          </cell>
          <cell r="G1291">
            <v>1272.5999999999999</v>
          </cell>
        </row>
        <row r="1292">
          <cell r="B1292" t="str">
            <v>Cable No 14</v>
          </cell>
          <cell r="D1292" t="str">
            <v>Ml</v>
          </cell>
          <cell r="E1292">
            <v>3.15</v>
          </cell>
          <cell r="F1292">
            <v>303</v>
          </cell>
          <cell r="G1292">
            <v>954.44999999999993</v>
          </cell>
        </row>
        <row r="1293">
          <cell r="B1293" t="str">
            <v>Plafón</v>
          </cell>
          <cell r="D1293" t="str">
            <v>Un</v>
          </cell>
          <cell r="E1293">
            <v>1.01</v>
          </cell>
          <cell r="F1293">
            <v>1212</v>
          </cell>
          <cell r="G1293">
            <v>1224.1200000000001</v>
          </cell>
        </row>
        <row r="1294">
          <cell r="D1294">
            <v>0</v>
          </cell>
          <cell r="E1294" t="str">
            <v xml:space="preserve">                 TOTAL MATERIALES:</v>
          </cell>
          <cell r="G1294">
            <v>15202</v>
          </cell>
        </row>
        <row r="1296">
          <cell r="B1296" t="str">
            <v>MANO DE OBRA</v>
          </cell>
        </row>
        <row r="1297">
          <cell r="B1297" t="str">
            <v>DESCRIPCION</v>
          </cell>
          <cell r="C1297" t="str">
            <v>JORNAL</v>
          </cell>
          <cell r="D1297" t="str">
            <v>PRESTACIONES</v>
          </cell>
          <cell r="E1297" t="str">
            <v>CANTIDAD</v>
          </cell>
          <cell r="F1297" t="str">
            <v>RENDIMIENTO</v>
          </cell>
          <cell r="G1297" t="str">
            <v>VR PARCIAL</v>
          </cell>
        </row>
        <row r="1298">
          <cell r="B1298" t="str">
            <v>Ayudante</v>
          </cell>
          <cell r="C1298">
            <v>15000</v>
          </cell>
          <cell r="D1298">
            <v>0.7</v>
          </cell>
          <cell r="E1298">
            <v>1</v>
          </cell>
          <cell r="F1298">
            <v>5.29</v>
          </cell>
          <cell r="G1298">
            <v>4820.4158790170131</v>
          </cell>
        </row>
        <row r="1299">
          <cell r="B1299" t="str">
            <v>Técnico electricista</v>
          </cell>
          <cell r="C1299">
            <v>25480.000000000004</v>
          </cell>
          <cell r="D1299">
            <v>0.7</v>
          </cell>
          <cell r="E1299">
            <v>1</v>
          </cell>
          <cell r="F1299">
            <v>5.29</v>
          </cell>
          <cell r="G1299">
            <v>8188.2797731568999</v>
          </cell>
        </row>
        <row r="1300">
          <cell r="C1300">
            <v>0</v>
          </cell>
          <cell r="E1300">
            <v>0</v>
          </cell>
          <cell r="G1300">
            <v>0</v>
          </cell>
        </row>
        <row r="1301">
          <cell r="E1301" t="str">
            <v xml:space="preserve">              TOTAL MANO DE OBRA:</v>
          </cell>
          <cell r="G1301">
            <v>13009</v>
          </cell>
          <cell r="H1301">
            <v>13000</v>
          </cell>
        </row>
        <row r="1303">
          <cell r="B1303" t="str">
            <v>HERRAMIENTA Y EQUIPO</v>
          </cell>
        </row>
        <row r="1304">
          <cell r="B1304" t="str">
            <v>DESCRIPCION</v>
          </cell>
          <cell r="D1304" t="str">
            <v>TIPO</v>
          </cell>
          <cell r="E1304" t="str">
            <v>TARIFA</v>
          </cell>
          <cell r="F1304" t="str">
            <v>RENDIMIENTO</v>
          </cell>
          <cell r="G1304" t="str">
            <v>VR PARCIAL</v>
          </cell>
        </row>
        <row r="1305">
          <cell r="B1305" t="str">
            <v>Herramienta menor</v>
          </cell>
          <cell r="E1305">
            <v>13009</v>
          </cell>
          <cell r="F1305">
            <v>0.05</v>
          </cell>
          <cell r="G1305">
            <v>650.45000000000005</v>
          </cell>
        </row>
        <row r="1306">
          <cell r="D1306">
            <v>0</v>
          </cell>
          <cell r="E1306">
            <v>0</v>
          </cell>
          <cell r="G1306">
            <v>0</v>
          </cell>
        </row>
        <row r="1307">
          <cell r="D1307">
            <v>0</v>
          </cell>
          <cell r="E1307">
            <v>0</v>
          </cell>
          <cell r="F1307">
            <v>0</v>
          </cell>
          <cell r="G1307">
            <v>0</v>
          </cell>
        </row>
        <row r="1308">
          <cell r="D1308" t="str">
            <v xml:space="preserve">                      TOTAL HERRAMIENTA Y EQUIPO:</v>
          </cell>
          <cell r="G1308">
            <v>650</v>
          </cell>
        </row>
        <row r="1310">
          <cell r="B1310" t="str">
            <v>TRANSPORTE</v>
          </cell>
        </row>
        <row r="1311">
          <cell r="B1311" t="str">
            <v>MATERIAL</v>
          </cell>
          <cell r="D1311" t="str">
            <v>CANTIDAD</v>
          </cell>
          <cell r="E1311" t="str">
            <v>DISTANCIA</v>
          </cell>
          <cell r="F1311" t="str">
            <v>M3/KM</v>
          </cell>
          <cell r="G1311" t="str">
            <v>VR UNITARIO</v>
          </cell>
        </row>
        <row r="1314">
          <cell r="E1314" t="str">
            <v xml:space="preserve">                  TOTAL TRANSPORTE:</v>
          </cell>
          <cell r="G1314">
            <v>0</v>
          </cell>
        </row>
        <row r="1316">
          <cell r="E1316" t="str">
            <v>TOTAL COSTO DIRECTO:</v>
          </cell>
          <cell r="G1316">
            <v>28861</v>
          </cell>
        </row>
        <row r="1318">
          <cell r="B1318" t="str">
            <v>COSTOS INDIRECTOS</v>
          </cell>
        </row>
        <row r="1319">
          <cell r="B1319" t="str">
            <v>DESCRIPCION</v>
          </cell>
          <cell r="D1319" t="str">
            <v>PORCENTAJE</v>
          </cell>
          <cell r="F1319" t="str">
            <v>VR PARCIAL</v>
          </cell>
        </row>
        <row r="1320">
          <cell r="B1320" t="str">
            <v>ADMINISTRACION</v>
          </cell>
          <cell r="E1320">
            <v>0.12</v>
          </cell>
          <cell r="G1320">
            <v>3463.3199999999997</v>
          </cell>
        </row>
        <row r="1321">
          <cell r="B1321" t="str">
            <v>IMPREVISTOS</v>
          </cell>
          <cell r="E1321">
            <v>0.08</v>
          </cell>
          <cell r="G1321">
            <v>2308.88</v>
          </cell>
        </row>
        <row r="1322">
          <cell r="B1322" t="str">
            <v>UTILIDAD</v>
          </cell>
          <cell r="E1322">
            <v>0.05</v>
          </cell>
          <cell r="G1322">
            <v>1443.0500000000002</v>
          </cell>
        </row>
        <row r="1323">
          <cell r="F1323" t="str">
            <v>TOTAL COSTO INDIRECTO:</v>
          </cell>
          <cell r="G1323">
            <v>7215</v>
          </cell>
        </row>
        <row r="1326">
          <cell r="B1326" t="str">
            <v>PROPONENTE</v>
          </cell>
          <cell r="F1326" t="str">
            <v>ANALISIS DE PRECIO UNITARIO:</v>
          </cell>
          <cell r="G1326">
            <v>36076</v>
          </cell>
        </row>
      </sheetData>
      <sheetData sheetId="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4"/>
      <sheetName val="PRESUP"/>
      <sheetName val="APU"/>
      <sheetName val="MATERIALES"/>
    </sheetNames>
    <sheetDataSet>
      <sheetData sheetId="0" refreshError="1"/>
      <sheetData sheetId="1" refreshError="1"/>
      <sheetData sheetId="2" refreshError="1">
        <row r="1">
          <cell r="B1" t="str">
            <v>REPUBLICA DE COLOMBIA</v>
          </cell>
        </row>
        <row r="2">
          <cell r="B2" t="str">
            <v>GOBERNACION DEL PUTUMAYO</v>
          </cell>
        </row>
        <row r="3">
          <cell r="B3" t="str">
            <v>SECRETARIA DE INFRAESTRUCTURA DEPARTAMENTAL</v>
          </cell>
        </row>
        <row r="5">
          <cell r="B5" t="str">
            <v>OBJETO:</v>
          </cell>
          <cell r="C5" t="str">
            <v>CONSTRUCCION DE LA PLAZA DE MERCADO DE GANADO EN EL MUNICIPIO DE SIBUNDOY, DEPARTAMENTO DEL PUTUMAYO</v>
          </cell>
        </row>
        <row r="6">
          <cell r="F6" t="str">
            <v>FECHA:</v>
          </cell>
          <cell r="G6" t="str">
            <v>NOVIEMBRE 20 / 2003</v>
          </cell>
        </row>
        <row r="7">
          <cell r="A7" t="str">
            <v>1,1</v>
          </cell>
          <cell r="B7" t="str">
            <v>ITE M:</v>
          </cell>
          <cell r="C7" t="str">
            <v>LOCALIZACION Y REPLANTEO</v>
          </cell>
          <cell r="F7" t="str">
            <v>UNIDAD:</v>
          </cell>
          <cell r="G7" t="str">
            <v>M2</v>
          </cell>
          <cell r="H7">
            <v>650</v>
          </cell>
        </row>
        <row r="8">
          <cell r="H8">
            <v>158.6</v>
          </cell>
        </row>
        <row r="9">
          <cell r="B9" t="str">
            <v>MATERIALES</v>
          </cell>
        </row>
        <row r="10">
          <cell r="B10" t="str">
            <v>DESCRIPCION</v>
          </cell>
          <cell r="D10" t="str">
            <v>UND</v>
          </cell>
          <cell r="E10" t="str">
            <v>CANTIDAD</v>
          </cell>
          <cell r="F10" t="str">
            <v>VR UNITARIO</v>
          </cell>
          <cell r="G10" t="str">
            <v>VR UNITARIO</v>
          </cell>
        </row>
        <row r="11">
          <cell r="B11" t="str">
            <v>Alambre negro</v>
          </cell>
          <cell r="D11" t="str">
            <v>Kg</v>
          </cell>
          <cell r="E11">
            <v>0.01</v>
          </cell>
          <cell r="F11">
            <v>1800</v>
          </cell>
          <cell r="G11">
            <v>18</v>
          </cell>
        </row>
        <row r="12">
          <cell r="B12" t="str">
            <v>Durmiente ordinario 4x.04x.04 m</v>
          </cell>
          <cell r="D12" t="str">
            <v>Un</v>
          </cell>
          <cell r="E12">
            <v>0.5</v>
          </cell>
          <cell r="F12">
            <v>404</v>
          </cell>
          <cell r="G12">
            <v>202</v>
          </cell>
        </row>
        <row r="13">
          <cell r="B13" t="str">
            <v>Puntilla c/cabeza</v>
          </cell>
          <cell r="D13" t="str">
            <v>Lb</v>
          </cell>
          <cell r="E13">
            <v>0.01</v>
          </cell>
          <cell r="F13">
            <v>980.00000000000011</v>
          </cell>
          <cell r="G13">
            <v>9.8000000000000007</v>
          </cell>
        </row>
        <row r="14">
          <cell r="D14" t="str">
            <v/>
          </cell>
          <cell r="E14" t="str">
            <v xml:space="preserve">                 TOTAL MATERIALES:</v>
          </cell>
          <cell r="G14">
            <v>230</v>
          </cell>
        </row>
        <row r="16">
          <cell r="B16" t="str">
            <v>MANO DE OBRA</v>
          </cell>
        </row>
        <row r="17">
          <cell r="B17" t="str">
            <v>DESCRIPCION</v>
          </cell>
          <cell r="C17" t="str">
            <v>JORNAL</v>
          </cell>
          <cell r="D17" t="str">
            <v>PRESTACIONES</v>
          </cell>
          <cell r="E17" t="str">
            <v>CANTIDAD</v>
          </cell>
          <cell r="F17" t="str">
            <v>RENDIMIENTO</v>
          </cell>
          <cell r="G17" t="str">
            <v>VR PARCIAL</v>
          </cell>
        </row>
        <row r="18">
          <cell r="B18" t="str">
            <v>Ayudante</v>
          </cell>
          <cell r="C18">
            <v>15000</v>
          </cell>
          <cell r="D18">
            <v>0.7</v>
          </cell>
          <cell r="E18">
            <v>1</v>
          </cell>
          <cell r="F18">
            <v>172.04</v>
          </cell>
          <cell r="G18">
            <v>148.22134387351778</v>
          </cell>
        </row>
        <row r="19">
          <cell r="B19" t="str">
            <v xml:space="preserve">Oficial </v>
          </cell>
          <cell r="C19">
            <v>25480.000000000004</v>
          </cell>
          <cell r="D19">
            <v>0.7</v>
          </cell>
          <cell r="E19">
            <v>1</v>
          </cell>
          <cell r="F19">
            <v>172.04</v>
          </cell>
          <cell r="G19">
            <v>251.77865612648222</v>
          </cell>
        </row>
        <row r="20">
          <cell r="C20">
            <v>0</v>
          </cell>
          <cell r="E20">
            <v>0</v>
          </cell>
          <cell r="G20">
            <v>0</v>
          </cell>
        </row>
        <row r="21">
          <cell r="E21" t="str">
            <v xml:space="preserve">              TOTAL MANO DE OBRA:</v>
          </cell>
          <cell r="G21">
            <v>400</v>
          </cell>
          <cell r="H21">
            <v>400</v>
          </cell>
        </row>
        <row r="23">
          <cell r="B23" t="str">
            <v>HERRAMIENTA Y EQUIPO</v>
          </cell>
        </row>
        <row r="24">
          <cell r="B24" t="str">
            <v>DESCRIPCION</v>
          </cell>
          <cell r="D24" t="str">
            <v>TIPO</v>
          </cell>
          <cell r="E24" t="str">
            <v>TARIFA</v>
          </cell>
          <cell r="F24" t="str">
            <v>RENDIMIENTO</v>
          </cell>
          <cell r="G24" t="str">
            <v>VR PARCIAL</v>
          </cell>
        </row>
        <row r="25">
          <cell r="B25" t="str">
            <v>Herramienta menor</v>
          </cell>
          <cell r="E25">
            <v>400</v>
          </cell>
          <cell r="F25">
            <v>0.05</v>
          </cell>
          <cell r="G25">
            <v>20</v>
          </cell>
        </row>
        <row r="26">
          <cell r="D26" t="str">
            <v/>
          </cell>
          <cell r="F26">
            <v>0</v>
          </cell>
          <cell r="G26">
            <v>0</v>
          </cell>
        </row>
        <row r="27">
          <cell r="D27" t="str">
            <v/>
          </cell>
          <cell r="F27">
            <v>0</v>
          </cell>
          <cell r="G27">
            <v>0</v>
          </cell>
        </row>
        <row r="28">
          <cell r="D28" t="str">
            <v xml:space="preserve">                      TOTAL HERRAMIENTA Y EQUIPO:</v>
          </cell>
          <cell r="G28">
            <v>20</v>
          </cell>
        </row>
        <row r="30">
          <cell r="B30" t="str">
            <v>TRANSPORTE</v>
          </cell>
        </row>
        <row r="31">
          <cell r="B31" t="str">
            <v>MATERIAL</v>
          </cell>
          <cell r="D31" t="str">
            <v>CANTIDAD</v>
          </cell>
          <cell r="E31" t="str">
            <v>DISTANCIA</v>
          </cell>
          <cell r="F31" t="str">
            <v>M3/KM</v>
          </cell>
          <cell r="G31" t="str">
            <v>VR UNITARIO</v>
          </cell>
        </row>
        <row r="34">
          <cell r="E34" t="str">
            <v xml:space="preserve">                  TOTAL TRANSPORTE:</v>
          </cell>
          <cell r="G34">
            <v>0</v>
          </cell>
        </row>
        <row r="36">
          <cell r="E36" t="str">
            <v>TOTAL COSTO DIRECTO:</v>
          </cell>
          <cell r="G36">
            <v>650</v>
          </cell>
        </row>
        <row r="38">
          <cell r="B38" t="str">
            <v>COSTOS INDIRECTOS</v>
          </cell>
        </row>
        <row r="39">
          <cell r="B39" t="str">
            <v>DESCRIPCION</v>
          </cell>
          <cell r="D39" t="str">
            <v>PORCENTAJE</v>
          </cell>
          <cell r="F39" t="str">
            <v>VR PARCIAL</v>
          </cell>
        </row>
        <row r="40">
          <cell r="B40" t="str">
            <v>ADMINISTRACION</v>
          </cell>
          <cell r="E40">
            <v>0.12</v>
          </cell>
          <cell r="G40">
            <v>78</v>
          </cell>
        </row>
        <row r="41">
          <cell r="B41" t="str">
            <v>IMPREVISTOS</v>
          </cell>
          <cell r="E41">
            <v>0.08</v>
          </cell>
          <cell r="G41">
            <v>52</v>
          </cell>
        </row>
        <row r="42">
          <cell r="B42" t="str">
            <v>UTILIDAD</v>
          </cell>
          <cell r="E42">
            <v>0.05</v>
          </cell>
          <cell r="G42">
            <v>32.5</v>
          </cell>
        </row>
        <row r="43">
          <cell r="F43" t="str">
            <v>TOTAL COSTO INDIRECTO:</v>
          </cell>
          <cell r="G43">
            <v>163</v>
          </cell>
        </row>
        <row r="46">
          <cell r="B46" t="str">
            <v>PROPONENTE</v>
          </cell>
          <cell r="F46" t="str">
            <v>ANALISIS DE PRECIO UNITARIO:</v>
          </cell>
          <cell r="G46">
            <v>813</v>
          </cell>
        </row>
        <row r="49">
          <cell r="B49" t="str">
            <v>REPUBLICA DE COLOMBIA</v>
          </cell>
        </row>
        <row r="50">
          <cell r="B50" t="str">
            <v>GOBERNACION DEL PUTUMAYO</v>
          </cell>
        </row>
        <row r="51">
          <cell r="B51" t="str">
            <v>SECRETARIA DE INFRAESTRUCTURA DEPARTAMENTAL</v>
          </cell>
        </row>
        <row r="53">
          <cell r="B53" t="str">
            <v>OBJETO:</v>
          </cell>
          <cell r="C53" t="str">
            <v>CONSTRUCCION DE LA PLAZA DE MERCADO DE GANADO EN EL MUNICIPIO DE SIBUNDOY, DEPARTAMENTO DEL PUTUMAYO</v>
          </cell>
        </row>
        <row r="54">
          <cell r="F54" t="str">
            <v>FECHA:</v>
          </cell>
          <cell r="G54" t="str">
            <v>NOVIEMBRE 20 / 2003</v>
          </cell>
        </row>
        <row r="55">
          <cell r="A55" t="str">
            <v>1,2</v>
          </cell>
          <cell r="B55" t="str">
            <v>ITE M:</v>
          </cell>
          <cell r="C55" t="str">
            <v>EXPLANACION Y DESCAPOTE</v>
          </cell>
          <cell r="F55" t="str">
            <v>UNIDAD:</v>
          </cell>
          <cell r="G55" t="str">
            <v>M2</v>
          </cell>
          <cell r="H55">
            <v>1313</v>
          </cell>
        </row>
        <row r="56">
          <cell r="H56">
            <v>158.6</v>
          </cell>
        </row>
        <row r="57">
          <cell r="B57" t="str">
            <v>MATERIALES</v>
          </cell>
        </row>
        <row r="58">
          <cell r="B58" t="str">
            <v>DESCRIPCION</v>
          </cell>
          <cell r="D58" t="str">
            <v>UND</v>
          </cell>
          <cell r="E58" t="str">
            <v>CANTIDAD</v>
          </cell>
          <cell r="F58" t="str">
            <v>VR UNITARIO</v>
          </cell>
          <cell r="G58" t="str">
            <v>VR UNITARIO</v>
          </cell>
        </row>
        <row r="59">
          <cell r="F59">
            <v>0</v>
          </cell>
          <cell r="G59">
            <v>0</v>
          </cell>
        </row>
        <row r="60">
          <cell r="F60">
            <v>0</v>
          </cell>
          <cell r="G60">
            <v>0</v>
          </cell>
        </row>
        <row r="61">
          <cell r="F61">
            <v>0</v>
          </cell>
          <cell r="G61">
            <v>0</v>
          </cell>
        </row>
        <row r="62">
          <cell r="D62" t="str">
            <v/>
          </cell>
          <cell r="E62" t="str">
            <v xml:space="preserve">                 TOTAL MATERIALES:</v>
          </cell>
          <cell r="G62">
            <v>0</v>
          </cell>
        </row>
        <row r="64">
          <cell r="B64" t="str">
            <v>MANO DE OBRA</v>
          </cell>
        </row>
        <row r="65">
          <cell r="B65" t="str">
            <v>DESCRIPCION</v>
          </cell>
          <cell r="C65" t="str">
            <v>JORNAL</v>
          </cell>
          <cell r="D65" t="str">
            <v>PRESTACIONES</v>
          </cell>
          <cell r="E65" t="str">
            <v>CANTIDAD</v>
          </cell>
          <cell r="F65" t="str">
            <v>RENDIMIENTO</v>
          </cell>
          <cell r="G65" t="str">
            <v>VR PARCIAL</v>
          </cell>
        </row>
        <row r="66">
          <cell r="B66" t="str">
            <v>Ayudante</v>
          </cell>
          <cell r="C66">
            <v>15000</v>
          </cell>
          <cell r="D66">
            <v>0.7</v>
          </cell>
          <cell r="E66">
            <v>1</v>
          </cell>
          <cell r="F66">
            <v>55.05</v>
          </cell>
          <cell r="G66">
            <v>463.21525885558583</v>
          </cell>
        </row>
        <row r="67">
          <cell r="B67" t="str">
            <v xml:space="preserve">Oficial </v>
          </cell>
          <cell r="C67">
            <v>25480.000000000004</v>
          </cell>
          <cell r="D67">
            <v>0.7</v>
          </cell>
          <cell r="E67">
            <v>1</v>
          </cell>
          <cell r="F67">
            <v>55.05</v>
          </cell>
          <cell r="G67">
            <v>786.84831970935522</v>
          </cell>
        </row>
        <row r="68">
          <cell r="C68">
            <v>0</v>
          </cell>
          <cell r="E68">
            <v>0</v>
          </cell>
          <cell r="G68">
            <v>0</v>
          </cell>
        </row>
        <row r="69">
          <cell r="E69" t="str">
            <v xml:space="preserve">              TOTAL MANO DE OBRA:</v>
          </cell>
          <cell r="G69">
            <v>1250</v>
          </cell>
          <cell r="H69">
            <v>1250</v>
          </cell>
        </row>
        <row r="71">
          <cell r="B71" t="str">
            <v>HERRAMIENTA Y EQUIPO</v>
          </cell>
        </row>
        <row r="72">
          <cell r="B72" t="str">
            <v>DESCRIPCION</v>
          </cell>
          <cell r="D72" t="str">
            <v>TIPO</v>
          </cell>
          <cell r="E72" t="str">
            <v>TARIFA</v>
          </cell>
          <cell r="F72" t="str">
            <v>RENDIMIENTO</v>
          </cell>
          <cell r="G72" t="str">
            <v>VR PARCIAL</v>
          </cell>
        </row>
        <row r="73">
          <cell r="B73" t="str">
            <v>Herramienta menor</v>
          </cell>
          <cell r="E73">
            <v>1250</v>
          </cell>
          <cell r="F73">
            <v>0.05</v>
          </cell>
          <cell r="G73">
            <v>62.5</v>
          </cell>
        </row>
        <row r="74">
          <cell r="D74" t="str">
            <v/>
          </cell>
          <cell r="F74">
            <v>0</v>
          </cell>
          <cell r="G74">
            <v>0</v>
          </cell>
        </row>
        <row r="75">
          <cell r="D75" t="str">
            <v/>
          </cell>
          <cell r="F75">
            <v>0</v>
          </cell>
          <cell r="G75">
            <v>0</v>
          </cell>
        </row>
        <row r="76">
          <cell r="D76" t="str">
            <v xml:space="preserve">                      TOTAL HERRAMIENTA Y EQUIPO:</v>
          </cell>
          <cell r="G76">
            <v>63</v>
          </cell>
        </row>
        <row r="78">
          <cell r="B78" t="str">
            <v>TRANSPORTE</v>
          </cell>
        </row>
        <row r="79">
          <cell r="B79" t="str">
            <v>MATERIAL</v>
          </cell>
          <cell r="D79" t="str">
            <v>CANTIDAD</v>
          </cell>
          <cell r="E79" t="str">
            <v>DISTANCIA</v>
          </cell>
          <cell r="F79" t="str">
            <v>M3/KM</v>
          </cell>
          <cell r="G79" t="str">
            <v>VR UNITARIO</v>
          </cell>
        </row>
        <row r="82">
          <cell r="E82" t="str">
            <v xml:space="preserve">                  TOTAL TRANSPORTE:</v>
          </cell>
          <cell r="G82">
            <v>0</v>
          </cell>
        </row>
        <row r="84">
          <cell r="E84" t="str">
            <v>TOTAL COSTO DIRECTO:</v>
          </cell>
          <cell r="G84">
            <v>1313</v>
          </cell>
        </row>
        <row r="86">
          <cell r="B86" t="str">
            <v>COSTOS INDIRECTOS</v>
          </cell>
        </row>
        <row r="87">
          <cell r="B87" t="str">
            <v>DESCRIPCION</v>
          </cell>
          <cell r="D87" t="str">
            <v>PORCENTAJE</v>
          </cell>
          <cell r="F87" t="str">
            <v>VR PARCIAL</v>
          </cell>
        </row>
        <row r="88">
          <cell r="B88" t="str">
            <v>ADMINISTRACION</v>
          </cell>
          <cell r="E88">
            <v>0.12</v>
          </cell>
          <cell r="G88">
            <v>157.56</v>
          </cell>
        </row>
        <row r="89">
          <cell r="B89" t="str">
            <v>IMPREVISTOS</v>
          </cell>
          <cell r="E89">
            <v>0.08</v>
          </cell>
          <cell r="G89">
            <v>105.04</v>
          </cell>
        </row>
        <row r="90">
          <cell r="B90" t="str">
            <v>UTILIDAD</v>
          </cell>
          <cell r="E90">
            <v>0.05</v>
          </cell>
          <cell r="G90">
            <v>65.650000000000006</v>
          </cell>
        </row>
        <row r="91">
          <cell r="F91" t="str">
            <v>TOTAL COSTO INDIRECTO:</v>
          </cell>
          <cell r="G91">
            <v>328</v>
          </cell>
        </row>
        <row r="94">
          <cell r="B94" t="str">
            <v>PROPONENTE</v>
          </cell>
          <cell r="F94" t="str">
            <v>ANALISIS DE PRECIO UNITARIO:</v>
          </cell>
          <cell r="G94">
            <v>1641</v>
          </cell>
        </row>
        <row r="97">
          <cell r="B97" t="str">
            <v>REPUBLICA DE COLOMBIA</v>
          </cell>
        </row>
        <row r="98">
          <cell r="B98" t="str">
            <v>GOBERNACION DEL PUTUMAYO</v>
          </cell>
        </row>
        <row r="99">
          <cell r="B99" t="str">
            <v>SECRETARIA DE INFRAESTRUCTURA DEPARTAMENTAL</v>
          </cell>
        </row>
        <row r="101">
          <cell r="B101" t="str">
            <v>OBJETO:</v>
          </cell>
          <cell r="C101" t="str">
            <v>CONSTRUCCION DE LA PLAZA DE MERCADO DE GANADO EN EL MUNICIPIO DE SIBUNDOY, DEPARTAMENTO DEL PUTUMAYO</v>
          </cell>
        </row>
        <row r="102">
          <cell r="F102" t="str">
            <v>FECHA:</v>
          </cell>
          <cell r="G102" t="str">
            <v>NOVIEMBRE 20 / 2003</v>
          </cell>
        </row>
        <row r="103">
          <cell r="A103" t="str">
            <v>1,3</v>
          </cell>
          <cell r="B103" t="str">
            <v>ITE M:</v>
          </cell>
          <cell r="C103" t="str">
            <v>DESALOJO DE SOBRANTES</v>
          </cell>
          <cell r="F103" t="str">
            <v>UNIDAD:</v>
          </cell>
          <cell r="G103" t="str">
            <v>M3</v>
          </cell>
          <cell r="H103">
            <v>1554</v>
          </cell>
        </row>
        <row r="104">
          <cell r="H104">
            <v>12.69</v>
          </cell>
        </row>
        <row r="105">
          <cell r="B105" t="str">
            <v>MATERIALES</v>
          </cell>
        </row>
        <row r="106">
          <cell r="B106" t="str">
            <v>DESCRIPCION</v>
          </cell>
          <cell r="D106" t="str">
            <v>UND</v>
          </cell>
          <cell r="E106" t="str">
            <v>CANTIDAD</v>
          </cell>
          <cell r="F106" t="str">
            <v>VR UNITARIO</v>
          </cell>
          <cell r="G106" t="str">
            <v>VR UNITARIO</v>
          </cell>
        </row>
        <row r="107">
          <cell r="F107">
            <v>0</v>
          </cell>
          <cell r="G107">
            <v>0</v>
          </cell>
        </row>
        <row r="108">
          <cell r="F108">
            <v>0</v>
          </cell>
          <cell r="G108">
            <v>0</v>
          </cell>
        </row>
        <row r="109">
          <cell r="F109">
            <v>0</v>
          </cell>
          <cell r="G109">
            <v>0</v>
          </cell>
        </row>
        <row r="110">
          <cell r="D110" t="str">
            <v/>
          </cell>
          <cell r="E110" t="str">
            <v xml:space="preserve">                 TOTAL MATERIALES:</v>
          </cell>
          <cell r="G110">
            <v>0</v>
          </cell>
        </row>
        <row r="112">
          <cell r="B112" t="str">
            <v>MANO DE OBRA</v>
          </cell>
        </row>
        <row r="113">
          <cell r="B113" t="str">
            <v>DESCRIPCION</v>
          </cell>
          <cell r="C113" t="str">
            <v>JORNAL</v>
          </cell>
          <cell r="D113" t="str">
            <v>PRESTACIONES</v>
          </cell>
          <cell r="E113" t="str">
            <v>CANTIDAD</v>
          </cell>
          <cell r="F113" t="str">
            <v>RENDIMIENTO</v>
          </cell>
          <cell r="G113" t="str">
            <v>VR PARCIAL</v>
          </cell>
        </row>
        <row r="114">
          <cell r="B114" t="str">
            <v>Ayudante</v>
          </cell>
          <cell r="C114">
            <v>15000</v>
          </cell>
          <cell r="D114">
            <v>0.7</v>
          </cell>
          <cell r="E114">
            <v>1</v>
          </cell>
          <cell r="F114">
            <v>17.23</v>
          </cell>
          <cell r="G114">
            <v>1479.9767846778873</v>
          </cell>
        </row>
        <row r="115">
          <cell r="C115">
            <v>0</v>
          </cell>
          <cell r="G115">
            <v>0</v>
          </cell>
        </row>
        <row r="116">
          <cell r="C116">
            <v>0</v>
          </cell>
          <cell r="E116">
            <v>0</v>
          </cell>
          <cell r="G116">
            <v>0</v>
          </cell>
        </row>
        <row r="117">
          <cell r="E117" t="str">
            <v xml:space="preserve">              TOTAL MANO DE OBRA:</v>
          </cell>
          <cell r="G117">
            <v>1480</v>
          </cell>
          <cell r="H117">
            <v>1480</v>
          </cell>
        </row>
        <row r="119">
          <cell r="B119" t="str">
            <v>HERRAMIENTA Y EQUIPO</v>
          </cell>
        </row>
        <row r="120">
          <cell r="B120" t="str">
            <v>DESCRIPCION</v>
          </cell>
          <cell r="D120" t="str">
            <v>TIPO</v>
          </cell>
          <cell r="E120" t="str">
            <v>TARIFA</v>
          </cell>
          <cell r="F120" t="str">
            <v>RENDIMIENTO</v>
          </cell>
          <cell r="G120" t="str">
            <v>VR PARCIAL</v>
          </cell>
        </row>
        <row r="121">
          <cell r="B121" t="str">
            <v>Herramienta menor</v>
          </cell>
          <cell r="E121">
            <v>1480</v>
          </cell>
          <cell r="F121">
            <v>0.05</v>
          </cell>
          <cell r="G121">
            <v>74</v>
          </cell>
        </row>
        <row r="122">
          <cell r="D122" t="str">
            <v/>
          </cell>
          <cell r="F122">
            <v>0</v>
          </cell>
          <cell r="G122">
            <v>0</v>
          </cell>
        </row>
        <row r="123">
          <cell r="D123" t="str">
            <v/>
          </cell>
          <cell r="F123">
            <v>0</v>
          </cell>
          <cell r="G123">
            <v>0</v>
          </cell>
        </row>
        <row r="124">
          <cell r="D124" t="str">
            <v xml:space="preserve">                      TOTAL HERRAMIENTA Y EQUIPO:</v>
          </cell>
          <cell r="G124">
            <v>74</v>
          </cell>
        </row>
        <row r="126">
          <cell r="B126" t="str">
            <v>TRANSPORTE</v>
          </cell>
        </row>
        <row r="127">
          <cell r="B127" t="str">
            <v>MATERIAL</v>
          </cell>
          <cell r="D127" t="str">
            <v>CANTIDAD</v>
          </cell>
          <cell r="E127" t="str">
            <v>DISTANCIA</v>
          </cell>
          <cell r="F127" t="str">
            <v>M3/KM</v>
          </cell>
          <cell r="G127" t="str">
            <v>VR UNITARIO</v>
          </cell>
        </row>
        <row r="130">
          <cell r="E130" t="str">
            <v xml:space="preserve">                  TOTAL TRANSPORTE:</v>
          </cell>
          <cell r="G130">
            <v>0</v>
          </cell>
        </row>
        <row r="132">
          <cell r="E132" t="str">
            <v>TOTAL COSTO DIRECTO:</v>
          </cell>
          <cell r="G132">
            <v>1554</v>
          </cell>
        </row>
        <row r="134">
          <cell r="B134" t="str">
            <v>COSTOS INDIRECTOS</v>
          </cell>
        </row>
        <row r="135">
          <cell r="B135" t="str">
            <v>DESCRIPCION</v>
          </cell>
          <cell r="D135" t="str">
            <v>PORCENTAJE</v>
          </cell>
          <cell r="F135" t="str">
            <v>VR PARCIAL</v>
          </cell>
        </row>
        <row r="136">
          <cell r="B136" t="str">
            <v>ADMINISTRACION</v>
          </cell>
          <cell r="E136">
            <v>0.12</v>
          </cell>
          <cell r="G136">
            <v>186.48</v>
          </cell>
        </row>
        <row r="137">
          <cell r="B137" t="str">
            <v>IMPREVISTOS</v>
          </cell>
          <cell r="E137">
            <v>0.08</v>
          </cell>
          <cell r="G137">
            <v>124.32000000000001</v>
          </cell>
        </row>
        <row r="138">
          <cell r="B138" t="str">
            <v>UTILIDAD</v>
          </cell>
          <cell r="E138">
            <v>0.05</v>
          </cell>
          <cell r="G138">
            <v>77.7</v>
          </cell>
        </row>
        <row r="139">
          <cell r="F139" t="str">
            <v>TOTAL COSTO INDIRECTO:</v>
          </cell>
          <cell r="G139">
            <v>389</v>
          </cell>
        </row>
        <row r="142">
          <cell r="B142" t="str">
            <v>PROPONENTE</v>
          </cell>
          <cell r="F142" t="str">
            <v>ANALISIS DE PRECIO UNITARIO:</v>
          </cell>
          <cell r="G142">
            <v>1943</v>
          </cell>
        </row>
        <row r="145">
          <cell r="B145" t="str">
            <v>REPUBLICA DE COLOMBIA</v>
          </cell>
        </row>
        <row r="146">
          <cell r="B146" t="str">
            <v>GOBERNACION DEL PUTUMAYO</v>
          </cell>
        </row>
        <row r="147">
          <cell r="B147" t="str">
            <v>SECRETARIA DE INFRAESTRUCTURA DEPARTAMENTAL</v>
          </cell>
        </row>
        <row r="149">
          <cell r="B149" t="str">
            <v>OBJETO:</v>
          </cell>
          <cell r="C149" t="str">
            <v>CONSTRUCCION DE LA PLAZA DE MERCADO DE GANADO EN EL MUNICIPIO DE SIBUNDOY, DEPARTAMENTO DEL PUTUMAYO</v>
          </cell>
        </row>
        <row r="150">
          <cell r="F150" t="str">
            <v>FECHA:</v>
          </cell>
          <cell r="G150" t="str">
            <v>NOVIEMBRE 20 / 2003</v>
          </cell>
        </row>
        <row r="151">
          <cell r="A151" t="str">
            <v>1,4</v>
          </cell>
          <cell r="B151" t="str">
            <v>ITE M:</v>
          </cell>
          <cell r="C151" t="str">
            <v>EXCAVACION EN TIERRA</v>
          </cell>
          <cell r="F151" t="str">
            <v>UNIDAD:</v>
          </cell>
          <cell r="G151" t="str">
            <v>M3</v>
          </cell>
          <cell r="H151">
            <v>5774</v>
          </cell>
        </row>
        <row r="152">
          <cell r="H152">
            <v>9.01</v>
          </cell>
        </row>
        <row r="153">
          <cell r="B153" t="str">
            <v>MATERIALES</v>
          </cell>
        </row>
        <row r="154">
          <cell r="B154" t="str">
            <v>DESCRIPCION</v>
          </cell>
          <cell r="D154" t="str">
            <v>UND</v>
          </cell>
          <cell r="E154" t="str">
            <v>CANTIDAD</v>
          </cell>
          <cell r="F154" t="str">
            <v>VR UNITARIO</v>
          </cell>
          <cell r="G154" t="str">
            <v>VR UNITARIO</v>
          </cell>
        </row>
        <row r="155">
          <cell r="F155">
            <v>0</v>
          </cell>
          <cell r="G155">
            <v>0</v>
          </cell>
        </row>
        <row r="156">
          <cell r="F156">
            <v>0</v>
          </cell>
          <cell r="G156">
            <v>0</v>
          </cell>
        </row>
        <row r="157">
          <cell r="F157">
            <v>0</v>
          </cell>
          <cell r="G157">
            <v>0</v>
          </cell>
        </row>
        <row r="158">
          <cell r="D158" t="str">
            <v/>
          </cell>
          <cell r="E158" t="str">
            <v xml:space="preserve">                 TOTAL MATERIALES:</v>
          </cell>
          <cell r="G158">
            <v>0</v>
          </cell>
        </row>
        <row r="160">
          <cell r="B160" t="str">
            <v>MANO DE OBRA</v>
          </cell>
        </row>
        <row r="161">
          <cell r="B161" t="str">
            <v>DESCRIPCION</v>
          </cell>
          <cell r="C161" t="str">
            <v>JORNAL</v>
          </cell>
          <cell r="D161" t="str">
            <v>PRESTACIONES</v>
          </cell>
          <cell r="E161" t="str">
            <v>CANTIDAD</v>
          </cell>
          <cell r="F161" t="str">
            <v>RENDIMIENTO</v>
          </cell>
          <cell r="G161" t="str">
            <v>VR PARCIAL</v>
          </cell>
        </row>
        <row r="162">
          <cell r="B162" t="str">
            <v>Ayudante</v>
          </cell>
          <cell r="C162">
            <v>15000</v>
          </cell>
          <cell r="D162">
            <v>0.7</v>
          </cell>
          <cell r="E162">
            <v>2</v>
          </cell>
          <cell r="F162">
            <v>17.149999999999999</v>
          </cell>
          <cell r="G162">
            <v>2973.7609329446068</v>
          </cell>
        </row>
        <row r="163">
          <cell r="B163" t="str">
            <v xml:space="preserve">Oficial </v>
          </cell>
          <cell r="C163">
            <v>25480.000000000004</v>
          </cell>
          <cell r="D163">
            <v>0.7</v>
          </cell>
          <cell r="E163">
            <v>1</v>
          </cell>
          <cell r="F163">
            <v>17.149999999999999</v>
          </cell>
          <cell r="G163">
            <v>2525.7142857142858</v>
          </cell>
        </row>
        <row r="164">
          <cell r="C164">
            <v>0</v>
          </cell>
          <cell r="E164">
            <v>0</v>
          </cell>
          <cell r="G164">
            <v>0</v>
          </cell>
        </row>
        <row r="165">
          <cell r="E165" t="str">
            <v xml:space="preserve">              TOTAL MANO DE OBRA:</v>
          </cell>
          <cell r="G165">
            <v>5499</v>
          </cell>
          <cell r="H165">
            <v>5500</v>
          </cell>
        </row>
        <row r="167">
          <cell r="B167" t="str">
            <v>HERRAMIENTA Y EQUIPO</v>
          </cell>
        </row>
        <row r="168">
          <cell r="B168" t="str">
            <v>DESCRIPCION</v>
          </cell>
          <cell r="D168" t="str">
            <v>TIPO</v>
          </cell>
          <cell r="E168" t="str">
            <v>TARIFA</v>
          </cell>
          <cell r="F168" t="str">
            <v>RENDIMIENTO</v>
          </cell>
          <cell r="G168" t="str">
            <v>VR PARCIAL</v>
          </cell>
        </row>
        <row r="169">
          <cell r="B169" t="str">
            <v>Herramienta menor</v>
          </cell>
          <cell r="E169">
            <v>5499</v>
          </cell>
          <cell r="F169">
            <v>0.05</v>
          </cell>
          <cell r="G169">
            <v>274.95</v>
          </cell>
        </row>
        <row r="170">
          <cell r="D170" t="str">
            <v/>
          </cell>
          <cell r="F170">
            <v>0</v>
          </cell>
          <cell r="G170">
            <v>0</v>
          </cell>
        </row>
        <row r="171">
          <cell r="D171" t="str">
            <v/>
          </cell>
          <cell r="F171">
            <v>0</v>
          </cell>
          <cell r="G171">
            <v>0</v>
          </cell>
        </row>
        <row r="172">
          <cell r="D172" t="str">
            <v xml:space="preserve">                      TOTAL HERRAMIENTA Y EQUIPO:</v>
          </cell>
          <cell r="G172">
            <v>275</v>
          </cell>
        </row>
        <row r="174">
          <cell r="B174" t="str">
            <v>TRANSPORTE</v>
          </cell>
        </row>
        <row r="175">
          <cell r="B175" t="str">
            <v>MATERIAL</v>
          </cell>
          <cell r="D175" t="str">
            <v>CANTIDAD</v>
          </cell>
          <cell r="E175" t="str">
            <v>DISTANCIA</v>
          </cell>
          <cell r="F175" t="str">
            <v>M3/KM</v>
          </cell>
          <cell r="G175" t="str">
            <v>VR UNITARIO</v>
          </cell>
        </row>
        <row r="178">
          <cell r="E178" t="str">
            <v xml:space="preserve">                  TOTAL TRANSPORTE:</v>
          </cell>
          <cell r="G178">
            <v>0</v>
          </cell>
        </row>
        <row r="180">
          <cell r="E180" t="str">
            <v>TOTAL COSTO DIRECTO:</v>
          </cell>
          <cell r="G180">
            <v>5774</v>
          </cell>
        </row>
        <row r="182">
          <cell r="B182" t="str">
            <v>COSTOS INDIRECTOS</v>
          </cell>
        </row>
        <row r="183">
          <cell r="B183" t="str">
            <v>DESCRIPCION</v>
          </cell>
          <cell r="D183" t="str">
            <v>PORCENTAJE</v>
          </cell>
          <cell r="F183" t="str">
            <v>VR PARCIAL</v>
          </cell>
        </row>
        <row r="184">
          <cell r="B184" t="str">
            <v>ADMINISTRACION</v>
          </cell>
          <cell r="E184">
            <v>0.12</v>
          </cell>
          <cell r="G184">
            <v>692.88</v>
          </cell>
        </row>
        <row r="185">
          <cell r="B185" t="str">
            <v>IMPREVISTOS</v>
          </cell>
          <cell r="E185">
            <v>0.08</v>
          </cell>
          <cell r="G185">
            <v>461.92</v>
          </cell>
        </row>
        <row r="186">
          <cell r="B186" t="str">
            <v>UTILIDAD</v>
          </cell>
          <cell r="E186">
            <v>0.05</v>
          </cell>
          <cell r="G186">
            <v>288.7</v>
          </cell>
        </row>
        <row r="187">
          <cell r="F187" t="str">
            <v>TOTAL COSTO INDIRECTO:</v>
          </cell>
          <cell r="G187">
            <v>1444</v>
          </cell>
        </row>
        <row r="190">
          <cell r="B190" t="str">
            <v>PROPONENTE</v>
          </cell>
          <cell r="F190" t="str">
            <v>ANALISIS DE PRECIO UNITARIO:</v>
          </cell>
          <cell r="G190">
            <v>7218</v>
          </cell>
        </row>
        <row r="193">
          <cell r="B193" t="str">
            <v>REPUBLICA DE COLOMBIA</v>
          </cell>
        </row>
        <row r="194">
          <cell r="B194" t="str">
            <v>GOBERNACION DEL PUTUMAYO</v>
          </cell>
        </row>
        <row r="195">
          <cell r="B195" t="str">
            <v>SECRETARIA DE INFRAESTRUCTURA DEPARTAMENTAL</v>
          </cell>
        </row>
        <row r="197">
          <cell r="B197" t="str">
            <v>OBJETO:</v>
          </cell>
          <cell r="C197" t="str">
            <v>CONSTRUCCION DE LA PLAZA DE MERCADO DE GANADO EN EL MUNICIPIO DE SIBUNDOY, DEPARTAMENTO DEL PUTUMAYO</v>
          </cell>
        </row>
        <row r="198">
          <cell r="F198" t="str">
            <v>FECHA:</v>
          </cell>
          <cell r="G198" t="str">
            <v>NOVIEMBRE 20 / 2003</v>
          </cell>
        </row>
        <row r="199">
          <cell r="A199" t="str">
            <v>1,5</v>
          </cell>
          <cell r="B199" t="str">
            <v>ITE M:</v>
          </cell>
          <cell r="C199" t="str">
            <v>RELLENO CON MATERIAL SOBRANTE</v>
          </cell>
          <cell r="F199" t="str">
            <v>UNIDAD:</v>
          </cell>
          <cell r="G199" t="str">
            <v>M3</v>
          </cell>
          <cell r="H199">
            <v>8619</v>
          </cell>
        </row>
        <row r="200">
          <cell r="H200">
            <v>8.56</v>
          </cell>
        </row>
        <row r="201">
          <cell r="B201" t="str">
            <v>MATERIALES</v>
          </cell>
        </row>
        <row r="202">
          <cell r="B202" t="str">
            <v>DESCRIPCION</v>
          </cell>
          <cell r="D202" t="str">
            <v>UND</v>
          </cell>
          <cell r="E202" t="str">
            <v>CANTIDAD</v>
          </cell>
          <cell r="F202" t="str">
            <v>VR UNITARIO</v>
          </cell>
          <cell r="G202" t="str">
            <v>VR UNITARIO</v>
          </cell>
        </row>
        <row r="203">
          <cell r="D203" t="str">
            <v/>
          </cell>
          <cell r="F203">
            <v>0</v>
          </cell>
          <cell r="G203">
            <v>0</v>
          </cell>
        </row>
        <row r="204">
          <cell r="D204" t="str">
            <v/>
          </cell>
          <cell r="F204">
            <v>0</v>
          </cell>
          <cell r="G204">
            <v>0</v>
          </cell>
        </row>
        <row r="205">
          <cell r="D205" t="str">
            <v/>
          </cell>
          <cell r="F205">
            <v>0</v>
          </cell>
          <cell r="G205">
            <v>0</v>
          </cell>
        </row>
        <row r="206">
          <cell r="D206" t="str">
            <v/>
          </cell>
          <cell r="E206" t="str">
            <v xml:space="preserve">                 TOTAL MATERIALES:</v>
          </cell>
          <cell r="G206">
            <v>0</v>
          </cell>
        </row>
        <row r="208">
          <cell r="B208" t="str">
            <v>MANO DE OBRA</v>
          </cell>
        </row>
        <row r="209">
          <cell r="B209" t="str">
            <v>DESCRIPCION</v>
          </cell>
          <cell r="C209" t="str">
            <v>JORNAL</v>
          </cell>
          <cell r="D209" t="str">
            <v>PRESTACIONES</v>
          </cell>
          <cell r="E209" t="str">
            <v>CANTIDAD</v>
          </cell>
          <cell r="F209" t="str">
            <v>RENDIMIENTO</v>
          </cell>
          <cell r="G209" t="str">
            <v>VR PARCIAL</v>
          </cell>
        </row>
        <row r="210">
          <cell r="B210" t="str">
            <v>Ayudante</v>
          </cell>
          <cell r="C210">
            <v>15000</v>
          </cell>
          <cell r="D210">
            <v>0.7</v>
          </cell>
          <cell r="E210">
            <v>1</v>
          </cell>
          <cell r="F210">
            <v>8.82</v>
          </cell>
          <cell r="G210">
            <v>2891.1564625850338</v>
          </cell>
        </row>
        <row r="211">
          <cell r="B211" t="str">
            <v xml:space="preserve">Oficial </v>
          </cell>
          <cell r="C211">
            <v>25480.000000000004</v>
          </cell>
          <cell r="D211">
            <v>0.7</v>
          </cell>
          <cell r="E211">
            <v>1</v>
          </cell>
          <cell r="F211">
            <v>8.82</v>
          </cell>
          <cell r="G211">
            <v>4911.1111111111113</v>
          </cell>
        </row>
        <row r="212">
          <cell r="C212">
            <v>0</v>
          </cell>
          <cell r="E212">
            <v>0</v>
          </cell>
          <cell r="G212">
            <v>0</v>
          </cell>
        </row>
        <row r="213">
          <cell r="E213" t="str">
            <v xml:space="preserve">              TOTAL MANO DE OBRA:</v>
          </cell>
          <cell r="G213">
            <v>7802</v>
          </cell>
          <cell r="H213">
            <v>7800</v>
          </cell>
        </row>
        <row r="215">
          <cell r="B215" t="str">
            <v>HERRAMIENTA Y EQUIPO</v>
          </cell>
        </row>
        <row r="216">
          <cell r="B216" t="str">
            <v>DESCRIPCION</v>
          </cell>
          <cell r="D216" t="str">
            <v>TIPO</v>
          </cell>
          <cell r="E216" t="str">
            <v>TARIFA</v>
          </cell>
          <cell r="F216" t="str">
            <v>RENDIMIENTO</v>
          </cell>
          <cell r="G216" t="str">
            <v>VR PARCIAL</v>
          </cell>
        </row>
        <row r="217">
          <cell r="B217" t="str">
            <v>Herramienta menor</v>
          </cell>
          <cell r="E217">
            <v>7802</v>
          </cell>
          <cell r="F217">
            <v>0.05</v>
          </cell>
          <cell r="G217">
            <v>390.1</v>
          </cell>
        </row>
        <row r="218">
          <cell r="B218" t="str">
            <v>Vibrocompactador</v>
          </cell>
          <cell r="D218" t="str">
            <v>HR</v>
          </cell>
          <cell r="E218">
            <v>5555</v>
          </cell>
          <cell r="F218">
            <v>13</v>
          </cell>
          <cell r="G218">
            <v>427.30769230769232</v>
          </cell>
        </row>
        <row r="219">
          <cell r="D219" t="str">
            <v/>
          </cell>
          <cell r="E219">
            <v>0</v>
          </cell>
          <cell r="F219">
            <v>0</v>
          </cell>
          <cell r="G219">
            <v>0</v>
          </cell>
        </row>
        <row r="220">
          <cell r="D220" t="str">
            <v xml:space="preserve">                      TOTAL HERRAMIENTA Y EQUIPO:</v>
          </cell>
          <cell r="G220">
            <v>817</v>
          </cell>
        </row>
        <row r="222">
          <cell r="B222" t="str">
            <v>TRANSPORTE</v>
          </cell>
        </row>
        <row r="223">
          <cell r="B223" t="str">
            <v>MATERIAL</v>
          </cell>
          <cell r="D223" t="str">
            <v>CANTIDAD</v>
          </cell>
          <cell r="E223" t="str">
            <v>DISTANCIA</v>
          </cell>
          <cell r="F223" t="str">
            <v>M3/KM</v>
          </cell>
          <cell r="G223" t="str">
            <v>VR UNITARIO</v>
          </cell>
        </row>
        <row r="226">
          <cell r="E226" t="str">
            <v xml:space="preserve">                  TOTAL TRANSPORTE:</v>
          </cell>
          <cell r="G226">
            <v>0</v>
          </cell>
        </row>
        <row r="228">
          <cell r="E228" t="str">
            <v>TOTAL COSTO DIRECTO:</v>
          </cell>
          <cell r="G228">
            <v>8619</v>
          </cell>
        </row>
        <row r="230">
          <cell r="B230" t="str">
            <v>COSTOS INDIRECTOS</v>
          </cell>
        </row>
        <row r="231">
          <cell r="B231" t="str">
            <v>DESCRIPCION</v>
          </cell>
          <cell r="D231" t="str">
            <v>PORCENTAJE</v>
          </cell>
          <cell r="F231" t="str">
            <v>VR PARCIAL</v>
          </cell>
        </row>
        <row r="232">
          <cell r="B232" t="str">
            <v>ADMINISTRACION</v>
          </cell>
          <cell r="E232">
            <v>0.12</v>
          </cell>
          <cell r="G232">
            <v>1034.28</v>
          </cell>
        </row>
        <row r="233">
          <cell r="B233" t="str">
            <v>IMPREVISTOS</v>
          </cell>
          <cell r="E233">
            <v>0.08</v>
          </cell>
          <cell r="G233">
            <v>689.52</v>
          </cell>
        </row>
        <row r="234">
          <cell r="B234" t="str">
            <v>UTILIDAD</v>
          </cell>
          <cell r="E234">
            <v>0.05</v>
          </cell>
          <cell r="G234">
            <v>430.95000000000005</v>
          </cell>
        </row>
        <row r="235">
          <cell r="F235" t="str">
            <v>TOTAL COSTO INDIRECTO:</v>
          </cell>
          <cell r="G235">
            <v>2155</v>
          </cell>
        </row>
        <row r="238">
          <cell r="B238" t="str">
            <v>PROPONENTE</v>
          </cell>
          <cell r="F238" t="str">
            <v>ANALISIS DE PRECIO UNITARIO:</v>
          </cell>
          <cell r="G238">
            <v>10774</v>
          </cell>
        </row>
        <row r="241">
          <cell r="B241" t="str">
            <v>REPUBLICA DE COLOMBIA</v>
          </cell>
        </row>
        <row r="242">
          <cell r="B242" t="str">
            <v>GOBERNACION DEL PUTUMAYO</v>
          </cell>
        </row>
        <row r="243">
          <cell r="B243" t="str">
            <v>SECRETARIA DE INFRAESTRUCTURA DEPARTAMENTAL</v>
          </cell>
        </row>
        <row r="245">
          <cell r="B245" t="str">
            <v>OBJETO:</v>
          </cell>
          <cell r="C245" t="str">
            <v>CONSTRUCCION DE LA PLAZA DE MERCADO DE GANADO EN EL MUNICIPIO DE SIBUNDOY, DEPARTAMENTO DEL PUTUMAYO</v>
          </cell>
        </row>
        <row r="246">
          <cell r="F246" t="str">
            <v>FECHA:</v>
          </cell>
          <cell r="G246" t="str">
            <v>NOVIEMBRE 20 / 2003</v>
          </cell>
        </row>
        <row r="247">
          <cell r="A247" t="str">
            <v>2,1</v>
          </cell>
          <cell r="B247" t="str">
            <v>ITE M:</v>
          </cell>
          <cell r="C247" t="str">
            <v>VIGA AEREA  0,2*0,2 m</v>
          </cell>
          <cell r="F247" t="str">
            <v>UNIDAD:</v>
          </cell>
          <cell r="G247" t="str">
            <v>ML</v>
          </cell>
          <cell r="H247">
            <v>38026</v>
          </cell>
        </row>
        <row r="248">
          <cell r="H248">
            <v>41.72</v>
          </cell>
        </row>
        <row r="249">
          <cell r="B249" t="str">
            <v>MATERIALES</v>
          </cell>
        </row>
        <row r="250">
          <cell r="B250" t="str">
            <v>DESCRIPCION</v>
          </cell>
          <cell r="D250" t="str">
            <v>UND</v>
          </cell>
          <cell r="E250" t="str">
            <v>CANTIDAD</v>
          </cell>
          <cell r="F250" t="str">
            <v>VR UNITARIO</v>
          </cell>
          <cell r="G250" t="str">
            <v>VR UNITARIO</v>
          </cell>
        </row>
        <row r="251">
          <cell r="B251" t="str">
            <v>Agua</v>
          </cell>
          <cell r="D251" t="str">
            <v>Lt</v>
          </cell>
          <cell r="E251">
            <v>8</v>
          </cell>
          <cell r="F251">
            <v>10.4</v>
          </cell>
          <cell r="G251">
            <v>83.2</v>
          </cell>
        </row>
        <row r="252">
          <cell r="B252" t="str">
            <v>Cemento gris</v>
          </cell>
          <cell r="D252" t="str">
            <v>Kg</v>
          </cell>
          <cell r="E252">
            <v>15.4</v>
          </cell>
          <cell r="F252">
            <v>440</v>
          </cell>
          <cell r="G252">
            <v>6776</v>
          </cell>
        </row>
        <row r="253">
          <cell r="B253" t="str">
            <v>Arena de río</v>
          </cell>
          <cell r="D253" t="str">
            <v>M3</v>
          </cell>
          <cell r="E253">
            <v>0.02</v>
          </cell>
          <cell r="F253">
            <v>6240</v>
          </cell>
          <cell r="G253">
            <v>124.8</v>
          </cell>
        </row>
        <row r="254">
          <cell r="B254" t="str">
            <v>Triturado</v>
          </cell>
          <cell r="D254" t="str">
            <v>M3</v>
          </cell>
          <cell r="E254">
            <v>0.04</v>
          </cell>
          <cell r="F254">
            <v>35000</v>
          </cell>
          <cell r="G254">
            <v>1400</v>
          </cell>
        </row>
        <row r="255">
          <cell r="B255" t="str">
            <v>Tabla burra ordinaria</v>
          </cell>
          <cell r="D255" t="str">
            <v>Ml</v>
          </cell>
          <cell r="E255">
            <v>2.2000000000000002</v>
          </cell>
          <cell r="F255">
            <v>2020</v>
          </cell>
          <cell r="G255">
            <v>4444</v>
          </cell>
        </row>
        <row r="256">
          <cell r="B256" t="str">
            <v>Puntilla c/cabeza</v>
          </cell>
          <cell r="D256" t="str">
            <v>Lb</v>
          </cell>
          <cell r="E256">
            <v>0.1</v>
          </cell>
          <cell r="F256">
            <v>980.00000000000011</v>
          </cell>
          <cell r="G256">
            <v>98.000000000000014</v>
          </cell>
        </row>
        <row r="257">
          <cell r="B257" t="str">
            <v>ACPM</v>
          </cell>
          <cell r="D257" t="str">
            <v>Gn</v>
          </cell>
          <cell r="E257">
            <v>0.02</v>
          </cell>
          <cell r="F257">
            <v>3333</v>
          </cell>
          <cell r="G257">
            <v>66.66</v>
          </cell>
        </row>
        <row r="258">
          <cell r="B258" t="str">
            <v>Formaleta entrepiso 4 semanas</v>
          </cell>
          <cell r="D258" t="str">
            <v>M2</v>
          </cell>
          <cell r="E258">
            <v>0.8</v>
          </cell>
          <cell r="F258">
            <v>4545</v>
          </cell>
          <cell r="G258">
            <v>3636</v>
          </cell>
        </row>
        <row r="259">
          <cell r="D259" t="str">
            <v/>
          </cell>
          <cell r="E259" t="str">
            <v xml:space="preserve">                 TOTAL MATERIALES:</v>
          </cell>
          <cell r="G259">
            <v>16629</v>
          </cell>
        </row>
        <row r="261">
          <cell r="B261" t="str">
            <v>MANO DE OBRA</v>
          </cell>
        </row>
        <row r="262">
          <cell r="B262" t="str">
            <v>DESCRIPCION</v>
          </cell>
          <cell r="C262" t="str">
            <v>JORNAL</v>
          </cell>
          <cell r="D262" t="str">
            <v>PRESTACIONES</v>
          </cell>
          <cell r="E262" t="str">
            <v>CANTIDAD</v>
          </cell>
          <cell r="F262" t="str">
            <v>RENDIMIENTO</v>
          </cell>
          <cell r="G262" t="str">
            <v>VR PARCIAL</v>
          </cell>
        </row>
        <row r="263">
          <cell r="B263" t="str">
            <v>Ayudante</v>
          </cell>
          <cell r="C263">
            <v>15000</v>
          </cell>
          <cell r="D263">
            <v>0.7</v>
          </cell>
          <cell r="E263">
            <v>3</v>
          </cell>
          <cell r="F263">
            <v>6.85</v>
          </cell>
          <cell r="G263">
            <v>11167.883211678833</v>
          </cell>
        </row>
        <row r="264">
          <cell r="B264" t="str">
            <v xml:space="preserve">Oficial </v>
          </cell>
          <cell r="C264">
            <v>25480.000000000004</v>
          </cell>
          <cell r="D264">
            <v>0.7</v>
          </cell>
          <cell r="E264">
            <v>1</v>
          </cell>
          <cell r="F264">
            <v>6.85</v>
          </cell>
          <cell r="G264">
            <v>6323.5036496350367</v>
          </cell>
        </row>
        <row r="265">
          <cell r="C265">
            <v>0</v>
          </cell>
          <cell r="E265">
            <v>0</v>
          </cell>
          <cell r="G265">
            <v>0</v>
          </cell>
        </row>
        <row r="266">
          <cell r="E266" t="str">
            <v xml:space="preserve">              TOTAL MANO DE OBRA:</v>
          </cell>
          <cell r="G266">
            <v>17491</v>
          </cell>
          <cell r="H266">
            <v>17500</v>
          </cell>
        </row>
        <row r="268">
          <cell r="B268" t="str">
            <v>HERRAMIENTA Y EQUIPO</v>
          </cell>
        </row>
        <row r="269">
          <cell r="B269" t="str">
            <v>DESCRIPCION</v>
          </cell>
          <cell r="D269" t="str">
            <v>TIPO</v>
          </cell>
          <cell r="E269" t="str">
            <v>TARIFA</v>
          </cell>
          <cell r="F269" t="str">
            <v>RENDIMIENTO</v>
          </cell>
          <cell r="G269" t="str">
            <v>VR PARCIAL</v>
          </cell>
        </row>
        <row r="270">
          <cell r="B270" t="str">
            <v>Herramienta menor</v>
          </cell>
          <cell r="E270">
            <v>17491</v>
          </cell>
          <cell r="F270">
            <v>0.05</v>
          </cell>
          <cell r="G270">
            <v>874.55000000000007</v>
          </cell>
        </row>
        <row r="271">
          <cell r="B271" t="str">
            <v>Vibrador a gasolina</v>
          </cell>
          <cell r="D271" t="str">
            <v>Aguja</v>
          </cell>
          <cell r="E271">
            <v>30300</v>
          </cell>
          <cell r="F271">
            <v>12.42</v>
          </cell>
          <cell r="G271">
            <v>2439.6135265700482</v>
          </cell>
        </row>
        <row r="272">
          <cell r="B272" t="str">
            <v>Mezcladora 1 saco</v>
          </cell>
          <cell r="E272">
            <v>7350.0000000000009</v>
          </cell>
          <cell r="F272">
            <v>12.42</v>
          </cell>
          <cell r="G272">
            <v>591.78743961352666</v>
          </cell>
        </row>
        <row r="273">
          <cell r="D273" t="str">
            <v xml:space="preserve">                      TOTAL HERRAMIENTA Y EQUIPO:</v>
          </cell>
          <cell r="G273">
            <v>3906</v>
          </cell>
          <cell r="H273">
            <v>3030.19</v>
          </cell>
        </row>
        <row r="275">
          <cell r="B275" t="str">
            <v>TRANSPORTE</v>
          </cell>
        </row>
        <row r="276">
          <cell r="B276" t="str">
            <v>MATERIAL</v>
          </cell>
          <cell r="D276" t="str">
            <v>CANTIDAD</v>
          </cell>
          <cell r="E276" t="str">
            <v>DISTANCIA</v>
          </cell>
          <cell r="F276" t="str">
            <v>M3/KM</v>
          </cell>
          <cell r="G276" t="str">
            <v>VR UNITARIO</v>
          </cell>
        </row>
        <row r="279">
          <cell r="E279" t="str">
            <v xml:space="preserve">                  TOTAL TRANSPORTE:</v>
          </cell>
          <cell r="G279">
            <v>0</v>
          </cell>
        </row>
        <row r="281">
          <cell r="E281" t="str">
            <v>TOTAL COSTO DIRECTO:</v>
          </cell>
          <cell r="G281">
            <v>38026</v>
          </cell>
        </row>
        <row r="283">
          <cell r="B283" t="str">
            <v>COSTOS INDIRECTOS</v>
          </cell>
        </row>
        <row r="284">
          <cell r="B284" t="str">
            <v>DESCRIPCION</v>
          </cell>
          <cell r="D284" t="str">
            <v>PORCENTAJE</v>
          </cell>
          <cell r="F284" t="str">
            <v>VR PARCIAL</v>
          </cell>
        </row>
        <row r="285">
          <cell r="B285" t="str">
            <v>ADMINISTRACION</v>
          </cell>
          <cell r="E285">
            <v>0.12</v>
          </cell>
          <cell r="G285">
            <v>4563.12</v>
          </cell>
        </row>
        <row r="286">
          <cell r="B286" t="str">
            <v>IMPREVISTOS</v>
          </cell>
          <cell r="E286">
            <v>0.08</v>
          </cell>
          <cell r="G286">
            <v>3042.08</v>
          </cell>
        </row>
        <row r="287">
          <cell r="B287" t="str">
            <v>UTILIDAD</v>
          </cell>
          <cell r="E287">
            <v>0.05</v>
          </cell>
          <cell r="G287">
            <v>1901.3000000000002</v>
          </cell>
        </row>
        <row r="288">
          <cell r="F288" t="str">
            <v>TOTAL COSTO INDIRECTO:</v>
          </cell>
          <cell r="G288">
            <v>9507</v>
          </cell>
        </row>
        <row r="291">
          <cell r="B291" t="str">
            <v>PROPONENTE</v>
          </cell>
          <cell r="F291" t="str">
            <v>ANALISIS DE PRECIO UNITARIO:</v>
          </cell>
          <cell r="G291">
            <v>47533</v>
          </cell>
        </row>
        <row r="294">
          <cell r="B294" t="str">
            <v>REPUBLICA DE COLOMBIA</v>
          </cell>
        </row>
        <row r="295">
          <cell r="B295" t="str">
            <v>GOBERNACION DEL PUTUMAYO</v>
          </cell>
        </row>
        <row r="296">
          <cell r="B296" t="str">
            <v>SECRETARIA DE INFRAESTRUCTURA DEPARTAMENTAL</v>
          </cell>
        </row>
        <row r="298">
          <cell r="B298" t="str">
            <v>OBJETO:</v>
          </cell>
          <cell r="C298" t="str">
            <v>CONSTRUCCION DE LA PLAZA DE MERCADO DE GANADO EN EL MUNICIPIO DE SIBUNDOY, DEPARTAMENTO DEL PUTUMAYO</v>
          </cell>
        </row>
        <row r="299">
          <cell r="F299" t="str">
            <v>FECHA:</v>
          </cell>
          <cell r="G299" t="str">
            <v>NOVIEMBRE 20 / 2003</v>
          </cell>
        </row>
        <row r="300">
          <cell r="A300" t="str">
            <v>2,2</v>
          </cell>
          <cell r="B300" t="str">
            <v>ITE M:</v>
          </cell>
          <cell r="C300" t="str">
            <v>COLUMNA 0,2*0,2 m</v>
          </cell>
          <cell r="F300" t="str">
            <v>UNIDAD:</v>
          </cell>
          <cell r="G300" t="str">
            <v>ML</v>
          </cell>
          <cell r="H300">
            <v>40620</v>
          </cell>
        </row>
        <row r="301">
          <cell r="H301">
            <v>34</v>
          </cell>
        </row>
        <row r="302">
          <cell r="B302" t="str">
            <v>MATERIALES</v>
          </cell>
        </row>
        <row r="303">
          <cell r="B303" t="str">
            <v>DESCRIPCION</v>
          </cell>
          <cell r="D303" t="str">
            <v>UND</v>
          </cell>
          <cell r="E303" t="str">
            <v>CANTIDAD</v>
          </cell>
          <cell r="F303" t="str">
            <v>VR UNITARIO</v>
          </cell>
          <cell r="G303" t="str">
            <v>VR UNITARIO</v>
          </cell>
        </row>
        <row r="304">
          <cell r="B304" t="str">
            <v>Agua</v>
          </cell>
          <cell r="D304" t="str">
            <v>Lt</v>
          </cell>
          <cell r="E304">
            <v>8</v>
          </cell>
          <cell r="F304">
            <v>10.4</v>
          </cell>
          <cell r="G304">
            <v>83.2</v>
          </cell>
        </row>
        <row r="305">
          <cell r="B305" t="str">
            <v>Cemento gris</v>
          </cell>
          <cell r="D305" t="str">
            <v>Kg</v>
          </cell>
          <cell r="E305">
            <v>15.4</v>
          </cell>
          <cell r="F305">
            <v>440</v>
          </cell>
          <cell r="G305">
            <v>6776</v>
          </cell>
        </row>
        <row r="306">
          <cell r="B306" t="str">
            <v>Arena de río</v>
          </cell>
          <cell r="D306" t="str">
            <v>M3</v>
          </cell>
          <cell r="E306">
            <v>0.02</v>
          </cell>
          <cell r="F306">
            <v>6240</v>
          </cell>
          <cell r="G306">
            <v>124.8</v>
          </cell>
        </row>
        <row r="307">
          <cell r="B307" t="str">
            <v>Triturado</v>
          </cell>
          <cell r="D307" t="str">
            <v>M3</v>
          </cell>
          <cell r="E307">
            <v>0.04</v>
          </cell>
          <cell r="F307">
            <v>35000</v>
          </cell>
          <cell r="G307">
            <v>1400</v>
          </cell>
        </row>
        <row r="308">
          <cell r="B308" t="str">
            <v>Tabla burra ordinaria</v>
          </cell>
          <cell r="D308" t="str">
            <v>Ml</v>
          </cell>
          <cell r="E308">
            <v>2.2000000000000002</v>
          </cell>
          <cell r="F308">
            <v>2020</v>
          </cell>
          <cell r="G308">
            <v>4444</v>
          </cell>
        </row>
        <row r="309">
          <cell r="B309" t="str">
            <v>Puntilla c/cabeza</v>
          </cell>
          <cell r="D309" t="str">
            <v>Lb</v>
          </cell>
          <cell r="E309">
            <v>0.1</v>
          </cell>
          <cell r="F309">
            <v>980.00000000000011</v>
          </cell>
          <cell r="G309">
            <v>98.000000000000014</v>
          </cell>
        </row>
        <row r="310">
          <cell r="B310" t="str">
            <v>ACPM</v>
          </cell>
          <cell r="D310" t="str">
            <v>Gn</v>
          </cell>
          <cell r="E310">
            <v>0.02</v>
          </cell>
          <cell r="F310">
            <v>3333</v>
          </cell>
          <cell r="G310">
            <v>66.66</v>
          </cell>
        </row>
        <row r="311">
          <cell r="B311" t="str">
            <v>Parales (24 días)</v>
          </cell>
          <cell r="D311" t="str">
            <v>Un</v>
          </cell>
          <cell r="E311">
            <v>1</v>
          </cell>
          <cell r="F311">
            <v>3737</v>
          </cell>
          <cell r="G311">
            <v>3737</v>
          </cell>
        </row>
        <row r="312">
          <cell r="B312" t="str">
            <v>Mordazas metálicas</v>
          </cell>
          <cell r="D312" t="str">
            <v>Un</v>
          </cell>
          <cell r="E312">
            <v>0.5</v>
          </cell>
          <cell r="F312">
            <v>1515</v>
          </cell>
          <cell r="G312">
            <v>757.5</v>
          </cell>
        </row>
        <row r="313">
          <cell r="B313" t="str">
            <v>Andamio Tubular (sección)</v>
          </cell>
          <cell r="D313" t="str">
            <v>Día</v>
          </cell>
          <cell r="E313">
            <v>4</v>
          </cell>
          <cell r="F313">
            <v>303</v>
          </cell>
          <cell r="G313">
            <v>1212</v>
          </cell>
        </row>
        <row r="314">
          <cell r="D314" t="str">
            <v/>
          </cell>
          <cell r="E314" t="str">
            <v xml:space="preserve">                 TOTAL MATERIALES:</v>
          </cell>
          <cell r="G314">
            <v>18699</v>
          </cell>
        </row>
        <row r="316">
          <cell r="B316" t="str">
            <v>MANO DE OBRA</v>
          </cell>
        </row>
        <row r="317">
          <cell r="B317" t="str">
            <v>DESCRIPCION</v>
          </cell>
          <cell r="C317" t="str">
            <v>JORNAL</v>
          </cell>
          <cell r="D317" t="str">
            <v>PRESTACIONES</v>
          </cell>
          <cell r="E317" t="str">
            <v>CANTIDAD</v>
          </cell>
          <cell r="F317" t="str">
            <v>RENDIMIENTO</v>
          </cell>
          <cell r="G317" t="str">
            <v>VR PARCIAL</v>
          </cell>
        </row>
        <row r="318">
          <cell r="B318" t="str">
            <v>Ayudante</v>
          </cell>
          <cell r="C318">
            <v>15000</v>
          </cell>
          <cell r="D318">
            <v>0.7</v>
          </cell>
          <cell r="E318">
            <v>3</v>
          </cell>
          <cell r="F318">
            <v>6.66</v>
          </cell>
          <cell r="G318">
            <v>11486.486486486487</v>
          </cell>
        </row>
        <row r="319">
          <cell r="B319" t="str">
            <v xml:space="preserve">Oficial </v>
          </cell>
          <cell r="C319">
            <v>25480.000000000004</v>
          </cell>
          <cell r="D319">
            <v>0.7</v>
          </cell>
          <cell r="E319">
            <v>1</v>
          </cell>
          <cell r="F319">
            <v>6.66</v>
          </cell>
          <cell r="G319">
            <v>6503.9039039039035</v>
          </cell>
        </row>
        <row r="320">
          <cell r="C320">
            <v>0</v>
          </cell>
          <cell r="E320">
            <v>0</v>
          </cell>
          <cell r="G320">
            <v>0</v>
          </cell>
        </row>
        <row r="321">
          <cell r="E321" t="str">
            <v xml:space="preserve">              TOTAL MANO DE OBRA:</v>
          </cell>
          <cell r="G321">
            <v>17990</v>
          </cell>
          <cell r="H321">
            <v>18000</v>
          </cell>
        </row>
        <row r="323">
          <cell r="B323" t="str">
            <v>HERRAMIENTA Y EQUIPO</v>
          </cell>
        </row>
        <row r="324">
          <cell r="B324" t="str">
            <v>DESCRIPCION</v>
          </cell>
          <cell r="D324" t="str">
            <v>TIPO</v>
          </cell>
          <cell r="E324" t="str">
            <v>TARIFA</v>
          </cell>
          <cell r="F324" t="str">
            <v>RENDIMIENTO</v>
          </cell>
          <cell r="G324" t="str">
            <v>VR PARCIAL</v>
          </cell>
        </row>
        <row r="325">
          <cell r="B325" t="str">
            <v>Herramienta menor</v>
          </cell>
          <cell r="E325">
            <v>17990</v>
          </cell>
          <cell r="F325">
            <v>0.05</v>
          </cell>
          <cell r="G325">
            <v>899.5</v>
          </cell>
        </row>
        <row r="326">
          <cell r="B326" t="str">
            <v>Vibrador a gasolina</v>
          </cell>
          <cell r="D326" t="str">
            <v>Aguja</v>
          </cell>
          <cell r="E326">
            <v>30300</v>
          </cell>
          <cell r="F326">
            <v>12.42</v>
          </cell>
          <cell r="G326">
            <v>2439.6135265700482</v>
          </cell>
        </row>
        <row r="327">
          <cell r="B327" t="str">
            <v>Mezcladora 1 saco</v>
          </cell>
          <cell r="E327">
            <v>7350.0000000000009</v>
          </cell>
          <cell r="F327">
            <v>12.42</v>
          </cell>
          <cell r="G327">
            <v>591.78743961352666</v>
          </cell>
        </row>
        <row r="328">
          <cell r="D328" t="str">
            <v xml:space="preserve">                      TOTAL HERRAMIENTA Y EQUIPO:</v>
          </cell>
          <cell r="G328">
            <v>3931</v>
          </cell>
          <cell r="H328">
            <v>3030.5</v>
          </cell>
        </row>
        <row r="330">
          <cell r="B330" t="str">
            <v>TRANSPORTE</v>
          </cell>
        </row>
        <row r="331">
          <cell r="B331" t="str">
            <v>MATERIAL</v>
          </cell>
          <cell r="D331" t="str">
            <v>CANTIDAD</v>
          </cell>
          <cell r="E331" t="str">
            <v>DISTANCIA</v>
          </cell>
          <cell r="F331" t="str">
            <v>M3/KM</v>
          </cell>
          <cell r="G331" t="str">
            <v>VR UNITARIO</v>
          </cell>
        </row>
        <row r="334">
          <cell r="E334" t="str">
            <v xml:space="preserve">                  TOTAL TRANSPORTE:</v>
          </cell>
          <cell r="G334">
            <v>0</v>
          </cell>
        </row>
        <row r="336">
          <cell r="E336" t="str">
            <v>TOTAL COSTO DIRECTO:</v>
          </cell>
          <cell r="G336">
            <v>40620</v>
          </cell>
        </row>
        <row r="338">
          <cell r="B338" t="str">
            <v>COSTOS INDIRECTOS</v>
          </cell>
        </row>
        <row r="339">
          <cell r="B339" t="str">
            <v>DESCRIPCION</v>
          </cell>
          <cell r="D339" t="str">
            <v>PORCENTAJE</v>
          </cell>
          <cell r="F339" t="str">
            <v>VR PARCIAL</v>
          </cell>
        </row>
        <row r="340">
          <cell r="B340" t="str">
            <v>ADMINISTRACION</v>
          </cell>
          <cell r="E340">
            <v>0.12</v>
          </cell>
          <cell r="G340">
            <v>4874.3999999999996</v>
          </cell>
        </row>
        <row r="341">
          <cell r="B341" t="str">
            <v>IMPREVISTOS</v>
          </cell>
          <cell r="E341">
            <v>0.08</v>
          </cell>
          <cell r="G341">
            <v>3249.6</v>
          </cell>
        </row>
        <row r="342">
          <cell r="B342" t="str">
            <v>UTILIDAD</v>
          </cell>
          <cell r="E342">
            <v>0.05</v>
          </cell>
          <cell r="G342">
            <v>2031</v>
          </cell>
        </row>
        <row r="343">
          <cell r="F343" t="str">
            <v>TOTAL COSTO INDIRECTO:</v>
          </cell>
          <cell r="G343">
            <v>10155</v>
          </cell>
        </row>
        <row r="346">
          <cell r="B346" t="str">
            <v>PROPONENTE</v>
          </cell>
          <cell r="F346" t="str">
            <v>ANALISIS DE PRECIO UNITARIO:</v>
          </cell>
          <cell r="G346">
            <v>50775</v>
          </cell>
        </row>
        <row r="349">
          <cell r="B349" t="str">
            <v>REPUBLICA DE COLOMBIA</v>
          </cell>
        </row>
        <row r="350">
          <cell r="B350" t="str">
            <v>GOBERNACION DEL PUTUMAYO</v>
          </cell>
        </row>
        <row r="351">
          <cell r="B351" t="str">
            <v>SECRETARIA DE INFRAESTRUCTURA DEPARTAMENTAL</v>
          </cell>
        </row>
        <row r="353">
          <cell r="B353" t="str">
            <v>OBJETO:</v>
          </cell>
          <cell r="C353" t="str">
            <v>CONSTRUCCION DE LA PLAZA DE MERCADO DE GANADO EN EL MUNICIPIO DE SIBUNDOY, DEPARTAMENTO DEL PUTUMAYO</v>
          </cell>
        </row>
        <row r="354">
          <cell r="F354" t="str">
            <v>FECHA:</v>
          </cell>
          <cell r="G354" t="str">
            <v>NOVIEMBRE 20 / 2003</v>
          </cell>
        </row>
        <row r="355">
          <cell r="A355" t="str">
            <v>2,3</v>
          </cell>
          <cell r="B355" t="str">
            <v>ITE M:</v>
          </cell>
          <cell r="C355" t="str">
            <v>ZAPATA 0,8*0,8*0,2 m</v>
          </cell>
          <cell r="F355" t="str">
            <v>UNIDAD:</v>
          </cell>
          <cell r="G355" t="str">
            <v>UND</v>
          </cell>
          <cell r="H355">
            <v>53275</v>
          </cell>
        </row>
        <row r="356">
          <cell r="H356">
            <v>10</v>
          </cell>
        </row>
        <row r="357">
          <cell r="B357" t="str">
            <v>MATERIALES</v>
          </cell>
        </row>
        <row r="358">
          <cell r="B358" t="str">
            <v>DESCRIPCION</v>
          </cell>
          <cell r="D358" t="str">
            <v>UND</v>
          </cell>
          <cell r="E358" t="str">
            <v>CANTIDAD</v>
          </cell>
          <cell r="F358" t="str">
            <v>VR UNITARIO</v>
          </cell>
          <cell r="G358" t="str">
            <v>VR UNITARIO</v>
          </cell>
        </row>
        <row r="359">
          <cell r="B359" t="str">
            <v>Agua</v>
          </cell>
          <cell r="D359" t="str">
            <v>Lt</v>
          </cell>
          <cell r="E359">
            <v>24.2</v>
          </cell>
          <cell r="F359">
            <v>10.4</v>
          </cell>
          <cell r="G359">
            <v>251.68</v>
          </cell>
        </row>
        <row r="360">
          <cell r="B360" t="str">
            <v>Cemento gris</v>
          </cell>
          <cell r="D360" t="str">
            <v>Kg</v>
          </cell>
          <cell r="E360">
            <v>47.1</v>
          </cell>
          <cell r="F360">
            <v>440</v>
          </cell>
          <cell r="G360">
            <v>20724</v>
          </cell>
        </row>
        <row r="361">
          <cell r="B361" t="str">
            <v>Arena de río</v>
          </cell>
          <cell r="D361" t="str">
            <v>M3</v>
          </cell>
          <cell r="E361">
            <v>0.08</v>
          </cell>
          <cell r="F361">
            <v>6240</v>
          </cell>
          <cell r="G361">
            <v>499.2</v>
          </cell>
        </row>
        <row r="362">
          <cell r="B362" t="str">
            <v>Triturado</v>
          </cell>
          <cell r="D362" t="str">
            <v>M3</v>
          </cell>
          <cell r="E362">
            <v>0.11</v>
          </cell>
          <cell r="F362">
            <v>35000</v>
          </cell>
          <cell r="G362">
            <v>3850</v>
          </cell>
        </row>
        <row r="363">
          <cell r="B363" t="str">
            <v>Tabla burra ordinaria</v>
          </cell>
          <cell r="D363" t="str">
            <v>Ml</v>
          </cell>
          <cell r="E363">
            <v>0.3</v>
          </cell>
          <cell r="F363">
            <v>2020</v>
          </cell>
          <cell r="G363">
            <v>606</v>
          </cell>
        </row>
        <row r="364">
          <cell r="B364" t="str">
            <v>Puntilla c/cabeza</v>
          </cell>
          <cell r="D364" t="str">
            <v>Lb</v>
          </cell>
          <cell r="E364">
            <v>0.03</v>
          </cell>
          <cell r="F364">
            <v>980.00000000000011</v>
          </cell>
          <cell r="G364">
            <v>29.400000000000002</v>
          </cell>
        </row>
        <row r="365">
          <cell r="B365" t="str">
            <v>ACPM</v>
          </cell>
          <cell r="D365" t="str">
            <v>Gn</v>
          </cell>
          <cell r="E365">
            <v>0.02</v>
          </cell>
          <cell r="F365">
            <v>3333</v>
          </cell>
          <cell r="G365">
            <v>66.66</v>
          </cell>
        </row>
        <row r="366">
          <cell r="B366" t="str">
            <v>Repisa ordinario</v>
          </cell>
          <cell r="D366" t="str">
            <v>Ml</v>
          </cell>
          <cell r="E366">
            <v>0.12</v>
          </cell>
          <cell r="F366">
            <v>1515</v>
          </cell>
          <cell r="G366">
            <v>181.79999999999998</v>
          </cell>
        </row>
        <row r="367">
          <cell r="D367" t="str">
            <v/>
          </cell>
          <cell r="E367" t="str">
            <v xml:space="preserve">                 TOTAL MATERIALES:</v>
          </cell>
          <cell r="G367">
            <v>26209</v>
          </cell>
        </row>
        <row r="369">
          <cell r="B369" t="str">
            <v>MANO DE OBRA</v>
          </cell>
        </row>
        <row r="370">
          <cell r="B370" t="str">
            <v>DESCRIPCION</v>
          </cell>
          <cell r="C370" t="str">
            <v>JORNAL</v>
          </cell>
          <cell r="D370" t="str">
            <v>PRESTACIONES</v>
          </cell>
          <cell r="E370" t="str">
            <v>CANTIDAD</v>
          </cell>
          <cell r="F370" t="str">
            <v>RENDIMIENTO</v>
          </cell>
          <cell r="G370" t="str">
            <v>VR PARCIAL</v>
          </cell>
        </row>
        <row r="371">
          <cell r="B371" t="str">
            <v>Ayudante</v>
          </cell>
          <cell r="C371">
            <v>15000</v>
          </cell>
          <cell r="D371">
            <v>0.7</v>
          </cell>
          <cell r="E371">
            <v>3</v>
          </cell>
          <cell r="F371">
            <v>5.99</v>
          </cell>
          <cell r="G371">
            <v>12771.285475792987</v>
          </cell>
        </row>
        <row r="372">
          <cell r="B372" t="str">
            <v xml:space="preserve">Oficial </v>
          </cell>
          <cell r="C372">
            <v>25480.000000000004</v>
          </cell>
          <cell r="D372">
            <v>0.7</v>
          </cell>
          <cell r="E372">
            <v>1</v>
          </cell>
          <cell r="F372">
            <v>5.99</v>
          </cell>
          <cell r="G372">
            <v>7231.385642737896</v>
          </cell>
        </row>
        <row r="373">
          <cell r="C373">
            <v>0</v>
          </cell>
          <cell r="E373">
            <v>0</v>
          </cell>
          <cell r="G373">
            <v>0</v>
          </cell>
        </row>
        <row r="374">
          <cell r="E374" t="str">
            <v xml:space="preserve">              TOTAL MANO DE OBRA:</v>
          </cell>
          <cell r="G374">
            <v>20003</v>
          </cell>
          <cell r="H374">
            <v>20000</v>
          </cell>
        </row>
        <row r="376">
          <cell r="B376" t="str">
            <v>HERRAMIENTA Y EQUIPO</v>
          </cell>
        </row>
        <row r="377">
          <cell r="B377" t="str">
            <v>DESCRIPCION</v>
          </cell>
          <cell r="D377" t="str">
            <v>TIPO</v>
          </cell>
          <cell r="E377" t="str">
            <v>TARIFA</v>
          </cell>
          <cell r="F377" t="str">
            <v>RENDIMIENTO</v>
          </cell>
          <cell r="G377" t="str">
            <v>VR PARCIAL</v>
          </cell>
        </row>
        <row r="378">
          <cell r="B378" t="str">
            <v>Herramienta menor</v>
          </cell>
          <cell r="E378">
            <v>20003</v>
          </cell>
          <cell r="F378">
            <v>0.05</v>
          </cell>
          <cell r="G378">
            <v>1000.1500000000001</v>
          </cell>
        </row>
        <row r="379">
          <cell r="B379" t="str">
            <v>Vibrador a gasolina</v>
          </cell>
          <cell r="D379" t="str">
            <v>Aguja</v>
          </cell>
          <cell r="E379">
            <v>30300</v>
          </cell>
          <cell r="F379">
            <v>6.21</v>
          </cell>
          <cell r="G379">
            <v>4879.2270531400964</v>
          </cell>
        </row>
        <row r="380">
          <cell r="B380" t="str">
            <v>Mezcladora 1 saco</v>
          </cell>
          <cell r="E380">
            <v>7350.0000000000009</v>
          </cell>
          <cell r="F380">
            <v>6.21</v>
          </cell>
          <cell r="G380">
            <v>1183.5748792270533</v>
          </cell>
        </row>
        <row r="381">
          <cell r="D381" t="str">
            <v xml:space="preserve">                      TOTAL HERRAMIENTA Y EQUIPO:</v>
          </cell>
          <cell r="G381">
            <v>7063</v>
          </cell>
          <cell r="H381">
            <v>6060</v>
          </cell>
        </row>
        <row r="383">
          <cell r="B383" t="str">
            <v>TRANSPORTE</v>
          </cell>
        </row>
        <row r="384">
          <cell r="B384" t="str">
            <v>MATERIAL</v>
          </cell>
          <cell r="D384" t="str">
            <v>CANTIDAD</v>
          </cell>
          <cell r="E384" t="str">
            <v>DISTANCIA</v>
          </cell>
          <cell r="F384" t="str">
            <v>M3/KM</v>
          </cell>
          <cell r="G384" t="str">
            <v>VR UNITARIO</v>
          </cell>
        </row>
        <row r="387">
          <cell r="E387" t="str">
            <v xml:space="preserve">                  TOTAL TRANSPORTE:</v>
          </cell>
          <cell r="G387">
            <v>0</v>
          </cell>
        </row>
        <row r="389">
          <cell r="E389" t="str">
            <v>TOTAL COSTO DIRECTO:</v>
          </cell>
          <cell r="G389">
            <v>53275</v>
          </cell>
        </row>
        <row r="391">
          <cell r="B391" t="str">
            <v>COSTOS INDIRECTOS</v>
          </cell>
        </row>
        <row r="392">
          <cell r="B392" t="str">
            <v>DESCRIPCION</v>
          </cell>
          <cell r="D392" t="str">
            <v>PORCENTAJE</v>
          </cell>
          <cell r="F392" t="str">
            <v>VR PARCIAL</v>
          </cell>
        </row>
        <row r="393">
          <cell r="B393" t="str">
            <v>ADMINISTRACION</v>
          </cell>
          <cell r="E393">
            <v>0.12</v>
          </cell>
          <cell r="G393">
            <v>6393</v>
          </cell>
        </row>
        <row r="394">
          <cell r="B394" t="str">
            <v>IMPREVISTOS</v>
          </cell>
          <cell r="E394">
            <v>0.08</v>
          </cell>
          <cell r="G394">
            <v>4262</v>
          </cell>
        </row>
        <row r="395">
          <cell r="B395" t="str">
            <v>UTILIDAD</v>
          </cell>
          <cell r="E395">
            <v>0.05</v>
          </cell>
          <cell r="G395">
            <v>2663.75</v>
          </cell>
        </row>
        <row r="396">
          <cell r="F396" t="str">
            <v>TOTAL COSTO INDIRECTO:</v>
          </cell>
          <cell r="G396">
            <v>13319</v>
          </cell>
        </row>
        <row r="399">
          <cell r="B399" t="str">
            <v>PROPONENTE</v>
          </cell>
          <cell r="F399" t="str">
            <v>ANALISIS DE PRECIO UNITARIO:</v>
          </cell>
          <cell r="G399">
            <v>66594</v>
          </cell>
        </row>
        <row r="402">
          <cell r="B402" t="str">
            <v>REPUBLICA DE COLOMBIA</v>
          </cell>
        </row>
        <row r="403">
          <cell r="B403" t="str">
            <v>GOBERNACION DEL PUTUMAYO</v>
          </cell>
        </row>
        <row r="404">
          <cell r="B404" t="str">
            <v>SECRETARIA DE INFRAESTRUCTURA DEPARTAMENTAL</v>
          </cell>
        </row>
        <row r="406">
          <cell r="B406" t="str">
            <v>OBJETO:</v>
          </cell>
          <cell r="C406" t="str">
            <v>CONSTRUCCION DE LA PLAZA DE MERCADO DE GANADO EN EL MUNICIPIO DE SIBUNDOY, DEPARTAMENTO DEL PUTUMAYO</v>
          </cell>
        </row>
        <row r="407">
          <cell r="F407" t="str">
            <v>FECHA:</v>
          </cell>
          <cell r="G407" t="str">
            <v>NOVIEMBRE 20 / 2003</v>
          </cell>
        </row>
        <row r="408">
          <cell r="A408" t="str">
            <v>2,4</v>
          </cell>
          <cell r="B408" t="str">
            <v>ITE M:</v>
          </cell>
          <cell r="C408" t="str">
            <v>VIGA DE CIMENTACION 0,2*0,2 m</v>
          </cell>
          <cell r="F408" t="str">
            <v>UNIDAD:</v>
          </cell>
          <cell r="G408" t="str">
            <v>ML</v>
          </cell>
          <cell r="H408">
            <v>35148</v>
          </cell>
        </row>
        <row r="409">
          <cell r="H409">
            <v>41.72</v>
          </cell>
        </row>
        <row r="410">
          <cell r="B410" t="str">
            <v>MATERIALES</v>
          </cell>
        </row>
        <row r="411">
          <cell r="B411" t="str">
            <v>DESCRIPCION</v>
          </cell>
          <cell r="D411" t="str">
            <v>UND</v>
          </cell>
          <cell r="E411" t="str">
            <v>CANTIDAD</v>
          </cell>
          <cell r="F411" t="str">
            <v>VR UNITARIO</v>
          </cell>
          <cell r="G411" t="str">
            <v>VR UNITARIO</v>
          </cell>
        </row>
        <row r="412">
          <cell r="B412" t="str">
            <v>Agua</v>
          </cell>
          <cell r="D412" t="str">
            <v>Lt</v>
          </cell>
          <cell r="E412">
            <v>8</v>
          </cell>
          <cell r="F412">
            <v>10.4</v>
          </cell>
          <cell r="G412">
            <v>83.2</v>
          </cell>
        </row>
        <row r="413">
          <cell r="B413" t="str">
            <v>Cemento gris</v>
          </cell>
          <cell r="D413" t="str">
            <v>Kg</v>
          </cell>
          <cell r="E413">
            <v>15.4</v>
          </cell>
          <cell r="F413">
            <v>440</v>
          </cell>
          <cell r="G413">
            <v>6776</v>
          </cell>
        </row>
        <row r="414">
          <cell r="B414" t="str">
            <v>Arena de río</v>
          </cell>
          <cell r="D414" t="str">
            <v>M3</v>
          </cell>
          <cell r="E414">
            <v>0.02</v>
          </cell>
          <cell r="F414">
            <v>6240</v>
          </cell>
          <cell r="G414">
            <v>124.8</v>
          </cell>
        </row>
        <row r="415">
          <cell r="B415" t="str">
            <v>Triturado</v>
          </cell>
          <cell r="D415" t="str">
            <v>M3</v>
          </cell>
          <cell r="E415">
            <v>0.04</v>
          </cell>
          <cell r="F415">
            <v>35000</v>
          </cell>
          <cell r="G415">
            <v>1400</v>
          </cell>
        </row>
        <row r="416">
          <cell r="B416" t="str">
            <v>Tabla burra ordinaria</v>
          </cell>
          <cell r="D416" t="str">
            <v>Ml</v>
          </cell>
          <cell r="E416">
            <v>2.2000000000000002</v>
          </cell>
          <cell r="F416">
            <v>2020</v>
          </cell>
          <cell r="G416">
            <v>4444</v>
          </cell>
        </row>
        <row r="417">
          <cell r="B417" t="str">
            <v>Puntilla c/cabeza</v>
          </cell>
          <cell r="D417" t="str">
            <v>Lb</v>
          </cell>
          <cell r="E417">
            <v>0.1</v>
          </cell>
          <cell r="F417">
            <v>980.00000000000011</v>
          </cell>
          <cell r="G417">
            <v>98.000000000000014</v>
          </cell>
        </row>
        <row r="418">
          <cell r="B418" t="str">
            <v>ACPM</v>
          </cell>
          <cell r="D418" t="str">
            <v>Gn</v>
          </cell>
          <cell r="E418">
            <v>0.02</v>
          </cell>
          <cell r="F418">
            <v>3333</v>
          </cell>
          <cell r="G418">
            <v>66.66</v>
          </cell>
        </row>
        <row r="419">
          <cell r="B419" t="str">
            <v>Durmiente ordinario 4x.04x.04 m</v>
          </cell>
          <cell r="D419" t="str">
            <v>Un</v>
          </cell>
          <cell r="E419">
            <v>4</v>
          </cell>
          <cell r="F419">
            <v>404</v>
          </cell>
          <cell r="G419">
            <v>1616</v>
          </cell>
        </row>
        <row r="420">
          <cell r="B420" t="str">
            <v>Repisa ordinario</v>
          </cell>
          <cell r="D420" t="str">
            <v>Ml</v>
          </cell>
          <cell r="E420">
            <v>0.12</v>
          </cell>
          <cell r="F420">
            <v>1515</v>
          </cell>
          <cell r="G420">
            <v>181.79999999999998</v>
          </cell>
        </row>
        <row r="421">
          <cell r="D421" t="str">
            <v/>
          </cell>
          <cell r="E421" t="str">
            <v xml:space="preserve">                 TOTAL MATERIALES:</v>
          </cell>
          <cell r="G421">
            <v>14790</v>
          </cell>
        </row>
        <row r="423">
          <cell r="B423" t="str">
            <v>MANO DE OBRA</v>
          </cell>
        </row>
        <row r="424">
          <cell r="B424" t="str">
            <v>DESCRIPCION</v>
          </cell>
          <cell r="C424" t="str">
            <v>JORNAL</v>
          </cell>
          <cell r="D424" t="str">
            <v>PRESTACIONES</v>
          </cell>
          <cell r="E424" t="str">
            <v>CANTIDAD</v>
          </cell>
          <cell r="F424" t="str">
            <v>RENDIMIENTO</v>
          </cell>
          <cell r="G424" t="str">
            <v>VR PARCIAL</v>
          </cell>
        </row>
        <row r="425">
          <cell r="B425" t="str">
            <v>Ayudante</v>
          </cell>
          <cell r="C425">
            <v>15000</v>
          </cell>
          <cell r="D425">
            <v>0.7</v>
          </cell>
          <cell r="E425">
            <v>3</v>
          </cell>
          <cell r="F425">
            <v>7.26</v>
          </cell>
          <cell r="G425">
            <v>10537.190082644629</v>
          </cell>
        </row>
        <row r="426">
          <cell r="B426" t="str">
            <v xml:space="preserve">Oficial </v>
          </cell>
          <cell r="C426">
            <v>25480.000000000004</v>
          </cell>
          <cell r="D426">
            <v>0.7</v>
          </cell>
          <cell r="E426">
            <v>1</v>
          </cell>
          <cell r="F426">
            <v>7.26</v>
          </cell>
          <cell r="G426">
            <v>5966.3911845730026</v>
          </cell>
        </row>
        <row r="427">
          <cell r="C427">
            <v>0</v>
          </cell>
          <cell r="E427">
            <v>0</v>
          </cell>
          <cell r="G427">
            <v>0</v>
          </cell>
        </row>
        <row r="428">
          <cell r="E428" t="str">
            <v xml:space="preserve">              TOTAL MANO DE OBRA:</v>
          </cell>
          <cell r="G428">
            <v>16504</v>
          </cell>
          <cell r="H428">
            <v>16500</v>
          </cell>
        </row>
        <row r="430">
          <cell r="B430" t="str">
            <v>HERRAMIENTA Y EQUIPO</v>
          </cell>
        </row>
        <row r="431">
          <cell r="B431" t="str">
            <v>DESCRIPCION</v>
          </cell>
          <cell r="D431" t="str">
            <v>TIPO</v>
          </cell>
          <cell r="E431" t="str">
            <v>TARIFA</v>
          </cell>
          <cell r="F431" t="str">
            <v>RENDIMIENTO</v>
          </cell>
          <cell r="G431" t="str">
            <v>VR PARCIAL</v>
          </cell>
        </row>
        <row r="432">
          <cell r="B432" t="str">
            <v>Herramienta menor</v>
          </cell>
          <cell r="E432">
            <v>16504</v>
          </cell>
          <cell r="F432">
            <v>0.05</v>
          </cell>
          <cell r="G432">
            <v>825.2</v>
          </cell>
        </row>
        <row r="433">
          <cell r="B433" t="str">
            <v>Vibrador a gasolina</v>
          </cell>
          <cell r="D433" t="str">
            <v>Aguja</v>
          </cell>
          <cell r="E433">
            <v>30300</v>
          </cell>
          <cell r="F433">
            <v>12.43</v>
          </cell>
          <cell r="G433">
            <v>2437.6508447304909</v>
          </cell>
        </row>
        <row r="434">
          <cell r="B434" t="str">
            <v>Mezcladora 1 saco</v>
          </cell>
          <cell r="E434">
            <v>7350.0000000000009</v>
          </cell>
          <cell r="F434">
            <v>12.43</v>
          </cell>
          <cell r="G434">
            <v>591.31134352373294</v>
          </cell>
        </row>
        <row r="435">
          <cell r="D435" t="str">
            <v xml:space="preserve">                      TOTAL HERRAMIENTA Y EQUIPO:</v>
          </cell>
          <cell r="G435">
            <v>3854</v>
          </cell>
          <cell r="H435">
            <v>3029.8</v>
          </cell>
        </row>
        <row r="437">
          <cell r="B437" t="str">
            <v>TRANSPORTE</v>
          </cell>
        </row>
        <row r="438">
          <cell r="B438" t="str">
            <v>MATERIAL</v>
          </cell>
          <cell r="D438" t="str">
            <v>CANTIDAD</v>
          </cell>
          <cell r="E438" t="str">
            <v>DISTANCIA</v>
          </cell>
          <cell r="F438" t="str">
            <v>M3/KM</v>
          </cell>
          <cell r="G438" t="str">
            <v>VR UNITARIO</v>
          </cell>
        </row>
        <row r="441">
          <cell r="E441" t="str">
            <v xml:space="preserve">                  TOTAL TRANSPORTE:</v>
          </cell>
          <cell r="G441">
            <v>0</v>
          </cell>
        </row>
        <row r="443">
          <cell r="E443" t="str">
            <v>TOTAL COSTO DIRECTO:</v>
          </cell>
          <cell r="G443">
            <v>35148</v>
          </cell>
        </row>
        <row r="445">
          <cell r="B445" t="str">
            <v>COSTOS INDIRECTOS</v>
          </cell>
        </row>
        <row r="446">
          <cell r="B446" t="str">
            <v>DESCRIPCION</v>
          </cell>
          <cell r="D446" t="str">
            <v>PORCENTAJE</v>
          </cell>
          <cell r="F446" t="str">
            <v>VR PARCIAL</v>
          </cell>
        </row>
        <row r="447">
          <cell r="B447" t="str">
            <v>ADMINISTRACION</v>
          </cell>
          <cell r="E447">
            <v>0.12</v>
          </cell>
          <cell r="G447">
            <v>4217.76</v>
          </cell>
        </row>
        <row r="448">
          <cell r="B448" t="str">
            <v>IMPREVISTOS</v>
          </cell>
          <cell r="E448">
            <v>0.08</v>
          </cell>
          <cell r="G448">
            <v>2811.84</v>
          </cell>
        </row>
        <row r="449">
          <cell r="B449" t="str">
            <v>UTILIDAD</v>
          </cell>
          <cell r="E449">
            <v>0.05</v>
          </cell>
          <cell r="G449">
            <v>1757.4</v>
          </cell>
        </row>
        <row r="450">
          <cell r="F450" t="str">
            <v>TOTAL COSTO INDIRECTO:</v>
          </cell>
          <cell r="G450">
            <v>8787</v>
          </cell>
        </row>
        <row r="453">
          <cell r="B453" t="str">
            <v>PROPONENTE</v>
          </cell>
          <cell r="F453" t="str">
            <v>ANALISIS DE PRECIO UNITARIO:</v>
          </cell>
          <cell r="G453">
            <v>43935</v>
          </cell>
        </row>
        <row r="456">
          <cell r="B456" t="str">
            <v>REPUBLICA DE COLOMBIA</v>
          </cell>
        </row>
        <row r="457">
          <cell r="B457" t="str">
            <v>GOBERNACION DEL PUTUMAYO</v>
          </cell>
        </row>
        <row r="458">
          <cell r="B458" t="str">
            <v>SECRETARIA DE INFRAESTRUCTURA DEPARTAMENTAL</v>
          </cell>
        </row>
        <row r="460">
          <cell r="B460" t="str">
            <v>OBJETO:</v>
          </cell>
          <cell r="C460" t="str">
            <v>CONSTRUCCION DE LA PLAZA DE MERCADO DE GANADO EN EL MUNICIPIO DE SIBUNDOY, DEPARTAMENTO DEL PUTUMAYO</v>
          </cell>
        </row>
        <row r="461">
          <cell r="F461" t="str">
            <v>FECHA:</v>
          </cell>
          <cell r="G461" t="str">
            <v>NOVIEMBRE 20 / 2003</v>
          </cell>
        </row>
        <row r="462">
          <cell r="A462" t="str">
            <v>3,1</v>
          </cell>
          <cell r="B462" t="str">
            <v>ITE M:</v>
          </cell>
          <cell r="C462" t="str">
            <v>ACERO PDR-60</v>
          </cell>
          <cell r="F462" t="str">
            <v>UNIDAD:</v>
          </cell>
          <cell r="G462" t="str">
            <v>KG</v>
          </cell>
          <cell r="H462">
            <v>1818</v>
          </cell>
        </row>
        <row r="463">
          <cell r="H463">
            <v>972.08</v>
          </cell>
        </row>
        <row r="464">
          <cell r="B464" t="str">
            <v>MATERIALES</v>
          </cell>
        </row>
        <row r="465">
          <cell r="B465" t="str">
            <v>DESCRIPCION</v>
          </cell>
          <cell r="D465" t="str">
            <v>UND</v>
          </cell>
          <cell r="E465" t="str">
            <v>CANTIDAD</v>
          </cell>
          <cell r="F465" t="str">
            <v>VR UNITARIO</v>
          </cell>
          <cell r="G465" t="str">
            <v>VR UNITARIO</v>
          </cell>
        </row>
        <row r="466">
          <cell r="B466" t="str">
            <v>Acero PDR-60</v>
          </cell>
          <cell r="D466" t="str">
            <v>Kg</v>
          </cell>
          <cell r="E466">
            <v>1.05</v>
          </cell>
          <cell r="F466">
            <v>1400</v>
          </cell>
          <cell r="G466">
            <v>1470</v>
          </cell>
        </row>
        <row r="467">
          <cell r="B467" t="str">
            <v>Alambre negro</v>
          </cell>
          <cell r="D467" t="str">
            <v>Kg</v>
          </cell>
          <cell r="E467">
            <v>0.03</v>
          </cell>
          <cell r="F467">
            <v>1800</v>
          </cell>
          <cell r="G467">
            <v>54</v>
          </cell>
        </row>
        <row r="468">
          <cell r="D468" t="str">
            <v/>
          </cell>
          <cell r="F468">
            <v>0</v>
          </cell>
          <cell r="G468">
            <v>0</v>
          </cell>
        </row>
        <row r="469">
          <cell r="D469" t="str">
            <v/>
          </cell>
          <cell r="E469" t="str">
            <v xml:space="preserve">                 TOTAL MATERIALES:</v>
          </cell>
          <cell r="G469">
            <v>1524</v>
          </cell>
        </row>
        <row r="471">
          <cell r="B471" t="str">
            <v>MANO DE OBRA</v>
          </cell>
        </row>
        <row r="472">
          <cell r="B472" t="str">
            <v>DESCRIPCION</v>
          </cell>
          <cell r="C472" t="str">
            <v>JORNAL</v>
          </cell>
          <cell r="D472" t="str">
            <v>PRESTACIONES</v>
          </cell>
          <cell r="E472" t="str">
            <v>CANTIDAD</v>
          </cell>
          <cell r="F472" t="str">
            <v>RENDIMIENTO</v>
          </cell>
          <cell r="G472" t="str">
            <v>VR PARCIAL</v>
          </cell>
        </row>
        <row r="473">
          <cell r="B473" t="str">
            <v>Ayudante</v>
          </cell>
          <cell r="C473">
            <v>15000</v>
          </cell>
          <cell r="D473">
            <v>0.7</v>
          </cell>
          <cell r="E473">
            <v>1</v>
          </cell>
          <cell r="F473">
            <v>245.77</v>
          </cell>
          <cell r="G473">
            <v>103.75554380111485</v>
          </cell>
        </row>
        <row r="474">
          <cell r="B474" t="str">
            <v xml:space="preserve">Oficial </v>
          </cell>
          <cell r="C474">
            <v>25480.000000000004</v>
          </cell>
          <cell r="D474">
            <v>0.7</v>
          </cell>
          <cell r="E474">
            <v>1</v>
          </cell>
          <cell r="F474">
            <v>245.77</v>
          </cell>
          <cell r="G474">
            <v>176.2460837368271</v>
          </cell>
        </row>
        <row r="475">
          <cell r="C475">
            <v>0</v>
          </cell>
          <cell r="E475">
            <v>0</v>
          </cell>
          <cell r="G475">
            <v>0</v>
          </cell>
        </row>
        <row r="476">
          <cell r="E476" t="str">
            <v xml:space="preserve">              TOTAL MANO DE OBRA:</v>
          </cell>
          <cell r="G476">
            <v>280</v>
          </cell>
          <cell r="H476">
            <v>280</v>
          </cell>
        </row>
        <row r="478">
          <cell r="B478" t="str">
            <v>HERRAMIENTA Y EQUIPO</v>
          </cell>
        </row>
        <row r="479">
          <cell r="B479" t="str">
            <v>DESCRIPCION</v>
          </cell>
          <cell r="D479" t="str">
            <v>TIPO</v>
          </cell>
          <cell r="E479" t="str">
            <v>TARIFA</v>
          </cell>
          <cell r="F479" t="str">
            <v>RENDIMIENTO</v>
          </cell>
          <cell r="G479" t="str">
            <v>VR PARCIAL</v>
          </cell>
        </row>
        <row r="480">
          <cell r="B480" t="str">
            <v>Herramienta menor</v>
          </cell>
          <cell r="E480">
            <v>280</v>
          </cell>
          <cell r="F480">
            <v>0.05</v>
          </cell>
          <cell r="G480">
            <v>14</v>
          </cell>
        </row>
        <row r="481">
          <cell r="D481" t="str">
            <v/>
          </cell>
          <cell r="E481">
            <v>0</v>
          </cell>
          <cell r="G481">
            <v>0</v>
          </cell>
        </row>
        <row r="482">
          <cell r="D482" t="str">
            <v/>
          </cell>
          <cell r="E482">
            <v>0</v>
          </cell>
          <cell r="F482">
            <v>0</v>
          </cell>
          <cell r="G482">
            <v>0</v>
          </cell>
        </row>
        <row r="483">
          <cell r="D483" t="str">
            <v xml:space="preserve">                      TOTAL HERRAMIENTA Y EQUIPO:</v>
          </cell>
          <cell r="G483">
            <v>14</v>
          </cell>
        </row>
        <row r="485">
          <cell r="B485" t="str">
            <v>TRANSPORTE</v>
          </cell>
        </row>
        <row r="486">
          <cell r="B486" t="str">
            <v>MATERIAL</v>
          </cell>
          <cell r="D486" t="str">
            <v>CANTIDAD</v>
          </cell>
          <cell r="E486" t="str">
            <v>DISTANCIA</v>
          </cell>
          <cell r="F486" t="str">
            <v>M3/KM</v>
          </cell>
          <cell r="G486" t="str">
            <v>VR UNITARIO</v>
          </cell>
        </row>
        <row r="489">
          <cell r="E489" t="str">
            <v xml:space="preserve">                  TOTAL TRANSPORTE:</v>
          </cell>
          <cell r="G489">
            <v>0</v>
          </cell>
        </row>
        <row r="491">
          <cell r="E491" t="str">
            <v>TOTAL COSTO DIRECTO:</v>
          </cell>
          <cell r="G491">
            <v>1818</v>
          </cell>
        </row>
        <row r="493">
          <cell r="B493" t="str">
            <v>COSTOS INDIRECTOS</v>
          </cell>
        </row>
        <row r="494">
          <cell r="B494" t="str">
            <v>DESCRIPCION</v>
          </cell>
          <cell r="D494" t="str">
            <v>PORCENTAJE</v>
          </cell>
          <cell r="F494" t="str">
            <v>VR PARCIAL</v>
          </cell>
        </row>
        <row r="495">
          <cell r="B495" t="str">
            <v>ADMINISTRACION</v>
          </cell>
          <cell r="E495">
            <v>0.12</v>
          </cell>
          <cell r="G495">
            <v>218.16</v>
          </cell>
        </row>
        <row r="496">
          <cell r="B496" t="str">
            <v>IMPREVISTOS</v>
          </cell>
          <cell r="E496">
            <v>0.08</v>
          </cell>
          <cell r="G496">
            <v>145.44</v>
          </cell>
        </row>
        <row r="497">
          <cell r="B497" t="str">
            <v>UTILIDAD</v>
          </cell>
          <cell r="E497">
            <v>0.05</v>
          </cell>
          <cell r="G497">
            <v>90.9</v>
          </cell>
        </row>
        <row r="498">
          <cell r="F498" t="str">
            <v>TOTAL COSTO INDIRECTO:</v>
          </cell>
          <cell r="G498">
            <v>455</v>
          </cell>
        </row>
        <row r="501">
          <cell r="B501" t="str">
            <v>PROPONENTE</v>
          </cell>
          <cell r="F501" t="str">
            <v>ANALISIS DE PRECIO UNITARIO:</v>
          </cell>
          <cell r="G501">
            <v>2273</v>
          </cell>
        </row>
        <row r="504">
          <cell r="B504" t="str">
            <v>REPUBLICA DE COLOMBIA</v>
          </cell>
        </row>
        <row r="505">
          <cell r="B505" t="str">
            <v>GOBERNACION DEL PUTUMAYO</v>
          </cell>
        </row>
        <row r="506">
          <cell r="B506" t="str">
            <v>SECRETARIA DE INFRAESTRUCTURA DEPARTAMENTAL</v>
          </cell>
        </row>
        <row r="508">
          <cell r="B508" t="str">
            <v>OBJETO:</v>
          </cell>
          <cell r="C508" t="str">
            <v>CONSTRUCCION DE LA PLAZA DE MERCADO DE GANADO EN EL MUNICIPIO DE SIBUNDOY, DEPARTAMENTO DEL PUTUMAYO</v>
          </cell>
        </row>
        <row r="509">
          <cell r="F509" t="str">
            <v>FECHA:</v>
          </cell>
          <cell r="G509" t="str">
            <v>NOVIEMBRE 20 / 2003</v>
          </cell>
        </row>
        <row r="510">
          <cell r="A510" t="str">
            <v>4,1</v>
          </cell>
          <cell r="B510" t="str">
            <v>ITE M:</v>
          </cell>
          <cell r="C510" t="str">
            <v>MURO EN LADRILLO</v>
          </cell>
          <cell r="F510" t="str">
            <v>UNIDAD:</v>
          </cell>
          <cell r="G510" t="str">
            <v>M2</v>
          </cell>
          <cell r="H510">
            <v>18689</v>
          </cell>
        </row>
        <row r="511">
          <cell r="H511">
            <v>212.02</v>
          </cell>
        </row>
        <row r="512">
          <cell r="B512" t="str">
            <v>MATERIALES</v>
          </cell>
        </row>
        <row r="513">
          <cell r="B513" t="str">
            <v>DESCRIPCION</v>
          </cell>
          <cell r="D513" t="str">
            <v>UND</v>
          </cell>
          <cell r="E513" t="str">
            <v>CANTIDAD</v>
          </cell>
          <cell r="F513" t="str">
            <v>VR UNITARIO</v>
          </cell>
          <cell r="G513" t="str">
            <v>VR UNITARIO</v>
          </cell>
        </row>
        <row r="514">
          <cell r="B514" t="str">
            <v>Ladrillo común</v>
          </cell>
          <cell r="D514" t="str">
            <v>Un</v>
          </cell>
          <cell r="E514">
            <v>58.8</v>
          </cell>
          <cell r="F514">
            <v>156.54999999999998</v>
          </cell>
          <cell r="G514">
            <v>9205.14</v>
          </cell>
        </row>
        <row r="515">
          <cell r="B515" t="str">
            <v>Agua</v>
          </cell>
          <cell r="D515" t="str">
            <v>Lt</v>
          </cell>
          <cell r="E515">
            <v>6</v>
          </cell>
          <cell r="F515">
            <v>10.4</v>
          </cell>
          <cell r="G515">
            <v>62.400000000000006</v>
          </cell>
        </row>
        <row r="516">
          <cell r="B516" t="str">
            <v>Cemento gris</v>
          </cell>
          <cell r="D516" t="str">
            <v>Kg</v>
          </cell>
          <cell r="E516">
            <v>11.3</v>
          </cell>
          <cell r="F516">
            <v>440</v>
          </cell>
          <cell r="G516">
            <v>4972</v>
          </cell>
        </row>
        <row r="517">
          <cell r="B517" t="str">
            <v>Arena de río</v>
          </cell>
          <cell r="D517" t="str">
            <v>M3</v>
          </cell>
          <cell r="E517">
            <v>0.04</v>
          </cell>
          <cell r="F517">
            <v>6240</v>
          </cell>
          <cell r="G517">
            <v>249.6</v>
          </cell>
        </row>
        <row r="518">
          <cell r="D518" t="str">
            <v/>
          </cell>
          <cell r="E518" t="str">
            <v xml:space="preserve">                 TOTAL MATERIALES:</v>
          </cell>
          <cell r="G518">
            <v>14489</v>
          </cell>
        </row>
        <row r="520">
          <cell r="B520" t="str">
            <v>MANO DE OBRA</v>
          </cell>
        </row>
        <row r="521">
          <cell r="B521" t="str">
            <v>DESCRIPCION</v>
          </cell>
          <cell r="C521" t="str">
            <v>JORNAL</v>
          </cell>
          <cell r="D521" t="str">
            <v>PRESTACIONES</v>
          </cell>
          <cell r="E521" t="str">
            <v>CANTIDAD</v>
          </cell>
          <cell r="F521" t="str">
            <v>RENDIMIENTO</v>
          </cell>
          <cell r="G521" t="str">
            <v>VR PARCIAL</v>
          </cell>
        </row>
        <row r="522">
          <cell r="B522" t="str">
            <v>Ayudante</v>
          </cell>
          <cell r="C522">
            <v>15000</v>
          </cell>
          <cell r="D522">
            <v>0.7</v>
          </cell>
          <cell r="E522">
            <v>2</v>
          </cell>
          <cell r="F522">
            <v>23.58</v>
          </cell>
          <cell r="G522">
            <v>2162.8498727735368</v>
          </cell>
        </row>
        <row r="523">
          <cell r="B523" t="str">
            <v xml:space="preserve">Oficial </v>
          </cell>
          <cell r="C523">
            <v>25480.000000000004</v>
          </cell>
          <cell r="D523">
            <v>0.7</v>
          </cell>
          <cell r="E523">
            <v>1</v>
          </cell>
          <cell r="F523">
            <v>23.58</v>
          </cell>
          <cell r="G523">
            <v>1836.9804919423241</v>
          </cell>
        </row>
        <row r="524">
          <cell r="C524">
            <v>0</v>
          </cell>
          <cell r="E524">
            <v>0</v>
          </cell>
          <cell r="G524">
            <v>0</v>
          </cell>
        </row>
        <row r="525">
          <cell r="E525" t="str">
            <v xml:space="preserve">              TOTAL MANO DE OBRA:</v>
          </cell>
          <cell r="G525">
            <v>4000</v>
          </cell>
          <cell r="H525">
            <v>4000</v>
          </cell>
        </row>
        <row r="527">
          <cell r="B527" t="str">
            <v>HERRAMIENTA Y EQUIPO</v>
          </cell>
        </row>
        <row r="528">
          <cell r="B528" t="str">
            <v>DESCRIPCION</v>
          </cell>
          <cell r="D528" t="str">
            <v>TIPO</v>
          </cell>
          <cell r="E528" t="str">
            <v>TARIFA</v>
          </cell>
          <cell r="F528" t="str">
            <v>RENDIMIENTO</v>
          </cell>
          <cell r="G528" t="str">
            <v>VR PARCIAL</v>
          </cell>
        </row>
        <row r="529">
          <cell r="B529" t="str">
            <v>Herramienta menor</v>
          </cell>
          <cell r="E529">
            <v>4000</v>
          </cell>
          <cell r="F529">
            <v>0.05</v>
          </cell>
          <cell r="G529">
            <v>200</v>
          </cell>
        </row>
        <row r="530">
          <cell r="D530" t="str">
            <v/>
          </cell>
          <cell r="E530">
            <v>0</v>
          </cell>
          <cell r="G530">
            <v>0</v>
          </cell>
        </row>
        <row r="531">
          <cell r="D531" t="str">
            <v/>
          </cell>
          <cell r="E531">
            <v>0</v>
          </cell>
          <cell r="F531">
            <v>0</v>
          </cell>
          <cell r="G531">
            <v>0</v>
          </cell>
        </row>
        <row r="532">
          <cell r="D532" t="str">
            <v xml:space="preserve">                      TOTAL HERRAMIENTA Y EQUIPO:</v>
          </cell>
          <cell r="G532">
            <v>200</v>
          </cell>
        </row>
        <row r="534">
          <cell r="B534" t="str">
            <v>TRANSPORTE</v>
          </cell>
        </row>
        <row r="535">
          <cell r="B535" t="str">
            <v>MATERIAL</v>
          </cell>
          <cell r="D535" t="str">
            <v>CANTIDAD</v>
          </cell>
          <cell r="E535" t="str">
            <v>DISTANCIA</v>
          </cell>
          <cell r="F535" t="str">
            <v>M3/KM</v>
          </cell>
          <cell r="G535" t="str">
            <v>VR UNITARIO</v>
          </cell>
        </row>
        <row r="538">
          <cell r="E538" t="str">
            <v xml:space="preserve">                  TOTAL TRANSPORTE:</v>
          </cell>
          <cell r="G538">
            <v>0</v>
          </cell>
        </row>
        <row r="540">
          <cell r="E540" t="str">
            <v>TOTAL COSTO DIRECTO:</v>
          </cell>
          <cell r="G540">
            <v>18689</v>
          </cell>
        </row>
        <row r="542">
          <cell r="B542" t="str">
            <v>COSTOS INDIRECTOS</v>
          </cell>
        </row>
        <row r="543">
          <cell r="B543" t="str">
            <v>DESCRIPCION</v>
          </cell>
          <cell r="D543" t="str">
            <v>PORCENTAJE</v>
          </cell>
          <cell r="F543" t="str">
            <v>VR PARCIAL</v>
          </cell>
        </row>
        <row r="544">
          <cell r="B544" t="str">
            <v>ADMINISTRACION</v>
          </cell>
          <cell r="E544">
            <v>0.12</v>
          </cell>
          <cell r="G544">
            <v>2242.6799999999998</v>
          </cell>
        </row>
        <row r="545">
          <cell r="B545" t="str">
            <v>IMPREVISTOS</v>
          </cell>
          <cell r="E545">
            <v>0.08</v>
          </cell>
          <cell r="G545">
            <v>1495.1200000000001</v>
          </cell>
        </row>
        <row r="546">
          <cell r="B546" t="str">
            <v>UTILIDAD</v>
          </cell>
          <cell r="E546">
            <v>0.05</v>
          </cell>
          <cell r="G546">
            <v>934.45</v>
          </cell>
        </row>
        <row r="547">
          <cell r="F547" t="str">
            <v>TOTAL COSTO INDIRECTO:</v>
          </cell>
          <cell r="G547">
            <v>4672</v>
          </cell>
        </row>
        <row r="550">
          <cell r="B550" t="str">
            <v>PROPONENTE</v>
          </cell>
          <cell r="F550" t="str">
            <v>ANALISIS DE PRECIO UNITARIO:</v>
          </cell>
          <cell r="G550">
            <v>23361</v>
          </cell>
        </row>
        <row r="553">
          <cell r="B553" t="str">
            <v>REPUBLICA DE COLOMBIA</v>
          </cell>
        </row>
        <row r="554">
          <cell r="B554" t="str">
            <v>GOBERNACION DEL PUTUMAYO</v>
          </cell>
        </row>
        <row r="555">
          <cell r="B555" t="str">
            <v>SECRETARIA DE INFRAESTRUCTURA DEPARTAMENTAL</v>
          </cell>
        </row>
        <row r="557">
          <cell r="B557" t="str">
            <v>OBJETO:</v>
          </cell>
          <cell r="C557" t="str">
            <v>CONSTRUCCION DE LA PLAZA DE MERCADO DE GANADO EN EL MUNICIPIO DE SIBUNDOY, DEPARTAMENTO DEL PUTUMAYO</v>
          </cell>
        </row>
        <row r="558">
          <cell r="F558" t="str">
            <v>FECHA:</v>
          </cell>
          <cell r="G558" t="str">
            <v>NOVIEMBRE 20 / 2003</v>
          </cell>
        </row>
        <row r="559">
          <cell r="A559" t="str">
            <v>5,1</v>
          </cell>
          <cell r="B559" t="str">
            <v>ITE M:</v>
          </cell>
          <cell r="C559" t="str">
            <v>TEJA ONDULADA AC</v>
          </cell>
          <cell r="F559" t="str">
            <v>UNIDAD:</v>
          </cell>
          <cell r="G559" t="str">
            <v>M2</v>
          </cell>
          <cell r="H559">
            <v>20912</v>
          </cell>
        </row>
        <row r="560">
          <cell r="H560">
            <v>215.13</v>
          </cell>
        </row>
        <row r="561">
          <cell r="B561" t="str">
            <v>MATERIALES</v>
          </cell>
        </row>
        <row r="562">
          <cell r="B562" t="str">
            <v>DESCRIPCION</v>
          </cell>
          <cell r="D562" t="str">
            <v>UND</v>
          </cell>
          <cell r="E562" t="str">
            <v>CANTIDAD</v>
          </cell>
          <cell r="F562" t="str">
            <v>VR UNITARIO</v>
          </cell>
          <cell r="G562" t="str">
            <v>VR UNITARIO</v>
          </cell>
        </row>
        <row r="563">
          <cell r="B563" t="str">
            <v>Gancho teja ondulada</v>
          </cell>
          <cell r="D563" t="str">
            <v>Un</v>
          </cell>
          <cell r="E563">
            <v>1.33</v>
          </cell>
          <cell r="F563">
            <v>202</v>
          </cell>
          <cell r="G563">
            <v>268.66000000000003</v>
          </cell>
        </row>
        <row r="564">
          <cell r="B564" t="str">
            <v>Teja ondulada AC</v>
          </cell>
          <cell r="D564" t="str">
            <v>M2</v>
          </cell>
          <cell r="E564">
            <v>1</v>
          </cell>
          <cell r="F564">
            <v>16968</v>
          </cell>
          <cell r="G564">
            <v>16968</v>
          </cell>
        </row>
        <row r="565">
          <cell r="D565" t="str">
            <v/>
          </cell>
          <cell r="F565">
            <v>0</v>
          </cell>
          <cell r="G565">
            <v>0</v>
          </cell>
        </row>
        <row r="566">
          <cell r="D566" t="str">
            <v/>
          </cell>
          <cell r="E566" t="str">
            <v xml:space="preserve">                 TOTAL MATERIALES:</v>
          </cell>
          <cell r="G566">
            <v>17237</v>
          </cell>
        </row>
        <row r="568">
          <cell r="B568" t="str">
            <v>MANO DE OBRA</v>
          </cell>
        </row>
        <row r="569">
          <cell r="B569" t="str">
            <v>DESCRIPCION</v>
          </cell>
          <cell r="C569" t="str">
            <v>JORNAL</v>
          </cell>
          <cell r="D569" t="str">
            <v>PRESTACIONES</v>
          </cell>
          <cell r="E569" t="str">
            <v>CANTIDAD</v>
          </cell>
          <cell r="F569" t="str">
            <v>RENDIMIENTO</v>
          </cell>
          <cell r="G569" t="str">
            <v>VR PARCIAL</v>
          </cell>
        </row>
        <row r="570">
          <cell r="B570" t="str">
            <v>Ayudante</v>
          </cell>
          <cell r="C570">
            <v>15000</v>
          </cell>
          <cell r="D570">
            <v>0.7</v>
          </cell>
          <cell r="E570">
            <v>1</v>
          </cell>
          <cell r="F570">
            <v>19.66</v>
          </cell>
          <cell r="G570">
            <v>1297.0498474059002</v>
          </cell>
        </row>
        <row r="571">
          <cell r="B571" t="str">
            <v xml:space="preserve">Oficial </v>
          </cell>
          <cell r="C571">
            <v>25480.000000000004</v>
          </cell>
          <cell r="D571">
            <v>0.7</v>
          </cell>
          <cell r="E571">
            <v>1</v>
          </cell>
          <cell r="F571">
            <v>19.66</v>
          </cell>
          <cell r="G571">
            <v>2203.2553407934893</v>
          </cell>
        </row>
        <row r="572">
          <cell r="C572">
            <v>0</v>
          </cell>
          <cell r="E572">
            <v>0</v>
          </cell>
          <cell r="G572">
            <v>0</v>
          </cell>
        </row>
        <row r="573">
          <cell r="E573" t="str">
            <v xml:space="preserve">              TOTAL MANO DE OBRA:</v>
          </cell>
          <cell r="G573">
            <v>3500</v>
          </cell>
          <cell r="H573">
            <v>3500</v>
          </cell>
        </row>
        <row r="575">
          <cell r="B575" t="str">
            <v>HERRAMIENTA Y EQUIPO</v>
          </cell>
        </row>
        <row r="576">
          <cell r="B576" t="str">
            <v>DESCRIPCION</v>
          </cell>
          <cell r="D576" t="str">
            <v>TIPO</v>
          </cell>
          <cell r="E576" t="str">
            <v>TARIFA</v>
          </cell>
          <cell r="F576" t="str">
            <v>RENDIMIENTO</v>
          </cell>
          <cell r="G576" t="str">
            <v>VR PARCIAL</v>
          </cell>
        </row>
        <row r="577">
          <cell r="B577" t="str">
            <v>Herramienta menor</v>
          </cell>
          <cell r="E577">
            <v>3500</v>
          </cell>
          <cell r="F577">
            <v>0.05</v>
          </cell>
          <cell r="G577">
            <v>175</v>
          </cell>
        </row>
        <row r="578">
          <cell r="D578" t="str">
            <v/>
          </cell>
          <cell r="E578">
            <v>0</v>
          </cell>
          <cell r="G578">
            <v>0</v>
          </cell>
        </row>
        <row r="579">
          <cell r="D579" t="str">
            <v/>
          </cell>
          <cell r="E579">
            <v>0</v>
          </cell>
          <cell r="F579">
            <v>0</v>
          </cell>
          <cell r="G579">
            <v>0</v>
          </cell>
        </row>
        <row r="580">
          <cell r="D580" t="str">
            <v xml:space="preserve">                      TOTAL HERRAMIENTA Y EQUIPO:</v>
          </cell>
          <cell r="G580">
            <v>175</v>
          </cell>
        </row>
        <row r="582">
          <cell r="B582" t="str">
            <v>TRANSPORTE</v>
          </cell>
        </row>
        <row r="583">
          <cell r="B583" t="str">
            <v>MATERIAL</v>
          </cell>
          <cell r="D583" t="str">
            <v>CANTIDAD</v>
          </cell>
          <cell r="E583" t="str">
            <v>DISTANCIA</v>
          </cell>
          <cell r="F583" t="str">
            <v>M3/KM</v>
          </cell>
          <cell r="G583" t="str">
            <v>VR UNITARIO</v>
          </cell>
        </row>
        <row r="586">
          <cell r="E586" t="str">
            <v xml:space="preserve">                  TOTAL TRANSPORTE:</v>
          </cell>
          <cell r="G586">
            <v>0</v>
          </cell>
        </row>
        <row r="588">
          <cell r="E588" t="str">
            <v>TOTAL COSTO DIRECTO:</v>
          </cell>
          <cell r="G588">
            <v>20912</v>
          </cell>
        </row>
        <row r="590">
          <cell r="B590" t="str">
            <v>COSTOS INDIRECTOS</v>
          </cell>
        </row>
        <row r="591">
          <cell r="B591" t="str">
            <v>DESCRIPCION</v>
          </cell>
          <cell r="D591" t="str">
            <v>PORCENTAJE</v>
          </cell>
          <cell r="F591" t="str">
            <v>VR PARCIAL</v>
          </cell>
        </row>
        <row r="592">
          <cell r="B592" t="str">
            <v>ADMINISTRACION</v>
          </cell>
          <cell r="E592">
            <v>0.12</v>
          </cell>
          <cell r="G592">
            <v>2509.44</v>
          </cell>
        </row>
        <row r="593">
          <cell r="B593" t="str">
            <v>IMPREVISTOS</v>
          </cell>
          <cell r="E593">
            <v>0.08</v>
          </cell>
          <cell r="G593">
            <v>1672.96</v>
          </cell>
        </row>
        <row r="594">
          <cell r="B594" t="str">
            <v>UTILIDAD</v>
          </cell>
          <cell r="E594">
            <v>0.05</v>
          </cell>
          <cell r="G594">
            <v>1045.6000000000001</v>
          </cell>
        </row>
        <row r="595">
          <cell r="F595" t="str">
            <v>TOTAL COSTO INDIRECTO:</v>
          </cell>
          <cell r="G595">
            <v>5228</v>
          </cell>
        </row>
        <row r="598">
          <cell r="B598" t="str">
            <v>PROPONENTE</v>
          </cell>
          <cell r="F598" t="str">
            <v>ANALISIS DE PRECIO UNITARIO:</v>
          </cell>
          <cell r="G598">
            <v>26140</v>
          </cell>
        </row>
        <row r="601">
          <cell r="B601" t="str">
            <v>REPUBLICA DE COLOMBIA</v>
          </cell>
        </row>
        <row r="602">
          <cell r="B602" t="str">
            <v>GOBERNACION DEL PUTUMAYO</v>
          </cell>
        </row>
        <row r="603">
          <cell r="B603" t="str">
            <v>SECRETARIA DE INFRAESTRUCTURA DEPARTAMENTAL</v>
          </cell>
        </row>
        <row r="605">
          <cell r="B605" t="str">
            <v>OBJETO:</v>
          </cell>
          <cell r="C605" t="str">
            <v>CONSTRUCCION DE LA PLAZA DE MERCADO DE GANADO EN EL MUNICIPIO DE SIBUNDOY, DEPARTAMENTO DEL PUTUMAYO</v>
          </cell>
        </row>
        <row r="606">
          <cell r="F606" t="str">
            <v>FECHA:</v>
          </cell>
          <cell r="G606" t="str">
            <v>NOVIEMBRE 20 / 2003</v>
          </cell>
        </row>
        <row r="607">
          <cell r="A607" t="str">
            <v>5,2</v>
          </cell>
          <cell r="B607" t="str">
            <v>ITE M:</v>
          </cell>
          <cell r="C607" t="str">
            <v>CABALLETE</v>
          </cell>
          <cell r="F607" t="str">
            <v>UNIDAD:</v>
          </cell>
          <cell r="G607" t="str">
            <v>ML</v>
          </cell>
          <cell r="H607">
            <v>20883</v>
          </cell>
        </row>
        <row r="608">
          <cell r="H608">
            <v>15.68</v>
          </cell>
        </row>
        <row r="609">
          <cell r="B609" t="str">
            <v>MATERIALES</v>
          </cell>
        </row>
        <row r="610">
          <cell r="B610" t="str">
            <v>DESCRIPCION</v>
          </cell>
          <cell r="D610" t="str">
            <v>UND</v>
          </cell>
          <cell r="E610" t="str">
            <v>CANTIDAD</v>
          </cell>
          <cell r="F610" t="str">
            <v>VR UNITARIO</v>
          </cell>
          <cell r="G610" t="str">
            <v>VR UNITARIO</v>
          </cell>
        </row>
        <row r="611">
          <cell r="B611" t="str">
            <v>Gancho teja ondulada</v>
          </cell>
          <cell r="D611" t="str">
            <v>Un</v>
          </cell>
          <cell r="E611">
            <v>4.6900000000000004</v>
          </cell>
          <cell r="F611">
            <v>202</v>
          </cell>
          <cell r="G611">
            <v>947.38000000000011</v>
          </cell>
        </row>
        <row r="612">
          <cell r="B612" t="str">
            <v>Teja caballete</v>
          </cell>
          <cell r="D612" t="str">
            <v>Un</v>
          </cell>
          <cell r="E612">
            <v>1.1499999999999999</v>
          </cell>
          <cell r="F612">
            <v>14140</v>
          </cell>
          <cell r="G612">
            <v>16260.999999999998</v>
          </cell>
        </row>
        <row r="613">
          <cell r="D613" t="str">
            <v/>
          </cell>
          <cell r="F613">
            <v>0</v>
          </cell>
          <cell r="G613">
            <v>0</v>
          </cell>
        </row>
        <row r="614">
          <cell r="D614" t="str">
            <v/>
          </cell>
          <cell r="E614" t="str">
            <v xml:space="preserve">                 TOTAL MATERIALES:</v>
          </cell>
          <cell r="G614">
            <v>17208</v>
          </cell>
        </row>
        <row r="616">
          <cell r="B616" t="str">
            <v>MANO DE OBRA</v>
          </cell>
        </row>
        <row r="617">
          <cell r="B617" t="str">
            <v>DESCRIPCION</v>
          </cell>
          <cell r="C617" t="str">
            <v>JORNAL</v>
          </cell>
          <cell r="D617" t="str">
            <v>PRESTACIONES</v>
          </cell>
          <cell r="E617" t="str">
            <v>CANTIDAD</v>
          </cell>
          <cell r="F617" t="str">
            <v>RENDIMIENTO</v>
          </cell>
          <cell r="G617" t="str">
            <v>VR PARCIAL</v>
          </cell>
        </row>
        <row r="618">
          <cell r="B618" t="str">
            <v>Ayudante</v>
          </cell>
          <cell r="C618">
            <v>15000</v>
          </cell>
          <cell r="D618">
            <v>0.7</v>
          </cell>
          <cell r="E618">
            <v>1</v>
          </cell>
          <cell r="F618">
            <v>19.66</v>
          </cell>
          <cell r="G618">
            <v>1297.0498474059002</v>
          </cell>
        </row>
        <row r="619">
          <cell r="B619" t="str">
            <v xml:space="preserve">Oficial </v>
          </cell>
          <cell r="C619">
            <v>25480.000000000004</v>
          </cell>
          <cell r="D619">
            <v>0.7</v>
          </cell>
          <cell r="E619">
            <v>1</v>
          </cell>
          <cell r="F619">
            <v>19.66</v>
          </cell>
          <cell r="G619">
            <v>2203.2553407934893</v>
          </cell>
        </row>
        <row r="620">
          <cell r="C620">
            <v>0</v>
          </cell>
          <cell r="E620">
            <v>0</v>
          </cell>
          <cell r="G620">
            <v>0</v>
          </cell>
        </row>
        <row r="621">
          <cell r="E621" t="str">
            <v xml:space="preserve">              TOTAL MANO DE OBRA:</v>
          </cell>
          <cell r="G621">
            <v>3500</v>
          </cell>
          <cell r="H621">
            <v>3500</v>
          </cell>
        </row>
        <row r="623">
          <cell r="B623" t="str">
            <v>HERRAMIENTA Y EQUIPO</v>
          </cell>
        </row>
        <row r="624">
          <cell r="B624" t="str">
            <v>DESCRIPCION</v>
          </cell>
          <cell r="D624" t="str">
            <v>TIPO</v>
          </cell>
          <cell r="E624" t="str">
            <v>TARIFA</v>
          </cell>
          <cell r="F624" t="str">
            <v>RENDIMIENTO</v>
          </cell>
          <cell r="G624" t="str">
            <v>VR PARCIAL</v>
          </cell>
        </row>
        <row r="625">
          <cell r="B625" t="str">
            <v>Herramienta menor</v>
          </cell>
          <cell r="E625">
            <v>3500</v>
          </cell>
          <cell r="F625">
            <v>0.05</v>
          </cell>
          <cell r="G625">
            <v>175</v>
          </cell>
        </row>
        <row r="626">
          <cell r="D626" t="str">
            <v/>
          </cell>
          <cell r="E626">
            <v>0</v>
          </cell>
          <cell r="G626">
            <v>0</v>
          </cell>
        </row>
        <row r="627">
          <cell r="D627" t="str">
            <v/>
          </cell>
          <cell r="E627">
            <v>0</v>
          </cell>
          <cell r="F627">
            <v>0</v>
          </cell>
          <cell r="G627">
            <v>0</v>
          </cell>
        </row>
        <row r="628">
          <cell r="D628" t="str">
            <v xml:space="preserve">                      TOTAL HERRAMIENTA Y EQUIPO:</v>
          </cell>
          <cell r="G628">
            <v>175</v>
          </cell>
        </row>
        <row r="630">
          <cell r="B630" t="str">
            <v>TRANSPORTE</v>
          </cell>
        </row>
        <row r="631">
          <cell r="B631" t="str">
            <v>MATERIAL</v>
          </cell>
          <cell r="D631" t="str">
            <v>CANTIDAD</v>
          </cell>
          <cell r="E631" t="str">
            <v>DISTANCIA</v>
          </cell>
          <cell r="F631" t="str">
            <v>M3/KM</v>
          </cell>
          <cell r="G631" t="str">
            <v>VR UNITARIO</v>
          </cell>
        </row>
        <row r="634">
          <cell r="E634" t="str">
            <v xml:space="preserve">                  TOTAL TRANSPORTE:</v>
          </cell>
          <cell r="G634">
            <v>0</v>
          </cell>
        </row>
        <row r="636">
          <cell r="E636" t="str">
            <v>TOTAL COSTO DIRECTO:</v>
          </cell>
          <cell r="G636">
            <v>20883</v>
          </cell>
        </row>
        <row r="638">
          <cell r="B638" t="str">
            <v>COSTOS INDIRECTOS</v>
          </cell>
        </row>
        <row r="639">
          <cell r="B639" t="str">
            <v>DESCRIPCION</v>
          </cell>
          <cell r="D639" t="str">
            <v>PORCENTAJE</v>
          </cell>
          <cell r="F639" t="str">
            <v>VR PARCIAL</v>
          </cell>
        </row>
        <row r="640">
          <cell r="B640" t="str">
            <v>ADMINISTRACION</v>
          </cell>
          <cell r="E640">
            <v>0.12</v>
          </cell>
          <cell r="G640">
            <v>2505.96</v>
          </cell>
        </row>
        <row r="641">
          <cell r="B641" t="str">
            <v>IMPREVISTOS</v>
          </cell>
          <cell r="E641">
            <v>0.08</v>
          </cell>
          <cell r="G641">
            <v>1670.64</v>
          </cell>
        </row>
        <row r="642">
          <cell r="B642" t="str">
            <v>UTILIDAD</v>
          </cell>
          <cell r="E642">
            <v>0.05</v>
          </cell>
          <cell r="G642">
            <v>1044.1500000000001</v>
          </cell>
        </row>
        <row r="643">
          <cell r="F643" t="str">
            <v>TOTAL COSTO INDIRECTO:</v>
          </cell>
          <cell r="G643">
            <v>5221</v>
          </cell>
        </row>
        <row r="646">
          <cell r="B646" t="str">
            <v>PROPONENTE</v>
          </cell>
          <cell r="F646" t="str">
            <v>ANALISIS DE PRECIO UNITARIO:</v>
          </cell>
          <cell r="G646">
            <v>26104</v>
          </cell>
        </row>
        <row r="649">
          <cell r="B649" t="str">
            <v>REPUBLICA DE COLOMBIA</v>
          </cell>
        </row>
        <row r="650">
          <cell r="B650" t="str">
            <v>GOBERNACION DEL PUTUMAYO</v>
          </cell>
        </row>
        <row r="651">
          <cell r="B651" t="str">
            <v>SECRETARIA DE INFRAESTRUCTURA DEPARTAMENTAL</v>
          </cell>
        </row>
        <row r="653">
          <cell r="B653" t="str">
            <v>OBJETO:</v>
          </cell>
          <cell r="C653" t="str">
            <v>CONSTRUCCION DE LA PLAZA DE MERCADO DE GANADO EN EL MUNICIPIO DE SIBUNDOY, DEPARTAMENTO DEL PUTUMAYO</v>
          </cell>
        </row>
        <row r="654">
          <cell r="F654" t="str">
            <v>FECHA:</v>
          </cell>
          <cell r="G654" t="str">
            <v>NOVIEMBRE 20 / 2003</v>
          </cell>
        </row>
        <row r="655">
          <cell r="A655" t="str">
            <v>5,3</v>
          </cell>
          <cell r="B655" t="str">
            <v>ITE M:</v>
          </cell>
          <cell r="C655" t="str">
            <v>CORREA METALICA</v>
          </cell>
          <cell r="F655" t="str">
            <v>UNIDAD:</v>
          </cell>
          <cell r="G655" t="str">
            <v>ML</v>
          </cell>
          <cell r="H655">
            <v>14850</v>
          </cell>
        </row>
        <row r="656">
          <cell r="H656">
            <v>156.80000000000001</v>
          </cell>
        </row>
        <row r="657">
          <cell r="B657" t="str">
            <v>MATERIALES</v>
          </cell>
        </row>
        <row r="658">
          <cell r="B658" t="str">
            <v>DESCRIPCION</v>
          </cell>
          <cell r="D658" t="str">
            <v>UND</v>
          </cell>
          <cell r="E658" t="str">
            <v>CANTIDAD</v>
          </cell>
          <cell r="F658" t="str">
            <v>VR UNITARIO</v>
          </cell>
          <cell r="G658" t="str">
            <v>VR UNITARIO</v>
          </cell>
        </row>
        <row r="659">
          <cell r="B659" t="str">
            <v>Acero PDR-60</v>
          </cell>
          <cell r="D659" t="str">
            <v>Kg</v>
          </cell>
          <cell r="E659">
            <v>5</v>
          </cell>
          <cell r="F659">
            <v>1400</v>
          </cell>
          <cell r="G659">
            <v>7000</v>
          </cell>
        </row>
        <row r="660">
          <cell r="B660" t="str">
            <v>Soldadura eléctrica 1/8"</v>
          </cell>
          <cell r="D660" t="str">
            <v>Kg</v>
          </cell>
          <cell r="E660">
            <v>0.15</v>
          </cell>
          <cell r="F660">
            <v>3696.6</v>
          </cell>
          <cell r="G660">
            <v>554.49</v>
          </cell>
        </row>
        <row r="661">
          <cell r="B661" t="str">
            <v>Pintura anticorrosiva</v>
          </cell>
          <cell r="D661" t="str">
            <v>Gn</v>
          </cell>
          <cell r="E661">
            <v>0.04</v>
          </cell>
          <cell r="F661">
            <v>30900.95</v>
          </cell>
          <cell r="G661">
            <v>1236.038</v>
          </cell>
        </row>
        <row r="662">
          <cell r="D662" t="str">
            <v/>
          </cell>
          <cell r="E662" t="str">
            <v xml:space="preserve">                 TOTAL MATERIALES:</v>
          </cell>
          <cell r="G662">
            <v>8791</v>
          </cell>
        </row>
        <row r="664">
          <cell r="B664" t="str">
            <v>MANO DE OBRA</v>
          </cell>
        </row>
        <row r="665">
          <cell r="B665" t="str">
            <v>DESCRIPCION</v>
          </cell>
          <cell r="C665" t="str">
            <v>JORNAL</v>
          </cell>
          <cell r="D665" t="str">
            <v>PRESTACIONES</v>
          </cell>
          <cell r="E665" t="str">
            <v>CANTIDAD</v>
          </cell>
          <cell r="F665" t="str">
            <v>RENDIMIENTO</v>
          </cell>
          <cell r="G665" t="str">
            <v>VR PARCIAL</v>
          </cell>
        </row>
        <row r="666">
          <cell r="B666" t="str">
            <v>Ayudante</v>
          </cell>
          <cell r="C666">
            <v>15000</v>
          </cell>
          <cell r="D666">
            <v>0.7</v>
          </cell>
          <cell r="E666">
            <v>1</v>
          </cell>
          <cell r="F666">
            <v>16.760000000000002</v>
          </cell>
          <cell r="G666">
            <v>1521.4797136038185</v>
          </cell>
        </row>
        <row r="667">
          <cell r="B667" t="str">
            <v>Cerrajero</v>
          </cell>
          <cell r="C667">
            <v>34300</v>
          </cell>
          <cell r="D667">
            <v>0.7</v>
          </cell>
          <cell r="E667">
            <v>1</v>
          </cell>
          <cell r="F667">
            <v>16.760000000000002</v>
          </cell>
          <cell r="G667">
            <v>3479.1169451073984</v>
          </cell>
        </row>
        <row r="668">
          <cell r="C668">
            <v>0</v>
          </cell>
          <cell r="E668">
            <v>0</v>
          </cell>
          <cell r="G668">
            <v>0</v>
          </cell>
        </row>
        <row r="669">
          <cell r="E669" t="str">
            <v xml:space="preserve">              TOTAL MANO DE OBRA:</v>
          </cell>
          <cell r="G669">
            <v>5001</v>
          </cell>
          <cell r="H669">
            <v>5000</v>
          </cell>
        </row>
        <row r="671">
          <cell r="B671" t="str">
            <v>HERRAMIENTA Y EQUIPO</v>
          </cell>
        </row>
        <row r="672">
          <cell r="B672" t="str">
            <v>DESCRIPCION</v>
          </cell>
          <cell r="D672" t="str">
            <v>TIPO</v>
          </cell>
          <cell r="E672" t="str">
            <v>TARIFA</v>
          </cell>
          <cell r="F672" t="str">
            <v>RENDIMIENTO</v>
          </cell>
          <cell r="G672" t="str">
            <v>VR PARCIAL</v>
          </cell>
        </row>
        <row r="673">
          <cell r="B673" t="str">
            <v>Herramienta menor</v>
          </cell>
          <cell r="E673">
            <v>5001</v>
          </cell>
          <cell r="F673">
            <v>0.05</v>
          </cell>
          <cell r="G673">
            <v>250.05</v>
          </cell>
        </row>
        <row r="674">
          <cell r="B674" t="str">
            <v>Soldador eléctrico</v>
          </cell>
          <cell r="E674">
            <v>40400</v>
          </cell>
          <cell r="F674">
            <v>50</v>
          </cell>
          <cell r="G674">
            <v>808</v>
          </cell>
        </row>
        <row r="675">
          <cell r="D675" t="str">
            <v/>
          </cell>
          <cell r="E675">
            <v>0</v>
          </cell>
          <cell r="F675">
            <v>0</v>
          </cell>
          <cell r="G675">
            <v>0</v>
          </cell>
        </row>
        <row r="676">
          <cell r="D676" t="str">
            <v xml:space="preserve">                      TOTAL HERRAMIENTA Y EQUIPO:</v>
          </cell>
          <cell r="G676">
            <v>1058</v>
          </cell>
        </row>
        <row r="678">
          <cell r="B678" t="str">
            <v>TRANSPORTE</v>
          </cell>
        </row>
        <row r="679">
          <cell r="B679" t="str">
            <v>MATERIAL</v>
          </cell>
          <cell r="D679" t="str">
            <v>CANTIDAD</v>
          </cell>
          <cell r="E679" t="str">
            <v>DISTANCIA</v>
          </cell>
          <cell r="F679" t="str">
            <v>M3/KM</v>
          </cell>
          <cell r="G679" t="str">
            <v>VR UNITARIO</v>
          </cell>
        </row>
        <row r="682">
          <cell r="E682" t="str">
            <v xml:space="preserve">                  TOTAL TRANSPORTE:</v>
          </cell>
          <cell r="G682">
            <v>0</v>
          </cell>
        </row>
        <row r="684">
          <cell r="E684" t="str">
            <v>TOTAL COSTO DIRECTO:</v>
          </cell>
          <cell r="G684">
            <v>14850</v>
          </cell>
        </row>
        <row r="686">
          <cell r="B686" t="str">
            <v>COSTOS INDIRECTOS</v>
          </cell>
        </row>
        <row r="687">
          <cell r="B687" t="str">
            <v>DESCRIPCION</v>
          </cell>
          <cell r="D687" t="str">
            <v>PORCENTAJE</v>
          </cell>
          <cell r="F687" t="str">
            <v>VR PARCIAL</v>
          </cell>
        </row>
        <row r="688">
          <cell r="B688" t="str">
            <v>ADMINISTRACION</v>
          </cell>
          <cell r="E688">
            <v>0.12</v>
          </cell>
          <cell r="G688">
            <v>1782</v>
          </cell>
        </row>
        <row r="689">
          <cell r="B689" t="str">
            <v>IMPREVISTOS</v>
          </cell>
          <cell r="E689">
            <v>0.08</v>
          </cell>
          <cell r="G689">
            <v>1188</v>
          </cell>
        </row>
        <row r="690">
          <cell r="B690" t="str">
            <v>UTILIDAD</v>
          </cell>
          <cell r="E690">
            <v>0.05</v>
          </cell>
          <cell r="G690">
            <v>742.5</v>
          </cell>
        </row>
        <row r="691">
          <cell r="F691" t="str">
            <v>TOTAL COSTO INDIRECTO:</v>
          </cell>
          <cell r="G691">
            <v>3713</v>
          </cell>
        </row>
        <row r="694">
          <cell r="B694" t="str">
            <v>PROPONENTE</v>
          </cell>
          <cell r="F694" t="str">
            <v>ANALISIS DE PRECIO UNITARIO:</v>
          </cell>
          <cell r="G694">
            <v>18563</v>
          </cell>
        </row>
        <row r="697">
          <cell r="B697" t="str">
            <v>REPUBLICA DE COLOMBIA</v>
          </cell>
        </row>
        <row r="698">
          <cell r="B698" t="str">
            <v>GOBERNACION DEL PUTUMAYO</v>
          </cell>
        </row>
        <row r="699">
          <cell r="B699" t="str">
            <v>SECRETARIA DE INFRAESTRUCTURA DEPARTAMENTAL</v>
          </cell>
        </row>
        <row r="701">
          <cell r="B701" t="str">
            <v>OBJETO:</v>
          </cell>
          <cell r="C701" t="str">
            <v>CONSTRUCCION DE LA PLAZA DE MERCADO DE GANADO EN EL MUNICIPIO DE SIBUNDOY, DEPARTAMENTO DEL PUTUMAYO</v>
          </cell>
        </row>
        <row r="702">
          <cell r="F702" t="str">
            <v>FECHA:</v>
          </cell>
          <cell r="G702" t="str">
            <v>NOVIEMBRE 20 / 2003</v>
          </cell>
        </row>
        <row r="703">
          <cell r="A703" t="str">
            <v>5,4</v>
          </cell>
          <cell r="B703" t="str">
            <v>ITE M:</v>
          </cell>
          <cell r="C703" t="str">
            <v>CERCHA METALICA</v>
          </cell>
          <cell r="F703" t="str">
            <v>UNIDAD:</v>
          </cell>
          <cell r="G703" t="str">
            <v>ML</v>
          </cell>
          <cell r="H703">
            <v>29197</v>
          </cell>
        </row>
        <row r="704">
          <cell r="H704">
            <v>45.6</v>
          </cell>
        </row>
        <row r="705">
          <cell r="B705" t="str">
            <v>MATERIALES</v>
          </cell>
        </row>
        <row r="706">
          <cell r="B706" t="str">
            <v>DESCRIPCION</v>
          </cell>
          <cell r="D706" t="str">
            <v>UND</v>
          </cell>
          <cell r="E706" t="str">
            <v>CANTIDAD</v>
          </cell>
          <cell r="F706" t="str">
            <v>VR UNITARIO</v>
          </cell>
          <cell r="G706" t="str">
            <v>VR UNITARIO</v>
          </cell>
        </row>
        <row r="707">
          <cell r="B707" t="str">
            <v>Acero PDR-60</v>
          </cell>
          <cell r="D707" t="str">
            <v>Kg</v>
          </cell>
          <cell r="E707">
            <v>12</v>
          </cell>
          <cell r="F707">
            <v>1400</v>
          </cell>
          <cell r="G707">
            <v>16800</v>
          </cell>
        </row>
        <row r="708">
          <cell r="B708" t="str">
            <v>Soldadura eléctrica 1/8"</v>
          </cell>
          <cell r="D708" t="str">
            <v>Kg</v>
          </cell>
          <cell r="E708">
            <v>0.5</v>
          </cell>
          <cell r="F708">
            <v>3696.6</v>
          </cell>
          <cell r="G708">
            <v>1848.3</v>
          </cell>
        </row>
        <row r="709">
          <cell r="B709" t="str">
            <v>Pintura anticorrosiva</v>
          </cell>
          <cell r="D709" t="str">
            <v>Gn</v>
          </cell>
          <cell r="E709">
            <v>0.06</v>
          </cell>
          <cell r="F709">
            <v>30900.95</v>
          </cell>
          <cell r="G709">
            <v>1854.057</v>
          </cell>
        </row>
        <row r="710">
          <cell r="D710" t="str">
            <v/>
          </cell>
          <cell r="E710" t="str">
            <v xml:space="preserve">                 TOTAL MATERIALES:</v>
          </cell>
          <cell r="G710">
            <v>20502</v>
          </cell>
        </row>
        <row r="712">
          <cell r="B712" t="str">
            <v>MANO DE OBRA</v>
          </cell>
        </row>
        <row r="713">
          <cell r="B713" t="str">
            <v>DESCRIPCION</v>
          </cell>
          <cell r="C713" t="str">
            <v>JORNAL</v>
          </cell>
          <cell r="D713" t="str">
            <v>PRESTACIONES</v>
          </cell>
          <cell r="E713" t="str">
            <v>CANTIDAD</v>
          </cell>
          <cell r="F713" t="str">
            <v>RENDIMIENTO</v>
          </cell>
          <cell r="G713" t="str">
            <v>VR PARCIAL</v>
          </cell>
        </row>
        <row r="714">
          <cell r="B714" t="str">
            <v>Ayudante</v>
          </cell>
          <cell r="C714">
            <v>15000</v>
          </cell>
          <cell r="D714">
            <v>0.7</v>
          </cell>
          <cell r="E714">
            <v>2</v>
          </cell>
          <cell r="F714">
            <v>15.62</v>
          </cell>
          <cell r="G714">
            <v>3265.0448143405893</v>
          </cell>
        </row>
        <row r="715">
          <cell r="B715" t="str">
            <v>Cerrajero</v>
          </cell>
          <cell r="C715">
            <v>34300</v>
          </cell>
          <cell r="D715">
            <v>0.7</v>
          </cell>
          <cell r="E715">
            <v>1</v>
          </cell>
          <cell r="F715">
            <v>15.62</v>
          </cell>
          <cell r="G715">
            <v>3733.0345710627403</v>
          </cell>
        </row>
        <row r="716">
          <cell r="C716">
            <v>0</v>
          </cell>
          <cell r="E716">
            <v>0</v>
          </cell>
          <cell r="G716">
            <v>0</v>
          </cell>
        </row>
        <row r="717">
          <cell r="E717" t="str">
            <v xml:space="preserve">              TOTAL MANO DE OBRA:</v>
          </cell>
          <cell r="G717">
            <v>6998</v>
          </cell>
          <cell r="H717">
            <v>7000</v>
          </cell>
        </row>
        <row r="719">
          <cell r="B719" t="str">
            <v>HERRAMIENTA Y EQUIPO</v>
          </cell>
        </row>
        <row r="720">
          <cell r="B720" t="str">
            <v>DESCRIPCION</v>
          </cell>
          <cell r="D720" t="str">
            <v>TIPO</v>
          </cell>
          <cell r="E720" t="str">
            <v>TARIFA</v>
          </cell>
          <cell r="F720" t="str">
            <v>RENDIMIENTO</v>
          </cell>
          <cell r="G720" t="str">
            <v>VR PARCIAL</v>
          </cell>
        </row>
        <row r="721">
          <cell r="B721" t="str">
            <v>Herramienta menor</v>
          </cell>
          <cell r="E721">
            <v>6998</v>
          </cell>
          <cell r="F721">
            <v>0.05</v>
          </cell>
          <cell r="G721">
            <v>349.90000000000003</v>
          </cell>
        </row>
        <row r="722">
          <cell r="B722" t="str">
            <v>Soldador eléctrico</v>
          </cell>
          <cell r="E722">
            <v>40400</v>
          </cell>
          <cell r="F722">
            <v>30</v>
          </cell>
          <cell r="G722">
            <v>1346.6666666666667</v>
          </cell>
        </row>
        <row r="723">
          <cell r="D723" t="str">
            <v/>
          </cell>
          <cell r="E723">
            <v>0</v>
          </cell>
          <cell r="F723">
            <v>0</v>
          </cell>
          <cell r="G723">
            <v>0</v>
          </cell>
        </row>
        <row r="724">
          <cell r="D724" t="str">
            <v xml:space="preserve">                      TOTAL HERRAMIENTA Y EQUIPO:</v>
          </cell>
          <cell r="G724">
            <v>1697</v>
          </cell>
        </row>
        <row r="726">
          <cell r="B726" t="str">
            <v>TRANSPORTE</v>
          </cell>
        </row>
        <row r="727">
          <cell r="B727" t="str">
            <v>MATERIAL</v>
          </cell>
          <cell r="D727" t="str">
            <v>CANTIDAD</v>
          </cell>
          <cell r="E727" t="str">
            <v>DISTANCIA</v>
          </cell>
          <cell r="F727" t="str">
            <v>M3/KM</v>
          </cell>
          <cell r="G727" t="str">
            <v>VR UNITARIO</v>
          </cell>
        </row>
        <row r="730">
          <cell r="E730" t="str">
            <v xml:space="preserve">                  TOTAL TRANSPORTE:</v>
          </cell>
          <cell r="G730">
            <v>0</v>
          </cell>
        </row>
        <row r="732">
          <cell r="E732" t="str">
            <v>TOTAL COSTO DIRECTO:</v>
          </cell>
          <cell r="G732">
            <v>29197</v>
          </cell>
        </row>
        <row r="734">
          <cell r="B734" t="str">
            <v>COSTOS INDIRECTOS</v>
          </cell>
        </row>
        <row r="735">
          <cell r="B735" t="str">
            <v>DESCRIPCION</v>
          </cell>
          <cell r="D735" t="str">
            <v>PORCENTAJE</v>
          </cell>
          <cell r="F735" t="str">
            <v>VR PARCIAL</v>
          </cell>
        </row>
        <row r="736">
          <cell r="B736" t="str">
            <v>ADMINISTRACION</v>
          </cell>
          <cell r="E736">
            <v>0.12</v>
          </cell>
          <cell r="G736">
            <v>3503.64</v>
          </cell>
        </row>
        <row r="737">
          <cell r="B737" t="str">
            <v>IMPREVISTOS</v>
          </cell>
          <cell r="E737">
            <v>0.08</v>
          </cell>
          <cell r="G737">
            <v>2335.7600000000002</v>
          </cell>
        </row>
        <row r="738">
          <cell r="B738" t="str">
            <v>UTILIDAD</v>
          </cell>
          <cell r="E738">
            <v>0.05</v>
          </cell>
          <cell r="G738">
            <v>1459.8500000000001</v>
          </cell>
        </row>
        <row r="739">
          <cell r="F739" t="str">
            <v>TOTAL COSTO INDIRECTO:</v>
          </cell>
          <cell r="G739">
            <v>7299</v>
          </cell>
        </row>
        <row r="742">
          <cell r="B742" t="str">
            <v>PROPONENTE</v>
          </cell>
          <cell r="F742" t="str">
            <v>ANALISIS DE PRECIO UNITARIO:</v>
          </cell>
          <cell r="G742">
            <v>36496</v>
          </cell>
        </row>
        <row r="745">
          <cell r="B745" t="str">
            <v>REPUBLICA DE COLOMBIA</v>
          </cell>
        </row>
        <row r="746">
          <cell r="B746" t="str">
            <v>GOBERNACION DEL PUTUMAYO</v>
          </cell>
        </row>
        <row r="747">
          <cell r="B747" t="str">
            <v>SECRETARIA DE INFRAESTRUCTURA DEPARTAMENTAL</v>
          </cell>
        </row>
        <row r="749">
          <cell r="B749" t="str">
            <v>OBJETO:</v>
          </cell>
          <cell r="C749" t="str">
            <v>CONSTRUCCION DE LA PLAZA DE MERCADO DE GANADO EN EL MUNICIPIO DE SIBUNDOY, DEPARTAMENTO DEL PUTUMAYO</v>
          </cell>
        </row>
        <row r="750">
          <cell r="F750" t="str">
            <v>FECHA:</v>
          </cell>
          <cell r="G750" t="str">
            <v>NOVIEMBRE 20 / 2003</v>
          </cell>
        </row>
        <row r="751">
          <cell r="A751" t="str">
            <v>6,1</v>
          </cell>
          <cell r="B751" t="str">
            <v>ITE M:</v>
          </cell>
          <cell r="C751" t="str">
            <v>PUERTA CON PICAPORTE 2*0,8 m</v>
          </cell>
          <cell r="F751" t="str">
            <v>UNIDAD:</v>
          </cell>
          <cell r="G751" t="str">
            <v>UND</v>
          </cell>
          <cell r="H751">
            <v>69438</v>
          </cell>
        </row>
        <row r="752">
          <cell r="H752">
            <v>10</v>
          </cell>
        </row>
        <row r="753">
          <cell r="B753" t="str">
            <v>MATERIALES</v>
          </cell>
        </row>
        <row r="754">
          <cell r="B754" t="str">
            <v>DESCRIPCION</v>
          </cell>
          <cell r="D754" t="str">
            <v>UND</v>
          </cell>
          <cell r="E754" t="str">
            <v>CANTIDAD</v>
          </cell>
          <cell r="F754" t="str">
            <v>VR UNITARIO</v>
          </cell>
          <cell r="G754" t="str">
            <v>VR UNITARIO</v>
          </cell>
        </row>
        <row r="755">
          <cell r="B755" t="str">
            <v>Puerta metálica con picaporte</v>
          </cell>
          <cell r="D755" t="str">
            <v>Un</v>
          </cell>
          <cell r="E755">
            <v>1</v>
          </cell>
          <cell r="F755">
            <v>55045</v>
          </cell>
          <cell r="G755">
            <v>55045</v>
          </cell>
        </row>
        <row r="756">
          <cell r="D756" t="str">
            <v/>
          </cell>
          <cell r="E756">
            <v>0</v>
          </cell>
          <cell r="F756">
            <v>0</v>
          </cell>
          <cell r="G756">
            <v>0</v>
          </cell>
        </row>
        <row r="757">
          <cell r="D757" t="str">
            <v/>
          </cell>
          <cell r="E757">
            <v>0</v>
          </cell>
          <cell r="F757">
            <v>0</v>
          </cell>
          <cell r="G757">
            <v>0</v>
          </cell>
        </row>
        <row r="758">
          <cell r="D758" t="str">
            <v/>
          </cell>
          <cell r="E758" t="str">
            <v xml:space="preserve">                   TOTAL MATERIALES:</v>
          </cell>
          <cell r="G758">
            <v>55045</v>
          </cell>
        </row>
        <row r="760">
          <cell r="B760" t="str">
            <v>MANO DE OBRA</v>
          </cell>
        </row>
        <row r="761">
          <cell r="B761" t="str">
            <v>DESCRIPCION</v>
          </cell>
          <cell r="C761" t="str">
            <v>JORNAL</v>
          </cell>
          <cell r="D761" t="str">
            <v>PRESTACIONES</v>
          </cell>
          <cell r="E761" t="str">
            <v>CANTIDAD</v>
          </cell>
          <cell r="F761" t="str">
            <v>RENDIMIENTO</v>
          </cell>
          <cell r="G761" t="str">
            <v>VR PARCIAL</v>
          </cell>
        </row>
        <row r="762">
          <cell r="B762" t="str">
            <v>Ayudante</v>
          </cell>
          <cell r="C762">
            <v>15000</v>
          </cell>
          <cell r="D762">
            <v>0.7</v>
          </cell>
          <cell r="E762">
            <v>1</v>
          </cell>
          <cell r="F762">
            <v>5.0199999999999996</v>
          </cell>
          <cell r="G762">
            <v>5079.6812749003984</v>
          </cell>
        </row>
        <row r="763">
          <cell r="B763" t="str">
            <v xml:space="preserve">Oficial </v>
          </cell>
          <cell r="C763">
            <v>25480.000000000004</v>
          </cell>
          <cell r="D763">
            <v>0.7</v>
          </cell>
          <cell r="E763">
            <v>1</v>
          </cell>
          <cell r="F763">
            <v>5.0199999999999996</v>
          </cell>
          <cell r="G763">
            <v>8628.6852589641439</v>
          </cell>
        </row>
        <row r="764">
          <cell r="C764">
            <v>0</v>
          </cell>
          <cell r="E764">
            <v>0</v>
          </cell>
          <cell r="G764">
            <v>0</v>
          </cell>
        </row>
        <row r="765">
          <cell r="E765" t="str">
            <v xml:space="preserve">              TOTAL MANO DE OBRA:</v>
          </cell>
          <cell r="G765">
            <v>13708</v>
          </cell>
          <cell r="H765">
            <v>13700</v>
          </cell>
        </row>
        <row r="767">
          <cell r="B767" t="str">
            <v>HERRAMIENTA Y EQUIPO</v>
          </cell>
        </row>
        <row r="768">
          <cell r="B768" t="str">
            <v>DESCRIPCION</v>
          </cell>
          <cell r="D768" t="str">
            <v>TIPO</v>
          </cell>
          <cell r="E768" t="str">
            <v>TARIFA</v>
          </cell>
          <cell r="F768" t="str">
            <v>RENDIMIENTO</v>
          </cell>
          <cell r="G768" t="str">
            <v>VR PARCIAL</v>
          </cell>
        </row>
        <row r="769">
          <cell r="B769" t="str">
            <v>Herramienta menor</v>
          </cell>
          <cell r="E769">
            <v>13708</v>
          </cell>
          <cell r="F769">
            <v>0.05</v>
          </cell>
          <cell r="G769">
            <v>685.40000000000009</v>
          </cell>
        </row>
        <row r="770">
          <cell r="D770" t="str">
            <v/>
          </cell>
          <cell r="E770">
            <v>0</v>
          </cell>
          <cell r="G770">
            <v>0</v>
          </cell>
        </row>
        <row r="771">
          <cell r="D771" t="str">
            <v/>
          </cell>
          <cell r="E771">
            <v>0</v>
          </cell>
          <cell r="F771">
            <v>0</v>
          </cell>
          <cell r="G771">
            <v>0</v>
          </cell>
        </row>
        <row r="772">
          <cell r="D772" t="str">
            <v xml:space="preserve">                      TOTAL HERRAMIENTA Y EQUIPO:</v>
          </cell>
          <cell r="G772">
            <v>685</v>
          </cell>
        </row>
        <row r="774">
          <cell r="B774" t="str">
            <v>TRANSPORTE</v>
          </cell>
        </row>
        <row r="775">
          <cell r="B775" t="str">
            <v>MATERIAL</v>
          </cell>
          <cell r="D775" t="str">
            <v>CANTIDAD</v>
          </cell>
          <cell r="E775" t="str">
            <v>DISTANCIA</v>
          </cell>
          <cell r="F775" t="str">
            <v>M3/KM</v>
          </cell>
          <cell r="G775" t="str">
            <v>VR UNITARIO</v>
          </cell>
        </row>
        <row r="778">
          <cell r="E778" t="str">
            <v xml:space="preserve">                  TOTAL TRANSPORTE:</v>
          </cell>
          <cell r="G778">
            <v>0</v>
          </cell>
        </row>
        <row r="780">
          <cell r="E780" t="str">
            <v>TOTAL COSTO DIRECTO:</v>
          </cell>
          <cell r="G780">
            <v>69438</v>
          </cell>
        </row>
        <row r="782">
          <cell r="B782" t="str">
            <v>COSTOS INDIRECTOS</v>
          </cell>
        </row>
        <row r="783">
          <cell r="B783" t="str">
            <v>DESCRIPCION</v>
          </cell>
          <cell r="D783" t="str">
            <v>PORCENTAJE</v>
          </cell>
          <cell r="F783" t="str">
            <v>VR PARCIAL</v>
          </cell>
        </row>
        <row r="784">
          <cell r="B784" t="str">
            <v>ADMINISTRACION</v>
          </cell>
          <cell r="E784">
            <v>0.12</v>
          </cell>
          <cell r="G784">
            <v>8332.56</v>
          </cell>
        </row>
        <row r="785">
          <cell r="B785" t="str">
            <v>IMPREVISTOS</v>
          </cell>
          <cell r="E785">
            <v>0.08</v>
          </cell>
          <cell r="G785">
            <v>5555.04</v>
          </cell>
        </row>
        <row r="786">
          <cell r="B786" t="str">
            <v>UTILIDAD</v>
          </cell>
          <cell r="E786">
            <v>0.05</v>
          </cell>
          <cell r="G786">
            <v>3471.9</v>
          </cell>
        </row>
        <row r="787">
          <cell r="F787" t="str">
            <v>TOTAL COSTO INDIRECTO:</v>
          </cell>
          <cell r="G787">
            <v>17360</v>
          </cell>
        </row>
        <row r="790">
          <cell r="B790" t="str">
            <v>PROPONENTE</v>
          </cell>
          <cell r="F790" t="str">
            <v>ANALISIS DE PRECIO UNITARIO:</v>
          </cell>
          <cell r="G790">
            <v>86798</v>
          </cell>
        </row>
        <row r="793">
          <cell r="B793" t="str">
            <v>REPUBLICA DE COLOMBIA</v>
          </cell>
        </row>
        <row r="794">
          <cell r="B794" t="str">
            <v>GOBERNACION DEL PUTUMAYO</v>
          </cell>
        </row>
        <row r="795">
          <cell r="B795" t="str">
            <v>SECRETARIA DE INFRAESTRUCTURA DEPARTAMENTAL</v>
          </cell>
        </row>
        <row r="797">
          <cell r="B797" t="str">
            <v>OBJETO:</v>
          </cell>
          <cell r="C797" t="str">
            <v>CONSTRUCCION DE LA PLAZA DE MERCADO DE GANADO EN EL MUNICIPIO DE SIBUNDOY, DEPARTAMENTO DEL PUTUMAYO</v>
          </cell>
        </row>
        <row r="798">
          <cell r="F798" t="str">
            <v>FECHA:</v>
          </cell>
          <cell r="G798" t="str">
            <v>NOVIEMBRE 20 / 2003</v>
          </cell>
        </row>
        <row r="799">
          <cell r="A799" t="str">
            <v>7,1</v>
          </cell>
          <cell r="B799" t="str">
            <v>ITE M:</v>
          </cell>
          <cell r="C799" t="str">
            <v>CAJA DE INSPECCION 0,8*0,8 m</v>
          </cell>
          <cell r="F799" t="str">
            <v>UNIDAD:</v>
          </cell>
          <cell r="G799" t="str">
            <v>UND</v>
          </cell>
          <cell r="H799">
            <v>128943</v>
          </cell>
        </row>
        <row r="800">
          <cell r="H800">
            <v>1</v>
          </cell>
        </row>
        <row r="801">
          <cell r="B801" t="str">
            <v>MATERIALES</v>
          </cell>
        </row>
        <row r="802">
          <cell r="B802" t="str">
            <v>DESCRIPCION</v>
          </cell>
          <cell r="D802" t="str">
            <v>UND</v>
          </cell>
          <cell r="E802" t="str">
            <v>CANTIDAD</v>
          </cell>
          <cell r="F802" t="str">
            <v>VR UNITARIO</v>
          </cell>
          <cell r="G802" t="str">
            <v>VR UNITARIO</v>
          </cell>
        </row>
        <row r="803">
          <cell r="B803" t="str">
            <v>Agua</v>
          </cell>
          <cell r="D803" t="str">
            <v>Lt</v>
          </cell>
          <cell r="E803">
            <v>74</v>
          </cell>
          <cell r="F803">
            <v>10.4</v>
          </cell>
          <cell r="G803">
            <v>769.6</v>
          </cell>
        </row>
        <row r="804">
          <cell r="B804" t="str">
            <v>Cemento gris</v>
          </cell>
          <cell r="D804" t="str">
            <v>Kg</v>
          </cell>
          <cell r="E804">
            <v>135.19999999999999</v>
          </cell>
          <cell r="F804">
            <v>440</v>
          </cell>
          <cell r="G804">
            <v>59487.999999999993</v>
          </cell>
        </row>
        <row r="805">
          <cell r="B805" t="str">
            <v>Arena de río</v>
          </cell>
          <cell r="D805" t="str">
            <v>M3</v>
          </cell>
          <cell r="E805">
            <v>0.39</v>
          </cell>
          <cell r="F805">
            <v>6240</v>
          </cell>
          <cell r="G805">
            <v>2433.6</v>
          </cell>
        </row>
        <row r="806">
          <cell r="B806" t="str">
            <v>Triturado</v>
          </cell>
          <cell r="D806" t="str">
            <v>M3</v>
          </cell>
          <cell r="E806">
            <v>0.22</v>
          </cell>
          <cell r="F806">
            <v>35000</v>
          </cell>
          <cell r="G806">
            <v>7700</v>
          </cell>
        </row>
        <row r="807">
          <cell r="B807" t="str">
            <v>Recebo</v>
          </cell>
          <cell r="D807" t="str">
            <v>M3</v>
          </cell>
          <cell r="E807">
            <v>0.15</v>
          </cell>
          <cell r="F807">
            <v>6060</v>
          </cell>
          <cell r="G807">
            <v>909</v>
          </cell>
        </row>
        <row r="808">
          <cell r="B808" t="str">
            <v>Ladrillo común</v>
          </cell>
          <cell r="D808" t="str">
            <v>Un</v>
          </cell>
          <cell r="E808">
            <v>142</v>
          </cell>
          <cell r="F808">
            <v>156.54999999999998</v>
          </cell>
          <cell r="G808">
            <v>22230.1</v>
          </cell>
        </row>
        <row r="809">
          <cell r="B809" t="str">
            <v>Alambre negro</v>
          </cell>
          <cell r="D809" t="str">
            <v>Kg</v>
          </cell>
          <cell r="E809">
            <v>0.13</v>
          </cell>
          <cell r="F809">
            <v>1800</v>
          </cell>
          <cell r="G809">
            <v>234</v>
          </cell>
        </row>
        <row r="810">
          <cell r="B810" t="str">
            <v>Acero PDR-60</v>
          </cell>
          <cell r="D810" t="str">
            <v>Kg</v>
          </cell>
          <cell r="E810">
            <v>6.36</v>
          </cell>
          <cell r="F810">
            <v>1400</v>
          </cell>
          <cell r="G810">
            <v>8904</v>
          </cell>
        </row>
        <row r="811">
          <cell r="D811" t="str">
            <v/>
          </cell>
          <cell r="E811" t="str">
            <v xml:space="preserve">                 TOTAL MATERIALES:</v>
          </cell>
          <cell r="G811">
            <v>102668</v>
          </cell>
        </row>
        <row r="813">
          <cell r="B813" t="str">
            <v>MANO DE OBRA</v>
          </cell>
        </row>
        <row r="814">
          <cell r="B814" t="str">
            <v>DESCRIPCION</v>
          </cell>
          <cell r="C814" t="str">
            <v>JORNAL</v>
          </cell>
          <cell r="D814" t="str">
            <v>PRESTACIONES</v>
          </cell>
          <cell r="E814" t="str">
            <v>CANTIDAD</v>
          </cell>
          <cell r="F814" t="str">
            <v>RENDIMIENTO</v>
          </cell>
          <cell r="G814" t="str">
            <v>VR PARCIAL</v>
          </cell>
        </row>
        <row r="815">
          <cell r="B815" t="str">
            <v>Ayudante</v>
          </cell>
          <cell r="C815">
            <v>15000</v>
          </cell>
          <cell r="D815">
            <v>0.7</v>
          </cell>
          <cell r="E815">
            <v>1</v>
          </cell>
          <cell r="F815">
            <v>2.75</v>
          </cell>
          <cell r="G815">
            <v>9272.7272727272721</v>
          </cell>
        </row>
        <row r="816">
          <cell r="B816" t="str">
            <v xml:space="preserve">Oficial </v>
          </cell>
          <cell r="C816">
            <v>25480.000000000004</v>
          </cell>
          <cell r="D816">
            <v>0.7</v>
          </cell>
          <cell r="E816">
            <v>1</v>
          </cell>
          <cell r="F816">
            <v>2.75</v>
          </cell>
          <cell r="G816">
            <v>15751.272727272728</v>
          </cell>
        </row>
        <row r="817">
          <cell r="C817">
            <v>0</v>
          </cell>
          <cell r="E817">
            <v>0</v>
          </cell>
          <cell r="G817">
            <v>0</v>
          </cell>
        </row>
        <row r="818">
          <cell r="E818" t="str">
            <v xml:space="preserve">              TOTAL MANO DE OBRA:</v>
          </cell>
          <cell r="G818">
            <v>25024</v>
          </cell>
          <cell r="H818">
            <v>25000</v>
          </cell>
        </row>
        <row r="820">
          <cell r="B820" t="str">
            <v>HERRAMIENTA Y EQUIPO</v>
          </cell>
        </row>
        <row r="821">
          <cell r="B821" t="str">
            <v>DESCRIPCION</v>
          </cell>
          <cell r="D821" t="str">
            <v>TIPO</v>
          </cell>
          <cell r="E821" t="str">
            <v>TARIFA</v>
          </cell>
          <cell r="F821" t="str">
            <v>RENDIMIENTO</v>
          </cell>
          <cell r="G821" t="str">
            <v>VR PARCIAL</v>
          </cell>
        </row>
        <row r="822">
          <cell r="B822" t="str">
            <v>Herramienta menor</v>
          </cell>
          <cell r="E822">
            <v>25024</v>
          </cell>
          <cell r="F822">
            <v>0.05</v>
          </cell>
          <cell r="G822">
            <v>1251.2</v>
          </cell>
        </row>
        <row r="823">
          <cell r="D823" t="str">
            <v/>
          </cell>
          <cell r="E823">
            <v>0</v>
          </cell>
          <cell r="G823">
            <v>0</v>
          </cell>
        </row>
        <row r="824">
          <cell r="D824" t="str">
            <v/>
          </cell>
          <cell r="E824">
            <v>0</v>
          </cell>
          <cell r="F824">
            <v>0</v>
          </cell>
          <cell r="G824">
            <v>0</v>
          </cell>
        </row>
        <row r="825">
          <cell r="D825" t="str">
            <v xml:space="preserve">                      TOTAL HERRAMIENTA Y EQUIPO:</v>
          </cell>
          <cell r="G825">
            <v>1251</v>
          </cell>
        </row>
        <row r="827">
          <cell r="B827" t="str">
            <v>TRANSPORTE</v>
          </cell>
        </row>
        <row r="828">
          <cell r="B828" t="str">
            <v>MATERIAL</v>
          </cell>
          <cell r="D828" t="str">
            <v>CANTIDAD</v>
          </cell>
          <cell r="E828" t="str">
            <v>DISTANCIA</v>
          </cell>
          <cell r="F828" t="str">
            <v>M3/KM</v>
          </cell>
          <cell r="G828" t="str">
            <v>VR UNITARIO</v>
          </cell>
        </row>
        <row r="831">
          <cell r="E831" t="str">
            <v xml:space="preserve">                  TOTAL TRANSPORTE:</v>
          </cell>
          <cell r="G831">
            <v>0</v>
          </cell>
        </row>
        <row r="833">
          <cell r="E833" t="str">
            <v>TOTAL COSTO DIRECTO:</v>
          </cell>
          <cell r="G833">
            <v>128943</v>
          </cell>
        </row>
        <row r="835">
          <cell r="B835" t="str">
            <v>COSTOS INDIRECTOS</v>
          </cell>
        </row>
        <row r="836">
          <cell r="B836" t="str">
            <v>DESCRIPCION</v>
          </cell>
          <cell r="D836" t="str">
            <v>PORCENTAJE</v>
          </cell>
          <cell r="F836" t="str">
            <v>VR PARCIAL</v>
          </cell>
        </row>
        <row r="837">
          <cell r="B837" t="str">
            <v>ADMINISTRACION</v>
          </cell>
          <cell r="E837">
            <v>0.12</v>
          </cell>
          <cell r="G837">
            <v>15473.16</v>
          </cell>
        </row>
        <row r="838">
          <cell r="B838" t="str">
            <v>IMPREVISTOS</v>
          </cell>
          <cell r="E838">
            <v>0.08</v>
          </cell>
          <cell r="G838">
            <v>10315.44</v>
          </cell>
        </row>
        <row r="839">
          <cell r="B839" t="str">
            <v>UTILIDAD</v>
          </cell>
          <cell r="E839">
            <v>0.05</v>
          </cell>
          <cell r="G839">
            <v>6447.1500000000005</v>
          </cell>
        </row>
        <row r="840">
          <cell r="F840" t="str">
            <v>TOTAL COSTO INDIRECTO:</v>
          </cell>
          <cell r="G840">
            <v>32236</v>
          </cell>
        </row>
        <row r="843">
          <cell r="B843" t="str">
            <v>PROPONENTE</v>
          </cell>
          <cell r="F843" t="str">
            <v>ANALISIS DE PRECIO UNITARIO:</v>
          </cell>
          <cell r="G843">
            <v>161179</v>
          </cell>
        </row>
        <row r="846">
          <cell r="B846" t="str">
            <v>REPUBLICA DE COLOMBIA</v>
          </cell>
        </row>
        <row r="847">
          <cell r="B847" t="str">
            <v>GOBERNACION DEL PUTUMAYO</v>
          </cell>
        </row>
        <row r="848">
          <cell r="B848" t="str">
            <v>SECRETARIA DE INFRAESTRUCTURA DEPARTAMENTAL</v>
          </cell>
        </row>
        <row r="850">
          <cell r="B850" t="str">
            <v>OBJETO:</v>
          </cell>
          <cell r="C850" t="str">
            <v>CONSTRUCCION DE LA PLAZA DE MERCADO DE GANADO EN EL MUNICIPIO DE SIBUNDOY, DEPARTAMENTO DEL PUTUMAYO</v>
          </cell>
        </row>
        <row r="851">
          <cell r="F851" t="str">
            <v>FECHA:</v>
          </cell>
          <cell r="G851" t="str">
            <v>NOVIEMBRE 20 / 2003</v>
          </cell>
        </row>
        <row r="852">
          <cell r="A852" t="str">
            <v>7,2</v>
          </cell>
          <cell r="B852" t="str">
            <v>ITE M:</v>
          </cell>
          <cell r="C852" t="str">
            <v>INSTALACION TUBERIA 3" SAN</v>
          </cell>
          <cell r="F852" t="str">
            <v>UNIDAD:</v>
          </cell>
          <cell r="G852" t="str">
            <v>ML</v>
          </cell>
          <cell r="H852">
            <v>15034</v>
          </cell>
        </row>
        <row r="853">
          <cell r="H853">
            <v>36.5</v>
          </cell>
        </row>
        <row r="854">
          <cell r="B854" t="str">
            <v>MATERIALES</v>
          </cell>
        </row>
        <row r="855">
          <cell r="B855" t="str">
            <v>DESCRIPCION</v>
          </cell>
          <cell r="D855" t="str">
            <v>UND</v>
          </cell>
          <cell r="E855" t="str">
            <v>CANTIDAD</v>
          </cell>
          <cell r="F855" t="str">
            <v>VR UNITARIO</v>
          </cell>
          <cell r="G855" t="str">
            <v>VR UNITARIO</v>
          </cell>
        </row>
        <row r="856">
          <cell r="B856" t="str">
            <v>Tuberia PVC sanitaria 3"</v>
          </cell>
          <cell r="D856" t="str">
            <v>ML</v>
          </cell>
          <cell r="E856">
            <v>1</v>
          </cell>
          <cell r="F856">
            <v>11968</v>
          </cell>
          <cell r="G856">
            <v>11968</v>
          </cell>
        </row>
        <row r="857">
          <cell r="B857" t="str">
            <v>Union PVC sanitaria 3"</v>
          </cell>
          <cell r="D857" t="str">
            <v>Un</v>
          </cell>
          <cell r="E857">
            <v>0.17</v>
          </cell>
          <cell r="F857">
            <v>2595.6999999999998</v>
          </cell>
          <cell r="G857">
            <v>441.26900000000001</v>
          </cell>
        </row>
        <row r="858">
          <cell r="D858" t="str">
            <v/>
          </cell>
          <cell r="E858">
            <v>0</v>
          </cell>
          <cell r="F858">
            <v>0</v>
          </cell>
          <cell r="G858">
            <v>0</v>
          </cell>
        </row>
        <row r="859">
          <cell r="D859" t="str">
            <v/>
          </cell>
          <cell r="E859" t="str">
            <v xml:space="preserve">                   TOTAL MATERIALES:</v>
          </cell>
          <cell r="G859">
            <v>12409</v>
          </cell>
        </row>
        <row r="861">
          <cell r="B861" t="str">
            <v>MANO DE OBRA</v>
          </cell>
        </row>
        <row r="862">
          <cell r="B862" t="str">
            <v>DESCRIPCION</v>
          </cell>
          <cell r="C862" t="str">
            <v>JORNAL</v>
          </cell>
          <cell r="D862" t="str">
            <v>PRESTACIONES</v>
          </cell>
          <cell r="E862" t="str">
            <v>CANTIDAD</v>
          </cell>
          <cell r="F862" t="str">
            <v>RENDIMIENTO</v>
          </cell>
          <cell r="G862" t="str">
            <v>VR PARCIAL</v>
          </cell>
        </row>
        <row r="863">
          <cell r="B863" t="str">
            <v>Ayudante</v>
          </cell>
          <cell r="C863">
            <v>15000</v>
          </cell>
          <cell r="D863">
            <v>0.7</v>
          </cell>
          <cell r="E863">
            <v>1</v>
          </cell>
          <cell r="F863">
            <v>27.53</v>
          </cell>
          <cell r="G863">
            <v>926.26225935343257</v>
          </cell>
        </row>
        <row r="864">
          <cell r="B864" t="str">
            <v xml:space="preserve">Oficial </v>
          </cell>
          <cell r="C864">
            <v>25480.000000000004</v>
          </cell>
          <cell r="D864">
            <v>0.7</v>
          </cell>
          <cell r="E864">
            <v>1</v>
          </cell>
          <cell r="F864">
            <v>27.53</v>
          </cell>
          <cell r="G864">
            <v>1573.4108245550308</v>
          </cell>
        </row>
        <row r="865">
          <cell r="C865">
            <v>0</v>
          </cell>
          <cell r="E865">
            <v>0</v>
          </cell>
          <cell r="G865">
            <v>0</v>
          </cell>
        </row>
        <row r="866">
          <cell r="E866" t="str">
            <v xml:space="preserve">              TOTAL MANO DE OBRA:</v>
          </cell>
          <cell r="G866">
            <v>2500</v>
          </cell>
          <cell r="H866">
            <v>2500</v>
          </cell>
        </row>
        <row r="868">
          <cell r="B868" t="str">
            <v>HERRAMIENTA Y EQUIPO</v>
          </cell>
        </row>
        <row r="869">
          <cell r="B869" t="str">
            <v>DESCRIPCION</v>
          </cell>
          <cell r="D869" t="str">
            <v>TIPO</v>
          </cell>
          <cell r="E869" t="str">
            <v>TARIFA</v>
          </cell>
          <cell r="F869" t="str">
            <v>RENDIMIENTO</v>
          </cell>
          <cell r="G869" t="str">
            <v>VR PARCIAL</v>
          </cell>
        </row>
        <row r="870">
          <cell r="B870" t="str">
            <v>Herramienta menor</v>
          </cell>
          <cell r="E870">
            <v>2500</v>
          </cell>
          <cell r="F870">
            <v>0.05</v>
          </cell>
          <cell r="G870">
            <v>125</v>
          </cell>
        </row>
        <row r="871">
          <cell r="D871" t="str">
            <v/>
          </cell>
          <cell r="E871">
            <v>0</v>
          </cell>
          <cell r="G871">
            <v>0</v>
          </cell>
        </row>
        <row r="872">
          <cell r="D872" t="str">
            <v/>
          </cell>
          <cell r="E872">
            <v>0</v>
          </cell>
          <cell r="F872">
            <v>0</v>
          </cell>
          <cell r="G872">
            <v>0</v>
          </cell>
        </row>
        <row r="873">
          <cell r="D873" t="str">
            <v xml:space="preserve">                      TOTAL HERRAMIENTA Y EQUIPO:</v>
          </cell>
          <cell r="G873">
            <v>125</v>
          </cell>
        </row>
        <row r="875">
          <cell r="B875" t="str">
            <v>TRANSPORTE</v>
          </cell>
        </row>
        <row r="876">
          <cell r="B876" t="str">
            <v>MATERIAL</v>
          </cell>
          <cell r="D876" t="str">
            <v>CANTIDAD</v>
          </cell>
          <cell r="E876" t="str">
            <v>DISTANCIA</v>
          </cell>
          <cell r="F876" t="str">
            <v>M3/KM</v>
          </cell>
          <cell r="G876" t="str">
            <v>VR UNITARIO</v>
          </cell>
        </row>
        <row r="879">
          <cell r="E879" t="str">
            <v xml:space="preserve">                  TOTAL TRANSPORTE:</v>
          </cell>
          <cell r="G879">
            <v>0</v>
          </cell>
        </row>
        <row r="881">
          <cell r="E881" t="str">
            <v>TOTAL COSTO DIRECTO:</v>
          </cell>
          <cell r="G881">
            <v>15034</v>
          </cell>
        </row>
        <row r="883">
          <cell r="B883" t="str">
            <v>COSTOS INDIRECTOS</v>
          </cell>
        </row>
        <row r="884">
          <cell r="B884" t="str">
            <v>DESCRIPCION</v>
          </cell>
          <cell r="D884" t="str">
            <v>PORCENTAJE</v>
          </cell>
          <cell r="F884" t="str">
            <v>VR PARCIAL</v>
          </cell>
        </row>
        <row r="885">
          <cell r="B885" t="str">
            <v>ADMINISTRACION</v>
          </cell>
          <cell r="E885">
            <v>0.12</v>
          </cell>
          <cell r="G885">
            <v>1804.08</v>
          </cell>
        </row>
        <row r="886">
          <cell r="B886" t="str">
            <v>IMPREVISTOS</v>
          </cell>
          <cell r="E886">
            <v>0.08</v>
          </cell>
          <cell r="G886">
            <v>1202.72</v>
          </cell>
        </row>
        <row r="887">
          <cell r="B887" t="str">
            <v>UTILIDAD</v>
          </cell>
          <cell r="E887">
            <v>0.05</v>
          </cell>
          <cell r="G887">
            <v>751.7</v>
          </cell>
        </row>
        <row r="888">
          <cell r="F888" t="str">
            <v>TOTAL COSTO INDIRECTO:</v>
          </cell>
          <cell r="G888">
            <v>3759</v>
          </cell>
        </row>
        <row r="891">
          <cell r="B891" t="str">
            <v>PROPONENTE</v>
          </cell>
          <cell r="F891" t="str">
            <v>ANALISIS DE PRECIO UNITARIO:</v>
          </cell>
          <cell r="G891">
            <v>18793</v>
          </cell>
        </row>
        <row r="894">
          <cell r="B894" t="str">
            <v>REPUBLICA DE COLOMBIA</v>
          </cell>
        </row>
        <row r="895">
          <cell r="B895" t="str">
            <v>GOBERNACION DEL PUTUMAYO</v>
          </cell>
        </row>
        <row r="896">
          <cell r="B896" t="str">
            <v>SECRETARIA DE INFRAESTRUCTURA DEPARTAMENTAL</v>
          </cell>
        </row>
        <row r="898">
          <cell r="B898" t="str">
            <v>OBJETO:</v>
          </cell>
          <cell r="C898" t="str">
            <v>CONSTRUCCION DE LA PLAZA DE MERCADO DE GANADO EN EL MUNICIPIO DE SIBUNDOY, DEPARTAMENTO DEL PUTUMAYO</v>
          </cell>
        </row>
        <row r="899">
          <cell r="F899" t="str">
            <v>FECHA:</v>
          </cell>
          <cell r="G899" t="str">
            <v>NOVIEMBRE 20 / 2003</v>
          </cell>
        </row>
        <row r="900">
          <cell r="A900" t="str">
            <v>7,3</v>
          </cell>
          <cell r="B900" t="str">
            <v>ITE M:</v>
          </cell>
          <cell r="C900" t="str">
            <v>INSTALACION TUBERIA 4" SAN</v>
          </cell>
          <cell r="F900" t="str">
            <v>UNIDAD:</v>
          </cell>
          <cell r="G900" t="str">
            <v>ML</v>
          </cell>
          <cell r="H900">
            <v>20186</v>
          </cell>
        </row>
        <row r="901">
          <cell r="H901">
            <v>17.399999999999999</v>
          </cell>
        </row>
        <row r="902">
          <cell r="B902" t="str">
            <v>MATERIALES</v>
          </cell>
        </row>
        <row r="903">
          <cell r="B903" t="str">
            <v>DESCRIPCION</v>
          </cell>
          <cell r="D903" t="str">
            <v>UND</v>
          </cell>
          <cell r="E903" t="str">
            <v>CANTIDAD</v>
          </cell>
          <cell r="F903" t="str">
            <v>VR UNITARIO</v>
          </cell>
          <cell r="G903" t="str">
            <v>VR UNITARIO</v>
          </cell>
        </row>
        <row r="904">
          <cell r="B904" t="str">
            <v>Tuberia PVC sanitaria 4"</v>
          </cell>
          <cell r="D904" t="str">
            <v>ML</v>
          </cell>
          <cell r="E904">
            <v>1</v>
          </cell>
          <cell r="F904">
            <v>16679</v>
          </cell>
          <cell r="G904">
            <v>16679</v>
          </cell>
        </row>
        <row r="905">
          <cell r="B905" t="str">
            <v>Union PVC sanitaria 4"</v>
          </cell>
          <cell r="D905" t="str">
            <v>Un</v>
          </cell>
          <cell r="E905">
            <v>0.17</v>
          </cell>
          <cell r="F905">
            <v>5186.3499999999995</v>
          </cell>
          <cell r="G905">
            <v>881.67949999999996</v>
          </cell>
        </row>
        <row r="906">
          <cell r="D906" t="str">
            <v/>
          </cell>
          <cell r="E906">
            <v>0</v>
          </cell>
          <cell r="F906">
            <v>0</v>
          </cell>
          <cell r="G906">
            <v>0</v>
          </cell>
        </row>
        <row r="907">
          <cell r="D907" t="str">
            <v/>
          </cell>
          <cell r="E907" t="str">
            <v xml:space="preserve">                   TOTAL MATERIALES:</v>
          </cell>
          <cell r="G907">
            <v>17561</v>
          </cell>
        </row>
        <row r="909">
          <cell r="B909" t="str">
            <v>MANO DE OBRA</v>
          </cell>
        </row>
        <row r="910">
          <cell r="B910" t="str">
            <v>DESCRIPCION</v>
          </cell>
          <cell r="C910" t="str">
            <v>JORNAL</v>
          </cell>
          <cell r="D910" t="str">
            <v>PRESTACIONES</v>
          </cell>
          <cell r="E910" t="str">
            <v>CANTIDAD</v>
          </cell>
          <cell r="F910" t="str">
            <v>RENDIMIENTO</v>
          </cell>
          <cell r="G910" t="str">
            <v>VR PARCIAL</v>
          </cell>
        </row>
        <row r="911">
          <cell r="B911" t="str">
            <v>Ayudante</v>
          </cell>
          <cell r="C911">
            <v>15000</v>
          </cell>
          <cell r="D911">
            <v>0.7</v>
          </cell>
          <cell r="E911">
            <v>1</v>
          </cell>
          <cell r="F911">
            <v>27.53</v>
          </cell>
          <cell r="G911">
            <v>926.26225935343257</v>
          </cell>
        </row>
        <row r="912">
          <cell r="B912" t="str">
            <v xml:space="preserve">Oficial </v>
          </cell>
          <cell r="C912">
            <v>25480.000000000004</v>
          </cell>
          <cell r="D912">
            <v>0.7</v>
          </cell>
          <cell r="E912">
            <v>1</v>
          </cell>
          <cell r="F912">
            <v>27.53</v>
          </cell>
          <cell r="G912">
            <v>1573.4108245550308</v>
          </cell>
        </row>
        <row r="913">
          <cell r="C913">
            <v>0</v>
          </cell>
          <cell r="E913">
            <v>0</v>
          </cell>
          <cell r="G913">
            <v>0</v>
          </cell>
        </row>
        <row r="914">
          <cell r="E914" t="str">
            <v xml:space="preserve">              TOTAL MANO DE OBRA:</v>
          </cell>
          <cell r="G914">
            <v>2500</v>
          </cell>
          <cell r="H914">
            <v>2500</v>
          </cell>
        </row>
        <row r="916">
          <cell r="B916" t="str">
            <v>HERRAMIENTA Y EQUIPO</v>
          </cell>
        </row>
        <row r="917">
          <cell r="B917" t="str">
            <v>DESCRIPCION</v>
          </cell>
          <cell r="D917" t="str">
            <v>TIPO</v>
          </cell>
          <cell r="E917" t="str">
            <v>TARIFA</v>
          </cell>
          <cell r="F917" t="str">
            <v>RENDIMIENTO</v>
          </cell>
          <cell r="G917" t="str">
            <v>VR PARCIAL</v>
          </cell>
        </row>
        <row r="918">
          <cell r="B918" t="str">
            <v>Herramienta menor</v>
          </cell>
          <cell r="E918">
            <v>2500</v>
          </cell>
          <cell r="F918">
            <v>0.05</v>
          </cell>
          <cell r="G918">
            <v>125</v>
          </cell>
        </row>
        <row r="919">
          <cell r="D919" t="str">
            <v/>
          </cell>
          <cell r="E919">
            <v>0</v>
          </cell>
          <cell r="G919">
            <v>0</v>
          </cell>
        </row>
        <row r="920">
          <cell r="D920" t="str">
            <v/>
          </cell>
          <cell r="E920">
            <v>0</v>
          </cell>
          <cell r="F920">
            <v>0</v>
          </cell>
          <cell r="G920">
            <v>0</v>
          </cell>
        </row>
        <row r="921">
          <cell r="D921" t="str">
            <v xml:space="preserve">                      TOTAL HERRAMIENTA Y EQUIPO:</v>
          </cell>
          <cell r="G921">
            <v>125</v>
          </cell>
        </row>
        <row r="923">
          <cell r="B923" t="str">
            <v>TRANSPORTE</v>
          </cell>
        </row>
        <row r="924">
          <cell r="B924" t="str">
            <v>MATERIAL</v>
          </cell>
          <cell r="D924" t="str">
            <v>CANTIDAD</v>
          </cell>
          <cell r="E924" t="str">
            <v>DISTANCIA</v>
          </cell>
          <cell r="F924" t="str">
            <v>M3/KM</v>
          </cell>
          <cell r="G924" t="str">
            <v>VR UNITARIO</v>
          </cell>
        </row>
        <row r="927">
          <cell r="E927" t="str">
            <v xml:space="preserve">                  TOTAL TRANSPORTE:</v>
          </cell>
          <cell r="G927">
            <v>0</v>
          </cell>
        </row>
        <row r="929">
          <cell r="E929" t="str">
            <v>TOTAL COSTO DIRECTO:</v>
          </cell>
          <cell r="G929">
            <v>20186</v>
          </cell>
        </row>
        <row r="931">
          <cell r="B931" t="str">
            <v>COSTOS INDIRECTOS</v>
          </cell>
        </row>
        <row r="932">
          <cell r="B932" t="str">
            <v>DESCRIPCION</v>
          </cell>
          <cell r="D932" t="str">
            <v>PORCENTAJE</v>
          </cell>
          <cell r="F932" t="str">
            <v>VR PARCIAL</v>
          </cell>
        </row>
        <row r="933">
          <cell r="B933" t="str">
            <v>ADMINISTRACION</v>
          </cell>
          <cell r="E933">
            <v>0.12</v>
          </cell>
          <cell r="G933">
            <v>2422.3199999999997</v>
          </cell>
        </row>
        <row r="934">
          <cell r="B934" t="str">
            <v>IMPREVISTOS</v>
          </cell>
          <cell r="E934">
            <v>0.08</v>
          </cell>
          <cell r="G934">
            <v>1614.88</v>
          </cell>
        </row>
        <row r="935">
          <cell r="B935" t="str">
            <v>UTILIDAD</v>
          </cell>
          <cell r="E935">
            <v>0.05</v>
          </cell>
          <cell r="G935">
            <v>1009.3000000000001</v>
          </cell>
        </row>
        <row r="936">
          <cell r="F936" t="str">
            <v>TOTAL COSTO INDIRECTO:</v>
          </cell>
          <cell r="G936">
            <v>5047</v>
          </cell>
        </row>
        <row r="939">
          <cell r="B939" t="str">
            <v>PROPONENTE</v>
          </cell>
          <cell r="F939" t="str">
            <v>ANALISIS DE PRECIO UNITARIO:</v>
          </cell>
          <cell r="G939">
            <v>25233</v>
          </cell>
        </row>
        <row r="942">
          <cell r="B942" t="str">
            <v>GOBERNACION DEL PUTUMAYO</v>
          </cell>
        </row>
        <row r="943">
          <cell r="B943" t="str">
            <v>SECRETARIA DE INFRAESTRUCTURA DEPARTAMENTAL</v>
          </cell>
        </row>
        <row r="945">
          <cell r="B945" t="str">
            <v>OBJETO:</v>
          </cell>
          <cell r="C945" t="str">
            <v>CONSTRUCCION DE LA PLAZA DE MERCADO DE GANADO EN EL MUNICIPIO DE SIBUNDOY, DEPARTAMENTO DEL PUTUMAYO</v>
          </cell>
        </row>
        <row r="946">
          <cell r="F946" t="str">
            <v>FECHA:</v>
          </cell>
          <cell r="G946" t="str">
            <v>NOVIEMBRE 20 / 2003</v>
          </cell>
        </row>
        <row r="947">
          <cell r="A947" t="str">
            <v>7,4</v>
          </cell>
          <cell r="B947" t="str">
            <v>ITE M:</v>
          </cell>
          <cell r="C947" t="str">
            <v>PUNTO SANITARIO</v>
          </cell>
          <cell r="F947" t="str">
            <v>UNIDAD:</v>
          </cell>
          <cell r="G947" t="str">
            <v>UND</v>
          </cell>
          <cell r="H947">
            <v>33733</v>
          </cell>
        </row>
        <row r="948">
          <cell r="H948">
            <v>3</v>
          </cell>
        </row>
        <row r="949">
          <cell r="B949" t="str">
            <v>MATERIALES</v>
          </cell>
        </row>
        <row r="950">
          <cell r="B950" t="str">
            <v>DESCRIPCION</v>
          </cell>
          <cell r="D950" t="str">
            <v>UND</v>
          </cell>
          <cell r="E950" t="str">
            <v>CANTIDAD</v>
          </cell>
          <cell r="F950" t="str">
            <v>VR UNITARIO</v>
          </cell>
          <cell r="G950" t="str">
            <v>VR UNITARIO</v>
          </cell>
        </row>
        <row r="951">
          <cell r="B951" t="str">
            <v>Codo PVC sanitaria 3"</v>
          </cell>
          <cell r="D951" t="str">
            <v>UN</v>
          </cell>
          <cell r="E951">
            <v>1.37</v>
          </cell>
          <cell r="F951">
            <v>5526</v>
          </cell>
          <cell r="G951">
            <v>7570.6200000000008</v>
          </cell>
        </row>
        <row r="952">
          <cell r="B952" t="str">
            <v>Tuberia PVC sanitaria 3"</v>
          </cell>
          <cell r="D952" t="str">
            <v>ML</v>
          </cell>
          <cell r="E952">
            <v>1</v>
          </cell>
          <cell r="F952">
            <v>11968</v>
          </cell>
          <cell r="G952">
            <v>11968</v>
          </cell>
        </row>
        <row r="953">
          <cell r="B953" t="str">
            <v>Soldadura PVC 1/4 Gn</v>
          </cell>
          <cell r="D953" t="str">
            <v>Un</v>
          </cell>
          <cell r="E953">
            <v>0.1</v>
          </cell>
          <cell r="F953">
            <v>5353</v>
          </cell>
          <cell r="G953">
            <v>535.30000000000007</v>
          </cell>
        </row>
        <row r="954">
          <cell r="D954" t="str">
            <v/>
          </cell>
          <cell r="E954" t="str">
            <v xml:space="preserve">                   TOTAL MATERIALES:</v>
          </cell>
          <cell r="G954">
            <v>20074</v>
          </cell>
        </row>
        <row r="956">
          <cell r="B956" t="str">
            <v>MANO DE OBRA</v>
          </cell>
        </row>
        <row r="957">
          <cell r="B957" t="str">
            <v>DESCRIPCION</v>
          </cell>
          <cell r="C957" t="str">
            <v>JORNAL</v>
          </cell>
          <cell r="D957" t="str">
            <v>PRESTACIONES</v>
          </cell>
          <cell r="E957" t="str">
            <v>CANTIDAD</v>
          </cell>
          <cell r="F957" t="str">
            <v>RENDIMIENTO</v>
          </cell>
          <cell r="G957" t="str">
            <v>VR PARCIAL</v>
          </cell>
        </row>
        <row r="958">
          <cell r="B958" t="str">
            <v>Ayudante</v>
          </cell>
          <cell r="C958">
            <v>15000</v>
          </cell>
          <cell r="D958">
            <v>0.7</v>
          </cell>
          <cell r="E958">
            <v>1</v>
          </cell>
          <cell r="F958">
            <v>5.29</v>
          </cell>
          <cell r="G958">
            <v>4820.4158790170131</v>
          </cell>
        </row>
        <row r="959">
          <cell r="B959" t="str">
            <v xml:space="preserve">Oficial </v>
          </cell>
          <cell r="C959">
            <v>25480.000000000004</v>
          </cell>
          <cell r="D959">
            <v>0.7</v>
          </cell>
          <cell r="E959">
            <v>1</v>
          </cell>
          <cell r="F959">
            <v>5.29</v>
          </cell>
          <cell r="G959">
            <v>8188.2797731568999</v>
          </cell>
        </row>
        <row r="960">
          <cell r="C960">
            <v>0</v>
          </cell>
          <cell r="E960">
            <v>0</v>
          </cell>
          <cell r="G960">
            <v>0</v>
          </cell>
        </row>
        <row r="961">
          <cell r="E961" t="str">
            <v xml:space="preserve">              TOTAL MANO DE OBRA:</v>
          </cell>
          <cell r="G961">
            <v>13009</v>
          </cell>
          <cell r="H961">
            <v>13000</v>
          </cell>
        </row>
        <row r="963">
          <cell r="B963" t="str">
            <v>HERRAMIENTA Y EQUIPO</v>
          </cell>
        </row>
        <row r="964">
          <cell r="B964" t="str">
            <v>DESCRIPCION</v>
          </cell>
          <cell r="D964" t="str">
            <v>TIPO</v>
          </cell>
          <cell r="E964" t="str">
            <v>TARIFA</v>
          </cell>
          <cell r="F964" t="str">
            <v>RENDIMIENTO</v>
          </cell>
          <cell r="G964" t="str">
            <v>VR PARCIAL</v>
          </cell>
        </row>
        <row r="965">
          <cell r="B965" t="str">
            <v>Herramienta menor</v>
          </cell>
          <cell r="E965">
            <v>13009</v>
          </cell>
          <cell r="F965">
            <v>0.05</v>
          </cell>
          <cell r="G965">
            <v>650.45000000000005</v>
          </cell>
        </row>
        <row r="966">
          <cell r="D966" t="str">
            <v/>
          </cell>
          <cell r="E966">
            <v>0</v>
          </cell>
          <cell r="G966">
            <v>0</v>
          </cell>
        </row>
        <row r="967">
          <cell r="D967" t="str">
            <v/>
          </cell>
          <cell r="E967">
            <v>0</v>
          </cell>
          <cell r="F967">
            <v>0</v>
          </cell>
          <cell r="G967">
            <v>0</v>
          </cell>
        </row>
        <row r="968">
          <cell r="D968" t="str">
            <v xml:space="preserve">                      TOTAL HERRAMIENTA Y EQUIPO:</v>
          </cell>
          <cell r="G968">
            <v>650</v>
          </cell>
        </row>
        <row r="970">
          <cell r="B970" t="str">
            <v>TRANSPORTE</v>
          </cell>
        </row>
        <row r="971">
          <cell r="B971" t="str">
            <v>MATERIAL</v>
          </cell>
          <cell r="D971" t="str">
            <v>CANTIDAD</v>
          </cell>
          <cell r="E971" t="str">
            <v>DISTANCIA</v>
          </cell>
          <cell r="F971" t="str">
            <v>M3/KM</v>
          </cell>
          <cell r="G971" t="str">
            <v>VR UNITARIO</v>
          </cell>
        </row>
        <row r="974">
          <cell r="E974" t="str">
            <v xml:space="preserve">                  TOTAL TRANSPORTE:</v>
          </cell>
          <cell r="G974">
            <v>0</v>
          </cell>
        </row>
        <row r="976">
          <cell r="E976" t="str">
            <v>TOTAL COSTO DIRECTO:</v>
          </cell>
          <cell r="G976">
            <v>33733</v>
          </cell>
        </row>
        <row r="978">
          <cell r="B978" t="str">
            <v>COSTOS INDIRECTOS</v>
          </cell>
        </row>
        <row r="979">
          <cell r="B979" t="str">
            <v>DESCRIPCION</v>
          </cell>
          <cell r="D979" t="str">
            <v>PORCENTAJE</v>
          </cell>
          <cell r="F979" t="str">
            <v>VR PARCIAL</v>
          </cell>
        </row>
        <row r="980">
          <cell r="B980" t="str">
            <v>ADMINISTRACION</v>
          </cell>
          <cell r="E980">
            <v>0.12</v>
          </cell>
          <cell r="G980">
            <v>4047.96</v>
          </cell>
        </row>
        <row r="981">
          <cell r="B981" t="str">
            <v>IMPREVISTOS</v>
          </cell>
          <cell r="E981">
            <v>0.08</v>
          </cell>
          <cell r="G981">
            <v>2698.64</v>
          </cell>
        </row>
        <row r="982">
          <cell r="B982" t="str">
            <v>UTILIDAD</v>
          </cell>
          <cell r="E982">
            <v>0.05</v>
          </cell>
          <cell r="G982">
            <v>1686.65</v>
          </cell>
        </row>
        <row r="983">
          <cell r="F983" t="str">
            <v>TOTAL COSTO INDIRECTO:</v>
          </cell>
          <cell r="G983">
            <v>8433</v>
          </cell>
        </row>
        <row r="986">
          <cell r="B986" t="str">
            <v>PROPONENTE</v>
          </cell>
          <cell r="F986" t="str">
            <v>ANALISIS DE PRECIO UNITARIO:</v>
          </cell>
          <cell r="G986">
            <v>42166</v>
          </cell>
        </row>
        <row r="989">
          <cell r="B989" t="str">
            <v>REPUBLICA DE COLOMBIA</v>
          </cell>
        </row>
        <row r="990">
          <cell r="B990" t="str">
            <v>GOBERNACION DEL PUTUMAYO</v>
          </cell>
        </row>
        <row r="991">
          <cell r="B991" t="str">
            <v>SECRETARIA DE INFRAESTRUCTURA DEPARTAMENTAL</v>
          </cell>
        </row>
        <row r="993">
          <cell r="B993" t="str">
            <v>OBJETO:</v>
          </cell>
          <cell r="C993" t="str">
            <v>CONSTRUCCION DE LA PLAZA DE MERCADO DE GANADO EN EL MUNICIPIO DE SIBUNDOY, DEPARTAMENTO DEL PUTUMAYO</v>
          </cell>
        </row>
        <row r="994">
          <cell r="F994" t="str">
            <v>FECHA:</v>
          </cell>
          <cell r="G994" t="str">
            <v>NOVIEMBRE 20 / 2003</v>
          </cell>
        </row>
        <row r="995">
          <cell r="A995" t="str">
            <v>7,5</v>
          </cell>
          <cell r="B995" t="str">
            <v>ITE M:</v>
          </cell>
          <cell r="C995" t="str">
            <v>INSTALACION DE TUBERIA 1/2"</v>
          </cell>
          <cell r="F995" t="str">
            <v>UNIDAD:</v>
          </cell>
          <cell r="G995" t="str">
            <v>ML</v>
          </cell>
          <cell r="H995">
            <v>5379</v>
          </cell>
        </row>
        <row r="996">
          <cell r="H996">
            <v>88</v>
          </cell>
        </row>
        <row r="997">
          <cell r="B997" t="str">
            <v>MATERIALES</v>
          </cell>
        </row>
        <row r="998">
          <cell r="B998" t="str">
            <v>DESCRIPCION</v>
          </cell>
          <cell r="D998" t="str">
            <v>UND</v>
          </cell>
          <cell r="E998" t="str">
            <v>CANTIDAD</v>
          </cell>
          <cell r="F998" t="str">
            <v>VR UNITARIO</v>
          </cell>
          <cell r="G998" t="str">
            <v>VR UNITARIO</v>
          </cell>
        </row>
        <row r="999">
          <cell r="B999" t="str">
            <v>Tubo PVC presión 1/2"</v>
          </cell>
          <cell r="D999" t="str">
            <v>ML</v>
          </cell>
          <cell r="E999">
            <v>1.02</v>
          </cell>
          <cell r="F999">
            <v>1717.5049999999999</v>
          </cell>
          <cell r="G999">
            <v>1751.8551</v>
          </cell>
        </row>
        <row r="1000">
          <cell r="B1000" t="str">
            <v>Codo 45º PVC presión 1/2"</v>
          </cell>
          <cell r="D1000" t="str">
            <v>Un</v>
          </cell>
          <cell r="E1000">
            <v>0.5</v>
          </cell>
          <cell r="F1000">
            <v>220.68499999999997</v>
          </cell>
          <cell r="G1000">
            <v>110.34249999999999</v>
          </cell>
        </row>
        <row r="1001">
          <cell r="B1001" t="str">
            <v>Soldadura PVC 1/4 Gn</v>
          </cell>
          <cell r="D1001" t="str">
            <v>Un</v>
          </cell>
          <cell r="E1001">
            <v>0.01</v>
          </cell>
          <cell r="F1001">
            <v>5085.3499999999995</v>
          </cell>
          <cell r="G1001">
            <v>50.853499999999997</v>
          </cell>
        </row>
        <row r="1002">
          <cell r="D1002" t="str">
            <v/>
          </cell>
          <cell r="E1002" t="str">
            <v xml:space="preserve">                   TOTAL MATERIALES:</v>
          </cell>
          <cell r="G1002">
            <v>1913</v>
          </cell>
        </row>
        <row r="1004">
          <cell r="B1004" t="str">
            <v>MANO DE OBRA</v>
          </cell>
        </row>
        <row r="1005">
          <cell r="B1005" t="str">
            <v>DESCRIPCION</v>
          </cell>
          <cell r="C1005" t="str">
            <v>JORNAL</v>
          </cell>
          <cell r="D1005" t="str">
            <v>PRESTACIONES</v>
          </cell>
          <cell r="E1005" t="str">
            <v>CANTIDAD</v>
          </cell>
          <cell r="F1005" t="str">
            <v>RENDIMIENTO</v>
          </cell>
          <cell r="G1005" t="str">
            <v>VR PARCIAL</v>
          </cell>
        </row>
        <row r="1006">
          <cell r="B1006" t="str">
            <v>Ayudante</v>
          </cell>
          <cell r="C1006">
            <v>15000</v>
          </cell>
          <cell r="D1006">
            <v>0.7</v>
          </cell>
          <cell r="E1006">
            <v>1</v>
          </cell>
          <cell r="F1006">
            <v>20.85</v>
          </cell>
          <cell r="G1006">
            <v>1223.0215827338129</v>
          </cell>
        </row>
        <row r="1007">
          <cell r="B1007" t="str">
            <v xml:space="preserve">Oficial </v>
          </cell>
          <cell r="C1007">
            <v>25480.000000000004</v>
          </cell>
          <cell r="D1007">
            <v>0.7</v>
          </cell>
          <cell r="E1007">
            <v>1</v>
          </cell>
          <cell r="F1007">
            <v>20.85</v>
          </cell>
          <cell r="G1007">
            <v>2077.5059952038368</v>
          </cell>
        </row>
        <row r="1008">
          <cell r="C1008">
            <v>0</v>
          </cell>
          <cell r="E1008">
            <v>0</v>
          </cell>
          <cell r="G1008">
            <v>0</v>
          </cell>
        </row>
        <row r="1009">
          <cell r="E1009" t="str">
            <v xml:space="preserve">              TOTAL MANO DE OBRA:</v>
          </cell>
          <cell r="G1009">
            <v>3301</v>
          </cell>
          <cell r="H1009">
            <v>3300</v>
          </cell>
        </row>
        <row r="1011">
          <cell r="B1011" t="str">
            <v>HERRAMIENTA Y EQUIPO</v>
          </cell>
        </row>
        <row r="1012">
          <cell r="B1012" t="str">
            <v>DESCRIPCION</v>
          </cell>
          <cell r="D1012" t="str">
            <v>TIPO</v>
          </cell>
          <cell r="E1012" t="str">
            <v>TARIFA</v>
          </cell>
          <cell r="F1012" t="str">
            <v>RENDIMIENTO</v>
          </cell>
          <cell r="G1012" t="str">
            <v>VR PARCIAL</v>
          </cell>
        </row>
        <row r="1013">
          <cell r="B1013" t="str">
            <v>Herramienta menor</v>
          </cell>
          <cell r="E1013">
            <v>3301</v>
          </cell>
          <cell r="F1013">
            <v>0.05</v>
          </cell>
          <cell r="G1013">
            <v>165.05</v>
          </cell>
        </row>
        <row r="1014">
          <cell r="D1014" t="str">
            <v/>
          </cell>
          <cell r="E1014">
            <v>0</v>
          </cell>
          <cell r="G1014">
            <v>0</v>
          </cell>
        </row>
        <row r="1015">
          <cell r="D1015" t="str">
            <v/>
          </cell>
          <cell r="E1015">
            <v>0</v>
          </cell>
          <cell r="F1015">
            <v>0</v>
          </cell>
          <cell r="G1015">
            <v>0</v>
          </cell>
        </row>
        <row r="1016">
          <cell r="D1016" t="str">
            <v xml:space="preserve">                      TOTAL HERRAMIENTA Y EQUIPO:</v>
          </cell>
          <cell r="G1016">
            <v>165</v>
          </cell>
        </row>
        <row r="1018">
          <cell r="B1018" t="str">
            <v>TRANSPORTE</v>
          </cell>
        </row>
        <row r="1019">
          <cell r="B1019" t="str">
            <v>MATERIAL</v>
          </cell>
          <cell r="D1019" t="str">
            <v>CANTIDAD</v>
          </cell>
          <cell r="E1019" t="str">
            <v>DISTANCIA</v>
          </cell>
          <cell r="F1019" t="str">
            <v>M3/KM</v>
          </cell>
          <cell r="G1019" t="str">
            <v>VR UNITARIO</v>
          </cell>
        </row>
        <row r="1022">
          <cell r="E1022" t="str">
            <v xml:space="preserve">                  TOTAL TRANSPORTE:</v>
          </cell>
          <cell r="G1022">
            <v>0</v>
          </cell>
        </row>
        <row r="1024">
          <cell r="E1024" t="str">
            <v>TOTAL COSTO DIRECTO:</v>
          </cell>
          <cell r="G1024">
            <v>5379</v>
          </cell>
        </row>
        <row r="1026">
          <cell r="B1026" t="str">
            <v>COSTOS INDIRECTOS</v>
          </cell>
        </row>
        <row r="1027">
          <cell r="B1027" t="str">
            <v>DESCRIPCION</v>
          </cell>
          <cell r="D1027" t="str">
            <v>PORCENTAJE</v>
          </cell>
          <cell r="F1027" t="str">
            <v>VR PARCIAL</v>
          </cell>
        </row>
        <row r="1028">
          <cell r="B1028" t="str">
            <v>ADMINISTRACION</v>
          </cell>
          <cell r="E1028">
            <v>0.12</v>
          </cell>
          <cell r="G1028">
            <v>645.48</v>
          </cell>
        </row>
        <row r="1029">
          <cell r="B1029" t="str">
            <v>IMPREVISTOS</v>
          </cell>
          <cell r="E1029">
            <v>0.08</v>
          </cell>
          <cell r="G1029">
            <v>430.32</v>
          </cell>
        </row>
        <row r="1030">
          <cell r="B1030" t="str">
            <v>UTILIDAD</v>
          </cell>
          <cell r="E1030">
            <v>0.05</v>
          </cell>
          <cell r="G1030">
            <v>268.95</v>
          </cell>
        </row>
        <row r="1031">
          <cell r="F1031" t="str">
            <v>TOTAL COSTO INDIRECTO:</v>
          </cell>
          <cell r="G1031">
            <v>1345</v>
          </cell>
        </row>
        <row r="1034">
          <cell r="B1034" t="str">
            <v>PROPONENTE</v>
          </cell>
          <cell r="F1034" t="str">
            <v>ANALISIS DE PRECIO UNITARIO:</v>
          </cell>
          <cell r="G1034">
            <v>6724</v>
          </cell>
        </row>
        <row r="1037">
          <cell r="B1037" t="str">
            <v>REPUBLICA DE COLOMBIA</v>
          </cell>
        </row>
        <row r="1038">
          <cell r="B1038" t="str">
            <v>GOBERNACION DEL PUTUMAYO</v>
          </cell>
        </row>
        <row r="1039">
          <cell r="B1039" t="str">
            <v>SECRETARIA DE INFRAESTRUCTURA DEPARTAMENTAL</v>
          </cell>
        </row>
        <row r="1041">
          <cell r="B1041" t="str">
            <v>OBJETO:</v>
          </cell>
          <cell r="C1041" t="str">
            <v>CONSTRUCCION DE LA PLAZA DE MERCADO DE GANADO EN EL MUNICIPIO DE SIBUNDOY, DEPARTAMENTO DEL PUTUMAYO</v>
          </cell>
        </row>
        <row r="1042">
          <cell r="F1042" t="str">
            <v>FECHA:</v>
          </cell>
          <cell r="G1042" t="str">
            <v>NOVIEMBRE 20 / 2003</v>
          </cell>
        </row>
        <row r="1043">
          <cell r="A1043" t="str">
            <v>7,6</v>
          </cell>
          <cell r="B1043" t="str">
            <v>ITE M:</v>
          </cell>
          <cell r="C1043" t="str">
            <v>INSTALACION DE LLAVE DE PASO 1/2"</v>
          </cell>
          <cell r="F1043" t="str">
            <v>UNIDAD:</v>
          </cell>
          <cell r="G1043" t="str">
            <v>UND</v>
          </cell>
          <cell r="H1043">
            <v>12127</v>
          </cell>
        </row>
        <row r="1044">
          <cell r="H1044">
            <v>1</v>
          </cell>
        </row>
        <row r="1045">
          <cell r="B1045" t="str">
            <v>MATERIALES</v>
          </cell>
        </row>
        <row r="1046">
          <cell r="B1046" t="str">
            <v>DESCRIPCION</v>
          </cell>
          <cell r="D1046" t="str">
            <v>UND</v>
          </cell>
          <cell r="E1046" t="str">
            <v>CANTIDAD</v>
          </cell>
          <cell r="F1046" t="str">
            <v>VR UNITARIO</v>
          </cell>
          <cell r="G1046" t="str">
            <v>VR UNITARIO</v>
          </cell>
        </row>
        <row r="1047">
          <cell r="B1047" t="str">
            <v>Llave de paso 1/2"</v>
          </cell>
          <cell r="D1047" t="str">
            <v>Un</v>
          </cell>
          <cell r="E1047">
            <v>1</v>
          </cell>
          <cell r="F1047">
            <v>9595</v>
          </cell>
          <cell r="G1047">
            <v>9595</v>
          </cell>
        </row>
        <row r="1048">
          <cell r="B1048" t="str">
            <v>Tubo PVC presión 1/2"</v>
          </cell>
          <cell r="D1048" t="str">
            <v>ML</v>
          </cell>
          <cell r="E1048">
            <v>0.5</v>
          </cell>
          <cell r="F1048">
            <v>1807.8999999999999</v>
          </cell>
          <cell r="G1048">
            <v>903.94999999999993</v>
          </cell>
        </row>
        <row r="1049">
          <cell r="B1049" t="str">
            <v>Soldadura PVC 1/4 Gn</v>
          </cell>
          <cell r="D1049" t="str">
            <v>Un</v>
          </cell>
          <cell r="E1049">
            <v>0.01</v>
          </cell>
          <cell r="F1049">
            <v>5353</v>
          </cell>
          <cell r="G1049">
            <v>53.53</v>
          </cell>
        </row>
        <row r="1050">
          <cell r="D1050" t="str">
            <v/>
          </cell>
          <cell r="E1050" t="str">
            <v xml:space="preserve">                 TOTAL MATERIALES:</v>
          </cell>
          <cell r="G1050">
            <v>10552</v>
          </cell>
        </row>
        <row r="1052">
          <cell r="B1052" t="str">
            <v>MANO DE OBRA</v>
          </cell>
        </row>
        <row r="1053">
          <cell r="B1053" t="str">
            <v>DESCRIPCION</v>
          </cell>
          <cell r="C1053" t="str">
            <v>JORNAL</v>
          </cell>
          <cell r="D1053" t="str">
            <v>PRESTACIONES</v>
          </cell>
          <cell r="E1053" t="str">
            <v>CANTIDAD</v>
          </cell>
          <cell r="F1053" t="str">
            <v>RENDIMIENTO</v>
          </cell>
          <cell r="G1053" t="str">
            <v>VR PARCIAL</v>
          </cell>
        </row>
        <row r="1054">
          <cell r="B1054" t="str">
            <v>Ayudante</v>
          </cell>
          <cell r="C1054">
            <v>15000</v>
          </cell>
          <cell r="D1054">
            <v>0.7</v>
          </cell>
          <cell r="E1054">
            <v>1</v>
          </cell>
          <cell r="F1054">
            <v>45.88</v>
          </cell>
          <cell r="G1054">
            <v>555.79773321708808</v>
          </cell>
        </row>
        <row r="1055">
          <cell r="B1055" t="str">
            <v xml:space="preserve">Oficial </v>
          </cell>
          <cell r="C1055">
            <v>25480.000000000004</v>
          </cell>
          <cell r="D1055">
            <v>0.7</v>
          </cell>
          <cell r="E1055">
            <v>1</v>
          </cell>
          <cell r="F1055">
            <v>45.88</v>
          </cell>
          <cell r="G1055">
            <v>944.11508282476018</v>
          </cell>
        </row>
        <row r="1056">
          <cell r="C1056">
            <v>0</v>
          </cell>
          <cell r="E1056">
            <v>0</v>
          </cell>
          <cell r="G1056">
            <v>0</v>
          </cell>
        </row>
        <row r="1057">
          <cell r="E1057" t="str">
            <v xml:space="preserve">              TOTAL MANO DE OBRA:</v>
          </cell>
          <cell r="G1057">
            <v>1500</v>
          </cell>
          <cell r="H1057">
            <v>1500</v>
          </cell>
        </row>
        <row r="1059">
          <cell r="B1059" t="str">
            <v>HERRAMIENTA Y EQUIPO</v>
          </cell>
        </row>
        <row r="1060">
          <cell r="B1060" t="str">
            <v>DESCRIPCION</v>
          </cell>
          <cell r="D1060" t="str">
            <v>TIPO</v>
          </cell>
          <cell r="E1060" t="str">
            <v>TARIFA</v>
          </cell>
          <cell r="F1060" t="str">
            <v>RENDIMIENTO</v>
          </cell>
          <cell r="G1060" t="str">
            <v>VR PARCIAL</v>
          </cell>
        </row>
        <row r="1061">
          <cell r="B1061" t="str">
            <v>Herramienta menor</v>
          </cell>
          <cell r="E1061">
            <v>1500</v>
          </cell>
          <cell r="F1061">
            <v>0.05</v>
          </cell>
          <cell r="G1061">
            <v>75</v>
          </cell>
        </row>
        <row r="1062">
          <cell r="D1062" t="str">
            <v/>
          </cell>
          <cell r="E1062">
            <v>0</v>
          </cell>
          <cell r="G1062">
            <v>0</v>
          </cell>
        </row>
        <row r="1063">
          <cell r="D1063" t="str">
            <v/>
          </cell>
          <cell r="E1063">
            <v>0</v>
          </cell>
          <cell r="F1063">
            <v>0</v>
          </cell>
          <cell r="G1063">
            <v>0</v>
          </cell>
        </row>
        <row r="1064">
          <cell r="D1064" t="str">
            <v xml:space="preserve">                      TOTAL HERRAMIENTA Y EQUIPO:</v>
          </cell>
          <cell r="G1064">
            <v>75</v>
          </cell>
        </row>
        <row r="1066">
          <cell r="B1066" t="str">
            <v>TRANSPORTE</v>
          </cell>
        </row>
        <row r="1067">
          <cell r="B1067" t="str">
            <v>MATERIAL</v>
          </cell>
          <cell r="D1067" t="str">
            <v>CANTIDAD</v>
          </cell>
          <cell r="E1067" t="str">
            <v>DISTANCIA</v>
          </cell>
          <cell r="F1067" t="str">
            <v>M3/KM</v>
          </cell>
          <cell r="G1067" t="str">
            <v>VR UNITARIO</v>
          </cell>
        </row>
        <row r="1070">
          <cell r="E1070" t="str">
            <v xml:space="preserve">                  TOTAL TRANSPORTE:</v>
          </cell>
          <cell r="G1070">
            <v>0</v>
          </cell>
        </row>
        <row r="1072">
          <cell r="E1072" t="str">
            <v>TOTAL COSTO DIRECTO:</v>
          </cell>
          <cell r="G1072">
            <v>12127</v>
          </cell>
        </row>
        <row r="1074">
          <cell r="B1074" t="str">
            <v>COSTOS INDIRECTOS</v>
          </cell>
        </row>
        <row r="1075">
          <cell r="B1075" t="str">
            <v>DESCRIPCION</v>
          </cell>
          <cell r="D1075" t="str">
            <v>PORCENTAJE</v>
          </cell>
          <cell r="F1075" t="str">
            <v>VR PARCIAL</v>
          </cell>
        </row>
        <row r="1076">
          <cell r="B1076" t="str">
            <v>ADMINISTRACION</v>
          </cell>
          <cell r="E1076">
            <v>0.12</v>
          </cell>
          <cell r="G1076">
            <v>1455.24</v>
          </cell>
        </row>
        <row r="1077">
          <cell r="B1077" t="str">
            <v>IMPREVISTOS</v>
          </cell>
          <cell r="E1077">
            <v>0.08</v>
          </cell>
          <cell r="G1077">
            <v>970.16</v>
          </cell>
        </row>
        <row r="1078">
          <cell r="B1078" t="str">
            <v>UTILIDAD</v>
          </cell>
          <cell r="E1078">
            <v>0.05</v>
          </cell>
          <cell r="G1078">
            <v>606.35</v>
          </cell>
        </row>
        <row r="1079">
          <cell r="F1079" t="str">
            <v>TOTAL COSTO INDIRECTO:</v>
          </cell>
          <cell r="G1079">
            <v>3032</v>
          </cell>
        </row>
        <row r="1082">
          <cell r="B1082" t="str">
            <v>PROPONENTE</v>
          </cell>
          <cell r="F1082" t="str">
            <v>ANALISIS DE PRECIO UNITARIO:</v>
          </cell>
          <cell r="G1082">
            <v>15159</v>
          </cell>
        </row>
        <row r="1085">
          <cell r="B1085" t="str">
            <v>REPUBLICA DE COLOMBIA</v>
          </cell>
        </row>
        <row r="1086">
          <cell r="B1086" t="str">
            <v>GOBERNACION DEL PUTUMAYO</v>
          </cell>
        </row>
        <row r="1087">
          <cell r="B1087" t="str">
            <v>SECRETARIA DE INFRAESTRUCTURA DEPARTAMENTAL</v>
          </cell>
        </row>
        <row r="1089">
          <cell r="B1089" t="str">
            <v>OBJETO:</v>
          </cell>
          <cell r="C1089" t="str">
            <v>CONSTRUCCION DE LA PLAZA DE MERCADO DE GANADO EN EL MUNICIPIO DE SIBUNDOY, DEPARTAMENTO DEL PUTUMAYO</v>
          </cell>
        </row>
        <row r="1090">
          <cell r="F1090" t="str">
            <v>FECHA:</v>
          </cell>
          <cell r="G1090" t="str">
            <v>NOVIEMBRE 20 / 2003</v>
          </cell>
        </row>
        <row r="1091">
          <cell r="A1091" t="str">
            <v>7,7</v>
          </cell>
          <cell r="B1091" t="str">
            <v>ITE M:</v>
          </cell>
          <cell r="C1091" t="str">
            <v>PUNTO HIDRAULICO 1/2"</v>
          </cell>
          <cell r="F1091" t="str">
            <v>UNIDAD:</v>
          </cell>
          <cell r="G1091" t="str">
            <v>UND</v>
          </cell>
          <cell r="H1091">
            <v>17943</v>
          </cell>
        </row>
        <row r="1092">
          <cell r="H1092">
            <v>10</v>
          </cell>
        </row>
        <row r="1093">
          <cell r="B1093" t="str">
            <v>MATERIALES</v>
          </cell>
        </row>
        <row r="1094">
          <cell r="B1094" t="str">
            <v>DESCRIPCION</v>
          </cell>
          <cell r="D1094" t="str">
            <v>UND</v>
          </cell>
          <cell r="E1094" t="str">
            <v>CANTIDAD</v>
          </cell>
          <cell r="F1094" t="str">
            <v>VR UNITARIO</v>
          </cell>
          <cell r="G1094" t="str">
            <v>VR UNITARIO</v>
          </cell>
        </row>
        <row r="1095">
          <cell r="B1095" t="str">
            <v>Tubo PVC presión 1/2"</v>
          </cell>
          <cell r="D1095" t="str">
            <v>ML</v>
          </cell>
          <cell r="E1095">
            <v>2.7</v>
          </cell>
          <cell r="F1095">
            <v>1807.8999999999999</v>
          </cell>
          <cell r="G1095">
            <v>4881.33</v>
          </cell>
        </row>
        <row r="1096">
          <cell r="B1096" t="str">
            <v>Codo 45º PVC presión 1/2"</v>
          </cell>
          <cell r="D1096" t="str">
            <v>Un</v>
          </cell>
          <cell r="E1096">
            <v>0.74</v>
          </cell>
          <cell r="F1096">
            <v>232.29999999999998</v>
          </cell>
          <cell r="G1096">
            <v>171.90199999999999</v>
          </cell>
        </row>
        <row r="1097">
          <cell r="B1097" t="str">
            <v>Union PVC presión 1/2"</v>
          </cell>
          <cell r="D1097" t="str">
            <v>Un</v>
          </cell>
          <cell r="E1097">
            <v>0.74</v>
          </cell>
          <cell r="F1097">
            <v>232.29999999999998</v>
          </cell>
          <cell r="G1097">
            <v>171.90199999999999</v>
          </cell>
        </row>
        <row r="1098">
          <cell r="B1098" t="str">
            <v>Soldadura PVC 1/4 Gn</v>
          </cell>
          <cell r="D1098" t="str">
            <v>Un</v>
          </cell>
          <cell r="E1098">
            <v>0.02</v>
          </cell>
          <cell r="F1098">
            <v>5353</v>
          </cell>
          <cell r="G1098">
            <v>107.06</v>
          </cell>
        </row>
        <row r="1099">
          <cell r="D1099" t="str">
            <v/>
          </cell>
          <cell r="E1099" t="str">
            <v xml:space="preserve">                 TOTAL MATERIALES:</v>
          </cell>
          <cell r="G1099">
            <v>5332</v>
          </cell>
        </row>
        <row r="1101">
          <cell r="B1101" t="str">
            <v>MANO DE OBRA</v>
          </cell>
        </row>
        <row r="1102">
          <cell r="B1102" t="str">
            <v>DESCRIPCION</v>
          </cell>
          <cell r="C1102" t="str">
            <v>JORNAL</v>
          </cell>
          <cell r="D1102" t="str">
            <v>PRESTACIONES</v>
          </cell>
          <cell r="E1102" t="str">
            <v>CANTIDAD</v>
          </cell>
          <cell r="F1102" t="str">
            <v>RENDIMIENTO</v>
          </cell>
          <cell r="G1102" t="str">
            <v>VR PARCIAL</v>
          </cell>
        </row>
        <row r="1103">
          <cell r="B1103" t="str">
            <v>Ayudante</v>
          </cell>
          <cell r="C1103">
            <v>15000</v>
          </cell>
          <cell r="D1103">
            <v>0.7</v>
          </cell>
          <cell r="E1103">
            <v>1</v>
          </cell>
          <cell r="F1103">
            <v>5.73</v>
          </cell>
          <cell r="G1103">
            <v>4450.2617801047118</v>
          </cell>
        </row>
        <row r="1104">
          <cell r="B1104" t="str">
            <v xml:space="preserve">Oficial </v>
          </cell>
          <cell r="C1104">
            <v>25480.000000000004</v>
          </cell>
          <cell r="D1104">
            <v>0.7</v>
          </cell>
          <cell r="E1104">
            <v>1</v>
          </cell>
          <cell r="F1104">
            <v>5.73</v>
          </cell>
          <cell r="G1104">
            <v>7559.5113438045373</v>
          </cell>
        </row>
        <row r="1105">
          <cell r="C1105">
            <v>0</v>
          </cell>
          <cell r="E1105">
            <v>0</v>
          </cell>
          <cell r="G1105">
            <v>0</v>
          </cell>
        </row>
        <row r="1106">
          <cell r="E1106" t="str">
            <v xml:space="preserve">              TOTAL MANO DE OBRA:</v>
          </cell>
          <cell r="G1106">
            <v>12010</v>
          </cell>
          <cell r="H1106">
            <v>12000</v>
          </cell>
        </row>
        <row r="1108">
          <cell r="B1108" t="str">
            <v>HERRAMIENTA Y EQUIPO</v>
          </cell>
        </row>
        <row r="1109">
          <cell r="B1109" t="str">
            <v>DESCRIPCION</v>
          </cell>
          <cell r="D1109" t="str">
            <v>TIPO</v>
          </cell>
          <cell r="E1109" t="str">
            <v>TARIFA</v>
          </cell>
          <cell r="F1109" t="str">
            <v>RENDIMIENTO</v>
          </cell>
          <cell r="G1109" t="str">
            <v>VR PARCIAL</v>
          </cell>
        </row>
        <row r="1110">
          <cell r="B1110" t="str">
            <v>Herramienta menor</v>
          </cell>
          <cell r="E1110">
            <v>12010</v>
          </cell>
          <cell r="F1110">
            <v>0.05</v>
          </cell>
          <cell r="G1110">
            <v>600.5</v>
          </cell>
        </row>
        <row r="1111">
          <cell r="D1111" t="str">
            <v/>
          </cell>
          <cell r="E1111">
            <v>0</v>
          </cell>
          <cell r="G1111">
            <v>0</v>
          </cell>
        </row>
        <row r="1112">
          <cell r="D1112" t="str">
            <v/>
          </cell>
          <cell r="E1112">
            <v>0</v>
          </cell>
          <cell r="F1112">
            <v>0</v>
          </cell>
          <cell r="G1112">
            <v>0</v>
          </cell>
        </row>
        <row r="1113">
          <cell r="D1113" t="str">
            <v xml:space="preserve">                      TOTAL HERRAMIENTA Y EQUIPO:</v>
          </cell>
          <cell r="G1113">
            <v>601</v>
          </cell>
        </row>
        <row r="1115">
          <cell r="B1115" t="str">
            <v>TRANSPORTE</v>
          </cell>
        </row>
        <row r="1116">
          <cell r="B1116" t="str">
            <v>MATERIAL</v>
          </cell>
          <cell r="D1116" t="str">
            <v>CANTIDAD</v>
          </cell>
          <cell r="E1116" t="str">
            <v>DISTANCIA</v>
          </cell>
          <cell r="F1116" t="str">
            <v>M3/KM</v>
          </cell>
          <cell r="G1116" t="str">
            <v>VR UNITARIO</v>
          </cell>
        </row>
        <row r="1119">
          <cell r="E1119" t="str">
            <v xml:space="preserve">                  TOTAL TRANSPORTE:</v>
          </cell>
          <cell r="G1119">
            <v>0</v>
          </cell>
        </row>
        <row r="1121">
          <cell r="E1121" t="str">
            <v>TOTAL COSTO DIRECTO:</v>
          </cell>
          <cell r="G1121">
            <v>17943</v>
          </cell>
        </row>
        <row r="1123">
          <cell r="B1123" t="str">
            <v>COSTOS INDIRECTOS</v>
          </cell>
        </row>
        <row r="1124">
          <cell r="B1124" t="str">
            <v>DESCRIPCION</v>
          </cell>
          <cell r="D1124" t="str">
            <v>PORCENTAJE</v>
          </cell>
          <cell r="F1124" t="str">
            <v>VR PARCIAL</v>
          </cell>
        </row>
        <row r="1125">
          <cell r="B1125" t="str">
            <v>ADMINISTRACION</v>
          </cell>
          <cell r="E1125">
            <v>0.12</v>
          </cell>
          <cell r="G1125">
            <v>2153.16</v>
          </cell>
        </row>
        <row r="1126">
          <cell r="B1126" t="str">
            <v>IMPREVISTOS</v>
          </cell>
          <cell r="E1126">
            <v>0.08</v>
          </cell>
          <cell r="G1126">
            <v>1435.44</v>
          </cell>
        </row>
        <row r="1127">
          <cell r="B1127" t="str">
            <v>UTILIDAD</v>
          </cell>
          <cell r="E1127">
            <v>0.05</v>
          </cell>
          <cell r="G1127">
            <v>897.15000000000009</v>
          </cell>
        </row>
        <row r="1128">
          <cell r="F1128" t="str">
            <v>TOTAL COSTO INDIRECTO:</v>
          </cell>
          <cell r="G1128">
            <v>4486</v>
          </cell>
        </row>
        <row r="1131">
          <cell r="B1131" t="str">
            <v>PROPONENTE</v>
          </cell>
          <cell r="F1131" t="str">
            <v>ANALISIS DE PRECIO UNITARIO:</v>
          </cell>
          <cell r="G1131">
            <v>22429</v>
          </cell>
        </row>
        <row r="1134">
          <cell r="B1134" t="str">
            <v>REPUBLICA DE COLOMBIA</v>
          </cell>
        </row>
        <row r="1135">
          <cell r="B1135" t="str">
            <v>GOBERNACION DEL PUTUMAYO</v>
          </cell>
        </row>
        <row r="1136">
          <cell r="B1136" t="str">
            <v>SECRETARIA DE INFRAESTRUCTURA DEPARTAMENTAL</v>
          </cell>
        </row>
        <row r="1138">
          <cell r="B1138" t="str">
            <v>OBJETO:</v>
          </cell>
          <cell r="C1138" t="str">
            <v>CONSTRUCCION DE LA PLAZA DE MERCADO DE GANADO EN EL MUNICIPIO DE SIBUNDOY, DEPARTAMENTO DEL PUTUMAYO</v>
          </cell>
        </row>
        <row r="1139">
          <cell r="F1139" t="str">
            <v>FECHA:</v>
          </cell>
          <cell r="G1139" t="str">
            <v>NOVIEMBRE 20 / 2003</v>
          </cell>
        </row>
        <row r="1140">
          <cell r="A1140" t="str">
            <v>8,1</v>
          </cell>
          <cell r="B1140" t="str">
            <v>ITE M:</v>
          </cell>
          <cell r="C1140" t="str">
            <v>CABLE No 12</v>
          </cell>
          <cell r="F1140" t="str">
            <v>UNIDAD:</v>
          </cell>
          <cell r="G1140" t="str">
            <v>ML</v>
          </cell>
          <cell r="H1140">
            <v>1333</v>
          </cell>
        </row>
        <row r="1141">
          <cell r="H1141">
            <v>40.5</v>
          </cell>
        </row>
        <row r="1142">
          <cell r="B1142" t="str">
            <v>MATERIALES</v>
          </cell>
        </row>
        <row r="1143">
          <cell r="B1143" t="str">
            <v>DESCRIPCION</v>
          </cell>
          <cell r="D1143" t="str">
            <v>UND</v>
          </cell>
          <cell r="E1143" t="str">
            <v>CANTIDAD</v>
          </cell>
          <cell r="F1143" t="str">
            <v>VR UNITARIO</v>
          </cell>
          <cell r="G1143" t="str">
            <v>VR UNITARIO</v>
          </cell>
        </row>
        <row r="1144">
          <cell r="B1144" t="str">
            <v>Cable No 12</v>
          </cell>
          <cell r="D1144" t="str">
            <v>Ml</v>
          </cell>
          <cell r="E1144">
            <v>2</v>
          </cell>
          <cell r="F1144">
            <v>404</v>
          </cell>
          <cell r="G1144">
            <v>808</v>
          </cell>
        </row>
        <row r="1145">
          <cell r="D1145" t="str">
            <v/>
          </cell>
          <cell r="F1145">
            <v>0</v>
          </cell>
          <cell r="G1145">
            <v>0</v>
          </cell>
        </row>
        <row r="1146">
          <cell r="D1146" t="str">
            <v/>
          </cell>
          <cell r="F1146">
            <v>0</v>
          </cell>
          <cell r="G1146">
            <v>0</v>
          </cell>
        </row>
        <row r="1147">
          <cell r="D1147" t="str">
            <v/>
          </cell>
          <cell r="E1147" t="str">
            <v xml:space="preserve">                 TOTAL MATERIALES:</v>
          </cell>
          <cell r="G1147">
            <v>808</v>
          </cell>
        </row>
        <row r="1149">
          <cell r="B1149" t="str">
            <v>MANO DE OBRA</v>
          </cell>
        </row>
        <row r="1150">
          <cell r="B1150" t="str">
            <v>DESCRIPCION</v>
          </cell>
          <cell r="C1150" t="str">
            <v>JORNAL</v>
          </cell>
          <cell r="D1150" t="str">
            <v>PRESTACIONES</v>
          </cell>
          <cell r="E1150" t="str">
            <v>CANTIDAD</v>
          </cell>
          <cell r="F1150" t="str">
            <v>RENDIMIENTO</v>
          </cell>
          <cell r="G1150" t="str">
            <v>VR PARCIAL</v>
          </cell>
        </row>
        <row r="1151">
          <cell r="B1151" t="str">
            <v>Ayudante</v>
          </cell>
          <cell r="C1151">
            <v>15000</v>
          </cell>
          <cell r="D1151">
            <v>0.7</v>
          </cell>
          <cell r="E1151">
            <v>1</v>
          </cell>
          <cell r="F1151">
            <v>137.63</v>
          </cell>
          <cell r="G1151">
            <v>185.27937222989175</v>
          </cell>
        </row>
        <row r="1152">
          <cell r="B1152" t="str">
            <v>Técnico electricista</v>
          </cell>
          <cell r="C1152">
            <v>25480.000000000004</v>
          </cell>
          <cell r="D1152">
            <v>0.7</v>
          </cell>
          <cell r="E1152">
            <v>1</v>
          </cell>
          <cell r="F1152">
            <v>137.63</v>
          </cell>
          <cell r="G1152">
            <v>314.72789362784278</v>
          </cell>
        </row>
        <row r="1153">
          <cell r="C1153">
            <v>0</v>
          </cell>
          <cell r="E1153">
            <v>0</v>
          </cell>
          <cell r="G1153">
            <v>0</v>
          </cell>
        </row>
        <row r="1154">
          <cell r="E1154" t="str">
            <v xml:space="preserve">              TOTAL MANO DE OBRA:</v>
          </cell>
          <cell r="G1154">
            <v>500</v>
          </cell>
          <cell r="H1154">
            <v>500</v>
          </cell>
        </row>
        <row r="1156">
          <cell r="B1156" t="str">
            <v>HERRAMIENTA Y EQUIPO</v>
          </cell>
        </row>
        <row r="1157">
          <cell r="B1157" t="str">
            <v>DESCRIPCION</v>
          </cell>
          <cell r="D1157" t="str">
            <v>TIPO</v>
          </cell>
          <cell r="E1157" t="str">
            <v>TARIFA</v>
          </cell>
          <cell r="F1157" t="str">
            <v>RENDIMIENTO</v>
          </cell>
          <cell r="G1157" t="str">
            <v>VR PARCIAL</v>
          </cell>
        </row>
        <row r="1158">
          <cell r="B1158" t="str">
            <v>Herramienta menor</v>
          </cell>
          <cell r="E1158">
            <v>500</v>
          </cell>
          <cell r="F1158">
            <v>0.05</v>
          </cell>
          <cell r="G1158">
            <v>25</v>
          </cell>
        </row>
        <row r="1159">
          <cell r="D1159" t="str">
            <v/>
          </cell>
          <cell r="E1159">
            <v>0</v>
          </cell>
          <cell r="G1159">
            <v>0</v>
          </cell>
        </row>
        <row r="1160">
          <cell r="D1160" t="str">
            <v/>
          </cell>
          <cell r="E1160">
            <v>0</v>
          </cell>
          <cell r="F1160">
            <v>0</v>
          </cell>
          <cell r="G1160">
            <v>0</v>
          </cell>
        </row>
        <row r="1161">
          <cell r="D1161" t="str">
            <v xml:space="preserve">                      TOTAL HERRAMIENTA Y EQUIPO:</v>
          </cell>
          <cell r="G1161">
            <v>25</v>
          </cell>
        </row>
        <row r="1163">
          <cell r="B1163" t="str">
            <v>TRANSPORTE</v>
          </cell>
        </row>
        <row r="1164">
          <cell r="B1164" t="str">
            <v>MATERIAL</v>
          </cell>
          <cell r="D1164" t="str">
            <v>CANTIDAD</v>
          </cell>
          <cell r="E1164" t="str">
            <v>DISTANCIA</v>
          </cell>
          <cell r="F1164" t="str">
            <v>M3/KM</v>
          </cell>
          <cell r="G1164" t="str">
            <v>VR UNITARIO</v>
          </cell>
        </row>
        <row r="1167">
          <cell r="E1167" t="str">
            <v xml:space="preserve">                  TOTAL TRANSPORTE:</v>
          </cell>
          <cell r="G1167">
            <v>0</v>
          </cell>
        </row>
        <row r="1169">
          <cell r="E1169" t="str">
            <v>TOTAL COSTO DIRECTO:</v>
          </cell>
          <cell r="G1169">
            <v>1333</v>
          </cell>
        </row>
        <row r="1171">
          <cell r="B1171" t="str">
            <v>COSTOS INDIRECTOS</v>
          </cell>
        </row>
        <row r="1172">
          <cell r="B1172" t="str">
            <v>DESCRIPCION</v>
          </cell>
          <cell r="D1172" t="str">
            <v>PORCENTAJE</v>
          </cell>
          <cell r="F1172" t="str">
            <v>VR PARCIAL</v>
          </cell>
        </row>
        <row r="1173">
          <cell r="B1173" t="str">
            <v>ADMINISTRACION</v>
          </cell>
          <cell r="E1173">
            <v>0.12</v>
          </cell>
          <cell r="G1173">
            <v>159.96</v>
          </cell>
        </row>
        <row r="1174">
          <cell r="B1174" t="str">
            <v>IMPREVISTOS</v>
          </cell>
          <cell r="E1174">
            <v>0.08</v>
          </cell>
          <cell r="G1174">
            <v>106.64</v>
          </cell>
        </row>
        <row r="1175">
          <cell r="B1175" t="str">
            <v>UTILIDAD</v>
          </cell>
          <cell r="E1175">
            <v>0.05</v>
          </cell>
          <cell r="G1175">
            <v>66.650000000000006</v>
          </cell>
        </row>
        <row r="1176">
          <cell r="F1176" t="str">
            <v>TOTAL COSTO INDIRECTO:</v>
          </cell>
          <cell r="G1176">
            <v>333</v>
          </cell>
        </row>
        <row r="1179">
          <cell r="B1179" t="str">
            <v>PROPONENTE</v>
          </cell>
          <cell r="F1179" t="str">
            <v>ANALISIS DE PRECIO UNITARIO:</v>
          </cell>
          <cell r="G1179">
            <v>1666</v>
          </cell>
        </row>
        <row r="1182">
          <cell r="B1182" t="str">
            <v>REPUBLICA DE COLOMBIA</v>
          </cell>
        </row>
        <row r="1183">
          <cell r="B1183" t="str">
            <v>GOBERNACION DEL PUTUMAYO</v>
          </cell>
        </row>
        <row r="1184">
          <cell r="B1184" t="str">
            <v>SECRETARIA DE INFRAESTRUCTURA DEPARTAMENTAL</v>
          </cell>
        </row>
        <row r="1186">
          <cell r="B1186" t="str">
            <v>OBJETO:</v>
          </cell>
          <cell r="C1186" t="str">
            <v>CONSTRUCCION DE LA PLAZA DE MERCADO DE GANADO EN EL MUNICIPIO DE SIBUNDOY, DEPARTAMENTO DEL PUTUMAYO</v>
          </cell>
        </row>
        <row r="1187">
          <cell r="F1187" t="str">
            <v>FECHA:</v>
          </cell>
          <cell r="G1187" t="str">
            <v>NOVIEMBRE 20 / 2003</v>
          </cell>
        </row>
        <row r="1188">
          <cell r="A1188" t="str">
            <v>8,2</v>
          </cell>
          <cell r="B1188" t="str">
            <v>ITE M:</v>
          </cell>
          <cell r="C1188" t="str">
            <v>CABLE No 10</v>
          </cell>
          <cell r="F1188" t="str">
            <v>UNIDAD:</v>
          </cell>
          <cell r="G1188" t="str">
            <v>ML</v>
          </cell>
          <cell r="H1188">
            <v>1636</v>
          </cell>
        </row>
        <row r="1189">
          <cell r="H1189">
            <v>20</v>
          </cell>
        </row>
        <row r="1190">
          <cell r="B1190" t="str">
            <v>MATERIALES</v>
          </cell>
        </row>
        <row r="1191">
          <cell r="B1191" t="str">
            <v>DESCRIPCION</v>
          </cell>
          <cell r="D1191" t="str">
            <v>UND</v>
          </cell>
          <cell r="E1191" t="str">
            <v>CANTIDAD</v>
          </cell>
          <cell r="F1191" t="str">
            <v>VR UNITARIO</v>
          </cell>
          <cell r="G1191" t="str">
            <v>VR UNITARIO</v>
          </cell>
        </row>
        <row r="1192">
          <cell r="B1192" t="str">
            <v>Cable No 10</v>
          </cell>
          <cell r="D1192" t="str">
            <v>Ml</v>
          </cell>
          <cell r="E1192">
            <v>2</v>
          </cell>
          <cell r="F1192">
            <v>555.5</v>
          </cell>
          <cell r="G1192">
            <v>1111</v>
          </cell>
        </row>
        <row r="1193">
          <cell r="D1193" t="str">
            <v/>
          </cell>
          <cell r="F1193">
            <v>0</v>
          </cell>
          <cell r="G1193">
            <v>0</v>
          </cell>
        </row>
        <row r="1194">
          <cell r="D1194" t="str">
            <v/>
          </cell>
          <cell r="F1194">
            <v>0</v>
          </cell>
          <cell r="G1194">
            <v>0</v>
          </cell>
        </row>
        <row r="1195">
          <cell r="D1195" t="str">
            <v/>
          </cell>
          <cell r="E1195" t="str">
            <v xml:space="preserve">                 TOTAL MATERIALES:</v>
          </cell>
          <cell r="G1195">
            <v>1111</v>
          </cell>
        </row>
        <row r="1197">
          <cell r="B1197" t="str">
            <v>MANO DE OBRA</v>
          </cell>
        </row>
        <row r="1198">
          <cell r="B1198" t="str">
            <v>DESCRIPCION</v>
          </cell>
          <cell r="C1198" t="str">
            <v>JORNAL</v>
          </cell>
          <cell r="D1198" t="str">
            <v>PRESTACIONES</v>
          </cell>
          <cell r="E1198" t="str">
            <v>CANTIDAD</v>
          </cell>
          <cell r="F1198" t="str">
            <v>RENDIMIENTO</v>
          </cell>
          <cell r="G1198" t="str">
            <v>VR PARCIAL</v>
          </cell>
        </row>
        <row r="1199">
          <cell r="B1199" t="str">
            <v>Ayudante</v>
          </cell>
          <cell r="C1199">
            <v>15000</v>
          </cell>
          <cell r="D1199">
            <v>0.7</v>
          </cell>
          <cell r="E1199">
            <v>1</v>
          </cell>
          <cell r="F1199">
            <v>137.63</v>
          </cell>
          <cell r="G1199">
            <v>185.27937222989175</v>
          </cell>
        </row>
        <row r="1200">
          <cell r="B1200" t="str">
            <v>Técnico electricista</v>
          </cell>
          <cell r="C1200">
            <v>25480.000000000004</v>
          </cell>
          <cell r="D1200">
            <v>0.7</v>
          </cell>
          <cell r="E1200">
            <v>1</v>
          </cell>
          <cell r="F1200">
            <v>137.63</v>
          </cell>
          <cell r="G1200">
            <v>314.72789362784278</v>
          </cell>
        </row>
        <row r="1201">
          <cell r="C1201">
            <v>0</v>
          </cell>
          <cell r="E1201">
            <v>0</v>
          </cell>
          <cell r="G1201">
            <v>0</v>
          </cell>
        </row>
        <row r="1202">
          <cell r="E1202" t="str">
            <v xml:space="preserve">              TOTAL MANO DE OBRA:</v>
          </cell>
          <cell r="G1202">
            <v>500</v>
          </cell>
          <cell r="H1202">
            <v>500</v>
          </cell>
        </row>
        <row r="1204">
          <cell r="B1204" t="str">
            <v>HERRAMIENTA Y EQUIPO</v>
          </cell>
        </row>
        <row r="1205">
          <cell r="B1205" t="str">
            <v>DESCRIPCION</v>
          </cell>
          <cell r="D1205" t="str">
            <v>TIPO</v>
          </cell>
          <cell r="E1205" t="str">
            <v>TARIFA</v>
          </cell>
          <cell r="F1205" t="str">
            <v>RENDIMIENTO</v>
          </cell>
          <cell r="G1205" t="str">
            <v>VR PARCIAL</v>
          </cell>
        </row>
        <row r="1206">
          <cell r="B1206" t="str">
            <v>Herramienta menor</v>
          </cell>
          <cell r="E1206">
            <v>500</v>
          </cell>
          <cell r="F1206">
            <v>0.05</v>
          </cell>
          <cell r="G1206">
            <v>25</v>
          </cell>
        </row>
        <row r="1207">
          <cell r="D1207" t="str">
            <v/>
          </cell>
          <cell r="E1207">
            <v>0</v>
          </cell>
          <cell r="G1207">
            <v>0</v>
          </cell>
        </row>
        <row r="1208">
          <cell r="D1208" t="str">
            <v/>
          </cell>
          <cell r="E1208">
            <v>0</v>
          </cell>
          <cell r="F1208">
            <v>0</v>
          </cell>
          <cell r="G1208">
            <v>0</v>
          </cell>
        </row>
        <row r="1209">
          <cell r="D1209" t="str">
            <v xml:space="preserve">                      TOTAL HERRAMIENTA Y EQUIPO:</v>
          </cell>
          <cell r="G1209">
            <v>25</v>
          </cell>
        </row>
        <row r="1211">
          <cell r="B1211" t="str">
            <v>TRANSPORTE</v>
          </cell>
        </row>
        <row r="1212">
          <cell r="B1212" t="str">
            <v>MATERIAL</v>
          </cell>
          <cell r="D1212" t="str">
            <v>CANTIDAD</v>
          </cell>
          <cell r="E1212" t="str">
            <v>DISTANCIA</v>
          </cell>
          <cell r="F1212" t="str">
            <v>M3/KM</v>
          </cell>
          <cell r="G1212" t="str">
            <v>VR UNITARIO</v>
          </cell>
        </row>
        <row r="1215">
          <cell r="E1215" t="str">
            <v xml:space="preserve">                  TOTAL TRANSPORTE:</v>
          </cell>
          <cell r="G1215">
            <v>0</v>
          </cell>
        </row>
        <row r="1217">
          <cell r="E1217" t="str">
            <v>TOTAL COSTO DIRECTO:</v>
          </cell>
          <cell r="G1217">
            <v>1636</v>
          </cell>
        </row>
        <row r="1219">
          <cell r="B1219" t="str">
            <v>COSTOS INDIRECTOS</v>
          </cell>
        </row>
        <row r="1220">
          <cell r="B1220" t="str">
            <v>DESCRIPCION</v>
          </cell>
          <cell r="D1220" t="str">
            <v>PORCENTAJE</v>
          </cell>
          <cell r="F1220" t="str">
            <v>VR PARCIAL</v>
          </cell>
        </row>
        <row r="1221">
          <cell r="B1221" t="str">
            <v>ADMINISTRACION</v>
          </cell>
          <cell r="E1221">
            <v>0.12</v>
          </cell>
          <cell r="G1221">
            <v>196.32</v>
          </cell>
        </row>
        <row r="1222">
          <cell r="B1222" t="str">
            <v>IMPREVISTOS</v>
          </cell>
          <cell r="E1222">
            <v>0.08</v>
          </cell>
          <cell r="G1222">
            <v>130.88</v>
          </cell>
        </row>
        <row r="1223">
          <cell r="B1223" t="str">
            <v>UTILIDAD</v>
          </cell>
          <cell r="E1223">
            <v>0.05</v>
          </cell>
          <cell r="G1223">
            <v>81.800000000000011</v>
          </cell>
        </row>
        <row r="1224">
          <cell r="F1224" t="str">
            <v>TOTAL COSTO INDIRECTO:</v>
          </cell>
          <cell r="G1224">
            <v>409</v>
          </cell>
        </row>
        <row r="1227">
          <cell r="B1227" t="str">
            <v>PROPONENTE</v>
          </cell>
          <cell r="F1227" t="str">
            <v>ANALISIS DE PRECIO UNITARIO:</v>
          </cell>
          <cell r="G1227">
            <v>2045</v>
          </cell>
        </row>
        <row r="1230">
          <cell r="B1230" t="str">
            <v>REPUBLICA DE COLOMBIA</v>
          </cell>
        </row>
        <row r="1231">
          <cell r="B1231" t="str">
            <v>GOBERNACION DEL PUTUMAYO</v>
          </cell>
        </row>
        <row r="1232">
          <cell r="B1232" t="str">
            <v>SECRETARIA DE INFRAESTRUCTURA DEPARTAMENTAL</v>
          </cell>
        </row>
        <row r="1234">
          <cell r="B1234" t="str">
            <v>OBJETO:</v>
          </cell>
          <cell r="C1234" t="str">
            <v>CONSTRUCCION DE LA PLAZA DE MERCADO DE GANADO EN EL MUNICIPIO DE SIBUNDOY, DEPARTAMENTO DEL PUTUMAYO</v>
          </cell>
        </row>
        <row r="1235">
          <cell r="F1235" t="str">
            <v>FECHA:</v>
          </cell>
          <cell r="G1235" t="str">
            <v>NOVIEMBRE 20 / 2003</v>
          </cell>
        </row>
        <row r="1236">
          <cell r="A1236" t="str">
            <v>8,3</v>
          </cell>
          <cell r="B1236" t="str">
            <v>ITE M:</v>
          </cell>
          <cell r="C1236" t="str">
            <v>TABLERO DE 3 CIRCUITOS</v>
          </cell>
          <cell r="F1236" t="str">
            <v>UNIDAD:</v>
          </cell>
          <cell r="G1236" t="str">
            <v>UND</v>
          </cell>
          <cell r="H1236">
            <v>71868</v>
          </cell>
        </row>
        <row r="1237">
          <cell r="H1237">
            <v>1</v>
          </cell>
        </row>
        <row r="1238">
          <cell r="B1238" t="str">
            <v>MATERIALES</v>
          </cell>
        </row>
        <row r="1239">
          <cell r="B1239" t="str">
            <v>DESCRIPCION</v>
          </cell>
          <cell r="D1239" t="str">
            <v>UND</v>
          </cell>
          <cell r="E1239" t="str">
            <v>CANTIDAD</v>
          </cell>
          <cell r="F1239" t="str">
            <v>VR UNITARIO</v>
          </cell>
          <cell r="G1239" t="str">
            <v>VR UNITARIO</v>
          </cell>
        </row>
        <row r="1240">
          <cell r="B1240" t="str">
            <v>Cortacicuito atornillado 1 polo</v>
          </cell>
          <cell r="D1240" t="str">
            <v>Un</v>
          </cell>
          <cell r="E1240">
            <v>1</v>
          </cell>
          <cell r="F1240">
            <v>7575</v>
          </cell>
          <cell r="G1240">
            <v>7575</v>
          </cell>
        </row>
        <row r="1241">
          <cell r="B1241" t="str">
            <v>Caja taco 3 puestos</v>
          </cell>
          <cell r="D1241" t="str">
            <v>Un</v>
          </cell>
          <cell r="E1241">
            <v>3</v>
          </cell>
          <cell r="F1241">
            <v>15655</v>
          </cell>
          <cell r="G1241">
            <v>46965</v>
          </cell>
        </row>
        <row r="1242">
          <cell r="D1242" t="str">
            <v/>
          </cell>
          <cell r="F1242">
            <v>0</v>
          </cell>
          <cell r="G1242">
            <v>0</v>
          </cell>
        </row>
        <row r="1243">
          <cell r="D1243" t="str">
            <v/>
          </cell>
          <cell r="E1243" t="str">
            <v xml:space="preserve">                 TOTAL MATERIALES:</v>
          </cell>
          <cell r="G1243">
            <v>54540</v>
          </cell>
        </row>
        <row r="1245">
          <cell r="B1245" t="str">
            <v>MANO DE OBRA</v>
          </cell>
        </row>
        <row r="1246">
          <cell r="B1246" t="str">
            <v>DESCRIPCION</v>
          </cell>
          <cell r="C1246" t="str">
            <v>JORNAL</v>
          </cell>
          <cell r="D1246" t="str">
            <v>PRESTACIONES</v>
          </cell>
          <cell r="E1246" t="str">
            <v>CANTIDAD</v>
          </cell>
          <cell r="F1246" t="str">
            <v>RENDIMIENTO</v>
          </cell>
          <cell r="G1246" t="str">
            <v>VR PARCIAL</v>
          </cell>
        </row>
        <row r="1247">
          <cell r="B1247" t="str">
            <v>Ayudante</v>
          </cell>
          <cell r="C1247">
            <v>15000</v>
          </cell>
          <cell r="D1247">
            <v>0.7</v>
          </cell>
          <cell r="E1247">
            <v>1</v>
          </cell>
          <cell r="F1247">
            <v>4.17</v>
          </cell>
          <cell r="G1247">
            <v>6115.1079136690651</v>
          </cell>
        </row>
        <row r="1248">
          <cell r="B1248" t="str">
            <v>Técnico electricista</v>
          </cell>
          <cell r="C1248">
            <v>25480.000000000004</v>
          </cell>
          <cell r="D1248">
            <v>0.7</v>
          </cell>
          <cell r="E1248">
            <v>1</v>
          </cell>
          <cell r="F1248">
            <v>4.17</v>
          </cell>
          <cell r="G1248">
            <v>10387.529976019185</v>
          </cell>
        </row>
        <row r="1249">
          <cell r="C1249">
            <v>0</v>
          </cell>
          <cell r="E1249">
            <v>0</v>
          </cell>
          <cell r="G1249">
            <v>0</v>
          </cell>
        </row>
        <row r="1250">
          <cell r="E1250" t="str">
            <v xml:space="preserve">              TOTAL MANO DE OBRA:</v>
          </cell>
          <cell r="G1250">
            <v>16503</v>
          </cell>
          <cell r="H1250">
            <v>16500</v>
          </cell>
        </row>
        <row r="1252">
          <cell r="B1252" t="str">
            <v>HERRAMIENTA Y EQUIPO</v>
          </cell>
        </row>
        <row r="1253">
          <cell r="B1253" t="str">
            <v>DESCRIPCION</v>
          </cell>
          <cell r="D1253" t="str">
            <v>TIPO</v>
          </cell>
          <cell r="E1253" t="str">
            <v>TARIFA</v>
          </cell>
          <cell r="F1253" t="str">
            <v>RENDIMIENTO</v>
          </cell>
          <cell r="G1253" t="str">
            <v>VR PARCIAL</v>
          </cell>
        </row>
        <row r="1254">
          <cell r="B1254" t="str">
            <v>Herramienta menor</v>
          </cell>
          <cell r="E1254">
            <v>16503</v>
          </cell>
          <cell r="F1254">
            <v>0.05</v>
          </cell>
          <cell r="G1254">
            <v>825.15000000000009</v>
          </cell>
        </row>
        <row r="1255">
          <cell r="D1255" t="str">
            <v/>
          </cell>
          <cell r="E1255">
            <v>0</v>
          </cell>
          <cell r="G1255">
            <v>0</v>
          </cell>
        </row>
        <row r="1256">
          <cell r="D1256" t="str">
            <v/>
          </cell>
          <cell r="E1256">
            <v>0</v>
          </cell>
          <cell r="F1256">
            <v>0</v>
          </cell>
          <cell r="G1256">
            <v>0</v>
          </cell>
        </row>
        <row r="1257">
          <cell r="D1257" t="str">
            <v xml:space="preserve">                      TOTAL HERRAMIENTA Y EQUIPO:</v>
          </cell>
          <cell r="G1257">
            <v>825</v>
          </cell>
        </row>
        <row r="1259">
          <cell r="B1259" t="str">
            <v>TRANSPORTE</v>
          </cell>
        </row>
        <row r="1260">
          <cell r="B1260" t="str">
            <v>MATERIAL</v>
          </cell>
          <cell r="D1260" t="str">
            <v>CANTIDAD</v>
          </cell>
          <cell r="E1260" t="str">
            <v>DISTANCIA</v>
          </cell>
          <cell r="F1260" t="str">
            <v>M3/KM</v>
          </cell>
          <cell r="G1260" t="str">
            <v>VR UNITARIO</v>
          </cell>
        </row>
        <row r="1263">
          <cell r="E1263" t="str">
            <v xml:space="preserve">                  TOTAL TRANSPORTE:</v>
          </cell>
          <cell r="G1263">
            <v>0</v>
          </cell>
        </row>
        <row r="1265">
          <cell r="E1265" t="str">
            <v>TOTAL COSTO DIRECTO:</v>
          </cell>
          <cell r="G1265">
            <v>71868</v>
          </cell>
        </row>
        <row r="1267">
          <cell r="B1267" t="str">
            <v>COSTOS INDIRECTOS</v>
          </cell>
        </row>
        <row r="1268">
          <cell r="B1268" t="str">
            <v>DESCRIPCION</v>
          </cell>
          <cell r="D1268" t="str">
            <v>PORCENTAJE</v>
          </cell>
          <cell r="F1268" t="str">
            <v>VR PARCIAL</v>
          </cell>
        </row>
        <row r="1269">
          <cell r="B1269" t="str">
            <v>ADMINISTRACION</v>
          </cell>
          <cell r="E1269">
            <v>0.12</v>
          </cell>
          <cell r="G1269">
            <v>8624.16</v>
          </cell>
        </row>
        <row r="1270">
          <cell r="B1270" t="str">
            <v>IMPREVISTOS</v>
          </cell>
          <cell r="E1270">
            <v>0.08</v>
          </cell>
          <cell r="G1270">
            <v>5749.4400000000005</v>
          </cell>
        </row>
        <row r="1271">
          <cell r="B1271" t="str">
            <v>UTILIDAD</v>
          </cell>
          <cell r="E1271">
            <v>0.05</v>
          </cell>
          <cell r="G1271">
            <v>3593.4</v>
          </cell>
        </row>
        <row r="1272">
          <cell r="F1272" t="str">
            <v>TOTAL COSTO INDIRECTO:</v>
          </cell>
          <cell r="G1272">
            <v>17967</v>
          </cell>
        </row>
        <row r="1275">
          <cell r="B1275" t="str">
            <v>PROPONENTE</v>
          </cell>
          <cell r="F1275" t="str">
            <v>ANALISIS DE PRECIO UNITARIO:</v>
          </cell>
          <cell r="G1275">
            <v>89835</v>
          </cell>
        </row>
        <row r="1278">
          <cell r="B1278" t="str">
            <v>REPUBLICA DE COLOMBIA</v>
          </cell>
        </row>
        <row r="1279">
          <cell r="B1279" t="str">
            <v>GOBERNACION DEL PUTUMAYO</v>
          </cell>
        </row>
        <row r="1280">
          <cell r="B1280" t="str">
            <v>SECRETARIA DE INFRAESTRUCTURA DEPARTAMENTAL</v>
          </cell>
        </row>
        <row r="1282">
          <cell r="B1282" t="str">
            <v>OBJETO:</v>
          </cell>
          <cell r="C1282" t="str">
            <v>CONSTRUCCION DE LA PLAZA DE MERCADO DE GANADO EN EL MUNICIPIO DE SIBUNDOY, DEPARTAMENTO DEL PUTUMAYO</v>
          </cell>
        </row>
        <row r="1283">
          <cell r="F1283" t="str">
            <v>FECHA:</v>
          </cell>
          <cell r="G1283" t="str">
            <v>NOVIEMBRE 20 / 2003</v>
          </cell>
        </row>
        <row r="1284">
          <cell r="A1284" t="str">
            <v>8,4</v>
          </cell>
          <cell r="B1284" t="str">
            <v>ITE M:</v>
          </cell>
          <cell r="C1284" t="str">
            <v>PUNTO ELECTRICO</v>
          </cell>
          <cell r="F1284" t="str">
            <v>UNIDAD:</v>
          </cell>
          <cell r="G1284" t="str">
            <v>UND</v>
          </cell>
          <cell r="H1284">
            <v>28861</v>
          </cell>
        </row>
        <row r="1285">
          <cell r="H1285">
            <v>10</v>
          </cell>
        </row>
        <row r="1286">
          <cell r="B1286" t="str">
            <v>MATERIALES</v>
          </cell>
        </row>
        <row r="1287">
          <cell r="B1287" t="str">
            <v>DESCRIPCION</v>
          </cell>
          <cell r="D1287" t="str">
            <v>UND</v>
          </cell>
          <cell r="E1287" t="str">
            <v>CANTIDAD</v>
          </cell>
          <cell r="F1287" t="str">
            <v>VR UNITARIO</v>
          </cell>
          <cell r="G1287" t="str">
            <v>VR UNITARIO</v>
          </cell>
        </row>
        <row r="1288">
          <cell r="B1288" t="str">
            <v>Aparato eléctico</v>
          </cell>
          <cell r="D1288" t="str">
            <v>Un</v>
          </cell>
          <cell r="E1288">
            <v>1.01</v>
          </cell>
          <cell r="F1288">
            <v>7070</v>
          </cell>
          <cell r="G1288">
            <v>7140.7</v>
          </cell>
        </row>
        <row r="1289">
          <cell r="B1289" t="str">
            <v>Caja galvanizada</v>
          </cell>
          <cell r="D1289" t="str">
            <v>Un</v>
          </cell>
          <cell r="E1289">
            <v>1.02</v>
          </cell>
          <cell r="F1289">
            <v>656.5</v>
          </cell>
          <cell r="G1289">
            <v>669.63</v>
          </cell>
        </row>
        <row r="1290">
          <cell r="B1290" t="str">
            <v>Tubo conduit 1/2"</v>
          </cell>
          <cell r="D1290" t="str">
            <v>Ml</v>
          </cell>
          <cell r="E1290">
            <v>3.06</v>
          </cell>
          <cell r="F1290">
            <v>1287.75</v>
          </cell>
          <cell r="G1290">
            <v>3940.5149999999999</v>
          </cell>
        </row>
        <row r="1291">
          <cell r="B1291" t="str">
            <v>Cable No 12</v>
          </cell>
          <cell r="D1291" t="str">
            <v>Ml</v>
          </cell>
          <cell r="E1291">
            <v>3.15</v>
          </cell>
          <cell r="F1291">
            <v>404</v>
          </cell>
          <cell r="G1291">
            <v>1272.5999999999999</v>
          </cell>
        </row>
        <row r="1292">
          <cell r="B1292" t="str">
            <v>Cable No 14</v>
          </cell>
          <cell r="D1292" t="str">
            <v>Ml</v>
          </cell>
          <cell r="E1292">
            <v>3.15</v>
          </cell>
          <cell r="F1292">
            <v>303</v>
          </cell>
          <cell r="G1292">
            <v>954.44999999999993</v>
          </cell>
        </row>
        <row r="1293">
          <cell r="B1293" t="str">
            <v>Plafón</v>
          </cell>
          <cell r="D1293" t="str">
            <v>Un</v>
          </cell>
          <cell r="E1293">
            <v>1.01</v>
          </cell>
          <cell r="F1293">
            <v>1212</v>
          </cell>
          <cell r="G1293">
            <v>1224.1200000000001</v>
          </cell>
        </row>
        <row r="1294">
          <cell r="D1294" t="str">
            <v/>
          </cell>
          <cell r="E1294" t="str">
            <v xml:space="preserve">                 TOTAL MATERIALES:</v>
          </cell>
          <cell r="G1294">
            <v>15202</v>
          </cell>
        </row>
        <row r="1296">
          <cell r="B1296" t="str">
            <v>MANO DE OBRA</v>
          </cell>
        </row>
        <row r="1297">
          <cell r="B1297" t="str">
            <v>DESCRIPCION</v>
          </cell>
          <cell r="C1297" t="str">
            <v>JORNAL</v>
          </cell>
          <cell r="D1297" t="str">
            <v>PRESTACIONES</v>
          </cell>
          <cell r="E1297" t="str">
            <v>CANTIDAD</v>
          </cell>
          <cell r="F1297" t="str">
            <v>RENDIMIENTO</v>
          </cell>
          <cell r="G1297" t="str">
            <v>VR PARCIAL</v>
          </cell>
        </row>
        <row r="1298">
          <cell r="B1298" t="str">
            <v>Ayudante</v>
          </cell>
          <cell r="C1298">
            <v>15000</v>
          </cell>
          <cell r="D1298">
            <v>0.7</v>
          </cell>
          <cell r="E1298">
            <v>1</v>
          </cell>
          <cell r="F1298">
            <v>5.29</v>
          </cell>
          <cell r="G1298">
            <v>4820.4158790170131</v>
          </cell>
        </row>
        <row r="1299">
          <cell r="B1299" t="str">
            <v>Técnico electricista</v>
          </cell>
          <cell r="C1299">
            <v>25480.000000000004</v>
          </cell>
          <cell r="D1299">
            <v>0.7</v>
          </cell>
          <cell r="E1299">
            <v>1</v>
          </cell>
          <cell r="F1299">
            <v>5.29</v>
          </cell>
          <cell r="G1299">
            <v>8188.2797731568999</v>
          </cell>
        </row>
        <row r="1300">
          <cell r="C1300">
            <v>0</v>
          </cell>
          <cell r="E1300">
            <v>0</v>
          </cell>
          <cell r="G1300">
            <v>0</v>
          </cell>
        </row>
        <row r="1301">
          <cell r="E1301" t="str">
            <v xml:space="preserve">              TOTAL MANO DE OBRA:</v>
          </cell>
          <cell r="G1301">
            <v>13009</v>
          </cell>
          <cell r="H1301">
            <v>13000</v>
          </cell>
        </row>
        <row r="1303">
          <cell r="B1303" t="str">
            <v>HERRAMIENTA Y EQUIPO</v>
          </cell>
        </row>
        <row r="1304">
          <cell r="B1304" t="str">
            <v>DESCRIPCION</v>
          </cell>
          <cell r="D1304" t="str">
            <v>TIPO</v>
          </cell>
          <cell r="E1304" t="str">
            <v>TARIFA</v>
          </cell>
          <cell r="F1304" t="str">
            <v>RENDIMIENTO</v>
          </cell>
          <cell r="G1304" t="str">
            <v>VR PARCIAL</v>
          </cell>
        </row>
        <row r="1305">
          <cell r="B1305" t="str">
            <v>Herramienta menor</v>
          </cell>
          <cell r="E1305">
            <v>13009</v>
          </cell>
          <cell r="F1305">
            <v>0.05</v>
          </cell>
          <cell r="G1305">
            <v>650.45000000000005</v>
          </cell>
        </row>
        <row r="1306">
          <cell r="D1306" t="str">
            <v/>
          </cell>
          <cell r="E1306">
            <v>0</v>
          </cell>
          <cell r="G1306">
            <v>0</v>
          </cell>
        </row>
        <row r="1307">
          <cell r="D1307" t="str">
            <v/>
          </cell>
          <cell r="E1307">
            <v>0</v>
          </cell>
          <cell r="F1307">
            <v>0</v>
          </cell>
          <cell r="G1307">
            <v>0</v>
          </cell>
        </row>
        <row r="1308">
          <cell r="D1308" t="str">
            <v xml:space="preserve">                      TOTAL HERRAMIENTA Y EQUIPO:</v>
          </cell>
          <cell r="G1308">
            <v>650</v>
          </cell>
        </row>
        <row r="1310">
          <cell r="B1310" t="str">
            <v>TRANSPORTE</v>
          </cell>
        </row>
        <row r="1311">
          <cell r="B1311" t="str">
            <v>MATERIAL</v>
          </cell>
          <cell r="D1311" t="str">
            <v>CANTIDAD</v>
          </cell>
          <cell r="E1311" t="str">
            <v>DISTANCIA</v>
          </cell>
          <cell r="F1311" t="str">
            <v>M3/KM</v>
          </cell>
          <cell r="G1311" t="str">
            <v>VR UNITARIO</v>
          </cell>
        </row>
        <row r="1314">
          <cell r="E1314" t="str">
            <v xml:space="preserve">                  TOTAL TRANSPORTE:</v>
          </cell>
          <cell r="G1314">
            <v>0</v>
          </cell>
        </row>
        <row r="1316">
          <cell r="E1316" t="str">
            <v>TOTAL COSTO DIRECTO:</v>
          </cell>
          <cell r="G1316">
            <v>28861</v>
          </cell>
        </row>
        <row r="1318">
          <cell r="B1318" t="str">
            <v>COSTOS INDIRECTOS</v>
          </cell>
        </row>
        <row r="1319">
          <cell r="B1319" t="str">
            <v>DESCRIPCION</v>
          </cell>
          <cell r="D1319" t="str">
            <v>PORCENTAJE</v>
          </cell>
          <cell r="F1319" t="str">
            <v>VR PARCIAL</v>
          </cell>
        </row>
        <row r="1320">
          <cell r="B1320" t="str">
            <v>ADMINISTRACION</v>
          </cell>
          <cell r="E1320">
            <v>0.12</v>
          </cell>
          <cell r="G1320">
            <v>3463.3199999999997</v>
          </cell>
        </row>
        <row r="1321">
          <cell r="B1321" t="str">
            <v>IMPREVISTOS</v>
          </cell>
          <cell r="E1321">
            <v>0.08</v>
          </cell>
          <cell r="G1321">
            <v>2308.88</v>
          </cell>
        </row>
        <row r="1322">
          <cell r="B1322" t="str">
            <v>UTILIDAD</v>
          </cell>
          <cell r="E1322">
            <v>0.05</v>
          </cell>
          <cell r="G1322">
            <v>1443.0500000000002</v>
          </cell>
        </row>
        <row r="1323">
          <cell r="F1323" t="str">
            <v>TOTAL COSTO INDIRECTO:</v>
          </cell>
          <cell r="G1323">
            <v>7215</v>
          </cell>
        </row>
        <row r="1326">
          <cell r="B1326" t="str">
            <v>PROPONENTE</v>
          </cell>
          <cell r="F1326" t="str">
            <v>ANALISIS DE PRECIO UNITARIO:</v>
          </cell>
          <cell r="G1326">
            <v>36076</v>
          </cell>
        </row>
      </sheetData>
      <sheetData sheetId="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DAT PROY"/>
      <sheetName val="PLANTILLA APU"/>
      <sheetName val="APUS"/>
      <sheetName val="APUS Res"/>
      <sheetName val="COST DIR"/>
      <sheetName val="PORC PART CAP"/>
      <sheetName val="PORC PART ITEM"/>
      <sheetName val="ADMIN"/>
      <sheetName val="PRESUP"/>
      <sheetName val="Ing insumo"/>
      <sheetName val="Ing cap"/>
      <sheetName val="Ing MO"/>
      <sheetName val="Ing MyE"/>
      <sheetName val="Ing unid"/>
      <sheetName val="Capitulos"/>
      <sheetName val="Unidades"/>
      <sheetName val="Insumos"/>
      <sheetName val="Maqui Equip"/>
      <sheetName val="Mano Obra"/>
      <sheetName val="Insu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1">
          <cell r="B1" t="str">
            <v>Nombre</v>
          </cell>
        </row>
        <row r="2">
          <cell r="B2">
            <v>0</v>
          </cell>
        </row>
        <row r="3">
          <cell r="B3" t="str">
            <v>Act. Preliminares - Limpieza Terreno</v>
          </cell>
        </row>
        <row r="4">
          <cell r="B4" t="str">
            <v>Cableado Estructurado</v>
          </cell>
        </row>
        <row r="5">
          <cell r="B5" t="str">
            <v>Carpintería de Madera</v>
          </cell>
        </row>
        <row r="6">
          <cell r="B6" t="str">
            <v>Carpintería Metálica</v>
          </cell>
        </row>
        <row r="7">
          <cell r="B7" t="str">
            <v>Cielosrasos</v>
          </cell>
        </row>
        <row r="8">
          <cell r="B8" t="str">
            <v>Cimentación y Estructura</v>
          </cell>
        </row>
        <row r="9">
          <cell r="B9" t="str">
            <v>Cubiertas</v>
          </cell>
        </row>
        <row r="10">
          <cell r="B10" t="str">
            <v>Enchapes y Accesorios</v>
          </cell>
        </row>
        <row r="11">
          <cell r="B11" t="str">
            <v>Equipos Especiales</v>
          </cell>
        </row>
        <row r="12">
          <cell r="B12" t="str">
            <v>Inst. Eléctricas, TV. y Sonido</v>
          </cell>
        </row>
        <row r="13">
          <cell r="B13" t="str">
            <v>Inst. Gas</v>
          </cell>
        </row>
        <row r="14">
          <cell r="B14" t="str">
            <v>Inst. Hidráulicas, Sanitarias y Latonería</v>
          </cell>
        </row>
        <row r="15">
          <cell r="B15" t="str">
            <v>Mampostería</v>
          </cell>
        </row>
        <row r="16">
          <cell r="B16" t="str">
            <v>Morteros, Concretos, y Ensayos</v>
          </cell>
        </row>
        <row r="17">
          <cell r="B17" t="str">
            <v>Pañetes, Repellos y Revoques</v>
          </cell>
        </row>
        <row r="18">
          <cell r="B18" t="str">
            <v>Pintura</v>
          </cell>
        </row>
        <row r="19">
          <cell r="B19" t="str">
            <v>Pisos</v>
          </cell>
        </row>
        <row r="20">
          <cell r="B20" t="str">
            <v>Redes Servicios y Desagües</v>
          </cell>
        </row>
        <row r="21">
          <cell r="B21" t="str">
            <v>Urbanismo y Obras Exteriores</v>
          </cell>
        </row>
        <row r="22">
          <cell r="B22" t="str">
            <v>Varios</v>
          </cell>
        </row>
        <row r="23">
          <cell r="B23" t="str">
            <v>Vias</v>
          </cell>
        </row>
        <row r="24">
          <cell r="B24" t="str">
            <v>Vidrios y Cerraduras</v>
          </cell>
        </row>
      </sheetData>
      <sheetData sheetId="16">
        <row r="1">
          <cell r="A1" t="str">
            <v>Descripcion</v>
          </cell>
        </row>
        <row r="2">
          <cell r="A2">
            <v>0</v>
          </cell>
        </row>
        <row r="3">
          <cell r="A3" t="str">
            <v>Arroba</v>
          </cell>
        </row>
        <row r="4">
          <cell r="A4" t="str">
            <v>Bolsa</v>
          </cell>
        </row>
        <row r="5">
          <cell r="A5" t="str">
            <v>bolsa metro cúbico</v>
          </cell>
        </row>
        <row r="6">
          <cell r="A6" t="str">
            <v>Bulto</v>
          </cell>
        </row>
        <row r="7">
          <cell r="A7" t="str">
            <v>Caja por 7</v>
          </cell>
        </row>
        <row r="8">
          <cell r="A8" t="str">
            <v>Día</v>
          </cell>
        </row>
        <row r="9">
          <cell r="A9" t="str">
            <v>Especial</v>
          </cell>
        </row>
        <row r="10">
          <cell r="A10" t="str">
            <v>frasco</v>
          </cell>
        </row>
        <row r="11">
          <cell r="A11" t="str">
            <v>Frasco</v>
          </cell>
        </row>
        <row r="12">
          <cell r="A12" t="str">
            <v>Galón</v>
          </cell>
        </row>
        <row r="13">
          <cell r="A13" t="str">
            <v>galón</v>
          </cell>
        </row>
        <row r="14">
          <cell r="A14" t="str">
            <v>Global</v>
          </cell>
        </row>
        <row r="15">
          <cell r="A15" t="str">
            <v>Hora</v>
          </cell>
        </row>
        <row r="16">
          <cell r="A16" t="str">
            <v>Hora Cuadrilla</v>
          </cell>
        </row>
        <row r="17">
          <cell r="A17" t="str">
            <v>Hora Hombre</v>
          </cell>
        </row>
        <row r="18">
          <cell r="A18" t="str">
            <v>juego</v>
          </cell>
        </row>
        <row r="19">
          <cell r="A19" t="str">
            <v>Juego</v>
          </cell>
        </row>
        <row r="20">
          <cell r="A20" t="str">
            <v>Kilo</v>
          </cell>
        </row>
        <row r="21">
          <cell r="A21" t="str">
            <v>Kilo Watio</v>
          </cell>
        </row>
        <row r="22">
          <cell r="A22" t="str">
            <v>Kilogramo</v>
          </cell>
        </row>
        <row r="23">
          <cell r="A23" t="str">
            <v>Lamina</v>
          </cell>
        </row>
        <row r="24">
          <cell r="A24" t="str">
            <v>Libra</v>
          </cell>
        </row>
        <row r="25">
          <cell r="A25" t="str">
            <v>Litro</v>
          </cell>
        </row>
        <row r="26">
          <cell r="A26" t="str">
            <v>mes</v>
          </cell>
        </row>
        <row r="27">
          <cell r="A27" t="str">
            <v>Mes</v>
          </cell>
        </row>
        <row r="28">
          <cell r="A28" t="str">
            <v>Metro</v>
          </cell>
        </row>
        <row r="29">
          <cell r="A29" t="str">
            <v>Metro Cuadrado</v>
          </cell>
        </row>
        <row r="30">
          <cell r="A30" t="str">
            <v>Metro Cúbico</v>
          </cell>
        </row>
        <row r="31">
          <cell r="A31" t="str">
            <v>metro cúbico - kilómetro</v>
          </cell>
        </row>
        <row r="32">
          <cell r="A32" t="str">
            <v>metro lineal</v>
          </cell>
        </row>
        <row r="33">
          <cell r="A33" t="str">
            <v>Par</v>
          </cell>
        </row>
        <row r="34">
          <cell r="A34" t="str">
            <v>pie</v>
          </cell>
        </row>
        <row r="35">
          <cell r="A35" t="str">
            <v>pie cuadrado</v>
          </cell>
        </row>
        <row r="36">
          <cell r="A36" t="str">
            <v>pie cúbico</v>
          </cell>
        </row>
        <row r="37">
          <cell r="A37" t="str">
            <v>Porcentaje</v>
          </cell>
        </row>
        <row r="38">
          <cell r="A38" t="str">
            <v>Quintal</v>
          </cell>
        </row>
        <row r="39">
          <cell r="A39" t="str">
            <v>Rollo</v>
          </cell>
        </row>
        <row r="40">
          <cell r="A40" t="str">
            <v>Sección</v>
          </cell>
        </row>
        <row r="41">
          <cell r="A41" t="str">
            <v>Semana</v>
          </cell>
        </row>
        <row r="42">
          <cell r="A42" t="str">
            <v>sin desc</v>
          </cell>
        </row>
        <row r="43">
          <cell r="A43" t="str">
            <v>sin desc</v>
          </cell>
        </row>
        <row r="44">
          <cell r="A44" t="str">
            <v>Tarifa Hora</v>
          </cell>
        </row>
        <row r="45">
          <cell r="A45" t="str">
            <v>Tonelada</v>
          </cell>
        </row>
        <row r="46">
          <cell r="A46" t="str">
            <v>Unidad</v>
          </cell>
        </row>
        <row r="47">
          <cell r="A47" t="str">
            <v>unidad</v>
          </cell>
        </row>
        <row r="48">
          <cell r="A48" t="str">
            <v>Viaje</v>
          </cell>
        </row>
      </sheetData>
      <sheetData sheetId="17">
        <row r="1">
          <cell r="B1" t="str">
            <v>Descripcion Insumo</v>
          </cell>
        </row>
      </sheetData>
      <sheetData sheetId="18">
        <row r="1">
          <cell r="B1" t="str">
            <v>Maquinaria y Equipo</v>
          </cell>
        </row>
        <row r="2">
          <cell r="B2">
            <v>0</v>
          </cell>
        </row>
        <row r="3">
          <cell r="B3" t="str">
            <v>ABSORCIÓN DE BLOQUES, LADRILLOS F</v>
          </cell>
        </row>
        <row r="4">
          <cell r="B4" t="str">
            <v>ANDAMIO COLGANTE 40mt.</v>
          </cell>
        </row>
        <row r="5">
          <cell r="B5" t="str">
            <v>ANDAMIO TUBULAR (SECC.)</v>
          </cell>
        </row>
        <row r="6">
          <cell r="B6" t="str">
            <v>ANDAMIO TUBULAR (SECC.)</v>
          </cell>
        </row>
        <row r="7">
          <cell r="B7" t="str">
            <v>APISONADOR CANGURO</v>
          </cell>
        </row>
        <row r="8">
          <cell r="B8" t="str">
            <v>AUTOBOMBA PARA CONCRETO</v>
          </cell>
        </row>
        <row r="9">
          <cell r="B9" t="str">
            <v>BALDE PARA PLUMA ADICIONAL</v>
          </cell>
        </row>
        <row r="10">
          <cell r="B10" t="str">
            <v>BANDA PARA REMOVER ESCOMBROS</v>
          </cell>
        </row>
        <row r="11">
          <cell r="B11" t="str">
            <v>BARANDA PROTECTORA /CAMARA</v>
          </cell>
        </row>
        <row r="12">
          <cell r="B12" t="str">
            <v>BENITIN DE 2.5 TONELADAS</v>
          </cell>
        </row>
        <row r="13">
          <cell r="B13" t="str">
            <v>BOMBA ESTACIONARIA DE CONCRETO</v>
          </cell>
        </row>
        <row r="14">
          <cell r="B14" t="str">
            <v>BULLDOZER D-6 CATERPILLAR</v>
          </cell>
        </row>
        <row r="15">
          <cell r="B15" t="str">
            <v>CAMION 3 TONELADAS REDES</v>
          </cell>
        </row>
        <row r="16">
          <cell r="B16" t="str">
            <v>CAMION DE 4.5 TONELADAS</v>
          </cell>
        </row>
        <row r="17">
          <cell r="B17" t="str">
            <v>CAMION DE 8.0 TONELADAS</v>
          </cell>
        </row>
        <row r="18">
          <cell r="B18" t="str">
            <v>CAMPERO</v>
          </cell>
        </row>
        <row r="19">
          <cell r="B19" t="str">
            <v>CARGADOR .50 M3 SOBRE LLANTAS</v>
          </cell>
        </row>
        <row r="20">
          <cell r="B20" t="str">
            <v>CARGADOR BOBCAT+Oper.       753</v>
          </cell>
        </row>
        <row r="21">
          <cell r="B21" t="str">
            <v>CARGADOR BOBCAT+Oper.       853</v>
          </cell>
        </row>
        <row r="22">
          <cell r="B22" t="str">
            <v>CARGADOR RETROEXCAVADOR</v>
          </cell>
        </row>
        <row r="23">
          <cell r="B23" t="str">
            <v>CERCHA METALICA DE 3MT</v>
          </cell>
        </row>
        <row r="24">
          <cell r="B24" t="str">
            <v>CERCHAS METALICAS (3 METROS)</v>
          </cell>
        </row>
        <row r="25">
          <cell r="B25" t="str">
            <v>CILINDRO PRUEBA CONCRETO (Alq)</v>
          </cell>
        </row>
        <row r="26">
          <cell r="B26" t="str">
            <v>CILINDRO VIBRATORIO 3 TON</v>
          </cell>
        </row>
        <row r="27">
          <cell r="B27" t="str">
            <v>CINTURON DE SEGURIDAD</v>
          </cell>
        </row>
        <row r="28">
          <cell r="B28" t="str">
            <v>COMPACTADOR DINAMAR</v>
          </cell>
        </row>
        <row r="29">
          <cell r="B29" t="str">
            <v>COMPRESOR 2 MARTILLOS 185 PCM</v>
          </cell>
        </row>
        <row r="30">
          <cell r="B30" t="str">
            <v>COMPRESOR 2 MARTILLOS 185 PCM</v>
          </cell>
        </row>
        <row r="31">
          <cell r="B31" t="str">
            <v>COMPRESOR 250 PCM</v>
          </cell>
        </row>
        <row r="32">
          <cell r="B32" t="str">
            <v>COMPRESOR DE 375 CPM S/C</v>
          </cell>
        </row>
        <row r="33">
          <cell r="B33" t="str">
            <v>COMPRESOR DE 375 CPM S/C</v>
          </cell>
        </row>
        <row r="34">
          <cell r="B34" t="str">
            <v>COMPRESOR DE 750 CPM S/C</v>
          </cell>
        </row>
        <row r="35">
          <cell r="B35" t="str">
            <v>COMPRESOR DE 750 CPM S/C</v>
          </cell>
        </row>
        <row r="36">
          <cell r="B36" t="str">
            <v>COMPRESOR Oper.+Comb</v>
          </cell>
        </row>
        <row r="37">
          <cell r="B37" t="str">
            <v>COMPRESOR Oper.+Comb</v>
          </cell>
        </row>
        <row r="38">
          <cell r="B38" t="str">
            <v>COMPRESOR Oper.+Comb</v>
          </cell>
        </row>
        <row r="39">
          <cell r="B39" t="str">
            <v>CONO DE ABRAHAMS (SLUM Concr)</v>
          </cell>
        </row>
        <row r="40">
          <cell r="B40" t="str">
            <v>CONO DE ABRAMS (Alquiler)</v>
          </cell>
        </row>
        <row r="41">
          <cell r="B41" t="str">
            <v>CORTADORA DE LADRILLO</v>
          </cell>
        </row>
        <row r="42">
          <cell r="B42" t="str">
            <v>CORTADORA LADRILLO (POR CORTE)</v>
          </cell>
        </row>
        <row r="43">
          <cell r="B43" t="str">
            <v>CORTADORA SIN DISCO</v>
          </cell>
        </row>
        <row r="44">
          <cell r="B44" t="str">
            <v>CORTADORA SIN DISCO</v>
          </cell>
        </row>
        <row r="45">
          <cell r="B45" t="str">
            <v>CORTE DE NÚCLEOS DE CONCRETO</v>
          </cell>
        </row>
        <row r="46">
          <cell r="B46" t="str">
            <v>CRUCETAS CORTAS</v>
          </cell>
        </row>
        <row r="47">
          <cell r="B47" t="str">
            <v>CRUCETAS CORTAS y/o LARGAS</v>
          </cell>
        </row>
        <row r="48">
          <cell r="B48" t="str">
            <v>CRUCETAS LARGAS</v>
          </cell>
        </row>
        <row r="49">
          <cell r="B49" t="str">
            <v>DISEÑO DE MEZCLA ASFÁLTICA,</v>
          </cell>
        </row>
        <row r="50">
          <cell r="B50" t="str">
            <v>DISEÑO DE MEZCLAS DE MORTERO.</v>
          </cell>
        </row>
        <row r="51">
          <cell r="B51" t="str">
            <v>DISEÑO DE UNA MEZCLA DE</v>
          </cell>
        </row>
        <row r="52">
          <cell r="B52" t="str">
            <v>ELEVADOR 1000 KILOS</v>
          </cell>
        </row>
        <row r="53">
          <cell r="B53" t="str">
            <v>ELEVADOR 250 KILOS</v>
          </cell>
        </row>
        <row r="54">
          <cell r="B54" t="str">
            <v>EQUIPO DE COMPACTACION</v>
          </cell>
        </row>
        <row r="55">
          <cell r="B55" t="str">
            <v>EQUIPO DE COMPACTACION</v>
          </cell>
        </row>
        <row r="56">
          <cell r="B56" t="str">
            <v>EQUIPO DE TOPOGRAFIA</v>
          </cell>
        </row>
        <row r="57">
          <cell r="B57" t="str">
            <v>EQUIPO SOLDADURA ELECTRICA</v>
          </cell>
        </row>
        <row r="58">
          <cell r="B58" t="str">
            <v>ESCALERA EXTENCIBLE EN AL. DE 6</v>
          </cell>
        </row>
        <row r="59">
          <cell r="B59" t="str">
            <v>ESCALERILLA Trans. VERTICAL</v>
          </cell>
        </row>
        <row r="60">
          <cell r="B60" t="str">
            <v>ESFUERZO CORTANTE EN MALLAS</v>
          </cell>
        </row>
        <row r="61">
          <cell r="B61" t="str">
            <v>ESTABILIDAD MARSHALL (1 BRIQUETA)</v>
          </cell>
        </row>
        <row r="62">
          <cell r="B62" t="str">
            <v>EXCAVACION MECANICA Y RETIRO</v>
          </cell>
        </row>
        <row r="63">
          <cell r="B63" t="str">
            <v>EXCAVADORA HIDRAUL.PC-60+Oper.</v>
          </cell>
        </row>
        <row r="64">
          <cell r="B64" t="str">
            <v>EXTRACCIÓN DE ANCLAJES O</v>
          </cell>
        </row>
        <row r="65">
          <cell r="B65" t="str">
            <v>FORCLAMPS</v>
          </cell>
        </row>
        <row r="66">
          <cell r="B66" t="str">
            <v>FORMALETA ENTREPISO 1 SEMANA</v>
          </cell>
        </row>
        <row r="67">
          <cell r="B67" t="str">
            <v>FORMALETA ENTREPISO 4 SEMANAS</v>
          </cell>
        </row>
        <row r="68">
          <cell r="B68" t="str">
            <v>FORMALETA ENTREPISO POR M2</v>
          </cell>
        </row>
        <row r="69">
          <cell r="B69" t="str">
            <v>FORMALETA SARDINEL ML</v>
          </cell>
        </row>
        <row r="70">
          <cell r="B70" t="str">
            <v>GRUA AUTODESPLEGABLE+OPERARIO</v>
          </cell>
        </row>
        <row r="71">
          <cell r="B71" t="str">
            <v>GRUA EXTENSION PARA POSTES</v>
          </cell>
        </row>
        <row r="72">
          <cell r="B72" t="str">
            <v>GRUA HIDRAULICA (CARRO)</v>
          </cell>
        </row>
        <row r="73">
          <cell r="B73" t="str">
            <v>GRUA POTAIN 428 BRAZO 40 MTS</v>
          </cell>
        </row>
        <row r="74">
          <cell r="B74" t="str">
            <v>HERRAMIENTA MENOR (% Mano d Obra)</v>
          </cell>
        </row>
        <row r="75">
          <cell r="B75" t="str">
            <v>JUEGO DE RUEDAS PARA ANDAMIO(4)</v>
          </cell>
        </row>
        <row r="76">
          <cell r="B76" t="str">
            <v>JUEGO POLEAS ANTENAYA</v>
          </cell>
        </row>
        <row r="77">
          <cell r="B77" t="str">
            <v>LLAVES TENSORAS</v>
          </cell>
        </row>
        <row r="78">
          <cell r="B78" t="str">
            <v>MARTILLO ROMPEDOR</v>
          </cell>
        </row>
        <row r="79">
          <cell r="B79" t="str">
            <v>MARTILLO ROTATORIO</v>
          </cell>
        </row>
        <row r="80">
          <cell r="B80" t="str">
            <v>MEZCLADORA DE CONCRETO</v>
          </cell>
        </row>
        <row r="81">
          <cell r="B81" t="str">
            <v>MICRO AIRINCLUSOR DE AIRE</v>
          </cell>
        </row>
        <row r="82">
          <cell r="B82" t="str">
            <v>MICRO AIRINCLUSOR DE AIRE</v>
          </cell>
        </row>
        <row r="83">
          <cell r="B83" t="str">
            <v>MINICARGADOR BOBCAT</v>
          </cell>
        </row>
        <row r="84">
          <cell r="B84" t="str">
            <v>MINICARGADOR BOBCAT</v>
          </cell>
        </row>
        <row r="85">
          <cell r="B85" t="str">
            <v>MONTACARGAS</v>
          </cell>
        </row>
        <row r="86">
          <cell r="B86" t="str">
            <v>MORDAZA 0.60 mt CON CUÑA</v>
          </cell>
        </row>
        <row r="87">
          <cell r="B87" t="str">
            <v>MORDAZA 0.80 mt CON CUÑA</v>
          </cell>
        </row>
        <row r="88">
          <cell r="B88" t="str">
            <v>MORDAZA 1.00 mt CON CUÑA</v>
          </cell>
        </row>
        <row r="89">
          <cell r="B89" t="str">
            <v>MORDAZA 2.40 mt CON CUÑA</v>
          </cell>
        </row>
        <row r="90">
          <cell r="B90" t="str">
            <v>MORDAZAS ALQUILADAS (24 dias)</v>
          </cell>
        </row>
        <row r="91">
          <cell r="B91" t="str">
            <v>MOTOBOMBA A GASOLINA DE 2"</v>
          </cell>
        </row>
        <row r="92">
          <cell r="B92" t="str">
            <v>MOTOBOMBA ELECTRICA DE 2"</v>
          </cell>
        </row>
        <row r="93">
          <cell r="B93" t="str">
            <v>PALA DRAGA SOBRE ORUGA</v>
          </cell>
        </row>
        <row r="94">
          <cell r="B94" t="str">
            <v>PARAL TELESCOPICO (UN)</v>
          </cell>
        </row>
        <row r="95">
          <cell r="B95" t="str">
            <v>PARAL TELESCOPICO (UN)</v>
          </cell>
        </row>
        <row r="96">
          <cell r="B96" t="str">
            <v>PARALES - MES</v>
          </cell>
        </row>
        <row r="97">
          <cell r="B97" t="str">
            <v>PARALES - SEMANA</v>
          </cell>
        </row>
        <row r="98">
          <cell r="B98" t="str">
            <v>PERFORACIÓN CON EQUIPO</v>
          </cell>
        </row>
        <row r="99">
          <cell r="B99" t="str">
            <v>PERROS FIJOS Y GIRATORIOS</v>
          </cell>
        </row>
        <row r="100">
          <cell r="B100" t="str">
            <v>PESCANTE PARA ANDAMIO</v>
          </cell>
        </row>
        <row r="101">
          <cell r="B101" t="str">
            <v>PISON DE MANO</v>
          </cell>
        </row>
        <row r="102">
          <cell r="B102" t="str">
            <v>PLANCHONES ALQUILADOS</v>
          </cell>
        </row>
        <row r="103">
          <cell r="B103" t="str">
            <v>PLANCHONES MADERA</v>
          </cell>
        </row>
        <row r="104">
          <cell r="B104" t="str">
            <v>PLANCHONES METALICOS</v>
          </cell>
        </row>
        <row r="105">
          <cell r="B105" t="str">
            <v>PLUMA 250 KG ELECTRICA Trif.</v>
          </cell>
        </row>
        <row r="106">
          <cell r="B106" t="str">
            <v>PLUMA ELECTRICA</v>
          </cell>
        </row>
        <row r="107">
          <cell r="B107" t="str">
            <v>PLUMA ELECTRICA 250 kg</v>
          </cell>
        </row>
        <row r="108">
          <cell r="B108" t="str">
            <v>PLUMA ELECTRICA/ DIA</v>
          </cell>
        </row>
        <row r="109">
          <cell r="B109" t="str">
            <v>PULIDORA MANUAL SIN DISCO</v>
          </cell>
        </row>
        <row r="110">
          <cell r="B110" t="str">
            <v>PULIDORA MANUAL SIN DISCO</v>
          </cell>
        </row>
        <row r="111">
          <cell r="B111" t="str">
            <v>RANA A GASOLINA DE 50X74 CM</v>
          </cell>
        </row>
        <row r="112">
          <cell r="B112" t="str">
            <v>RANA Ó VIBROCOMPACTADOR</v>
          </cell>
        </row>
        <row r="113">
          <cell r="B113" t="str">
            <v>RANA VIBROCOMPACTADORA/DIA</v>
          </cell>
        </row>
        <row r="114">
          <cell r="B114" t="str">
            <v>RANA VIBROCOMPACTADORA/DIA</v>
          </cell>
        </row>
        <row r="115">
          <cell r="B115" t="str">
            <v>RETROEXCAVADORA JCB 814</v>
          </cell>
        </row>
        <row r="116">
          <cell r="B116" t="str">
            <v>RODILLO D/PINTAS Y SONDEO</v>
          </cell>
        </row>
        <row r="117">
          <cell r="B117" t="str">
            <v>RODILLO VIBRATORIO "BENITIN"</v>
          </cell>
        </row>
        <row r="118">
          <cell r="B118" t="str">
            <v>RUEDAS</v>
          </cell>
        </row>
        <row r="119">
          <cell r="B119" t="str">
            <v>RUEDAS PARA ANDAMIO TUBULAR</v>
          </cell>
        </row>
        <row r="120">
          <cell r="B120" t="str">
            <v>TABLERO EN PINO PATULA</v>
          </cell>
        </row>
        <row r="121">
          <cell r="B121" t="str">
            <v>TABLERO METALICO (1.40 x 0.60)</v>
          </cell>
        </row>
        <row r="122">
          <cell r="B122" t="str">
            <v>TALADRO ROTOMARTILLO HASTA 3/4"</v>
          </cell>
        </row>
        <row r="123">
          <cell r="B123" t="str">
            <v>TALADRO ROTOMARTILLO HASTA 3/4"</v>
          </cell>
        </row>
        <row r="124">
          <cell r="B124" t="str">
            <v>TORREGRUA (DIFERENTES TAMAÑOS)</v>
          </cell>
        </row>
        <row r="125">
          <cell r="B125" t="str">
            <v>TRAYLER O GATO PARA CABLES</v>
          </cell>
        </row>
        <row r="126">
          <cell r="B126" t="str">
            <v>TRINQUETE</v>
          </cell>
        </row>
        <row r="127">
          <cell r="B127" t="str">
            <v>VENTAS CONO DE ABRAMS PARA</v>
          </cell>
        </row>
        <row r="128">
          <cell r="B128" t="str">
            <v>VIBRADOR A GASOLINA</v>
          </cell>
        </row>
        <row r="129">
          <cell r="B129" t="str">
            <v>VIBRADOR ELECTRICO</v>
          </cell>
        </row>
        <row r="130">
          <cell r="B130" t="str">
            <v>VIBRO DYNAPAC 2.5 TONELADAS</v>
          </cell>
        </row>
        <row r="131">
          <cell r="B131" t="str">
            <v>VIBRO DYNAPAC 2.5 TONELADAS</v>
          </cell>
        </row>
        <row r="132">
          <cell r="B132" t="str">
            <v>VIBRO INGERSOLL RAND 3</v>
          </cell>
        </row>
        <row r="133">
          <cell r="B133" t="str">
            <v>VIBRO INGERSOLL RAND 3</v>
          </cell>
        </row>
        <row r="134">
          <cell r="B134" t="str">
            <v>VIBRO REX 7 TONELADAS</v>
          </cell>
        </row>
        <row r="135">
          <cell r="B135" t="str">
            <v>VIBROCOMPACTADORA ELECTRICA</v>
          </cell>
        </row>
        <row r="136">
          <cell r="B136" t="str">
            <v>VOLQUETA (VIAJE 6M3 Max.3O KM)</v>
          </cell>
        </row>
        <row r="137">
          <cell r="B137" t="str">
            <v>VOLQUETA (VIAJE 6M3.)</v>
          </cell>
        </row>
      </sheetData>
      <sheetData sheetId="19">
        <row r="1">
          <cell r="B1" t="str">
            <v>Cuadrilla</v>
          </cell>
        </row>
        <row r="2">
          <cell r="B2">
            <v>0</v>
          </cell>
        </row>
        <row r="3">
          <cell r="B3" t="str">
            <v>0:0:1</v>
          </cell>
        </row>
      </sheetData>
      <sheetData sheetId="2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 prest"/>
      <sheetName val="Cuadrillas"/>
      <sheetName val="Costos"/>
      <sheetName val="A.I.U."/>
      <sheetName val="% Sena"/>
      <sheetName val="Camp"/>
      <sheetName val="Valla"/>
      <sheetName val="Soport"/>
      <sheetName val="Cinta"/>
      <sheetName val="Barric"/>
      <sheetName val="Señal"/>
      <sheetName val="Localiz"/>
      <sheetName val="Descap"/>
      <sheetName val="Exc cimie"/>
      <sheetName val="Exc. Manual"/>
      <sheetName val="Arm.Acero"/>
      <sheetName val="Perfil Talud"/>
      <sheetName val="Form Base Vastago"/>
      <sheetName val="Form h&gt;2.80m"/>
      <sheetName val="Coloc conc"/>
      <sheetName val="Conc altura"/>
      <sheetName val="Llenos comp"/>
      <sheetName val="Ret Mater"/>
      <sheetName val="Propuesta"/>
      <sheetName val="Demarc."/>
      <sheetName val="Conc 2500"/>
      <sheetName val="Conc 3000"/>
      <sheetName val="Mater"/>
      <sheetName val="Flujo"/>
      <sheetName val="Cronog"/>
      <sheetName val="FINDE2"/>
      <sheetName val="Insumos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4"/>
      <sheetName val="PRESUP"/>
      <sheetName val="APU"/>
      <sheetName val="MATERIALES"/>
    </sheetNames>
    <sheetDataSet>
      <sheetData sheetId="0" refreshError="1"/>
      <sheetData sheetId="1" refreshError="1"/>
      <sheetData sheetId="2" refreshError="1">
        <row r="1">
          <cell r="B1" t="str">
            <v>REPUBLICA DE COLOMBIA</v>
          </cell>
        </row>
        <row r="2">
          <cell r="B2" t="str">
            <v>GOBERNACION DEL PUTUMAYO</v>
          </cell>
        </row>
        <row r="3">
          <cell r="B3" t="str">
            <v>SECRETARIA DE INFRAESTRUCTURA DEPARTAMENTAL</v>
          </cell>
        </row>
        <row r="5">
          <cell r="B5" t="str">
            <v>OBJETO:</v>
          </cell>
          <cell r="C5" t="str">
            <v>CONSTRUCCION DE LA PLAZA DE MERCADO DE GANADO EN EL MUNICIPIO DE SIBUNDOY, DEPARTAMENTO DEL PUTUMAYO</v>
          </cell>
        </row>
        <row r="6">
          <cell r="F6" t="str">
            <v>FECHA:</v>
          </cell>
          <cell r="G6" t="str">
            <v>NOVIEMBRE 20 / 2003</v>
          </cell>
        </row>
        <row r="7">
          <cell r="A7" t="str">
            <v>1,1</v>
          </cell>
          <cell r="B7" t="str">
            <v>ITE M:</v>
          </cell>
          <cell r="C7" t="str">
            <v>LOCALIZACION Y REPLANTEO</v>
          </cell>
          <cell r="F7" t="str">
            <v>UNIDAD:</v>
          </cell>
          <cell r="G7" t="str">
            <v>M2</v>
          </cell>
          <cell r="H7">
            <v>650</v>
          </cell>
        </row>
        <row r="8">
          <cell r="H8">
            <v>158.6</v>
          </cell>
        </row>
        <row r="9">
          <cell r="B9" t="str">
            <v>MATERIALES</v>
          </cell>
        </row>
        <row r="10">
          <cell r="B10" t="str">
            <v>DESCRIPCION</v>
          </cell>
          <cell r="D10" t="str">
            <v>UND</v>
          </cell>
          <cell r="E10" t="str">
            <v>CANTIDAD</v>
          </cell>
          <cell r="F10" t="str">
            <v>VR UNITARIO</v>
          </cell>
          <cell r="G10" t="str">
            <v>VR UNITARIO</v>
          </cell>
        </row>
        <row r="11">
          <cell r="B11" t="str">
            <v>Alambre negro</v>
          </cell>
          <cell r="D11" t="str">
            <v>Kg</v>
          </cell>
          <cell r="E11">
            <v>0.01</v>
          </cell>
          <cell r="F11">
            <v>1800</v>
          </cell>
          <cell r="G11">
            <v>18</v>
          </cell>
        </row>
        <row r="12">
          <cell r="B12" t="str">
            <v>Durmiente ordinario 4x.04x.04 m</v>
          </cell>
          <cell r="D12" t="str">
            <v>Un</v>
          </cell>
          <cell r="E12">
            <v>0.5</v>
          </cell>
          <cell r="F12">
            <v>404</v>
          </cell>
          <cell r="G12">
            <v>202</v>
          </cell>
        </row>
        <row r="13">
          <cell r="B13" t="str">
            <v>Puntilla c/cabeza</v>
          </cell>
          <cell r="D13" t="str">
            <v>Lb</v>
          </cell>
          <cell r="E13">
            <v>0.01</v>
          </cell>
          <cell r="F13">
            <v>980.00000000000011</v>
          </cell>
          <cell r="G13">
            <v>9.8000000000000007</v>
          </cell>
        </row>
        <row r="14">
          <cell r="D14">
            <v>0</v>
          </cell>
          <cell r="E14" t="str">
            <v xml:space="preserve">                 TOTAL MATERIALES:</v>
          </cell>
          <cell r="G14">
            <v>230</v>
          </cell>
        </row>
        <row r="16">
          <cell r="B16" t="str">
            <v>MANO DE OBRA</v>
          </cell>
        </row>
        <row r="17">
          <cell r="B17" t="str">
            <v>DESCRIPCION</v>
          </cell>
          <cell r="C17" t="str">
            <v>JORNAL</v>
          </cell>
          <cell r="D17" t="str">
            <v>PRESTACIONES</v>
          </cell>
          <cell r="E17" t="str">
            <v>CANTIDAD</v>
          </cell>
          <cell r="F17" t="str">
            <v>RENDIMIENTO</v>
          </cell>
          <cell r="G17" t="str">
            <v>VR PARCIAL</v>
          </cell>
        </row>
        <row r="18">
          <cell r="B18" t="str">
            <v>Ayudante</v>
          </cell>
          <cell r="C18">
            <v>15000</v>
          </cell>
          <cell r="D18">
            <v>0.7</v>
          </cell>
          <cell r="E18">
            <v>1</v>
          </cell>
          <cell r="F18">
            <v>172.04</v>
          </cell>
          <cell r="G18">
            <v>148.22134387351778</v>
          </cell>
        </row>
        <row r="19">
          <cell r="B19" t="str">
            <v xml:space="preserve">Oficial </v>
          </cell>
          <cell r="C19">
            <v>25480.000000000004</v>
          </cell>
          <cell r="D19">
            <v>0.7</v>
          </cell>
          <cell r="E19">
            <v>1</v>
          </cell>
          <cell r="F19">
            <v>172.04</v>
          </cell>
          <cell r="G19">
            <v>251.77865612648222</v>
          </cell>
        </row>
        <row r="20">
          <cell r="C20">
            <v>0</v>
          </cell>
          <cell r="E20">
            <v>0</v>
          </cell>
          <cell r="G20">
            <v>0</v>
          </cell>
        </row>
        <row r="21">
          <cell r="E21" t="str">
            <v xml:space="preserve">              TOTAL MANO DE OBRA:</v>
          </cell>
          <cell r="G21">
            <v>400</v>
          </cell>
          <cell r="H21">
            <v>400</v>
          </cell>
        </row>
        <row r="23">
          <cell r="B23" t="str">
            <v>HERRAMIENTA Y EQUIPO</v>
          </cell>
        </row>
        <row r="24">
          <cell r="B24" t="str">
            <v>DESCRIPCION</v>
          </cell>
          <cell r="D24" t="str">
            <v>TIPO</v>
          </cell>
          <cell r="E24" t="str">
            <v>TARIFA</v>
          </cell>
          <cell r="F24" t="str">
            <v>RENDIMIENTO</v>
          </cell>
          <cell r="G24" t="str">
            <v>VR PARCIAL</v>
          </cell>
        </row>
        <row r="25">
          <cell r="B25" t="str">
            <v>Herramienta menor</v>
          </cell>
          <cell r="E25">
            <v>400</v>
          </cell>
          <cell r="F25">
            <v>0.05</v>
          </cell>
          <cell r="G25">
            <v>20</v>
          </cell>
        </row>
        <row r="26">
          <cell r="D26">
            <v>0</v>
          </cell>
          <cell r="F26">
            <v>0</v>
          </cell>
          <cell r="G26">
            <v>0</v>
          </cell>
        </row>
        <row r="27">
          <cell r="D27">
            <v>0</v>
          </cell>
          <cell r="F27">
            <v>0</v>
          </cell>
          <cell r="G27">
            <v>0</v>
          </cell>
        </row>
        <row r="28">
          <cell r="D28" t="str">
            <v xml:space="preserve">                      TOTAL HERRAMIENTA Y EQUIPO:</v>
          </cell>
          <cell r="G28">
            <v>20</v>
          </cell>
        </row>
        <row r="30">
          <cell r="B30" t="str">
            <v>TRANSPORTE</v>
          </cell>
        </row>
        <row r="31">
          <cell r="B31" t="str">
            <v>MATERIAL</v>
          </cell>
          <cell r="D31" t="str">
            <v>CANTIDAD</v>
          </cell>
          <cell r="E31" t="str">
            <v>DISTANCIA</v>
          </cell>
          <cell r="F31" t="str">
            <v>M3/KM</v>
          </cell>
          <cell r="G31" t="str">
            <v>VR UNITARIO</v>
          </cell>
        </row>
        <row r="34">
          <cell r="E34" t="str">
            <v xml:space="preserve">                  TOTAL TRANSPORTE:</v>
          </cell>
          <cell r="G34">
            <v>0</v>
          </cell>
        </row>
        <row r="36">
          <cell r="E36" t="str">
            <v>TOTAL COSTO DIRECTO:</v>
          </cell>
          <cell r="G36">
            <v>650</v>
          </cell>
        </row>
        <row r="38">
          <cell r="B38" t="str">
            <v>COSTOS INDIRECTOS</v>
          </cell>
        </row>
        <row r="39">
          <cell r="B39" t="str">
            <v>DESCRIPCION</v>
          </cell>
          <cell r="D39" t="str">
            <v>PORCENTAJE</v>
          </cell>
          <cell r="F39" t="str">
            <v>VR PARCIAL</v>
          </cell>
        </row>
        <row r="40">
          <cell r="B40" t="str">
            <v>ADMINISTRACION</v>
          </cell>
          <cell r="E40">
            <v>0.12</v>
          </cell>
          <cell r="G40">
            <v>78</v>
          </cell>
        </row>
        <row r="41">
          <cell r="B41" t="str">
            <v>IMPREVISTOS</v>
          </cell>
          <cell r="E41">
            <v>0.08</v>
          </cell>
          <cell r="G41">
            <v>52</v>
          </cell>
        </row>
        <row r="42">
          <cell r="B42" t="str">
            <v>UTILIDAD</v>
          </cell>
          <cell r="E42">
            <v>0.05</v>
          </cell>
          <cell r="G42">
            <v>32.5</v>
          </cell>
        </row>
        <row r="43">
          <cell r="F43" t="str">
            <v>TOTAL COSTO INDIRECTO:</v>
          </cell>
          <cell r="G43">
            <v>163</v>
          </cell>
        </row>
        <row r="46">
          <cell r="B46" t="str">
            <v>PROPONENTE</v>
          </cell>
          <cell r="F46" t="str">
            <v>ANALISIS DE PRECIO UNITARIO:</v>
          </cell>
          <cell r="G46">
            <v>813</v>
          </cell>
        </row>
        <row r="49">
          <cell r="B49" t="str">
            <v>REPUBLICA DE COLOMBIA</v>
          </cell>
        </row>
        <row r="50">
          <cell r="B50" t="str">
            <v>GOBERNACION DEL PUTUMAYO</v>
          </cell>
        </row>
        <row r="51">
          <cell r="B51" t="str">
            <v>SECRETARIA DE INFRAESTRUCTURA DEPARTAMENTAL</v>
          </cell>
        </row>
        <row r="53">
          <cell r="B53" t="str">
            <v>OBJETO:</v>
          </cell>
          <cell r="C53" t="str">
            <v>CONSTRUCCION DE LA PLAZA DE MERCADO DE GANADO EN EL MUNICIPIO DE SIBUNDOY, DEPARTAMENTO DEL PUTUMAYO</v>
          </cell>
        </row>
        <row r="54">
          <cell r="F54" t="str">
            <v>FECHA:</v>
          </cell>
          <cell r="G54" t="str">
            <v>NOVIEMBRE 20 / 2003</v>
          </cell>
        </row>
        <row r="55">
          <cell r="A55" t="str">
            <v>1,2</v>
          </cell>
          <cell r="B55" t="str">
            <v>ITE M:</v>
          </cell>
          <cell r="C55" t="str">
            <v>EXPLANACION Y DESCAPOTE</v>
          </cell>
          <cell r="F55" t="str">
            <v>UNIDAD:</v>
          </cell>
          <cell r="G55" t="str">
            <v>M2</v>
          </cell>
          <cell r="H55">
            <v>1313</v>
          </cell>
        </row>
        <row r="56">
          <cell r="H56">
            <v>158.6</v>
          </cell>
        </row>
        <row r="57">
          <cell r="B57" t="str">
            <v>MATERIALES</v>
          </cell>
        </row>
        <row r="58">
          <cell r="B58" t="str">
            <v>DESCRIPCION</v>
          </cell>
          <cell r="D58" t="str">
            <v>UND</v>
          </cell>
          <cell r="E58" t="str">
            <v>CANTIDAD</v>
          </cell>
          <cell r="F58" t="str">
            <v>VR UNITARIO</v>
          </cell>
          <cell r="G58" t="str">
            <v>VR UNITARIO</v>
          </cell>
        </row>
        <row r="59">
          <cell r="F59">
            <v>0</v>
          </cell>
          <cell r="G59">
            <v>0</v>
          </cell>
        </row>
        <row r="60">
          <cell r="F60">
            <v>0</v>
          </cell>
          <cell r="G60">
            <v>0</v>
          </cell>
        </row>
        <row r="61">
          <cell r="F61">
            <v>0</v>
          </cell>
          <cell r="G61">
            <v>0</v>
          </cell>
        </row>
        <row r="62">
          <cell r="D62">
            <v>0</v>
          </cell>
          <cell r="E62" t="str">
            <v xml:space="preserve">                 TOTAL MATERIALES:</v>
          </cell>
          <cell r="G62">
            <v>0</v>
          </cell>
        </row>
        <row r="64">
          <cell r="B64" t="str">
            <v>MANO DE OBRA</v>
          </cell>
        </row>
        <row r="65">
          <cell r="B65" t="str">
            <v>DESCRIPCION</v>
          </cell>
          <cell r="C65" t="str">
            <v>JORNAL</v>
          </cell>
          <cell r="D65" t="str">
            <v>PRESTACIONES</v>
          </cell>
          <cell r="E65" t="str">
            <v>CANTIDAD</v>
          </cell>
          <cell r="F65" t="str">
            <v>RENDIMIENTO</v>
          </cell>
          <cell r="G65" t="str">
            <v>VR PARCIAL</v>
          </cell>
        </row>
        <row r="66">
          <cell r="B66" t="str">
            <v>Ayudante</v>
          </cell>
          <cell r="C66">
            <v>15000</v>
          </cell>
          <cell r="D66">
            <v>0.7</v>
          </cell>
          <cell r="E66">
            <v>1</v>
          </cell>
          <cell r="F66">
            <v>55.05</v>
          </cell>
          <cell r="G66">
            <v>463.21525885558583</v>
          </cell>
        </row>
        <row r="67">
          <cell r="B67" t="str">
            <v xml:space="preserve">Oficial </v>
          </cell>
          <cell r="C67">
            <v>25480.000000000004</v>
          </cell>
          <cell r="D67">
            <v>0.7</v>
          </cell>
          <cell r="E67">
            <v>1</v>
          </cell>
          <cell r="F67">
            <v>55.05</v>
          </cell>
          <cell r="G67">
            <v>786.84831970935522</v>
          </cell>
        </row>
        <row r="68">
          <cell r="C68">
            <v>0</v>
          </cell>
          <cell r="E68">
            <v>0</v>
          </cell>
          <cell r="G68">
            <v>0</v>
          </cell>
        </row>
        <row r="69">
          <cell r="E69" t="str">
            <v xml:space="preserve">              TOTAL MANO DE OBRA:</v>
          </cell>
          <cell r="G69">
            <v>1250</v>
          </cell>
          <cell r="H69">
            <v>1250</v>
          </cell>
        </row>
        <row r="71">
          <cell r="B71" t="str">
            <v>HERRAMIENTA Y EQUIPO</v>
          </cell>
        </row>
        <row r="72">
          <cell r="B72" t="str">
            <v>DESCRIPCION</v>
          </cell>
          <cell r="D72" t="str">
            <v>TIPO</v>
          </cell>
          <cell r="E72" t="str">
            <v>TARIFA</v>
          </cell>
          <cell r="F72" t="str">
            <v>RENDIMIENTO</v>
          </cell>
          <cell r="G72" t="str">
            <v>VR PARCIAL</v>
          </cell>
        </row>
        <row r="73">
          <cell r="B73" t="str">
            <v>Herramienta menor</v>
          </cell>
          <cell r="E73">
            <v>1250</v>
          </cell>
          <cell r="F73">
            <v>0.05</v>
          </cell>
          <cell r="G73">
            <v>62.5</v>
          </cell>
        </row>
        <row r="74">
          <cell r="D74">
            <v>0</v>
          </cell>
          <cell r="F74">
            <v>0</v>
          </cell>
          <cell r="G74">
            <v>0</v>
          </cell>
        </row>
        <row r="75">
          <cell r="D75">
            <v>0</v>
          </cell>
          <cell r="F75">
            <v>0</v>
          </cell>
          <cell r="G75">
            <v>0</v>
          </cell>
        </row>
        <row r="76">
          <cell r="D76" t="str">
            <v xml:space="preserve">                      TOTAL HERRAMIENTA Y EQUIPO:</v>
          </cell>
          <cell r="G76">
            <v>63</v>
          </cell>
        </row>
        <row r="78">
          <cell r="B78" t="str">
            <v>TRANSPORTE</v>
          </cell>
        </row>
        <row r="79">
          <cell r="B79" t="str">
            <v>MATERIAL</v>
          </cell>
          <cell r="D79" t="str">
            <v>CANTIDAD</v>
          </cell>
          <cell r="E79" t="str">
            <v>DISTANCIA</v>
          </cell>
          <cell r="F79" t="str">
            <v>M3/KM</v>
          </cell>
          <cell r="G79" t="str">
            <v>VR UNITARIO</v>
          </cell>
        </row>
        <row r="82">
          <cell r="E82" t="str">
            <v xml:space="preserve">                  TOTAL TRANSPORTE:</v>
          </cell>
          <cell r="G82">
            <v>0</v>
          </cell>
        </row>
        <row r="84">
          <cell r="E84" t="str">
            <v>TOTAL COSTO DIRECTO:</v>
          </cell>
          <cell r="G84">
            <v>1313</v>
          </cell>
        </row>
        <row r="86">
          <cell r="B86" t="str">
            <v>COSTOS INDIRECTOS</v>
          </cell>
        </row>
        <row r="87">
          <cell r="B87" t="str">
            <v>DESCRIPCION</v>
          </cell>
          <cell r="D87" t="str">
            <v>PORCENTAJE</v>
          </cell>
          <cell r="F87" t="str">
            <v>VR PARCIAL</v>
          </cell>
        </row>
        <row r="88">
          <cell r="B88" t="str">
            <v>ADMINISTRACION</v>
          </cell>
          <cell r="E88">
            <v>0.12</v>
          </cell>
          <cell r="G88">
            <v>157.56</v>
          </cell>
        </row>
        <row r="89">
          <cell r="B89" t="str">
            <v>IMPREVISTOS</v>
          </cell>
          <cell r="E89">
            <v>0.08</v>
          </cell>
          <cell r="G89">
            <v>105.04</v>
          </cell>
        </row>
        <row r="90">
          <cell r="B90" t="str">
            <v>UTILIDAD</v>
          </cell>
          <cell r="E90">
            <v>0.05</v>
          </cell>
          <cell r="G90">
            <v>65.650000000000006</v>
          </cell>
        </row>
        <row r="91">
          <cell r="F91" t="str">
            <v>TOTAL COSTO INDIRECTO:</v>
          </cell>
          <cell r="G91">
            <v>328</v>
          </cell>
        </row>
        <row r="94">
          <cell r="B94" t="str">
            <v>PROPONENTE</v>
          </cell>
          <cell r="F94" t="str">
            <v>ANALISIS DE PRECIO UNITARIO:</v>
          </cell>
          <cell r="G94">
            <v>1641</v>
          </cell>
        </row>
        <row r="97">
          <cell r="B97" t="str">
            <v>REPUBLICA DE COLOMBIA</v>
          </cell>
        </row>
        <row r="98">
          <cell r="B98" t="str">
            <v>GOBERNACION DEL PUTUMAYO</v>
          </cell>
        </row>
        <row r="99">
          <cell r="B99" t="str">
            <v>SECRETARIA DE INFRAESTRUCTURA DEPARTAMENTAL</v>
          </cell>
        </row>
        <row r="101">
          <cell r="B101" t="str">
            <v>OBJETO:</v>
          </cell>
          <cell r="C101" t="str">
            <v>CONSTRUCCION DE LA PLAZA DE MERCADO DE GANADO EN EL MUNICIPIO DE SIBUNDOY, DEPARTAMENTO DEL PUTUMAYO</v>
          </cell>
        </row>
        <row r="102">
          <cell r="F102" t="str">
            <v>FECHA:</v>
          </cell>
          <cell r="G102" t="str">
            <v>NOVIEMBRE 20 / 2003</v>
          </cell>
        </row>
        <row r="103">
          <cell r="A103" t="str">
            <v>1,3</v>
          </cell>
          <cell r="B103" t="str">
            <v>ITE M:</v>
          </cell>
          <cell r="C103" t="str">
            <v>DESALOJO DE SOBRANTES</v>
          </cell>
          <cell r="F103" t="str">
            <v>UNIDAD:</v>
          </cell>
          <cell r="G103" t="str">
            <v>M3</v>
          </cell>
          <cell r="H103">
            <v>1554</v>
          </cell>
        </row>
        <row r="104">
          <cell r="H104">
            <v>12.69</v>
          </cell>
        </row>
        <row r="105">
          <cell r="B105" t="str">
            <v>MATERIALES</v>
          </cell>
        </row>
        <row r="106">
          <cell r="B106" t="str">
            <v>DESCRIPCION</v>
          </cell>
          <cell r="D106" t="str">
            <v>UND</v>
          </cell>
          <cell r="E106" t="str">
            <v>CANTIDAD</v>
          </cell>
          <cell r="F106" t="str">
            <v>VR UNITARIO</v>
          </cell>
          <cell r="G106" t="str">
            <v>VR UNITARIO</v>
          </cell>
        </row>
        <row r="107">
          <cell r="F107">
            <v>0</v>
          </cell>
          <cell r="G107">
            <v>0</v>
          </cell>
        </row>
        <row r="108">
          <cell r="F108">
            <v>0</v>
          </cell>
          <cell r="G108">
            <v>0</v>
          </cell>
        </row>
        <row r="109">
          <cell r="F109">
            <v>0</v>
          </cell>
          <cell r="G109">
            <v>0</v>
          </cell>
        </row>
        <row r="110">
          <cell r="D110">
            <v>0</v>
          </cell>
          <cell r="E110" t="str">
            <v xml:space="preserve">                 TOTAL MATERIALES:</v>
          </cell>
          <cell r="G110">
            <v>0</v>
          </cell>
        </row>
        <row r="112">
          <cell r="B112" t="str">
            <v>MANO DE OBRA</v>
          </cell>
        </row>
        <row r="113">
          <cell r="B113" t="str">
            <v>DESCRIPCION</v>
          </cell>
          <cell r="C113" t="str">
            <v>JORNAL</v>
          </cell>
          <cell r="D113" t="str">
            <v>PRESTACIONES</v>
          </cell>
          <cell r="E113" t="str">
            <v>CANTIDAD</v>
          </cell>
          <cell r="F113" t="str">
            <v>RENDIMIENTO</v>
          </cell>
          <cell r="G113" t="str">
            <v>VR PARCIAL</v>
          </cell>
        </row>
        <row r="114">
          <cell r="B114" t="str">
            <v>Ayudante</v>
          </cell>
          <cell r="C114">
            <v>15000</v>
          </cell>
          <cell r="D114">
            <v>0.7</v>
          </cell>
          <cell r="E114">
            <v>1</v>
          </cell>
          <cell r="F114">
            <v>17.23</v>
          </cell>
          <cell r="G114">
            <v>1479.9767846778873</v>
          </cell>
        </row>
        <row r="115">
          <cell r="C115">
            <v>0</v>
          </cell>
          <cell r="G115">
            <v>0</v>
          </cell>
        </row>
        <row r="116">
          <cell r="C116">
            <v>0</v>
          </cell>
          <cell r="E116">
            <v>0</v>
          </cell>
          <cell r="G116">
            <v>0</v>
          </cell>
        </row>
        <row r="117">
          <cell r="E117" t="str">
            <v xml:space="preserve">              TOTAL MANO DE OBRA:</v>
          </cell>
          <cell r="G117">
            <v>1480</v>
          </cell>
          <cell r="H117">
            <v>1480</v>
          </cell>
        </row>
        <row r="119">
          <cell r="B119" t="str">
            <v>HERRAMIENTA Y EQUIPO</v>
          </cell>
        </row>
        <row r="120">
          <cell r="B120" t="str">
            <v>DESCRIPCION</v>
          </cell>
          <cell r="D120" t="str">
            <v>TIPO</v>
          </cell>
          <cell r="E120" t="str">
            <v>TARIFA</v>
          </cell>
          <cell r="F120" t="str">
            <v>RENDIMIENTO</v>
          </cell>
          <cell r="G120" t="str">
            <v>VR PARCIAL</v>
          </cell>
        </row>
        <row r="121">
          <cell r="B121" t="str">
            <v>Herramienta menor</v>
          </cell>
          <cell r="E121">
            <v>1480</v>
          </cell>
          <cell r="F121">
            <v>0.05</v>
          </cell>
          <cell r="G121">
            <v>74</v>
          </cell>
        </row>
        <row r="122">
          <cell r="D122">
            <v>0</v>
          </cell>
          <cell r="F122">
            <v>0</v>
          </cell>
          <cell r="G122">
            <v>0</v>
          </cell>
        </row>
        <row r="123">
          <cell r="D123">
            <v>0</v>
          </cell>
          <cell r="F123">
            <v>0</v>
          </cell>
          <cell r="G123">
            <v>0</v>
          </cell>
        </row>
        <row r="124">
          <cell r="D124" t="str">
            <v xml:space="preserve">                      TOTAL HERRAMIENTA Y EQUIPO:</v>
          </cell>
          <cell r="G124">
            <v>74</v>
          </cell>
        </row>
        <row r="126">
          <cell r="B126" t="str">
            <v>TRANSPORTE</v>
          </cell>
        </row>
        <row r="127">
          <cell r="B127" t="str">
            <v>MATERIAL</v>
          </cell>
          <cell r="D127" t="str">
            <v>CANTIDAD</v>
          </cell>
          <cell r="E127" t="str">
            <v>DISTANCIA</v>
          </cell>
          <cell r="F127" t="str">
            <v>M3/KM</v>
          </cell>
          <cell r="G127" t="str">
            <v>VR UNITARIO</v>
          </cell>
        </row>
        <row r="130">
          <cell r="E130" t="str">
            <v xml:space="preserve">                  TOTAL TRANSPORTE:</v>
          </cell>
          <cell r="G130">
            <v>0</v>
          </cell>
        </row>
        <row r="132">
          <cell r="E132" t="str">
            <v>TOTAL COSTO DIRECTO:</v>
          </cell>
          <cell r="G132">
            <v>1554</v>
          </cell>
        </row>
        <row r="134">
          <cell r="B134" t="str">
            <v>COSTOS INDIRECTOS</v>
          </cell>
        </row>
        <row r="135">
          <cell r="B135" t="str">
            <v>DESCRIPCION</v>
          </cell>
          <cell r="D135" t="str">
            <v>PORCENTAJE</v>
          </cell>
          <cell r="F135" t="str">
            <v>VR PARCIAL</v>
          </cell>
        </row>
        <row r="136">
          <cell r="B136" t="str">
            <v>ADMINISTRACION</v>
          </cell>
          <cell r="E136">
            <v>0.12</v>
          </cell>
          <cell r="G136">
            <v>186.48</v>
          </cell>
        </row>
        <row r="137">
          <cell r="B137" t="str">
            <v>IMPREVISTOS</v>
          </cell>
          <cell r="E137">
            <v>0.08</v>
          </cell>
          <cell r="G137">
            <v>124.32000000000001</v>
          </cell>
        </row>
        <row r="138">
          <cell r="B138" t="str">
            <v>UTILIDAD</v>
          </cell>
          <cell r="E138">
            <v>0.05</v>
          </cell>
          <cell r="G138">
            <v>77.7</v>
          </cell>
        </row>
        <row r="139">
          <cell r="F139" t="str">
            <v>TOTAL COSTO INDIRECTO:</v>
          </cell>
          <cell r="G139">
            <v>389</v>
          </cell>
        </row>
        <row r="142">
          <cell r="B142" t="str">
            <v>PROPONENTE</v>
          </cell>
          <cell r="F142" t="str">
            <v>ANALISIS DE PRECIO UNITARIO:</v>
          </cell>
          <cell r="G142">
            <v>1943</v>
          </cell>
        </row>
        <row r="145">
          <cell r="B145" t="str">
            <v>REPUBLICA DE COLOMBIA</v>
          </cell>
        </row>
        <row r="146">
          <cell r="B146" t="str">
            <v>GOBERNACION DEL PUTUMAYO</v>
          </cell>
        </row>
        <row r="147">
          <cell r="B147" t="str">
            <v>SECRETARIA DE INFRAESTRUCTURA DEPARTAMENTAL</v>
          </cell>
        </row>
        <row r="149">
          <cell r="B149" t="str">
            <v>OBJETO:</v>
          </cell>
          <cell r="C149" t="str">
            <v>CONSTRUCCION DE LA PLAZA DE MERCADO DE GANADO EN EL MUNICIPIO DE SIBUNDOY, DEPARTAMENTO DEL PUTUMAYO</v>
          </cell>
        </row>
        <row r="150">
          <cell r="F150" t="str">
            <v>FECHA:</v>
          </cell>
          <cell r="G150" t="str">
            <v>NOVIEMBRE 20 / 2003</v>
          </cell>
        </row>
        <row r="151">
          <cell r="A151" t="str">
            <v>1,4</v>
          </cell>
          <cell r="B151" t="str">
            <v>ITE M:</v>
          </cell>
          <cell r="C151" t="str">
            <v>EXCAVACION EN TIERRA</v>
          </cell>
          <cell r="F151" t="str">
            <v>UNIDAD:</v>
          </cell>
          <cell r="G151" t="str">
            <v>M3</v>
          </cell>
          <cell r="H151">
            <v>5774</v>
          </cell>
        </row>
        <row r="152">
          <cell r="H152">
            <v>9.01</v>
          </cell>
        </row>
        <row r="153">
          <cell r="B153" t="str">
            <v>MATERIALES</v>
          </cell>
        </row>
        <row r="154">
          <cell r="B154" t="str">
            <v>DESCRIPCION</v>
          </cell>
          <cell r="D154" t="str">
            <v>UND</v>
          </cell>
          <cell r="E154" t="str">
            <v>CANTIDAD</v>
          </cell>
          <cell r="F154" t="str">
            <v>VR UNITARIO</v>
          </cell>
          <cell r="G154" t="str">
            <v>VR UNITARIO</v>
          </cell>
        </row>
        <row r="155">
          <cell r="F155">
            <v>0</v>
          </cell>
          <cell r="G155">
            <v>0</v>
          </cell>
        </row>
        <row r="156">
          <cell r="F156">
            <v>0</v>
          </cell>
          <cell r="G156">
            <v>0</v>
          </cell>
        </row>
        <row r="157">
          <cell r="F157">
            <v>0</v>
          </cell>
          <cell r="G157">
            <v>0</v>
          </cell>
        </row>
        <row r="158">
          <cell r="D158">
            <v>0</v>
          </cell>
          <cell r="E158" t="str">
            <v xml:space="preserve">                 TOTAL MATERIALES:</v>
          </cell>
          <cell r="G158">
            <v>0</v>
          </cell>
        </row>
        <row r="160">
          <cell r="B160" t="str">
            <v>MANO DE OBRA</v>
          </cell>
        </row>
        <row r="161">
          <cell r="B161" t="str">
            <v>DESCRIPCION</v>
          </cell>
          <cell r="C161" t="str">
            <v>JORNAL</v>
          </cell>
          <cell r="D161" t="str">
            <v>PRESTACIONES</v>
          </cell>
          <cell r="E161" t="str">
            <v>CANTIDAD</v>
          </cell>
          <cell r="F161" t="str">
            <v>RENDIMIENTO</v>
          </cell>
          <cell r="G161" t="str">
            <v>VR PARCIAL</v>
          </cell>
        </row>
        <row r="162">
          <cell r="B162" t="str">
            <v>Ayudante</v>
          </cell>
          <cell r="C162">
            <v>15000</v>
          </cell>
          <cell r="D162">
            <v>0.7</v>
          </cell>
          <cell r="E162">
            <v>2</v>
          </cell>
          <cell r="F162">
            <v>17.149999999999999</v>
          </cell>
          <cell r="G162">
            <v>2973.7609329446068</v>
          </cell>
        </row>
        <row r="163">
          <cell r="B163" t="str">
            <v xml:space="preserve">Oficial </v>
          </cell>
          <cell r="C163">
            <v>25480.000000000004</v>
          </cell>
          <cell r="D163">
            <v>0.7</v>
          </cell>
          <cell r="E163">
            <v>1</v>
          </cell>
          <cell r="F163">
            <v>17.149999999999999</v>
          </cell>
          <cell r="G163">
            <v>2525.7142857142858</v>
          </cell>
        </row>
        <row r="164">
          <cell r="C164">
            <v>0</v>
          </cell>
          <cell r="E164">
            <v>0</v>
          </cell>
          <cell r="G164">
            <v>0</v>
          </cell>
        </row>
        <row r="165">
          <cell r="E165" t="str">
            <v xml:space="preserve">              TOTAL MANO DE OBRA:</v>
          </cell>
          <cell r="G165">
            <v>5499</v>
          </cell>
          <cell r="H165">
            <v>5500</v>
          </cell>
        </row>
        <row r="167">
          <cell r="B167" t="str">
            <v>HERRAMIENTA Y EQUIPO</v>
          </cell>
        </row>
        <row r="168">
          <cell r="B168" t="str">
            <v>DESCRIPCION</v>
          </cell>
          <cell r="D168" t="str">
            <v>TIPO</v>
          </cell>
          <cell r="E168" t="str">
            <v>TARIFA</v>
          </cell>
          <cell r="F168" t="str">
            <v>RENDIMIENTO</v>
          </cell>
          <cell r="G168" t="str">
            <v>VR PARCIAL</v>
          </cell>
        </row>
        <row r="169">
          <cell r="B169" t="str">
            <v>Herramienta menor</v>
          </cell>
          <cell r="E169">
            <v>5499</v>
          </cell>
          <cell r="F169">
            <v>0.05</v>
          </cell>
          <cell r="G169">
            <v>274.95</v>
          </cell>
        </row>
        <row r="170">
          <cell r="D170">
            <v>0</v>
          </cell>
          <cell r="F170">
            <v>0</v>
          </cell>
          <cell r="G170">
            <v>0</v>
          </cell>
        </row>
        <row r="171">
          <cell r="D171">
            <v>0</v>
          </cell>
          <cell r="F171">
            <v>0</v>
          </cell>
          <cell r="G171">
            <v>0</v>
          </cell>
        </row>
        <row r="172">
          <cell r="D172" t="str">
            <v xml:space="preserve">                      TOTAL HERRAMIENTA Y EQUIPO:</v>
          </cell>
          <cell r="G172">
            <v>275</v>
          </cell>
        </row>
        <row r="174">
          <cell r="B174" t="str">
            <v>TRANSPORTE</v>
          </cell>
        </row>
        <row r="175">
          <cell r="B175" t="str">
            <v>MATERIAL</v>
          </cell>
          <cell r="D175" t="str">
            <v>CANTIDAD</v>
          </cell>
          <cell r="E175" t="str">
            <v>DISTANCIA</v>
          </cell>
          <cell r="F175" t="str">
            <v>M3/KM</v>
          </cell>
          <cell r="G175" t="str">
            <v>VR UNITARIO</v>
          </cell>
        </row>
        <row r="178">
          <cell r="E178" t="str">
            <v xml:space="preserve">                  TOTAL TRANSPORTE:</v>
          </cell>
          <cell r="G178">
            <v>0</v>
          </cell>
        </row>
        <row r="180">
          <cell r="E180" t="str">
            <v>TOTAL COSTO DIRECTO:</v>
          </cell>
          <cell r="G180">
            <v>5774</v>
          </cell>
        </row>
        <row r="182">
          <cell r="B182" t="str">
            <v>COSTOS INDIRECTOS</v>
          </cell>
        </row>
        <row r="183">
          <cell r="B183" t="str">
            <v>DESCRIPCION</v>
          </cell>
          <cell r="D183" t="str">
            <v>PORCENTAJE</v>
          </cell>
          <cell r="F183" t="str">
            <v>VR PARCIAL</v>
          </cell>
        </row>
        <row r="184">
          <cell r="B184" t="str">
            <v>ADMINISTRACION</v>
          </cell>
          <cell r="E184">
            <v>0.12</v>
          </cell>
          <cell r="G184">
            <v>692.88</v>
          </cell>
        </row>
        <row r="185">
          <cell r="B185" t="str">
            <v>IMPREVISTOS</v>
          </cell>
          <cell r="E185">
            <v>0.08</v>
          </cell>
          <cell r="G185">
            <v>461.92</v>
          </cell>
        </row>
        <row r="186">
          <cell r="B186" t="str">
            <v>UTILIDAD</v>
          </cell>
          <cell r="E186">
            <v>0.05</v>
          </cell>
          <cell r="G186">
            <v>288.7</v>
          </cell>
        </row>
        <row r="187">
          <cell r="F187" t="str">
            <v>TOTAL COSTO INDIRECTO:</v>
          </cell>
          <cell r="G187">
            <v>1444</v>
          </cell>
        </row>
        <row r="190">
          <cell r="B190" t="str">
            <v>PROPONENTE</v>
          </cell>
          <cell r="F190" t="str">
            <v>ANALISIS DE PRECIO UNITARIO:</v>
          </cell>
          <cell r="G190">
            <v>7218</v>
          </cell>
        </row>
        <row r="193">
          <cell r="B193" t="str">
            <v>REPUBLICA DE COLOMBIA</v>
          </cell>
        </row>
        <row r="194">
          <cell r="B194" t="str">
            <v>GOBERNACION DEL PUTUMAYO</v>
          </cell>
        </row>
        <row r="195">
          <cell r="B195" t="str">
            <v>SECRETARIA DE INFRAESTRUCTURA DEPARTAMENTAL</v>
          </cell>
        </row>
        <row r="197">
          <cell r="B197" t="str">
            <v>OBJETO:</v>
          </cell>
          <cell r="C197" t="str">
            <v>CONSTRUCCION DE LA PLAZA DE MERCADO DE GANADO EN EL MUNICIPIO DE SIBUNDOY, DEPARTAMENTO DEL PUTUMAYO</v>
          </cell>
        </row>
        <row r="198">
          <cell r="F198" t="str">
            <v>FECHA:</v>
          </cell>
          <cell r="G198" t="str">
            <v>NOVIEMBRE 20 / 2003</v>
          </cell>
        </row>
        <row r="199">
          <cell r="A199" t="str">
            <v>1,5</v>
          </cell>
          <cell r="B199" t="str">
            <v>ITE M:</v>
          </cell>
          <cell r="C199" t="str">
            <v>RELLENO CON MATERIAL SOBRANTE</v>
          </cell>
          <cell r="F199" t="str">
            <v>UNIDAD:</v>
          </cell>
          <cell r="G199" t="str">
            <v>M3</v>
          </cell>
          <cell r="H199">
            <v>8619</v>
          </cell>
        </row>
        <row r="200">
          <cell r="H200">
            <v>8.56</v>
          </cell>
        </row>
        <row r="201">
          <cell r="B201" t="str">
            <v>MATERIALES</v>
          </cell>
        </row>
        <row r="202">
          <cell r="B202" t="str">
            <v>DESCRIPCION</v>
          </cell>
          <cell r="D202" t="str">
            <v>UND</v>
          </cell>
          <cell r="E202" t="str">
            <v>CANTIDAD</v>
          </cell>
          <cell r="F202" t="str">
            <v>VR UNITARIO</v>
          </cell>
          <cell r="G202" t="str">
            <v>VR UNITARIO</v>
          </cell>
        </row>
        <row r="203">
          <cell r="D203">
            <v>0</v>
          </cell>
          <cell r="F203">
            <v>0</v>
          </cell>
          <cell r="G203">
            <v>0</v>
          </cell>
        </row>
        <row r="204">
          <cell r="D204">
            <v>0</v>
          </cell>
          <cell r="F204">
            <v>0</v>
          </cell>
          <cell r="G204">
            <v>0</v>
          </cell>
        </row>
        <row r="205">
          <cell r="D205">
            <v>0</v>
          </cell>
          <cell r="F205">
            <v>0</v>
          </cell>
          <cell r="G205">
            <v>0</v>
          </cell>
        </row>
        <row r="206">
          <cell r="D206">
            <v>0</v>
          </cell>
          <cell r="E206" t="str">
            <v xml:space="preserve">                 TOTAL MATERIALES:</v>
          </cell>
          <cell r="G206">
            <v>0</v>
          </cell>
        </row>
        <row r="208">
          <cell r="B208" t="str">
            <v>MANO DE OBRA</v>
          </cell>
        </row>
        <row r="209">
          <cell r="B209" t="str">
            <v>DESCRIPCION</v>
          </cell>
          <cell r="C209" t="str">
            <v>JORNAL</v>
          </cell>
          <cell r="D209" t="str">
            <v>PRESTACIONES</v>
          </cell>
          <cell r="E209" t="str">
            <v>CANTIDAD</v>
          </cell>
          <cell r="F209" t="str">
            <v>RENDIMIENTO</v>
          </cell>
          <cell r="G209" t="str">
            <v>VR PARCIAL</v>
          </cell>
        </row>
        <row r="210">
          <cell r="B210" t="str">
            <v>Ayudante</v>
          </cell>
          <cell r="C210">
            <v>15000</v>
          </cell>
          <cell r="D210">
            <v>0.7</v>
          </cell>
          <cell r="E210">
            <v>1</v>
          </cell>
          <cell r="F210">
            <v>8.82</v>
          </cell>
          <cell r="G210">
            <v>2891.1564625850338</v>
          </cell>
        </row>
        <row r="211">
          <cell r="B211" t="str">
            <v xml:space="preserve">Oficial </v>
          </cell>
          <cell r="C211">
            <v>25480.000000000004</v>
          </cell>
          <cell r="D211">
            <v>0.7</v>
          </cell>
          <cell r="E211">
            <v>1</v>
          </cell>
          <cell r="F211">
            <v>8.82</v>
          </cell>
          <cell r="G211">
            <v>4911.1111111111113</v>
          </cell>
        </row>
        <row r="212">
          <cell r="C212">
            <v>0</v>
          </cell>
          <cell r="E212">
            <v>0</v>
          </cell>
          <cell r="G212">
            <v>0</v>
          </cell>
        </row>
        <row r="213">
          <cell r="E213" t="str">
            <v xml:space="preserve">              TOTAL MANO DE OBRA:</v>
          </cell>
          <cell r="G213">
            <v>7802</v>
          </cell>
          <cell r="H213">
            <v>7800</v>
          </cell>
        </row>
        <row r="215">
          <cell r="B215" t="str">
            <v>HERRAMIENTA Y EQUIPO</v>
          </cell>
        </row>
        <row r="216">
          <cell r="B216" t="str">
            <v>DESCRIPCION</v>
          </cell>
          <cell r="D216" t="str">
            <v>TIPO</v>
          </cell>
          <cell r="E216" t="str">
            <v>TARIFA</v>
          </cell>
          <cell r="F216" t="str">
            <v>RENDIMIENTO</v>
          </cell>
          <cell r="G216" t="str">
            <v>VR PARCIAL</v>
          </cell>
        </row>
        <row r="217">
          <cell r="B217" t="str">
            <v>Herramienta menor</v>
          </cell>
          <cell r="E217">
            <v>7802</v>
          </cell>
          <cell r="F217">
            <v>0.05</v>
          </cell>
          <cell r="G217">
            <v>390.1</v>
          </cell>
        </row>
        <row r="218">
          <cell r="B218" t="str">
            <v>Vibrocompactador</v>
          </cell>
          <cell r="D218" t="str">
            <v>HR</v>
          </cell>
          <cell r="E218">
            <v>5555</v>
          </cell>
          <cell r="F218">
            <v>13</v>
          </cell>
          <cell r="G218">
            <v>427.30769230769232</v>
          </cell>
        </row>
        <row r="219">
          <cell r="D219">
            <v>0</v>
          </cell>
          <cell r="E219">
            <v>0</v>
          </cell>
          <cell r="F219">
            <v>0</v>
          </cell>
          <cell r="G219">
            <v>0</v>
          </cell>
        </row>
        <row r="220">
          <cell r="D220" t="str">
            <v xml:space="preserve">                      TOTAL HERRAMIENTA Y EQUIPO:</v>
          </cell>
          <cell r="G220">
            <v>817</v>
          </cell>
        </row>
        <row r="222">
          <cell r="B222" t="str">
            <v>TRANSPORTE</v>
          </cell>
        </row>
        <row r="223">
          <cell r="B223" t="str">
            <v>MATERIAL</v>
          </cell>
          <cell r="D223" t="str">
            <v>CANTIDAD</v>
          </cell>
          <cell r="E223" t="str">
            <v>DISTANCIA</v>
          </cell>
          <cell r="F223" t="str">
            <v>M3/KM</v>
          </cell>
          <cell r="G223" t="str">
            <v>VR UNITARIO</v>
          </cell>
        </row>
        <row r="226">
          <cell r="E226" t="str">
            <v xml:space="preserve">                  TOTAL TRANSPORTE:</v>
          </cell>
          <cell r="G226">
            <v>0</v>
          </cell>
        </row>
        <row r="228">
          <cell r="E228" t="str">
            <v>TOTAL COSTO DIRECTO:</v>
          </cell>
          <cell r="G228">
            <v>8619</v>
          </cell>
        </row>
        <row r="230">
          <cell r="B230" t="str">
            <v>COSTOS INDIRECTOS</v>
          </cell>
        </row>
        <row r="231">
          <cell r="B231" t="str">
            <v>DESCRIPCION</v>
          </cell>
          <cell r="D231" t="str">
            <v>PORCENTAJE</v>
          </cell>
          <cell r="F231" t="str">
            <v>VR PARCIAL</v>
          </cell>
        </row>
        <row r="232">
          <cell r="B232" t="str">
            <v>ADMINISTRACION</v>
          </cell>
          <cell r="E232">
            <v>0.12</v>
          </cell>
          <cell r="G232">
            <v>1034.28</v>
          </cell>
        </row>
        <row r="233">
          <cell r="B233" t="str">
            <v>IMPREVISTOS</v>
          </cell>
          <cell r="E233">
            <v>0.08</v>
          </cell>
          <cell r="G233">
            <v>689.52</v>
          </cell>
        </row>
        <row r="234">
          <cell r="B234" t="str">
            <v>UTILIDAD</v>
          </cell>
          <cell r="E234">
            <v>0.05</v>
          </cell>
          <cell r="G234">
            <v>430.95000000000005</v>
          </cell>
        </row>
        <row r="235">
          <cell r="F235" t="str">
            <v>TOTAL COSTO INDIRECTO:</v>
          </cell>
          <cell r="G235">
            <v>2155</v>
          </cell>
        </row>
        <row r="238">
          <cell r="B238" t="str">
            <v>PROPONENTE</v>
          </cell>
          <cell r="F238" t="str">
            <v>ANALISIS DE PRECIO UNITARIO:</v>
          </cell>
          <cell r="G238">
            <v>10774</v>
          </cell>
        </row>
        <row r="241">
          <cell r="B241" t="str">
            <v>REPUBLICA DE COLOMBIA</v>
          </cell>
        </row>
        <row r="242">
          <cell r="B242" t="str">
            <v>GOBERNACION DEL PUTUMAYO</v>
          </cell>
        </row>
        <row r="243">
          <cell r="B243" t="str">
            <v>SECRETARIA DE INFRAESTRUCTURA DEPARTAMENTAL</v>
          </cell>
        </row>
        <row r="245">
          <cell r="B245" t="str">
            <v>OBJETO:</v>
          </cell>
          <cell r="C245" t="str">
            <v>CONSTRUCCION DE LA PLAZA DE MERCADO DE GANADO EN EL MUNICIPIO DE SIBUNDOY, DEPARTAMENTO DEL PUTUMAYO</v>
          </cell>
        </row>
        <row r="246">
          <cell r="F246" t="str">
            <v>FECHA:</v>
          </cell>
          <cell r="G246" t="str">
            <v>NOVIEMBRE 20 / 2003</v>
          </cell>
        </row>
        <row r="247">
          <cell r="A247" t="str">
            <v>2,1</v>
          </cell>
          <cell r="B247" t="str">
            <v>ITE M:</v>
          </cell>
          <cell r="C247" t="str">
            <v>VIGA AEREA  0,2*0,2 m</v>
          </cell>
          <cell r="F247" t="str">
            <v>UNIDAD:</v>
          </cell>
          <cell r="G247" t="str">
            <v>ML</v>
          </cell>
          <cell r="H247">
            <v>38026</v>
          </cell>
        </row>
        <row r="248">
          <cell r="H248">
            <v>41.72</v>
          </cell>
        </row>
        <row r="249">
          <cell r="B249" t="str">
            <v>MATERIALES</v>
          </cell>
        </row>
        <row r="250">
          <cell r="B250" t="str">
            <v>DESCRIPCION</v>
          </cell>
          <cell r="D250" t="str">
            <v>UND</v>
          </cell>
          <cell r="E250" t="str">
            <v>CANTIDAD</v>
          </cell>
          <cell r="F250" t="str">
            <v>VR UNITARIO</v>
          </cell>
          <cell r="G250" t="str">
            <v>VR UNITARIO</v>
          </cell>
        </row>
        <row r="251">
          <cell r="B251" t="str">
            <v>Agua</v>
          </cell>
          <cell r="D251" t="str">
            <v>Lt</v>
          </cell>
          <cell r="E251">
            <v>8</v>
          </cell>
          <cell r="F251">
            <v>10.4</v>
          </cell>
          <cell r="G251">
            <v>83.2</v>
          </cell>
        </row>
        <row r="252">
          <cell r="B252" t="str">
            <v>Cemento gris</v>
          </cell>
          <cell r="D252" t="str">
            <v>Kg</v>
          </cell>
          <cell r="E252">
            <v>15.4</v>
          </cell>
          <cell r="F252">
            <v>440</v>
          </cell>
          <cell r="G252">
            <v>6776</v>
          </cell>
        </row>
        <row r="253">
          <cell r="B253" t="str">
            <v>Arena de río</v>
          </cell>
          <cell r="D253" t="str">
            <v>M3</v>
          </cell>
          <cell r="E253">
            <v>0.02</v>
          </cell>
          <cell r="F253">
            <v>6240</v>
          </cell>
          <cell r="G253">
            <v>124.8</v>
          </cell>
        </row>
        <row r="254">
          <cell r="B254" t="str">
            <v>Triturado</v>
          </cell>
          <cell r="D254" t="str">
            <v>M3</v>
          </cell>
          <cell r="E254">
            <v>0.04</v>
          </cell>
          <cell r="F254">
            <v>35000</v>
          </cell>
          <cell r="G254">
            <v>1400</v>
          </cell>
        </row>
        <row r="255">
          <cell r="B255" t="str">
            <v>Tabla burra ordinaria</v>
          </cell>
          <cell r="D255" t="str">
            <v>Ml</v>
          </cell>
          <cell r="E255">
            <v>2.2000000000000002</v>
          </cell>
          <cell r="F255">
            <v>2020</v>
          </cell>
          <cell r="G255">
            <v>4444</v>
          </cell>
        </row>
        <row r="256">
          <cell r="B256" t="str">
            <v>Puntilla c/cabeza</v>
          </cell>
          <cell r="D256" t="str">
            <v>Lb</v>
          </cell>
          <cell r="E256">
            <v>0.1</v>
          </cell>
          <cell r="F256">
            <v>980.00000000000011</v>
          </cell>
          <cell r="G256">
            <v>98.000000000000014</v>
          </cell>
        </row>
        <row r="257">
          <cell r="B257" t="str">
            <v>ACPM</v>
          </cell>
          <cell r="D257" t="str">
            <v>Gn</v>
          </cell>
          <cell r="E257">
            <v>0.02</v>
          </cell>
          <cell r="F257">
            <v>3333</v>
          </cell>
          <cell r="G257">
            <v>66.66</v>
          </cell>
        </row>
        <row r="258">
          <cell r="B258" t="str">
            <v>Formaleta entrepiso 4 semanas</v>
          </cell>
          <cell r="D258" t="str">
            <v>M2</v>
          </cell>
          <cell r="E258">
            <v>0.8</v>
          </cell>
          <cell r="F258">
            <v>4545</v>
          </cell>
          <cell r="G258">
            <v>3636</v>
          </cell>
        </row>
        <row r="259">
          <cell r="D259">
            <v>0</v>
          </cell>
          <cell r="E259" t="str">
            <v xml:space="preserve">                 TOTAL MATERIALES:</v>
          </cell>
          <cell r="G259">
            <v>16629</v>
          </cell>
        </row>
        <row r="261">
          <cell r="B261" t="str">
            <v>MANO DE OBRA</v>
          </cell>
        </row>
        <row r="262">
          <cell r="B262" t="str">
            <v>DESCRIPCION</v>
          </cell>
          <cell r="C262" t="str">
            <v>JORNAL</v>
          </cell>
          <cell r="D262" t="str">
            <v>PRESTACIONES</v>
          </cell>
          <cell r="E262" t="str">
            <v>CANTIDAD</v>
          </cell>
          <cell r="F262" t="str">
            <v>RENDIMIENTO</v>
          </cell>
          <cell r="G262" t="str">
            <v>VR PARCIAL</v>
          </cell>
        </row>
        <row r="263">
          <cell r="B263" t="str">
            <v>Ayudante</v>
          </cell>
          <cell r="C263">
            <v>15000</v>
          </cell>
          <cell r="D263">
            <v>0.7</v>
          </cell>
          <cell r="E263">
            <v>3</v>
          </cell>
          <cell r="F263">
            <v>6.85</v>
          </cell>
          <cell r="G263">
            <v>11167.883211678833</v>
          </cell>
        </row>
        <row r="264">
          <cell r="B264" t="str">
            <v xml:space="preserve">Oficial </v>
          </cell>
          <cell r="C264">
            <v>25480.000000000004</v>
          </cell>
          <cell r="D264">
            <v>0.7</v>
          </cell>
          <cell r="E264">
            <v>1</v>
          </cell>
          <cell r="F264">
            <v>6.85</v>
          </cell>
          <cell r="G264">
            <v>6323.5036496350367</v>
          </cell>
        </row>
        <row r="265">
          <cell r="C265">
            <v>0</v>
          </cell>
          <cell r="E265">
            <v>0</v>
          </cell>
          <cell r="G265">
            <v>0</v>
          </cell>
        </row>
        <row r="266">
          <cell r="E266" t="str">
            <v xml:space="preserve">              TOTAL MANO DE OBRA:</v>
          </cell>
          <cell r="G266">
            <v>17491</v>
          </cell>
          <cell r="H266">
            <v>17500</v>
          </cell>
        </row>
        <row r="268">
          <cell r="B268" t="str">
            <v>HERRAMIENTA Y EQUIPO</v>
          </cell>
        </row>
        <row r="269">
          <cell r="B269" t="str">
            <v>DESCRIPCION</v>
          </cell>
          <cell r="D269" t="str">
            <v>TIPO</v>
          </cell>
          <cell r="E269" t="str">
            <v>TARIFA</v>
          </cell>
          <cell r="F269" t="str">
            <v>RENDIMIENTO</v>
          </cell>
          <cell r="G269" t="str">
            <v>VR PARCIAL</v>
          </cell>
        </row>
        <row r="270">
          <cell r="B270" t="str">
            <v>Herramienta menor</v>
          </cell>
          <cell r="E270">
            <v>17491</v>
          </cell>
          <cell r="F270">
            <v>0.05</v>
          </cell>
          <cell r="G270">
            <v>874.55000000000007</v>
          </cell>
        </row>
        <row r="271">
          <cell r="B271" t="str">
            <v>Vibrador a gasolina</v>
          </cell>
          <cell r="D271" t="str">
            <v>Aguja</v>
          </cell>
          <cell r="E271">
            <v>30300</v>
          </cell>
          <cell r="F271">
            <v>12.42</v>
          </cell>
          <cell r="G271">
            <v>2439.6135265700482</v>
          </cell>
        </row>
        <row r="272">
          <cell r="B272" t="str">
            <v>Mezcladora 1 saco</v>
          </cell>
          <cell r="E272">
            <v>7350.0000000000009</v>
          </cell>
          <cell r="F272">
            <v>12.42</v>
          </cell>
          <cell r="G272">
            <v>591.78743961352666</v>
          </cell>
        </row>
        <row r="273">
          <cell r="D273" t="str">
            <v xml:space="preserve">                      TOTAL HERRAMIENTA Y EQUIPO:</v>
          </cell>
          <cell r="G273">
            <v>3906</v>
          </cell>
          <cell r="H273">
            <v>3030.19</v>
          </cell>
        </row>
        <row r="275">
          <cell r="B275" t="str">
            <v>TRANSPORTE</v>
          </cell>
        </row>
        <row r="276">
          <cell r="B276" t="str">
            <v>MATERIAL</v>
          </cell>
          <cell r="D276" t="str">
            <v>CANTIDAD</v>
          </cell>
          <cell r="E276" t="str">
            <v>DISTANCIA</v>
          </cell>
          <cell r="F276" t="str">
            <v>M3/KM</v>
          </cell>
          <cell r="G276" t="str">
            <v>VR UNITARIO</v>
          </cell>
        </row>
        <row r="279">
          <cell r="E279" t="str">
            <v xml:space="preserve">                  TOTAL TRANSPORTE:</v>
          </cell>
          <cell r="G279">
            <v>0</v>
          </cell>
        </row>
        <row r="281">
          <cell r="E281" t="str">
            <v>TOTAL COSTO DIRECTO:</v>
          </cell>
          <cell r="G281">
            <v>38026</v>
          </cell>
        </row>
        <row r="283">
          <cell r="B283" t="str">
            <v>COSTOS INDIRECTOS</v>
          </cell>
        </row>
        <row r="284">
          <cell r="B284" t="str">
            <v>DESCRIPCION</v>
          </cell>
          <cell r="D284" t="str">
            <v>PORCENTAJE</v>
          </cell>
          <cell r="F284" t="str">
            <v>VR PARCIAL</v>
          </cell>
        </row>
        <row r="285">
          <cell r="B285" t="str">
            <v>ADMINISTRACION</v>
          </cell>
          <cell r="E285">
            <v>0.12</v>
          </cell>
          <cell r="G285">
            <v>4563.12</v>
          </cell>
        </row>
        <row r="286">
          <cell r="B286" t="str">
            <v>IMPREVISTOS</v>
          </cell>
          <cell r="E286">
            <v>0.08</v>
          </cell>
          <cell r="G286">
            <v>3042.08</v>
          </cell>
        </row>
        <row r="287">
          <cell r="B287" t="str">
            <v>UTILIDAD</v>
          </cell>
          <cell r="E287">
            <v>0.05</v>
          </cell>
          <cell r="G287">
            <v>1901.3000000000002</v>
          </cell>
        </row>
        <row r="288">
          <cell r="F288" t="str">
            <v>TOTAL COSTO INDIRECTO:</v>
          </cell>
          <cell r="G288">
            <v>9507</v>
          </cell>
        </row>
        <row r="291">
          <cell r="B291" t="str">
            <v>PROPONENTE</v>
          </cell>
          <cell r="F291" t="str">
            <v>ANALISIS DE PRECIO UNITARIO:</v>
          </cell>
          <cell r="G291">
            <v>47533</v>
          </cell>
        </row>
        <row r="294">
          <cell r="B294" t="str">
            <v>REPUBLICA DE COLOMBIA</v>
          </cell>
        </row>
        <row r="295">
          <cell r="B295" t="str">
            <v>GOBERNACION DEL PUTUMAYO</v>
          </cell>
        </row>
        <row r="296">
          <cell r="B296" t="str">
            <v>SECRETARIA DE INFRAESTRUCTURA DEPARTAMENTAL</v>
          </cell>
        </row>
        <row r="298">
          <cell r="B298" t="str">
            <v>OBJETO:</v>
          </cell>
          <cell r="C298" t="str">
            <v>CONSTRUCCION DE LA PLAZA DE MERCADO DE GANADO EN EL MUNICIPIO DE SIBUNDOY, DEPARTAMENTO DEL PUTUMAYO</v>
          </cell>
        </row>
        <row r="299">
          <cell r="F299" t="str">
            <v>FECHA:</v>
          </cell>
          <cell r="G299" t="str">
            <v>NOVIEMBRE 20 / 2003</v>
          </cell>
        </row>
        <row r="300">
          <cell r="A300" t="str">
            <v>2,2</v>
          </cell>
          <cell r="B300" t="str">
            <v>ITE M:</v>
          </cell>
          <cell r="C300" t="str">
            <v>COLUMNA 0,2*0,2 m</v>
          </cell>
          <cell r="F300" t="str">
            <v>UNIDAD:</v>
          </cell>
          <cell r="G300" t="str">
            <v>ML</v>
          </cell>
          <cell r="H300">
            <v>40620</v>
          </cell>
        </row>
        <row r="301">
          <cell r="H301">
            <v>34</v>
          </cell>
        </row>
        <row r="302">
          <cell r="B302" t="str">
            <v>MATERIALES</v>
          </cell>
        </row>
        <row r="303">
          <cell r="B303" t="str">
            <v>DESCRIPCION</v>
          </cell>
          <cell r="D303" t="str">
            <v>UND</v>
          </cell>
          <cell r="E303" t="str">
            <v>CANTIDAD</v>
          </cell>
          <cell r="F303" t="str">
            <v>VR UNITARIO</v>
          </cell>
          <cell r="G303" t="str">
            <v>VR UNITARIO</v>
          </cell>
        </row>
        <row r="304">
          <cell r="B304" t="str">
            <v>Agua</v>
          </cell>
          <cell r="D304" t="str">
            <v>Lt</v>
          </cell>
          <cell r="E304">
            <v>8</v>
          </cell>
          <cell r="F304">
            <v>10.4</v>
          </cell>
          <cell r="G304">
            <v>83.2</v>
          </cell>
        </row>
        <row r="305">
          <cell r="B305" t="str">
            <v>Cemento gris</v>
          </cell>
          <cell r="D305" t="str">
            <v>Kg</v>
          </cell>
          <cell r="E305">
            <v>15.4</v>
          </cell>
          <cell r="F305">
            <v>440</v>
          </cell>
          <cell r="G305">
            <v>6776</v>
          </cell>
        </row>
        <row r="306">
          <cell r="B306" t="str">
            <v>Arena de río</v>
          </cell>
          <cell r="D306" t="str">
            <v>M3</v>
          </cell>
          <cell r="E306">
            <v>0.02</v>
          </cell>
          <cell r="F306">
            <v>6240</v>
          </cell>
          <cell r="G306">
            <v>124.8</v>
          </cell>
        </row>
        <row r="307">
          <cell r="B307" t="str">
            <v>Triturado</v>
          </cell>
          <cell r="D307" t="str">
            <v>M3</v>
          </cell>
          <cell r="E307">
            <v>0.04</v>
          </cell>
          <cell r="F307">
            <v>35000</v>
          </cell>
          <cell r="G307">
            <v>1400</v>
          </cell>
        </row>
        <row r="308">
          <cell r="B308" t="str">
            <v>Tabla burra ordinaria</v>
          </cell>
          <cell r="D308" t="str">
            <v>Ml</v>
          </cell>
          <cell r="E308">
            <v>2.2000000000000002</v>
          </cell>
          <cell r="F308">
            <v>2020</v>
          </cell>
          <cell r="G308">
            <v>4444</v>
          </cell>
        </row>
        <row r="309">
          <cell r="B309" t="str">
            <v>Puntilla c/cabeza</v>
          </cell>
          <cell r="D309" t="str">
            <v>Lb</v>
          </cell>
          <cell r="E309">
            <v>0.1</v>
          </cell>
          <cell r="F309">
            <v>980.00000000000011</v>
          </cell>
          <cell r="G309">
            <v>98.000000000000014</v>
          </cell>
        </row>
        <row r="310">
          <cell r="B310" t="str">
            <v>ACPM</v>
          </cell>
          <cell r="D310" t="str">
            <v>Gn</v>
          </cell>
          <cell r="E310">
            <v>0.02</v>
          </cell>
          <cell r="F310">
            <v>3333</v>
          </cell>
          <cell r="G310">
            <v>66.66</v>
          </cell>
        </row>
        <row r="311">
          <cell r="B311" t="str">
            <v>Parales (24 días)</v>
          </cell>
          <cell r="D311" t="str">
            <v>Un</v>
          </cell>
          <cell r="E311">
            <v>1</v>
          </cell>
          <cell r="F311">
            <v>3737</v>
          </cell>
          <cell r="G311">
            <v>3737</v>
          </cell>
        </row>
        <row r="312">
          <cell r="B312" t="str">
            <v>Mordazas metálicas</v>
          </cell>
          <cell r="D312" t="str">
            <v>Un</v>
          </cell>
          <cell r="E312">
            <v>0.5</v>
          </cell>
          <cell r="F312">
            <v>1515</v>
          </cell>
          <cell r="G312">
            <v>757.5</v>
          </cell>
        </row>
        <row r="313">
          <cell r="B313" t="str">
            <v>Andamio Tubular (sección)</v>
          </cell>
          <cell r="D313" t="str">
            <v>Día</v>
          </cell>
          <cell r="E313">
            <v>4</v>
          </cell>
          <cell r="F313">
            <v>303</v>
          </cell>
          <cell r="G313">
            <v>1212</v>
          </cell>
        </row>
        <row r="314">
          <cell r="D314">
            <v>0</v>
          </cell>
          <cell r="E314" t="str">
            <v xml:space="preserve">                 TOTAL MATERIALES:</v>
          </cell>
          <cell r="G314">
            <v>18699</v>
          </cell>
        </row>
        <row r="316">
          <cell r="B316" t="str">
            <v>MANO DE OBRA</v>
          </cell>
        </row>
        <row r="317">
          <cell r="B317" t="str">
            <v>DESCRIPCION</v>
          </cell>
          <cell r="C317" t="str">
            <v>JORNAL</v>
          </cell>
          <cell r="D317" t="str">
            <v>PRESTACIONES</v>
          </cell>
          <cell r="E317" t="str">
            <v>CANTIDAD</v>
          </cell>
          <cell r="F317" t="str">
            <v>RENDIMIENTO</v>
          </cell>
          <cell r="G317" t="str">
            <v>VR PARCIAL</v>
          </cell>
        </row>
        <row r="318">
          <cell r="B318" t="str">
            <v>Ayudante</v>
          </cell>
          <cell r="C318">
            <v>15000</v>
          </cell>
          <cell r="D318">
            <v>0.7</v>
          </cell>
          <cell r="E318">
            <v>3</v>
          </cell>
          <cell r="F318">
            <v>6.66</v>
          </cell>
          <cell r="G318">
            <v>11486.486486486487</v>
          </cell>
        </row>
        <row r="319">
          <cell r="B319" t="str">
            <v xml:space="preserve">Oficial </v>
          </cell>
          <cell r="C319">
            <v>25480.000000000004</v>
          </cell>
          <cell r="D319">
            <v>0.7</v>
          </cell>
          <cell r="E319">
            <v>1</v>
          </cell>
          <cell r="F319">
            <v>6.66</v>
          </cell>
          <cell r="G319">
            <v>6503.9039039039035</v>
          </cell>
        </row>
        <row r="320">
          <cell r="C320">
            <v>0</v>
          </cell>
          <cell r="E320">
            <v>0</v>
          </cell>
          <cell r="G320">
            <v>0</v>
          </cell>
        </row>
        <row r="321">
          <cell r="E321" t="str">
            <v xml:space="preserve">              TOTAL MANO DE OBRA:</v>
          </cell>
          <cell r="G321">
            <v>17990</v>
          </cell>
          <cell r="H321">
            <v>18000</v>
          </cell>
        </row>
        <row r="323">
          <cell r="B323" t="str">
            <v>HERRAMIENTA Y EQUIPO</v>
          </cell>
        </row>
        <row r="324">
          <cell r="B324" t="str">
            <v>DESCRIPCION</v>
          </cell>
          <cell r="D324" t="str">
            <v>TIPO</v>
          </cell>
          <cell r="E324" t="str">
            <v>TARIFA</v>
          </cell>
          <cell r="F324" t="str">
            <v>RENDIMIENTO</v>
          </cell>
          <cell r="G324" t="str">
            <v>VR PARCIAL</v>
          </cell>
        </row>
        <row r="325">
          <cell r="B325" t="str">
            <v>Herramienta menor</v>
          </cell>
          <cell r="E325">
            <v>17990</v>
          </cell>
          <cell r="F325">
            <v>0.05</v>
          </cell>
          <cell r="G325">
            <v>899.5</v>
          </cell>
        </row>
        <row r="326">
          <cell r="B326" t="str">
            <v>Vibrador a gasolina</v>
          </cell>
          <cell r="D326" t="str">
            <v>Aguja</v>
          </cell>
          <cell r="E326">
            <v>30300</v>
          </cell>
          <cell r="F326">
            <v>12.42</v>
          </cell>
          <cell r="G326">
            <v>2439.6135265700482</v>
          </cell>
        </row>
        <row r="327">
          <cell r="B327" t="str">
            <v>Mezcladora 1 saco</v>
          </cell>
          <cell r="E327">
            <v>7350.0000000000009</v>
          </cell>
          <cell r="F327">
            <v>12.42</v>
          </cell>
          <cell r="G327">
            <v>591.78743961352666</v>
          </cell>
        </row>
        <row r="328">
          <cell r="D328" t="str">
            <v xml:space="preserve">                      TOTAL HERRAMIENTA Y EQUIPO:</v>
          </cell>
          <cell r="G328">
            <v>3931</v>
          </cell>
          <cell r="H328">
            <v>3030.5</v>
          </cell>
        </row>
        <row r="330">
          <cell r="B330" t="str">
            <v>TRANSPORTE</v>
          </cell>
        </row>
        <row r="331">
          <cell r="B331" t="str">
            <v>MATERIAL</v>
          </cell>
          <cell r="D331" t="str">
            <v>CANTIDAD</v>
          </cell>
          <cell r="E331" t="str">
            <v>DISTANCIA</v>
          </cell>
          <cell r="F331" t="str">
            <v>M3/KM</v>
          </cell>
          <cell r="G331" t="str">
            <v>VR UNITARIO</v>
          </cell>
        </row>
        <row r="334">
          <cell r="E334" t="str">
            <v xml:space="preserve">                  TOTAL TRANSPORTE:</v>
          </cell>
          <cell r="G334">
            <v>0</v>
          </cell>
        </row>
        <row r="336">
          <cell r="E336" t="str">
            <v>TOTAL COSTO DIRECTO:</v>
          </cell>
          <cell r="G336">
            <v>40620</v>
          </cell>
        </row>
        <row r="338">
          <cell r="B338" t="str">
            <v>COSTOS INDIRECTOS</v>
          </cell>
        </row>
        <row r="339">
          <cell r="B339" t="str">
            <v>DESCRIPCION</v>
          </cell>
          <cell r="D339" t="str">
            <v>PORCENTAJE</v>
          </cell>
          <cell r="F339" t="str">
            <v>VR PARCIAL</v>
          </cell>
        </row>
        <row r="340">
          <cell r="B340" t="str">
            <v>ADMINISTRACION</v>
          </cell>
          <cell r="E340">
            <v>0.12</v>
          </cell>
          <cell r="G340">
            <v>4874.3999999999996</v>
          </cell>
        </row>
        <row r="341">
          <cell r="B341" t="str">
            <v>IMPREVISTOS</v>
          </cell>
          <cell r="E341">
            <v>0.08</v>
          </cell>
          <cell r="G341">
            <v>3249.6</v>
          </cell>
        </row>
        <row r="342">
          <cell r="B342" t="str">
            <v>UTILIDAD</v>
          </cell>
          <cell r="E342">
            <v>0.05</v>
          </cell>
          <cell r="G342">
            <v>2031</v>
          </cell>
        </row>
        <row r="343">
          <cell r="F343" t="str">
            <v>TOTAL COSTO INDIRECTO:</v>
          </cell>
          <cell r="G343">
            <v>10155</v>
          </cell>
        </row>
        <row r="346">
          <cell r="B346" t="str">
            <v>PROPONENTE</v>
          </cell>
          <cell r="F346" t="str">
            <v>ANALISIS DE PRECIO UNITARIO:</v>
          </cell>
          <cell r="G346">
            <v>50775</v>
          </cell>
        </row>
        <row r="349">
          <cell r="B349" t="str">
            <v>REPUBLICA DE COLOMBIA</v>
          </cell>
        </row>
        <row r="350">
          <cell r="B350" t="str">
            <v>GOBERNACION DEL PUTUMAYO</v>
          </cell>
        </row>
        <row r="351">
          <cell r="B351" t="str">
            <v>SECRETARIA DE INFRAESTRUCTURA DEPARTAMENTAL</v>
          </cell>
        </row>
        <row r="353">
          <cell r="B353" t="str">
            <v>OBJETO:</v>
          </cell>
          <cell r="C353" t="str">
            <v>CONSTRUCCION DE LA PLAZA DE MERCADO DE GANADO EN EL MUNICIPIO DE SIBUNDOY, DEPARTAMENTO DEL PUTUMAYO</v>
          </cell>
        </row>
        <row r="354">
          <cell r="F354" t="str">
            <v>FECHA:</v>
          </cell>
          <cell r="G354" t="str">
            <v>NOVIEMBRE 20 / 2003</v>
          </cell>
        </row>
        <row r="355">
          <cell r="A355" t="str">
            <v>2,3</v>
          </cell>
          <cell r="B355" t="str">
            <v>ITE M:</v>
          </cell>
          <cell r="C355" t="str">
            <v>ZAPATA 0,8*0,8*0,2 m</v>
          </cell>
          <cell r="F355" t="str">
            <v>UNIDAD:</v>
          </cell>
          <cell r="G355" t="str">
            <v>UND</v>
          </cell>
          <cell r="H355">
            <v>53275</v>
          </cell>
        </row>
        <row r="356">
          <cell r="H356">
            <v>10</v>
          </cell>
        </row>
        <row r="357">
          <cell r="B357" t="str">
            <v>MATERIALES</v>
          </cell>
        </row>
        <row r="358">
          <cell r="B358" t="str">
            <v>DESCRIPCION</v>
          </cell>
          <cell r="D358" t="str">
            <v>UND</v>
          </cell>
          <cell r="E358" t="str">
            <v>CANTIDAD</v>
          </cell>
          <cell r="F358" t="str">
            <v>VR UNITARIO</v>
          </cell>
          <cell r="G358" t="str">
            <v>VR UNITARIO</v>
          </cell>
        </row>
        <row r="359">
          <cell r="B359" t="str">
            <v>Agua</v>
          </cell>
          <cell r="D359" t="str">
            <v>Lt</v>
          </cell>
          <cell r="E359">
            <v>24.2</v>
          </cell>
          <cell r="F359">
            <v>10.4</v>
          </cell>
          <cell r="G359">
            <v>251.68</v>
          </cell>
        </row>
        <row r="360">
          <cell r="B360" t="str">
            <v>Cemento gris</v>
          </cell>
          <cell r="D360" t="str">
            <v>Kg</v>
          </cell>
          <cell r="E360">
            <v>47.1</v>
          </cell>
          <cell r="F360">
            <v>440</v>
          </cell>
          <cell r="G360">
            <v>20724</v>
          </cell>
        </row>
        <row r="361">
          <cell r="B361" t="str">
            <v>Arena de río</v>
          </cell>
          <cell r="D361" t="str">
            <v>M3</v>
          </cell>
          <cell r="E361">
            <v>0.08</v>
          </cell>
          <cell r="F361">
            <v>6240</v>
          </cell>
          <cell r="G361">
            <v>499.2</v>
          </cell>
        </row>
        <row r="362">
          <cell r="B362" t="str">
            <v>Triturado</v>
          </cell>
          <cell r="D362" t="str">
            <v>M3</v>
          </cell>
          <cell r="E362">
            <v>0.11</v>
          </cell>
          <cell r="F362">
            <v>35000</v>
          </cell>
          <cell r="G362">
            <v>3850</v>
          </cell>
        </row>
        <row r="363">
          <cell r="B363" t="str">
            <v>Tabla burra ordinaria</v>
          </cell>
          <cell r="D363" t="str">
            <v>Ml</v>
          </cell>
          <cell r="E363">
            <v>0.3</v>
          </cell>
          <cell r="F363">
            <v>2020</v>
          </cell>
          <cell r="G363">
            <v>606</v>
          </cell>
        </row>
        <row r="364">
          <cell r="B364" t="str">
            <v>Puntilla c/cabeza</v>
          </cell>
          <cell r="D364" t="str">
            <v>Lb</v>
          </cell>
          <cell r="E364">
            <v>0.03</v>
          </cell>
          <cell r="F364">
            <v>980.00000000000011</v>
          </cell>
          <cell r="G364">
            <v>29.400000000000002</v>
          </cell>
        </row>
        <row r="365">
          <cell r="B365" t="str">
            <v>ACPM</v>
          </cell>
          <cell r="D365" t="str">
            <v>Gn</v>
          </cell>
          <cell r="E365">
            <v>0.02</v>
          </cell>
          <cell r="F365">
            <v>3333</v>
          </cell>
          <cell r="G365">
            <v>66.66</v>
          </cell>
        </row>
        <row r="366">
          <cell r="B366" t="str">
            <v>Repisa ordinario</v>
          </cell>
          <cell r="D366" t="str">
            <v>Ml</v>
          </cell>
          <cell r="E366">
            <v>0.12</v>
          </cell>
          <cell r="F366">
            <v>1515</v>
          </cell>
          <cell r="G366">
            <v>181.79999999999998</v>
          </cell>
        </row>
        <row r="367">
          <cell r="D367">
            <v>0</v>
          </cell>
          <cell r="E367" t="str">
            <v xml:space="preserve">                 TOTAL MATERIALES:</v>
          </cell>
          <cell r="G367">
            <v>26209</v>
          </cell>
        </row>
        <row r="369">
          <cell r="B369" t="str">
            <v>MANO DE OBRA</v>
          </cell>
        </row>
        <row r="370">
          <cell r="B370" t="str">
            <v>DESCRIPCION</v>
          </cell>
          <cell r="C370" t="str">
            <v>JORNAL</v>
          </cell>
          <cell r="D370" t="str">
            <v>PRESTACIONES</v>
          </cell>
          <cell r="E370" t="str">
            <v>CANTIDAD</v>
          </cell>
          <cell r="F370" t="str">
            <v>RENDIMIENTO</v>
          </cell>
          <cell r="G370" t="str">
            <v>VR PARCIAL</v>
          </cell>
        </row>
        <row r="371">
          <cell r="B371" t="str">
            <v>Ayudante</v>
          </cell>
          <cell r="C371">
            <v>15000</v>
          </cell>
          <cell r="D371">
            <v>0.7</v>
          </cell>
          <cell r="E371">
            <v>3</v>
          </cell>
          <cell r="F371">
            <v>5.99</v>
          </cell>
          <cell r="G371">
            <v>12771.285475792987</v>
          </cell>
        </row>
        <row r="372">
          <cell r="B372" t="str">
            <v xml:space="preserve">Oficial </v>
          </cell>
          <cell r="C372">
            <v>25480.000000000004</v>
          </cell>
          <cell r="D372">
            <v>0.7</v>
          </cell>
          <cell r="E372">
            <v>1</v>
          </cell>
          <cell r="F372">
            <v>5.99</v>
          </cell>
          <cell r="G372">
            <v>7231.385642737896</v>
          </cell>
        </row>
        <row r="373">
          <cell r="C373">
            <v>0</v>
          </cell>
          <cell r="E373">
            <v>0</v>
          </cell>
          <cell r="G373">
            <v>0</v>
          </cell>
        </row>
        <row r="374">
          <cell r="E374" t="str">
            <v xml:space="preserve">              TOTAL MANO DE OBRA:</v>
          </cell>
          <cell r="G374">
            <v>20003</v>
          </cell>
          <cell r="H374">
            <v>20000</v>
          </cell>
        </row>
        <row r="376">
          <cell r="B376" t="str">
            <v>HERRAMIENTA Y EQUIPO</v>
          </cell>
        </row>
        <row r="377">
          <cell r="B377" t="str">
            <v>DESCRIPCION</v>
          </cell>
          <cell r="D377" t="str">
            <v>TIPO</v>
          </cell>
          <cell r="E377" t="str">
            <v>TARIFA</v>
          </cell>
          <cell r="F377" t="str">
            <v>RENDIMIENTO</v>
          </cell>
          <cell r="G377" t="str">
            <v>VR PARCIAL</v>
          </cell>
        </row>
        <row r="378">
          <cell r="B378" t="str">
            <v>Herramienta menor</v>
          </cell>
          <cell r="E378">
            <v>20003</v>
          </cell>
          <cell r="F378">
            <v>0.05</v>
          </cell>
          <cell r="G378">
            <v>1000.1500000000001</v>
          </cell>
        </row>
        <row r="379">
          <cell r="B379" t="str">
            <v>Vibrador a gasolina</v>
          </cell>
          <cell r="D379" t="str">
            <v>Aguja</v>
          </cell>
          <cell r="E379">
            <v>30300</v>
          </cell>
          <cell r="F379">
            <v>6.21</v>
          </cell>
          <cell r="G379">
            <v>4879.2270531400964</v>
          </cell>
        </row>
        <row r="380">
          <cell r="B380" t="str">
            <v>Mezcladora 1 saco</v>
          </cell>
          <cell r="E380">
            <v>7350.0000000000009</v>
          </cell>
          <cell r="F380">
            <v>6.21</v>
          </cell>
          <cell r="G380">
            <v>1183.5748792270533</v>
          </cell>
        </row>
        <row r="381">
          <cell r="D381" t="str">
            <v xml:space="preserve">                      TOTAL HERRAMIENTA Y EQUIPO:</v>
          </cell>
          <cell r="G381">
            <v>7063</v>
          </cell>
          <cell r="H381">
            <v>6060</v>
          </cell>
        </row>
        <row r="383">
          <cell r="B383" t="str">
            <v>TRANSPORTE</v>
          </cell>
        </row>
        <row r="384">
          <cell r="B384" t="str">
            <v>MATERIAL</v>
          </cell>
          <cell r="D384" t="str">
            <v>CANTIDAD</v>
          </cell>
          <cell r="E384" t="str">
            <v>DISTANCIA</v>
          </cell>
          <cell r="F384" t="str">
            <v>M3/KM</v>
          </cell>
          <cell r="G384" t="str">
            <v>VR UNITARIO</v>
          </cell>
        </row>
        <row r="387">
          <cell r="E387" t="str">
            <v xml:space="preserve">                  TOTAL TRANSPORTE:</v>
          </cell>
          <cell r="G387">
            <v>0</v>
          </cell>
        </row>
        <row r="389">
          <cell r="E389" t="str">
            <v>TOTAL COSTO DIRECTO:</v>
          </cell>
          <cell r="G389">
            <v>53275</v>
          </cell>
        </row>
        <row r="391">
          <cell r="B391" t="str">
            <v>COSTOS INDIRECTOS</v>
          </cell>
        </row>
        <row r="392">
          <cell r="B392" t="str">
            <v>DESCRIPCION</v>
          </cell>
          <cell r="D392" t="str">
            <v>PORCENTAJE</v>
          </cell>
          <cell r="F392" t="str">
            <v>VR PARCIAL</v>
          </cell>
        </row>
        <row r="393">
          <cell r="B393" t="str">
            <v>ADMINISTRACION</v>
          </cell>
          <cell r="E393">
            <v>0.12</v>
          </cell>
          <cell r="G393">
            <v>6393</v>
          </cell>
        </row>
        <row r="394">
          <cell r="B394" t="str">
            <v>IMPREVISTOS</v>
          </cell>
          <cell r="E394">
            <v>0.08</v>
          </cell>
          <cell r="G394">
            <v>4262</v>
          </cell>
        </row>
        <row r="395">
          <cell r="B395" t="str">
            <v>UTILIDAD</v>
          </cell>
          <cell r="E395">
            <v>0.05</v>
          </cell>
          <cell r="G395">
            <v>2663.75</v>
          </cell>
        </row>
        <row r="396">
          <cell r="F396" t="str">
            <v>TOTAL COSTO INDIRECTO:</v>
          </cell>
          <cell r="G396">
            <v>13319</v>
          </cell>
        </row>
        <row r="399">
          <cell r="B399" t="str">
            <v>PROPONENTE</v>
          </cell>
          <cell r="F399" t="str">
            <v>ANALISIS DE PRECIO UNITARIO:</v>
          </cell>
          <cell r="G399">
            <v>66594</v>
          </cell>
        </row>
        <row r="402">
          <cell r="B402" t="str">
            <v>REPUBLICA DE COLOMBIA</v>
          </cell>
        </row>
        <row r="403">
          <cell r="B403" t="str">
            <v>GOBERNACION DEL PUTUMAYO</v>
          </cell>
        </row>
        <row r="404">
          <cell r="B404" t="str">
            <v>SECRETARIA DE INFRAESTRUCTURA DEPARTAMENTAL</v>
          </cell>
        </row>
        <row r="406">
          <cell r="B406" t="str">
            <v>OBJETO:</v>
          </cell>
          <cell r="C406" t="str">
            <v>CONSTRUCCION DE LA PLAZA DE MERCADO DE GANADO EN EL MUNICIPIO DE SIBUNDOY, DEPARTAMENTO DEL PUTUMAYO</v>
          </cell>
        </row>
        <row r="407">
          <cell r="F407" t="str">
            <v>FECHA:</v>
          </cell>
          <cell r="G407" t="str">
            <v>NOVIEMBRE 20 / 2003</v>
          </cell>
        </row>
        <row r="408">
          <cell r="A408" t="str">
            <v>2,4</v>
          </cell>
          <cell r="B408" t="str">
            <v>ITE M:</v>
          </cell>
          <cell r="C408" t="str">
            <v>VIGA DE CIMENTACION 0,2*0,2 m</v>
          </cell>
          <cell r="F408" t="str">
            <v>UNIDAD:</v>
          </cell>
          <cell r="G408" t="str">
            <v>ML</v>
          </cell>
          <cell r="H408">
            <v>35148</v>
          </cell>
        </row>
        <row r="409">
          <cell r="H409">
            <v>41.72</v>
          </cell>
        </row>
        <row r="410">
          <cell r="B410" t="str">
            <v>MATERIALES</v>
          </cell>
        </row>
        <row r="411">
          <cell r="B411" t="str">
            <v>DESCRIPCION</v>
          </cell>
          <cell r="D411" t="str">
            <v>UND</v>
          </cell>
          <cell r="E411" t="str">
            <v>CANTIDAD</v>
          </cell>
          <cell r="F411" t="str">
            <v>VR UNITARIO</v>
          </cell>
          <cell r="G411" t="str">
            <v>VR UNITARIO</v>
          </cell>
        </row>
        <row r="412">
          <cell r="B412" t="str">
            <v>Agua</v>
          </cell>
          <cell r="D412" t="str">
            <v>Lt</v>
          </cell>
          <cell r="E412">
            <v>8</v>
          </cell>
          <cell r="F412">
            <v>10.4</v>
          </cell>
          <cell r="G412">
            <v>83.2</v>
          </cell>
        </row>
        <row r="413">
          <cell r="B413" t="str">
            <v>Cemento gris</v>
          </cell>
          <cell r="D413" t="str">
            <v>Kg</v>
          </cell>
          <cell r="E413">
            <v>15.4</v>
          </cell>
          <cell r="F413">
            <v>440</v>
          </cell>
          <cell r="G413">
            <v>6776</v>
          </cell>
        </row>
        <row r="414">
          <cell r="B414" t="str">
            <v>Arena de río</v>
          </cell>
          <cell r="D414" t="str">
            <v>M3</v>
          </cell>
          <cell r="E414">
            <v>0.02</v>
          </cell>
          <cell r="F414">
            <v>6240</v>
          </cell>
          <cell r="G414">
            <v>124.8</v>
          </cell>
        </row>
        <row r="415">
          <cell r="B415" t="str">
            <v>Triturado</v>
          </cell>
          <cell r="D415" t="str">
            <v>M3</v>
          </cell>
          <cell r="E415">
            <v>0.04</v>
          </cell>
          <cell r="F415">
            <v>35000</v>
          </cell>
          <cell r="G415">
            <v>1400</v>
          </cell>
        </row>
        <row r="416">
          <cell r="B416" t="str">
            <v>Tabla burra ordinaria</v>
          </cell>
          <cell r="D416" t="str">
            <v>Ml</v>
          </cell>
          <cell r="E416">
            <v>2.2000000000000002</v>
          </cell>
          <cell r="F416">
            <v>2020</v>
          </cell>
          <cell r="G416">
            <v>4444</v>
          </cell>
        </row>
        <row r="417">
          <cell r="B417" t="str">
            <v>Puntilla c/cabeza</v>
          </cell>
          <cell r="D417" t="str">
            <v>Lb</v>
          </cell>
          <cell r="E417">
            <v>0.1</v>
          </cell>
          <cell r="F417">
            <v>980.00000000000011</v>
          </cell>
          <cell r="G417">
            <v>98.000000000000014</v>
          </cell>
        </row>
        <row r="418">
          <cell r="B418" t="str">
            <v>ACPM</v>
          </cell>
          <cell r="D418" t="str">
            <v>Gn</v>
          </cell>
          <cell r="E418">
            <v>0.02</v>
          </cell>
          <cell r="F418">
            <v>3333</v>
          </cell>
          <cell r="G418">
            <v>66.66</v>
          </cell>
        </row>
        <row r="419">
          <cell r="B419" t="str">
            <v>Durmiente ordinario 4x.04x.04 m</v>
          </cell>
          <cell r="D419" t="str">
            <v>Un</v>
          </cell>
          <cell r="E419">
            <v>4</v>
          </cell>
          <cell r="F419">
            <v>404</v>
          </cell>
          <cell r="G419">
            <v>1616</v>
          </cell>
        </row>
        <row r="420">
          <cell r="B420" t="str">
            <v>Repisa ordinario</v>
          </cell>
          <cell r="D420" t="str">
            <v>Ml</v>
          </cell>
          <cell r="E420">
            <v>0.12</v>
          </cell>
          <cell r="F420">
            <v>1515</v>
          </cell>
          <cell r="G420">
            <v>181.79999999999998</v>
          </cell>
        </row>
        <row r="421">
          <cell r="D421">
            <v>0</v>
          </cell>
          <cell r="E421" t="str">
            <v xml:space="preserve">                 TOTAL MATERIALES:</v>
          </cell>
          <cell r="G421">
            <v>14790</v>
          </cell>
        </row>
        <row r="423">
          <cell r="B423" t="str">
            <v>MANO DE OBRA</v>
          </cell>
        </row>
        <row r="424">
          <cell r="B424" t="str">
            <v>DESCRIPCION</v>
          </cell>
          <cell r="C424" t="str">
            <v>JORNAL</v>
          </cell>
          <cell r="D424" t="str">
            <v>PRESTACIONES</v>
          </cell>
          <cell r="E424" t="str">
            <v>CANTIDAD</v>
          </cell>
          <cell r="F424" t="str">
            <v>RENDIMIENTO</v>
          </cell>
          <cell r="G424" t="str">
            <v>VR PARCIAL</v>
          </cell>
        </row>
        <row r="425">
          <cell r="B425" t="str">
            <v>Ayudante</v>
          </cell>
          <cell r="C425">
            <v>15000</v>
          </cell>
          <cell r="D425">
            <v>0.7</v>
          </cell>
          <cell r="E425">
            <v>3</v>
          </cell>
          <cell r="F425">
            <v>7.26</v>
          </cell>
          <cell r="G425">
            <v>10537.190082644629</v>
          </cell>
        </row>
        <row r="426">
          <cell r="B426" t="str">
            <v xml:space="preserve">Oficial </v>
          </cell>
          <cell r="C426">
            <v>25480.000000000004</v>
          </cell>
          <cell r="D426">
            <v>0.7</v>
          </cell>
          <cell r="E426">
            <v>1</v>
          </cell>
          <cell r="F426">
            <v>7.26</v>
          </cell>
          <cell r="G426">
            <v>5966.3911845730026</v>
          </cell>
        </row>
        <row r="427">
          <cell r="C427">
            <v>0</v>
          </cell>
          <cell r="E427">
            <v>0</v>
          </cell>
          <cell r="G427">
            <v>0</v>
          </cell>
        </row>
        <row r="428">
          <cell r="E428" t="str">
            <v xml:space="preserve">              TOTAL MANO DE OBRA:</v>
          </cell>
          <cell r="G428">
            <v>16504</v>
          </cell>
          <cell r="H428">
            <v>16500</v>
          </cell>
        </row>
        <row r="430">
          <cell r="B430" t="str">
            <v>HERRAMIENTA Y EQUIPO</v>
          </cell>
        </row>
        <row r="431">
          <cell r="B431" t="str">
            <v>DESCRIPCION</v>
          </cell>
          <cell r="D431" t="str">
            <v>TIPO</v>
          </cell>
          <cell r="E431" t="str">
            <v>TARIFA</v>
          </cell>
          <cell r="F431" t="str">
            <v>RENDIMIENTO</v>
          </cell>
          <cell r="G431" t="str">
            <v>VR PARCIAL</v>
          </cell>
        </row>
        <row r="432">
          <cell r="B432" t="str">
            <v>Herramienta menor</v>
          </cell>
          <cell r="E432">
            <v>16504</v>
          </cell>
          <cell r="F432">
            <v>0.05</v>
          </cell>
          <cell r="G432">
            <v>825.2</v>
          </cell>
        </row>
        <row r="433">
          <cell r="B433" t="str">
            <v>Vibrador a gasolina</v>
          </cell>
          <cell r="D433" t="str">
            <v>Aguja</v>
          </cell>
          <cell r="E433">
            <v>30300</v>
          </cell>
          <cell r="F433">
            <v>12.43</v>
          </cell>
          <cell r="G433">
            <v>2437.6508447304909</v>
          </cell>
        </row>
        <row r="434">
          <cell r="B434" t="str">
            <v>Mezcladora 1 saco</v>
          </cell>
          <cell r="E434">
            <v>7350.0000000000009</v>
          </cell>
          <cell r="F434">
            <v>12.43</v>
          </cell>
          <cell r="G434">
            <v>591.31134352373294</v>
          </cell>
        </row>
        <row r="435">
          <cell r="D435" t="str">
            <v xml:space="preserve">                      TOTAL HERRAMIENTA Y EQUIPO:</v>
          </cell>
          <cell r="G435">
            <v>3854</v>
          </cell>
          <cell r="H435">
            <v>3029.8</v>
          </cell>
        </row>
        <row r="437">
          <cell r="B437" t="str">
            <v>TRANSPORTE</v>
          </cell>
        </row>
        <row r="438">
          <cell r="B438" t="str">
            <v>MATERIAL</v>
          </cell>
          <cell r="D438" t="str">
            <v>CANTIDAD</v>
          </cell>
          <cell r="E438" t="str">
            <v>DISTANCIA</v>
          </cell>
          <cell r="F438" t="str">
            <v>M3/KM</v>
          </cell>
          <cell r="G438" t="str">
            <v>VR UNITARIO</v>
          </cell>
        </row>
        <row r="441">
          <cell r="E441" t="str">
            <v xml:space="preserve">                  TOTAL TRANSPORTE:</v>
          </cell>
          <cell r="G441">
            <v>0</v>
          </cell>
        </row>
        <row r="443">
          <cell r="E443" t="str">
            <v>TOTAL COSTO DIRECTO:</v>
          </cell>
          <cell r="G443">
            <v>35148</v>
          </cell>
        </row>
        <row r="445">
          <cell r="B445" t="str">
            <v>COSTOS INDIRECTOS</v>
          </cell>
        </row>
        <row r="446">
          <cell r="B446" t="str">
            <v>DESCRIPCION</v>
          </cell>
          <cell r="D446" t="str">
            <v>PORCENTAJE</v>
          </cell>
          <cell r="F446" t="str">
            <v>VR PARCIAL</v>
          </cell>
        </row>
        <row r="447">
          <cell r="B447" t="str">
            <v>ADMINISTRACION</v>
          </cell>
          <cell r="E447">
            <v>0.12</v>
          </cell>
          <cell r="G447">
            <v>4217.76</v>
          </cell>
        </row>
        <row r="448">
          <cell r="B448" t="str">
            <v>IMPREVISTOS</v>
          </cell>
          <cell r="E448">
            <v>0.08</v>
          </cell>
          <cell r="G448">
            <v>2811.84</v>
          </cell>
        </row>
        <row r="449">
          <cell r="B449" t="str">
            <v>UTILIDAD</v>
          </cell>
          <cell r="E449">
            <v>0.05</v>
          </cell>
          <cell r="G449">
            <v>1757.4</v>
          </cell>
        </row>
        <row r="450">
          <cell r="F450" t="str">
            <v>TOTAL COSTO INDIRECTO:</v>
          </cell>
          <cell r="G450">
            <v>8787</v>
          </cell>
        </row>
        <row r="453">
          <cell r="B453" t="str">
            <v>PROPONENTE</v>
          </cell>
          <cell r="F453" t="str">
            <v>ANALISIS DE PRECIO UNITARIO:</v>
          </cell>
          <cell r="G453">
            <v>43935</v>
          </cell>
        </row>
        <row r="456">
          <cell r="B456" t="str">
            <v>REPUBLICA DE COLOMBIA</v>
          </cell>
        </row>
        <row r="457">
          <cell r="B457" t="str">
            <v>GOBERNACION DEL PUTUMAYO</v>
          </cell>
        </row>
        <row r="458">
          <cell r="B458" t="str">
            <v>SECRETARIA DE INFRAESTRUCTURA DEPARTAMENTAL</v>
          </cell>
        </row>
        <row r="460">
          <cell r="B460" t="str">
            <v>OBJETO:</v>
          </cell>
          <cell r="C460" t="str">
            <v>CONSTRUCCION DE LA PLAZA DE MERCADO DE GANADO EN EL MUNICIPIO DE SIBUNDOY, DEPARTAMENTO DEL PUTUMAYO</v>
          </cell>
        </row>
        <row r="461">
          <cell r="F461" t="str">
            <v>FECHA:</v>
          </cell>
          <cell r="G461" t="str">
            <v>NOVIEMBRE 20 / 2003</v>
          </cell>
        </row>
        <row r="462">
          <cell r="A462" t="str">
            <v>3,1</v>
          </cell>
          <cell r="B462" t="str">
            <v>ITE M:</v>
          </cell>
          <cell r="C462" t="str">
            <v>ACERO PDR-60</v>
          </cell>
          <cell r="F462" t="str">
            <v>UNIDAD:</v>
          </cell>
          <cell r="G462" t="str">
            <v>KG</v>
          </cell>
          <cell r="H462">
            <v>1818</v>
          </cell>
        </row>
        <row r="463">
          <cell r="H463">
            <v>972.08</v>
          </cell>
        </row>
        <row r="464">
          <cell r="B464" t="str">
            <v>MATERIALES</v>
          </cell>
        </row>
        <row r="465">
          <cell r="B465" t="str">
            <v>DESCRIPCION</v>
          </cell>
          <cell r="D465" t="str">
            <v>UND</v>
          </cell>
          <cell r="E465" t="str">
            <v>CANTIDAD</v>
          </cell>
          <cell r="F465" t="str">
            <v>VR UNITARIO</v>
          </cell>
          <cell r="G465" t="str">
            <v>VR UNITARIO</v>
          </cell>
        </row>
        <row r="466">
          <cell r="B466" t="str">
            <v>Acero PDR-60</v>
          </cell>
          <cell r="D466" t="str">
            <v>Kg</v>
          </cell>
          <cell r="E466">
            <v>1.05</v>
          </cell>
          <cell r="F466">
            <v>1400</v>
          </cell>
          <cell r="G466">
            <v>1470</v>
          </cell>
        </row>
        <row r="467">
          <cell r="B467" t="str">
            <v>Alambre negro</v>
          </cell>
          <cell r="D467" t="str">
            <v>Kg</v>
          </cell>
          <cell r="E467">
            <v>0.03</v>
          </cell>
          <cell r="F467">
            <v>1800</v>
          </cell>
          <cell r="G467">
            <v>54</v>
          </cell>
        </row>
        <row r="468">
          <cell r="D468">
            <v>0</v>
          </cell>
          <cell r="F468">
            <v>0</v>
          </cell>
          <cell r="G468">
            <v>0</v>
          </cell>
        </row>
        <row r="469">
          <cell r="D469">
            <v>0</v>
          </cell>
          <cell r="E469" t="str">
            <v xml:space="preserve">                 TOTAL MATERIALES:</v>
          </cell>
          <cell r="G469">
            <v>1524</v>
          </cell>
        </row>
        <row r="471">
          <cell r="B471" t="str">
            <v>MANO DE OBRA</v>
          </cell>
        </row>
        <row r="472">
          <cell r="B472" t="str">
            <v>DESCRIPCION</v>
          </cell>
          <cell r="C472" t="str">
            <v>JORNAL</v>
          </cell>
          <cell r="D472" t="str">
            <v>PRESTACIONES</v>
          </cell>
          <cell r="E472" t="str">
            <v>CANTIDAD</v>
          </cell>
          <cell r="F472" t="str">
            <v>RENDIMIENTO</v>
          </cell>
          <cell r="G472" t="str">
            <v>VR PARCIAL</v>
          </cell>
        </row>
        <row r="473">
          <cell r="B473" t="str">
            <v>Ayudante</v>
          </cell>
          <cell r="C473">
            <v>15000</v>
          </cell>
          <cell r="D473">
            <v>0.7</v>
          </cell>
          <cell r="E473">
            <v>1</v>
          </cell>
          <cell r="F473">
            <v>245.77</v>
          </cell>
          <cell r="G473">
            <v>103.75554380111485</v>
          </cell>
        </row>
        <row r="474">
          <cell r="B474" t="str">
            <v xml:space="preserve">Oficial </v>
          </cell>
          <cell r="C474">
            <v>25480.000000000004</v>
          </cell>
          <cell r="D474">
            <v>0.7</v>
          </cell>
          <cell r="E474">
            <v>1</v>
          </cell>
          <cell r="F474">
            <v>245.77</v>
          </cell>
          <cell r="G474">
            <v>176.2460837368271</v>
          </cell>
        </row>
        <row r="475">
          <cell r="C475">
            <v>0</v>
          </cell>
          <cell r="E475">
            <v>0</v>
          </cell>
          <cell r="G475">
            <v>0</v>
          </cell>
        </row>
        <row r="476">
          <cell r="E476" t="str">
            <v xml:space="preserve">              TOTAL MANO DE OBRA:</v>
          </cell>
          <cell r="G476">
            <v>280</v>
          </cell>
          <cell r="H476">
            <v>280</v>
          </cell>
        </row>
        <row r="478">
          <cell r="B478" t="str">
            <v>HERRAMIENTA Y EQUIPO</v>
          </cell>
        </row>
        <row r="479">
          <cell r="B479" t="str">
            <v>DESCRIPCION</v>
          </cell>
          <cell r="D479" t="str">
            <v>TIPO</v>
          </cell>
          <cell r="E479" t="str">
            <v>TARIFA</v>
          </cell>
          <cell r="F479" t="str">
            <v>RENDIMIENTO</v>
          </cell>
          <cell r="G479" t="str">
            <v>VR PARCIAL</v>
          </cell>
        </row>
        <row r="480">
          <cell r="B480" t="str">
            <v>Herramienta menor</v>
          </cell>
          <cell r="E480">
            <v>280</v>
          </cell>
          <cell r="F480">
            <v>0.05</v>
          </cell>
          <cell r="G480">
            <v>14</v>
          </cell>
        </row>
        <row r="481">
          <cell r="D481">
            <v>0</v>
          </cell>
          <cell r="E481">
            <v>0</v>
          </cell>
          <cell r="G481">
            <v>0</v>
          </cell>
        </row>
        <row r="482">
          <cell r="D482">
            <v>0</v>
          </cell>
          <cell r="E482">
            <v>0</v>
          </cell>
          <cell r="F482">
            <v>0</v>
          </cell>
          <cell r="G482">
            <v>0</v>
          </cell>
        </row>
        <row r="483">
          <cell r="D483" t="str">
            <v xml:space="preserve">                      TOTAL HERRAMIENTA Y EQUIPO:</v>
          </cell>
          <cell r="G483">
            <v>14</v>
          </cell>
        </row>
        <row r="485">
          <cell r="B485" t="str">
            <v>TRANSPORTE</v>
          </cell>
        </row>
        <row r="486">
          <cell r="B486" t="str">
            <v>MATERIAL</v>
          </cell>
          <cell r="D486" t="str">
            <v>CANTIDAD</v>
          </cell>
          <cell r="E486" t="str">
            <v>DISTANCIA</v>
          </cell>
          <cell r="F486" t="str">
            <v>M3/KM</v>
          </cell>
          <cell r="G486" t="str">
            <v>VR UNITARIO</v>
          </cell>
        </row>
        <row r="489">
          <cell r="E489" t="str">
            <v xml:space="preserve">                  TOTAL TRANSPORTE:</v>
          </cell>
          <cell r="G489">
            <v>0</v>
          </cell>
        </row>
        <row r="491">
          <cell r="E491" t="str">
            <v>TOTAL COSTO DIRECTO:</v>
          </cell>
          <cell r="G491">
            <v>1818</v>
          </cell>
        </row>
        <row r="493">
          <cell r="B493" t="str">
            <v>COSTOS INDIRECTOS</v>
          </cell>
        </row>
        <row r="494">
          <cell r="B494" t="str">
            <v>DESCRIPCION</v>
          </cell>
          <cell r="D494" t="str">
            <v>PORCENTAJE</v>
          </cell>
          <cell r="F494" t="str">
            <v>VR PARCIAL</v>
          </cell>
        </row>
        <row r="495">
          <cell r="B495" t="str">
            <v>ADMINISTRACION</v>
          </cell>
          <cell r="E495">
            <v>0.12</v>
          </cell>
          <cell r="G495">
            <v>218.16</v>
          </cell>
        </row>
        <row r="496">
          <cell r="B496" t="str">
            <v>IMPREVISTOS</v>
          </cell>
          <cell r="E496">
            <v>0.08</v>
          </cell>
          <cell r="G496">
            <v>145.44</v>
          </cell>
        </row>
        <row r="497">
          <cell r="B497" t="str">
            <v>UTILIDAD</v>
          </cell>
          <cell r="E497">
            <v>0.05</v>
          </cell>
          <cell r="G497">
            <v>90.9</v>
          </cell>
        </row>
        <row r="498">
          <cell r="F498" t="str">
            <v>TOTAL COSTO INDIRECTO:</v>
          </cell>
          <cell r="G498">
            <v>455</v>
          </cell>
        </row>
        <row r="501">
          <cell r="B501" t="str">
            <v>PROPONENTE</v>
          </cell>
          <cell r="F501" t="str">
            <v>ANALISIS DE PRECIO UNITARIO:</v>
          </cell>
          <cell r="G501">
            <v>2273</v>
          </cell>
        </row>
        <row r="504">
          <cell r="B504" t="str">
            <v>REPUBLICA DE COLOMBIA</v>
          </cell>
        </row>
        <row r="505">
          <cell r="B505" t="str">
            <v>GOBERNACION DEL PUTUMAYO</v>
          </cell>
        </row>
        <row r="506">
          <cell r="B506" t="str">
            <v>SECRETARIA DE INFRAESTRUCTURA DEPARTAMENTAL</v>
          </cell>
        </row>
        <row r="508">
          <cell r="B508" t="str">
            <v>OBJETO:</v>
          </cell>
          <cell r="C508" t="str">
            <v>CONSTRUCCION DE LA PLAZA DE MERCADO DE GANADO EN EL MUNICIPIO DE SIBUNDOY, DEPARTAMENTO DEL PUTUMAYO</v>
          </cell>
        </row>
        <row r="509">
          <cell r="F509" t="str">
            <v>FECHA:</v>
          </cell>
          <cell r="G509" t="str">
            <v>NOVIEMBRE 20 / 2003</v>
          </cell>
        </row>
        <row r="510">
          <cell r="A510" t="str">
            <v>4,1</v>
          </cell>
          <cell r="B510" t="str">
            <v>ITE M:</v>
          </cell>
          <cell r="C510" t="str">
            <v>MURO EN LADRILLO</v>
          </cell>
          <cell r="F510" t="str">
            <v>UNIDAD:</v>
          </cell>
          <cell r="G510" t="str">
            <v>M2</v>
          </cell>
          <cell r="H510">
            <v>18689</v>
          </cell>
        </row>
        <row r="511">
          <cell r="H511">
            <v>212.02</v>
          </cell>
        </row>
        <row r="512">
          <cell r="B512" t="str">
            <v>MATERIALES</v>
          </cell>
        </row>
        <row r="513">
          <cell r="B513" t="str">
            <v>DESCRIPCION</v>
          </cell>
          <cell r="D513" t="str">
            <v>UND</v>
          </cell>
          <cell r="E513" t="str">
            <v>CANTIDAD</v>
          </cell>
          <cell r="F513" t="str">
            <v>VR UNITARIO</v>
          </cell>
          <cell r="G513" t="str">
            <v>VR UNITARIO</v>
          </cell>
        </row>
        <row r="514">
          <cell r="B514" t="str">
            <v>Ladrillo común</v>
          </cell>
          <cell r="D514" t="str">
            <v>Un</v>
          </cell>
          <cell r="E514">
            <v>58.8</v>
          </cell>
          <cell r="F514">
            <v>156.54999999999998</v>
          </cell>
          <cell r="G514">
            <v>9205.14</v>
          </cell>
        </row>
        <row r="515">
          <cell r="B515" t="str">
            <v>Agua</v>
          </cell>
          <cell r="D515" t="str">
            <v>Lt</v>
          </cell>
          <cell r="E515">
            <v>6</v>
          </cell>
          <cell r="F515">
            <v>10.4</v>
          </cell>
          <cell r="G515">
            <v>62.400000000000006</v>
          </cell>
        </row>
        <row r="516">
          <cell r="B516" t="str">
            <v>Cemento gris</v>
          </cell>
          <cell r="D516" t="str">
            <v>Kg</v>
          </cell>
          <cell r="E516">
            <v>11.3</v>
          </cell>
          <cell r="F516">
            <v>440</v>
          </cell>
          <cell r="G516">
            <v>4972</v>
          </cell>
        </row>
        <row r="517">
          <cell r="B517" t="str">
            <v>Arena de río</v>
          </cell>
          <cell r="D517" t="str">
            <v>M3</v>
          </cell>
          <cell r="E517">
            <v>0.04</v>
          </cell>
          <cell r="F517">
            <v>6240</v>
          </cell>
          <cell r="G517">
            <v>249.6</v>
          </cell>
        </row>
        <row r="518">
          <cell r="D518">
            <v>0</v>
          </cell>
          <cell r="E518" t="str">
            <v xml:space="preserve">                 TOTAL MATERIALES:</v>
          </cell>
          <cell r="G518">
            <v>14489</v>
          </cell>
        </row>
        <row r="520">
          <cell r="B520" t="str">
            <v>MANO DE OBRA</v>
          </cell>
        </row>
        <row r="521">
          <cell r="B521" t="str">
            <v>DESCRIPCION</v>
          </cell>
          <cell r="C521" t="str">
            <v>JORNAL</v>
          </cell>
          <cell r="D521" t="str">
            <v>PRESTACIONES</v>
          </cell>
          <cell r="E521" t="str">
            <v>CANTIDAD</v>
          </cell>
          <cell r="F521" t="str">
            <v>RENDIMIENTO</v>
          </cell>
          <cell r="G521" t="str">
            <v>VR PARCIAL</v>
          </cell>
        </row>
        <row r="522">
          <cell r="B522" t="str">
            <v>Ayudante</v>
          </cell>
          <cell r="C522">
            <v>15000</v>
          </cell>
          <cell r="D522">
            <v>0.7</v>
          </cell>
          <cell r="E522">
            <v>2</v>
          </cell>
          <cell r="F522">
            <v>23.58</v>
          </cell>
          <cell r="G522">
            <v>2162.8498727735368</v>
          </cell>
        </row>
        <row r="523">
          <cell r="B523" t="str">
            <v xml:space="preserve">Oficial </v>
          </cell>
          <cell r="C523">
            <v>25480.000000000004</v>
          </cell>
          <cell r="D523">
            <v>0.7</v>
          </cell>
          <cell r="E523">
            <v>1</v>
          </cell>
          <cell r="F523">
            <v>23.58</v>
          </cell>
          <cell r="G523">
            <v>1836.9804919423241</v>
          </cell>
        </row>
        <row r="524">
          <cell r="C524">
            <v>0</v>
          </cell>
          <cell r="E524">
            <v>0</v>
          </cell>
          <cell r="G524">
            <v>0</v>
          </cell>
        </row>
        <row r="525">
          <cell r="E525" t="str">
            <v xml:space="preserve">              TOTAL MANO DE OBRA:</v>
          </cell>
          <cell r="G525">
            <v>4000</v>
          </cell>
          <cell r="H525">
            <v>4000</v>
          </cell>
        </row>
        <row r="527">
          <cell r="B527" t="str">
            <v>HERRAMIENTA Y EQUIPO</v>
          </cell>
        </row>
        <row r="528">
          <cell r="B528" t="str">
            <v>DESCRIPCION</v>
          </cell>
          <cell r="D528" t="str">
            <v>TIPO</v>
          </cell>
          <cell r="E528" t="str">
            <v>TARIFA</v>
          </cell>
          <cell r="F528" t="str">
            <v>RENDIMIENTO</v>
          </cell>
          <cell r="G528" t="str">
            <v>VR PARCIAL</v>
          </cell>
        </row>
        <row r="529">
          <cell r="B529" t="str">
            <v>Herramienta menor</v>
          </cell>
          <cell r="E529">
            <v>4000</v>
          </cell>
          <cell r="F529">
            <v>0.05</v>
          </cell>
          <cell r="G529">
            <v>200</v>
          </cell>
        </row>
        <row r="530">
          <cell r="D530">
            <v>0</v>
          </cell>
          <cell r="E530">
            <v>0</v>
          </cell>
          <cell r="G530">
            <v>0</v>
          </cell>
        </row>
        <row r="531">
          <cell r="D531">
            <v>0</v>
          </cell>
          <cell r="E531">
            <v>0</v>
          </cell>
          <cell r="F531">
            <v>0</v>
          </cell>
          <cell r="G531">
            <v>0</v>
          </cell>
        </row>
        <row r="532">
          <cell r="D532" t="str">
            <v xml:space="preserve">                      TOTAL HERRAMIENTA Y EQUIPO:</v>
          </cell>
          <cell r="G532">
            <v>200</v>
          </cell>
        </row>
        <row r="534">
          <cell r="B534" t="str">
            <v>TRANSPORTE</v>
          </cell>
        </row>
        <row r="535">
          <cell r="B535" t="str">
            <v>MATERIAL</v>
          </cell>
          <cell r="D535" t="str">
            <v>CANTIDAD</v>
          </cell>
          <cell r="E535" t="str">
            <v>DISTANCIA</v>
          </cell>
          <cell r="F535" t="str">
            <v>M3/KM</v>
          </cell>
          <cell r="G535" t="str">
            <v>VR UNITARIO</v>
          </cell>
        </row>
        <row r="538">
          <cell r="E538" t="str">
            <v xml:space="preserve">                  TOTAL TRANSPORTE:</v>
          </cell>
          <cell r="G538">
            <v>0</v>
          </cell>
        </row>
        <row r="540">
          <cell r="E540" t="str">
            <v>TOTAL COSTO DIRECTO:</v>
          </cell>
          <cell r="G540">
            <v>18689</v>
          </cell>
        </row>
        <row r="542">
          <cell r="B542" t="str">
            <v>COSTOS INDIRECTOS</v>
          </cell>
        </row>
        <row r="543">
          <cell r="B543" t="str">
            <v>DESCRIPCION</v>
          </cell>
          <cell r="D543" t="str">
            <v>PORCENTAJE</v>
          </cell>
          <cell r="F543" t="str">
            <v>VR PARCIAL</v>
          </cell>
        </row>
        <row r="544">
          <cell r="B544" t="str">
            <v>ADMINISTRACION</v>
          </cell>
          <cell r="E544">
            <v>0.12</v>
          </cell>
          <cell r="G544">
            <v>2242.6799999999998</v>
          </cell>
        </row>
        <row r="545">
          <cell r="B545" t="str">
            <v>IMPREVISTOS</v>
          </cell>
          <cell r="E545">
            <v>0.08</v>
          </cell>
          <cell r="G545">
            <v>1495.1200000000001</v>
          </cell>
        </row>
        <row r="546">
          <cell r="B546" t="str">
            <v>UTILIDAD</v>
          </cell>
          <cell r="E546">
            <v>0.05</v>
          </cell>
          <cell r="G546">
            <v>934.45</v>
          </cell>
        </row>
        <row r="547">
          <cell r="F547" t="str">
            <v>TOTAL COSTO INDIRECTO:</v>
          </cell>
          <cell r="G547">
            <v>4672</v>
          </cell>
        </row>
        <row r="550">
          <cell r="B550" t="str">
            <v>PROPONENTE</v>
          </cell>
          <cell r="F550" t="str">
            <v>ANALISIS DE PRECIO UNITARIO:</v>
          </cell>
          <cell r="G550">
            <v>23361</v>
          </cell>
        </row>
        <row r="553">
          <cell r="B553" t="str">
            <v>REPUBLICA DE COLOMBIA</v>
          </cell>
        </row>
        <row r="554">
          <cell r="B554" t="str">
            <v>GOBERNACION DEL PUTUMAYO</v>
          </cell>
        </row>
        <row r="555">
          <cell r="B555" t="str">
            <v>SECRETARIA DE INFRAESTRUCTURA DEPARTAMENTAL</v>
          </cell>
        </row>
        <row r="557">
          <cell r="B557" t="str">
            <v>OBJETO:</v>
          </cell>
          <cell r="C557" t="str">
            <v>CONSTRUCCION DE LA PLAZA DE MERCADO DE GANADO EN EL MUNICIPIO DE SIBUNDOY, DEPARTAMENTO DEL PUTUMAYO</v>
          </cell>
        </row>
        <row r="558">
          <cell r="F558" t="str">
            <v>FECHA:</v>
          </cell>
          <cell r="G558" t="str">
            <v>NOVIEMBRE 20 / 2003</v>
          </cell>
        </row>
        <row r="559">
          <cell r="A559" t="str">
            <v>5,1</v>
          </cell>
          <cell r="B559" t="str">
            <v>ITE M:</v>
          </cell>
          <cell r="C559" t="str">
            <v>TEJA ONDULADA AC</v>
          </cell>
          <cell r="F559" t="str">
            <v>UNIDAD:</v>
          </cell>
          <cell r="G559" t="str">
            <v>M2</v>
          </cell>
          <cell r="H559">
            <v>20912</v>
          </cell>
        </row>
        <row r="560">
          <cell r="H560">
            <v>215.13</v>
          </cell>
        </row>
        <row r="561">
          <cell r="B561" t="str">
            <v>MATERIALES</v>
          </cell>
        </row>
        <row r="562">
          <cell r="B562" t="str">
            <v>DESCRIPCION</v>
          </cell>
          <cell r="D562" t="str">
            <v>UND</v>
          </cell>
          <cell r="E562" t="str">
            <v>CANTIDAD</v>
          </cell>
          <cell r="F562" t="str">
            <v>VR UNITARIO</v>
          </cell>
          <cell r="G562" t="str">
            <v>VR UNITARIO</v>
          </cell>
        </row>
        <row r="563">
          <cell r="B563" t="str">
            <v>Gancho teja ondulada</v>
          </cell>
          <cell r="D563" t="str">
            <v>Un</v>
          </cell>
          <cell r="E563">
            <v>1.33</v>
          </cell>
          <cell r="F563">
            <v>202</v>
          </cell>
          <cell r="G563">
            <v>268.66000000000003</v>
          </cell>
        </row>
        <row r="564">
          <cell r="B564" t="str">
            <v>Teja ondulada AC</v>
          </cell>
          <cell r="D564" t="str">
            <v>M2</v>
          </cell>
          <cell r="E564">
            <v>1</v>
          </cell>
          <cell r="F564">
            <v>16968</v>
          </cell>
          <cell r="G564">
            <v>16968</v>
          </cell>
        </row>
        <row r="565">
          <cell r="D565">
            <v>0</v>
          </cell>
          <cell r="F565">
            <v>0</v>
          </cell>
          <cell r="G565">
            <v>0</v>
          </cell>
        </row>
        <row r="566">
          <cell r="D566">
            <v>0</v>
          </cell>
          <cell r="E566" t="str">
            <v xml:space="preserve">                 TOTAL MATERIALES:</v>
          </cell>
          <cell r="G566">
            <v>17237</v>
          </cell>
        </row>
        <row r="568">
          <cell r="B568" t="str">
            <v>MANO DE OBRA</v>
          </cell>
        </row>
        <row r="569">
          <cell r="B569" t="str">
            <v>DESCRIPCION</v>
          </cell>
          <cell r="C569" t="str">
            <v>JORNAL</v>
          </cell>
          <cell r="D569" t="str">
            <v>PRESTACIONES</v>
          </cell>
          <cell r="E569" t="str">
            <v>CANTIDAD</v>
          </cell>
          <cell r="F569" t="str">
            <v>RENDIMIENTO</v>
          </cell>
          <cell r="G569" t="str">
            <v>VR PARCIAL</v>
          </cell>
        </row>
        <row r="570">
          <cell r="B570" t="str">
            <v>Ayudante</v>
          </cell>
          <cell r="C570">
            <v>15000</v>
          </cell>
          <cell r="D570">
            <v>0.7</v>
          </cell>
          <cell r="E570">
            <v>1</v>
          </cell>
          <cell r="F570">
            <v>19.66</v>
          </cell>
          <cell r="G570">
            <v>1297.0498474059002</v>
          </cell>
        </row>
        <row r="571">
          <cell r="B571" t="str">
            <v xml:space="preserve">Oficial </v>
          </cell>
          <cell r="C571">
            <v>25480.000000000004</v>
          </cell>
          <cell r="D571">
            <v>0.7</v>
          </cell>
          <cell r="E571">
            <v>1</v>
          </cell>
          <cell r="F571">
            <v>19.66</v>
          </cell>
          <cell r="G571">
            <v>2203.2553407934893</v>
          </cell>
        </row>
        <row r="572">
          <cell r="C572">
            <v>0</v>
          </cell>
          <cell r="E572">
            <v>0</v>
          </cell>
          <cell r="G572">
            <v>0</v>
          </cell>
        </row>
        <row r="573">
          <cell r="E573" t="str">
            <v xml:space="preserve">              TOTAL MANO DE OBRA:</v>
          </cell>
          <cell r="G573">
            <v>3500</v>
          </cell>
          <cell r="H573">
            <v>3500</v>
          </cell>
        </row>
        <row r="575">
          <cell r="B575" t="str">
            <v>HERRAMIENTA Y EQUIPO</v>
          </cell>
        </row>
        <row r="576">
          <cell r="B576" t="str">
            <v>DESCRIPCION</v>
          </cell>
          <cell r="D576" t="str">
            <v>TIPO</v>
          </cell>
          <cell r="E576" t="str">
            <v>TARIFA</v>
          </cell>
          <cell r="F576" t="str">
            <v>RENDIMIENTO</v>
          </cell>
          <cell r="G576" t="str">
            <v>VR PARCIAL</v>
          </cell>
        </row>
        <row r="577">
          <cell r="B577" t="str">
            <v>Herramienta menor</v>
          </cell>
          <cell r="E577">
            <v>3500</v>
          </cell>
          <cell r="F577">
            <v>0.05</v>
          </cell>
          <cell r="G577">
            <v>175</v>
          </cell>
        </row>
        <row r="578">
          <cell r="D578">
            <v>0</v>
          </cell>
          <cell r="E578">
            <v>0</v>
          </cell>
          <cell r="G578">
            <v>0</v>
          </cell>
        </row>
        <row r="579">
          <cell r="D579">
            <v>0</v>
          </cell>
          <cell r="E579">
            <v>0</v>
          </cell>
          <cell r="F579">
            <v>0</v>
          </cell>
          <cell r="G579">
            <v>0</v>
          </cell>
        </row>
        <row r="580">
          <cell r="D580" t="str">
            <v xml:space="preserve">                      TOTAL HERRAMIENTA Y EQUIPO:</v>
          </cell>
          <cell r="G580">
            <v>175</v>
          </cell>
        </row>
        <row r="582">
          <cell r="B582" t="str">
            <v>TRANSPORTE</v>
          </cell>
        </row>
        <row r="583">
          <cell r="B583" t="str">
            <v>MATERIAL</v>
          </cell>
          <cell r="D583" t="str">
            <v>CANTIDAD</v>
          </cell>
          <cell r="E583" t="str">
            <v>DISTANCIA</v>
          </cell>
          <cell r="F583" t="str">
            <v>M3/KM</v>
          </cell>
          <cell r="G583" t="str">
            <v>VR UNITARIO</v>
          </cell>
        </row>
        <row r="586">
          <cell r="E586" t="str">
            <v xml:space="preserve">                  TOTAL TRANSPORTE:</v>
          </cell>
          <cell r="G586">
            <v>0</v>
          </cell>
        </row>
        <row r="588">
          <cell r="E588" t="str">
            <v>TOTAL COSTO DIRECTO:</v>
          </cell>
          <cell r="G588">
            <v>20912</v>
          </cell>
        </row>
        <row r="590">
          <cell r="B590" t="str">
            <v>COSTOS INDIRECTOS</v>
          </cell>
        </row>
        <row r="591">
          <cell r="B591" t="str">
            <v>DESCRIPCION</v>
          </cell>
          <cell r="D591" t="str">
            <v>PORCENTAJE</v>
          </cell>
          <cell r="F591" t="str">
            <v>VR PARCIAL</v>
          </cell>
        </row>
        <row r="592">
          <cell r="B592" t="str">
            <v>ADMINISTRACION</v>
          </cell>
          <cell r="E592">
            <v>0.12</v>
          </cell>
          <cell r="G592">
            <v>2509.44</v>
          </cell>
        </row>
        <row r="593">
          <cell r="B593" t="str">
            <v>IMPREVISTOS</v>
          </cell>
          <cell r="E593">
            <v>0.08</v>
          </cell>
          <cell r="G593">
            <v>1672.96</v>
          </cell>
        </row>
        <row r="594">
          <cell r="B594" t="str">
            <v>UTILIDAD</v>
          </cell>
          <cell r="E594">
            <v>0.05</v>
          </cell>
          <cell r="G594">
            <v>1045.6000000000001</v>
          </cell>
        </row>
        <row r="595">
          <cell r="F595" t="str">
            <v>TOTAL COSTO INDIRECTO:</v>
          </cell>
          <cell r="G595">
            <v>5228</v>
          </cell>
        </row>
        <row r="598">
          <cell r="B598" t="str">
            <v>PROPONENTE</v>
          </cell>
          <cell r="F598" t="str">
            <v>ANALISIS DE PRECIO UNITARIO:</v>
          </cell>
          <cell r="G598">
            <v>26140</v>
          </cell>
        </row>
        <row r="601">
          <cell r="B601" t="str">
            <v>REPUBLICA DE COLOMBIA</v>
          </cell>
        </row>
        <row r="602">
          <cell r="B602" t="str">
            <v>GOBERNACION DEL PUTUMAYO</v>
          </cell>
        </row>
        <row r="603">
          <cell r="B603" t="str">
            <v>SECRETARIA DE INFRAESTRUCTURA DEPARTAMENTAL</v>
          </cell>
        </row>
        <row r="605">
          <cell r="B605" t="str">
            <v>OBJETO:</v>
          </cell>
          <cell r="C605" t="str">
            <v>CONSTRUCCION DE LA PLAZA DE MERCADO DE GANADO EN EL MUNICIPIO DE SIBUNDOY, DEPARTAMENTO DEL PUTUMAYO</v>
          </cell>
        </row>
        <row r="606">
          <cell r="F606" t="str">
            <v>FECHA:</v>
          </cell>
          <cell r="G606" t="str">
            <v>NOVIEMBRE 20 / 2003</v>
          </cell>
        </row>
        <row r="607">
          <cell r="A607" t="str">
            <v>5,2</v>
          </cell>
          <cell r="B607" t="str">
            <v>ITE M:</v>
          </cell>
          <cell r="C607" t="str">
            <v>CABALLETE</v>
          </cell>
          <cell r="F607" t="str">
            <v>UNIDAD:</v>
          </cell>
          <cell r="G607" t="str">
            <v>ML</v>
          </cell>
          <cell r="H607">
            <v>20883</v>
          </cell>
        </row>
        <row r="608">
          <cell r="H608">
            <v>15.68</v>
          </cell>
        </row>
        <row r="609">
          <cell r="B609" t="str">
            <v>MATERIALES</v>
          </cell>
        </row>
        <row r="610">
          <cell r="B610" t="str">
            <v>DESCRIPCION</v>
          </cell>
          <cell r="D610" t="str">
            <v>UND</v>
          </cell>
          <cell r="E610" t="str">
            <v>CANTIDAD</v>
          </cell>
          <cell r="F610" t="str">
            <v>VR UNITARIO</v>
          </cell>
          <cell r="G610" t="str">
            <v>VR UNITARIO</v>
          </cell>
        </row>
        <row r="611">
          <cell r="B611" t="str">
            <v>Gancho teja ondulada</v>
          </cell>
          <cell r="D611" t="str">
            <v>Un</v>
          </cell>
          <cell r="E611">
            <v>4.6900000000000004</v>
          </cell>
          <cell r="F611">
            <v>202</v>
          </cell>
          <cell r="G611">
            <v>947.38000000000011</v>
          </cell>
        </row>
        <row r="612">
          <cell r="B612" t="str">
            <v>Teja caballete</v>
          </cell>
          <cell r="D612" t="str">
            <v>Un</v>
          </cell>
          <cell r="E612">
            <v>1.1499999999999999</v>
          </cell>
          <cell r="F612">
            <v>14140</v>
          </cell>
          <cell r="G612">
            <v>16260.999999999998</v>
          </cell>
        </row>
        <row r="613">
          <cell r="D613">
            <v>0</v>
          </cell>
          <cell r="F613">
            <v>0</v>
          </cell>
          <cell r="G613">
            <v>0</v>
          </cell>
        </row>
        <row r="614">
          <cell r="D614">
            <v>0</v>
          </cell>
          <cell r="E614" t="str">
            <v xml:space="preserve">                 TOTAL MATERIALES:</v>
          </cell>
          <cell r="G614">
            <v>17208</v>
          </cell>
        </row>
        <row r="616">
          <cell r="B616" t="str">
            <v>MANO DE OBRA</v>
          </cell>
        </row>
        <row r="617">
          <cell r="B617" t="str">
            <v>DESCRIPCION</v>
          </cell>
          <cell r="C617" t="str">
            <v>JORNAL</v>
          </cell>
          <cell r="D617" t="str">
            <v>PRESTACIONES</v>
          </cell>
          <cell r="E617" t="str">
            <v>CANTIDAD</v>
          </cell>
          <cell r="F617" t="str">
            <v>RENDIMIENTO</v>
          </cell>
          <cell r="G617" t="str">
            <v>VR PARCIAL</v>
          </cell>
        </row>
        <row r="618">
          <cell r="B618" t="str">
            <v>Ayudante</v>
          </cell>
          <cell r="C618">
            <v>15000</v>
          </cell>
          <cell r="D618">
            <v>0.7</v>
          </cell>
          <cell r="E618">
            <v>1</v>
          </cell>
          <cell r="F618">
            <v>19.66</v>
          </cell>
          <cell r="G618">
            <v>1297.0498474059002</v>
          </cell>
        </row>
        <row r="619">
          <cell r="B619" t="str">
            <v xml:space="preserve">Oficial </v>
          </cell>
          <cell r="C619">
            <v>25480.000000000004</v>
          </cell>
          <cell r="D619">
            <v>0.7</v>
          </cell>
          <cell r="E619">
            <v>1</v>
          </cell>
          <cell r="F619">
            <v>19.66</v>
          </cell>
          <cell r="G619">
            <v>2203.2553407934893</v>
          </cell>
        </row>
        <row r="620">
          <cell r="C620">
            <v>0</v>
          </cell>
          <cell r="E620">
            <v>0</v>
          </cell>
          <cell r="G620">
            <v>0</v>
          </cell>
        </row>
        <row r="621">
          <cell r="E621" t="str">
            <v xml:space="preserve">              TOTAL MANO DE OBRA:</v>
          </cell>
          <cell r="G621">
            <v>3500</v>
          </cell>
          <cell r="H621">
            <v>3500</v>
          </cell>
        </row>
        <row r="623">
          <cell r="B623" t="str">
            <v>HERRAMIENTA Y EQUIPO</v>
          </cell>
        </row>
        <row r="624">
          <cell r="B624" t="str">
            <v>DESCRIPCION</v>
          </cell>
          <cell r="D624" t="str">
            <v>TIPO</v>
          </cell>
          <cell r="E624" t="str">
            <v>TARIFA</v>
          </cell>
          <cell r="F624" t="str">
            <v>RENDIMIENTO</v>
          </cell>
          <cell r="G624" t="str">
            <v>VR PARCIAL</v>
          </cell>
        </row>
        <row r="625">
          <cell r="B625" t="str">
            <v>Herramienta menor</v>
          </cell>
          <cell r="E625">
            <v>3500</v>
          </cell>
          <cell r="F625">
            <v>0.05</v>
          </cell>
          <cell r="G625">
            <v>175</v>
          </cell>
        </row>
        <row r="626">
          <cell r="D626">
            <v>0</v>
          </cell>
          <cell r="E626">
            <v>0</v>
          </cell>
          <cell r="G626">
            <v>0</v>
          </cell>
        </row>
        <row r="627">
          <cell r="D627">
            <v>0</v>
          </cell>
          <cell r="E627">
            <v>0</v>
          </cell>
          <cell r="F627">
            <v>0</v>
          </cell>
          <cell r="G627">
            <v>0</v>
          </cell>
        </row>
        <row r="628">
          <cell r="D628" t="str">
            <v xml:space="preserve">                      TOTAL HERRAMIENTA Y EQUIPO:</v>
          </cell>
          <cell r="G628">
            <v>175</v>
          </cell>
        </row>
        <row r="630">
          <cell r="B630" t="str">
            <v>TRANSPORTE</v>
          </cell>
        </row>
        <row r="631">
          <cell r="B631" t="str">
            <v>MATERIAL</v>
          </cell>
          <cell r="D631" t="str">
            <v>CANTIDAD</v>
          </cell>
          <cell r="E631" t="str">
            <v>DISTANCIA</v>
          </cell>
          <cell r="F631" t="str">
            <v>M3/KM</v>
          </cell>
          <cell r="G631" t="str">
            <v>VR UNITARIO</v>
          </cell>
        </row>
        <row r="634">
          <cell r="E634" t="str">
            <v xml:space="preserve">                  TOTAL TRANSPORTE:</v>
          </cell>
          <cell r="G634">
            <v>0</v>
          </cell>
        </row>
        <row r="636">
          <cell r="E636" t="str">
            <v>TOTAL COSTO DIRECTO:</v>
          </cell>
          <cell r="G636">
            <v>20883</v>
          </cell>
        </row>
        <row r="638">
          <cell r="B638" t="str">
            <v>COSTOS INDIRECTOS</v>
          </cell>
        </row>
        <row r="639">
          <cell r="B639" t="str">
            <v>DESCRIPCION</v>
          </cell>
          <cell r="D639" t="str">
            <v>PORCENTAJE</v>
          </cell>
          <cell r="F639" t="str">
            <v>VR PARCIAL</v>
          </cell>
        </row>
        <row r="640">
          <cell r="B640" t="str">
            <v>ADMINISTRACION</v>
          </cell>
          <cell r="E640">
            <v>0.12</v>
          </cell>
          <cell r="G640">
            <v>2505.96</v>
          </cell>
        </row>
        <row r="641">
          <cell r="B641" t="str">
            <v>IMPREVISTOS</v>
          </cell>
          <cell r="E641">
            <v>0.08</v>
          </cell>
          <cell r="G641">
            <v>1670.64</v>
          </cell>
        </row>
        <row r="642">
          <cell r="B642" t="str">
            <v>UTILIDAD</v>
          </cell>
          <cell r="E642">
            <v>0.05</v>
          </cell>
          <cell r="G642">
            <v>1044.1500000000001</v>
          </cell>
        </row>
        <row r="643">
          <cell r="F643" t="str">
            <v>TOTAL COSTO INDIRECTO:</v>
          </cell>
          <cell r="G643">
            <v>5221</v>
          </cell>
        </row>
        <row r="646">
          <cell r="B646" t="str">
            <v>PROPONENTE</v>
          </cell>
          <cell r="F646" t="str">
            <v>ANALISIS DE PRECIO UNITARIO:</v>
          </cell>
          <cell r="G646">
            <v>26104</v>
          </cell>
        </row>
        <row r="649">
          <cell r="B649" t="str">
            <v>REPUBLICA DE COLOMBIA</v>
          </cell>
        </row>
        <row r="650">
          <cell r="B650" t="str">
            <v>GOBERNACION DEL PUTUMAYO</v>
          </cell>
        </row>
        <row r="651">
          <cell r="B651" t="str">
            <v>SECRETARIA DE INFRAESTRUCTURA DEPARTAMENTAL</v>
          </cell>
        </row>
        <row r="653">
          <cell r="B653" t="str">
            <v>OBJETO:</v>
          </cell>
          <cell r="C653" t="str">
            <v>CONSTRUCCION DE LA PLAZA DE MERCADO DE GANADO EN EL MUNICIPIO DE SIBUNDOY, DEPARTAMENTO DEL PUTUMAYO</v>
          </cell>
        </row>
        <row r="654">
          <cell r="F654" t="str">
            <v>FECHA:</v>
          </cell>
          <cell r="G654" t="str">
            <v>NOVIEMBRE 20 / 2003</v>
          </cell>
        </row>
        <row r="655">
          <cell r="A655" t="str">
            <v>5,3</v>
          </cell>
          <cell r="B655" t="str">
            <v>ITE M:</v>
          </cell>
          <cell r="C655" t="str">
            <v>CORREA METALICA</v>
          </cell>
          <cell r="F655" t="str">
            <v>UNIDAD:</v>
          </cell>
          <cell r="G655" t="str">
            <v>ML</v>
          </cell>
          <cell r="H655">
            <v>14850</v>
          </cell>
        </row>
        <row r="656">
          <cell r="H656">
            <v>156.80000000000001</v>
          </cell>
        </row>
        <row r="657">
          <cell r="B657" t="str">
            <v>MATERIALES</v>
          </cell>
        </row>
        <row r="658">
          <cell r="B658" t="str">
            <v>DESCRIPCION</v>
          </cell>
          <cell r="D658" t="str">
            <v>UND</v>
          </cell>
          <cell r="E658" t="str">
            <v>CANTIDAD</v>
          </cell>
          <cell r="F658" t="str">
            <v>VR UNITARIO</v>
          </cell>
          <cell r="G658" t="str">
            <v>VR UNITARIO</v>
          </cell>
        </row>
        <row r="659">
          <cell r="B659" t="str">
            <v>Acero PDR-60</v>
          </cell>
          <cell r="D659" t="str">
            <v>Kg</v>
          </cell>
          <cell r="E659">
            <v>5</v>
          </cell>
          <cell r="F659">
            <v>1400</v>
          </cell>
          <cell r="G659">
            <v>7000</v>
          </cell>
        </row>
        <row r="660">
          <cell r="B660" t="str">
            <v>Soldadura eléctrica 1/8"</v>
          </cell>
          <cell r="D660" t="str">
            <v>Kg</v>
          </cell>
          <cell r="E660">
            <v>0.15</v>
          </cell>
          <cell r="F660">
            <v>3696.6</v>
          </cell>
          <cell r="G660">
            <v>554.49</v>
          </cell>
        </row>
        <row r="661">
          <cell r="B661" t="str">
            <v>Pintura anticorrosiva</v>
          </cell>
          <cell r="D661" t="str">
            <v>Gn</v>
          </cell>
          <cell r="E661">
            <v>0.04</v>
          </cell>
          <cell r="F661">
            <v>30900.95</v>
          </cell>
          <cell r="G661">
            <v>1236.038</v>
          </cell>
        </row>
        <row r="662">
          <cell r="D662">
            <v>0</v>
          </cell>
          <cell r="E662" t="str">
            <v xml:space="preserve">                 TOTAL MATERIALES:</v>
          </cell>
          <cell r="G662">
            <v>8791</v>
          </cell>
        </row>
        <row r="664">
          <cell r="B664" t="str">
            <v>MANO DE OBRA</v>
          </cell>
        </row>
        <row r="665">
          <cell r="B665" t="str">
            <v>DESCRIPCION</v>
          </cell>
          <cell r="C665" t="str">
            <v>JORNAL</v>
          </cell>
          <cell r="D665" t="str">
            <v>PRESTACIONES</v>
          </cell>
          <cell r="E665" t="str">
            <v>CANTIDAD</v>
          </cell>
          <cell r="F665" t="str">
            <v>RENDIMIENTO</v>
          </cell>
          <cell r="G665" t="str">
            <v>VR PARCIAL</v>
          </cell>
        </row>
        <row r="666">
          <cell r="B666" t="str">
            <v>Ayudante</v>
          </cell>
          <cell r="C666">
            <v>15000</v>
          </cell>
          <cell r="D666">
            <v>0.7</v>
          </cell>
          <cell r="E666">
            <v>1</v>
          </cell>
          <cell r="F666">
            <v>16.760000000000002</v>
          </cell>
          <cell r="G666">
            <v>1521.4797136038185</v>
          </cell>
        </row>
        <row r="667">
          <cell r="B667" t="str">
            <v>Cerrajero</v>
          </cell>
          <cell r="C667">
            <v>34300</v>
          </cell>
          <cell r="D667">
            <v>0.7</v>
          </cell>
          <cell r="E667">
            <v>1</v>
          </cell>
          <cell r="F667">
            <v>16.760000000000002</v>
          </cell>
          <cell r="G667">
            <v>3479.1169451073984</v>
          </cell>
        </row>
        <row r="668">
          <cell r="C668">
            <v>0</v>
          </cell>
          <cell r="E668">
            <v>0</v>
          </cell>
          <cell r="G668">
            <v>0</v>
          </cell>
        </row>
        <row r="669">
          <cell r="E669" t="str">
            <v xml:space="preserve">              TOTAL MANO DE OBRA:</v>
          </cell>
          <cell r="G669">
            <v>5001</v>
          </cell>
          <cell r="H669">
            <v>5000</v>
          </cell>
        </row>
        <row r="671">
          <cell r="B671" t="str">
            <v>HERRAMIENTA Y EQUIPO</v>
          </cell>
        </row>
        <row r="672">
          <cell r="B672" t="str">
            <v>DESCRIPCION</v>
          </cell>
          <cell r="D672" t="str">
            <v>TIPO</v>
          </cell>
          <cell r="E672" t="str">
            <v>TARIFA</v>
          </cell>
          <cell r="F672" t="str">
            <v>RENDIMIENTO</v>
          </cell>
          <cell r="G672" t="str">
            <v>VR PARCIAL</v>
          </cell>
        </row>
        <row r="673">
          <cell r="B673" t="str">
            <v>Herramienta menor</v>
          </cell>
          <cell r="E673">
            <v>5001</v>
          </cell>
          <cell r="F673">
            <v>0.05</v>
          </cell>
          <cell r="G673">
            <v>250.05</v>
          </cell>
        </row>
        <row r="674">
          <cell r="B674" t="str">
            <v>Soldador eléctrico</v>
          </cell>
          <cell r="E674">
            <v>40400</v>
          </cell>
          <cell r="F674">
            <v>50</v>
          </cell>
          <cell r="G674">
            <v>808</v>
          </cell>
        </row>
        <row r="675">
          <cell r="D675">
            <v>0</v>
          </cell>
          <cell r="E675">
            <v>0</v>
          </cell>
          <cell r="F675">
            <v>0</v>
          </cell>
          <cell r="G675">
            <v>0</v>
          </cell>
        </row>
        <row r="676">
          <cell r="D676" t="str">
            <v xml:space="preserve">                      TOTAL HERRAMIENTA Y EQUIPO:</v>
          </cell>
          <cell r="G676">
            <v>1058</v>
          </cell>
        </row>
        <row r="678">
          <cell r="B678" t="str">
            <v>TRANSPORTE</v>
          </cell>
        </row>
        <row r="679">
          <cell r="B679" t="str">
            <v>MATERIAL</v>
          </cell>
          <cell r="D679" t="str">
            <v>CANTIDAD</v>
          </cell>
          <cell r="E679" t="str">
            <v>DISTANCIA</v>
          </cell>
          <cell r="F679" t="str">
            <v>M3/KM</v>
          </cell>
          <cell r="G679" t="str">
            <v>VR UNITARIO</v>
          </cell>
        </row>
        <row r="682">
          <cell r="E682" t="str">
            <v xml:space="preserve">                  TOTAL TRANSPORTE:</v>
          </cell>
          <cell r="G682">
            <v>0</v>
          </cell>
        </row>
        <row r="684">
          <cell r="E684" t="str">
            <v>TOTAL COSTO DIRECTO:</v>
          </cell>
          <cell r="G684">
            <v>14850</v>
          </cell>
        </row>
        <row r="686">
          <cell r="B686" t="str">
            <v>COSTOS INDIRECTOS</v>
          </cell>
        </row>
        <row r="687">
          <cell r="B687" t="str">
            <v>DESCRIPCION</v>
          </cell>
          <cell r="D687" t="str">
            <v>PORCENTAJE</v>
          </cell>
          <cell r="F687" t="str">
            <v>VR PARCIAL</v>
          </cell>
        </row>
        <row r="688">
          <cell r="B688" t="str">
            <v>ADMINISTRACION</v>
          </cell>
          <cell r="E688">
            <v>0.12</v>
          </cell>
          <cell r="G688">
            <v>1782</v>
          </cell>
        </row>
        <row r="689">
          <cell r="B689" t="str">
            <v>IMPREVISTOS</v>
          </cell>
          <cell r="E689">
            <v>0.08</v>
          </cell>
          <cell r="G689">
            <v>1188</v>
          </cell>
        </row>
        <row r="690">
          <cell r="B690" t="str">
            <v>UTILIDAD</v>
          </cell>
          <cell r="E690">
            <v>0.05</v>
          </cell>
          <cell r="G690">
            <v>742.5</v>
          </cell>
        </row>
        <row r="691">
          <cell r="F691" t="str">
            <v>TOTAL COSTO INDIRECTO:</v>
          </cell>
          <cell r="G691">
            <v>3713</v>
          </cell>
        </row>
        <row r="694">
          <cell r="B694" t="str">
            <v>PROPONENTE</v>
          </cell>
          <cell r="F694" t="str">
            <v>ANALISIS DE PRECIO UNITARIO:</v>
          </cell>
          <cell r="G694">
            <v>18563</v>
          </cell>
        </row>
        <row r="697">
          <cell r="B697" t="str">
            <v>REPUBLICA DE COLOMBIA</v>
          </cell>
        </row>
        <row r="698">
          <cell r="B698" t="str">
            <v>GOBERNACION DEL PUTUMAYO</v>
          </cell>
        </row>
        <row r="699">
          <cell r="B699" t="str">
            <v>SECRETARIA DE INFRAESTRUCTURA DEPARTAMENTAL</v>
          </cell>
        </row>
        <row r="701">
          <cell r="B701" t="str">
            <v>OBJETO:</v>
          </cell>
          <cell r="C701" t="str">
            <v>CONSTRUCCION DE LA PLAZA DE MERCADO DE GANADO EN EL MUNICIPIO DE SIBUNDOY, DEPARTAMENTO DEL PUTUMAYO</v>
          </cell>
        </row>
        <row r="702">
          <cell r="F702" t="str">
            <v>FECHA:</v>
          </cell>
          <cell r="G702" t="str">
            <v>NOVIEMBRE 20 / 2003</v>
          </cell>
        </row>
        <row r="703">
          <cell r="A703" t="str">
            <v>5,4</v>
          </cell>
          <cell r="B703" t="str">
            <v>ITE M:</v>
          </cell>
          <cell r="C703" t="str">
            <v>CERCHA METALICA</v>
          </cell>
          <cell r="F703" t="str">
            <v>UNIDAD:</v>
          </cell>
          <cell r="G703" t="str">
            <v>ML</v>
          </cell>
          <cell r="H703">
            <v>29197</v>
          </cell>
        </row>
        <row r="704">
          <cell r="H704">
            <v>45.6</v>
          </cell>
        </row>
        <row r="705">
          <cell r="B705" t="str">
            <v>MATERIALES</v>
          </cell>
        </row>
        <row r="706">
          <cell r="B706" t="str">
            <v>DESCRIPCION</v>
          </cell>
          <cell r="D706" t="str">
            <v>UND</v>
          </cell>
          <cell r="E706" t="str">
            <v>CANTIDAD</v>
          </cell>
          <cell r="F706" t="str">
            <v>VR UNITARIO</v>
          </cell>
          <cell r="G706" t="str">
            <v>VR UNITARIO</v>
          </cell>
        </row>
        <row r="707">
          <cell r="B707" t="str">
            <v>Acero PDR-60</v>
          </cell>
          <cell r="D707" t="str">
            <v>Kg</v>
          </cell>
          <cell r="E707">
            <v>12</v>
          </cell>
          <cell r="F707">
            <v>1400</v>
          </cell>
          <cell r="G707">
            <v>16800</v>
          </cell>
        </row>
        <row r="708">
          <cell r="B708" t="str">
            <v>Soldadura eléctrica 1/8"</v>
          </cell>
          <cell r="D708" t="str">
            <v>Kg</v>
          </cell>
          <cell r="E708">
            <v>0.5</v>
          </cell>
          <cell r="F708">
            <v>3696.6</v>
          </cell>
          <cell r="G708">
            <v>1848.3</v>
          </cell>
        </row>
        <row r="709">
          <cell r="B709" t="str">
            <v>Pintura anticorrosiva</v>
          </cell>
          <cell r="D709" t="str">
            <v>Gn</v>
          </cell>
          <cell r="E709">
            <v>0.06</v>
          </cell>
          <cell r="F709">
            <v>30900.95</v>
          </cell>
          <cell r="G709">
            <v>1854.057</v>
          </cell>
        </row>
        <row r="710">
          <cell r="D710">
            <v>0</v>
          </cell>
          <cell r="E710" t="str">
            <v xml:space="preserve">                 TOTAL MATERIALES:</v>
          </cell>
          <cell r="G710">
            <v>20502</v>
          </cell>
        </row>
        <row r="712">
          <cell r="B712" t="str">
            <v>MANO DE OBRA</v>
          </cell>
        </row>
        <row r="713">
          <cell r="B713" t="str">
            <v>DESCRIPCION</v>
          </cell>
          <cell r="C713" t="str">
            <v>JORNAL</v>
          </cell>
          <cell r="D713" t="str">
            <v>PRESTACIONES</v>
          </cell>
          <cell r="E713" t="str">
            <v>CANTIDAD</v>
          </cell>
          <cell r="F713" t="str">
            <v>RENDIMIENTO</v>
          </cell>
          <cell r="G713" t="str">
            <v>VR PARCIAL</v>
          </cell>
        </row>
        <row r="714">
          <cell r="B714" t="str">
            <v>Ayudante</v>
          </cell>
          <cell r="C714">
            <v>15000</v>
          </cell>
          <cell r="D714">
            <v>0.7</v>
          </cell>
          <cell r="E714">
            <v>2</v>
          </cell>
          <cell r="F714">
            <v>15.62</v>
          </cell>
          <cell r="G714">
            <v>3265.0448143405893</v>
          </cell>
        </row>
        <row r="715">
          <cell r="B715" t="str">
            <v>Cerrajero</v>
          </cell>
          <cell r="C715">
            <v>34300</v>
          </cell>
          <cell r="D715">
            <v>0.7</v>
          </cell>
          <cell r="E715">
            <v>1</v>
          </cell>
          <cell r="F715">
            <v>15.62</v>
          </cell>
          <cell r="G715">
            <v>3733.0345710627403</v>
          </cell>
        </row>
        <row r="716">
          <cell r="C716">
            <v>0</v>
          </cell>
          <cell r="E716">
            <v>0</v>
          </cell>
          <cell r="G716">
            <v>0</v>
          </cell>
        </row>
        <row r="717">
          <cell r="E717" t="str">
            <v xml:space="preserve">              TOTAL MANO DE OBRA:</v>
          </cell>
          <cell r="G717">
            <v>6998</v>
          </cell>
          <cell r="H717">
            <v>7000</v>
          </cell>
        </row>
        <row r="719">
          <cell r="B719" t="str">
            <v>HERRAMIENTA Y EQUIPO</v>
          </cell>
        </row>
        <row r="720">
          <cell r="B720" t="str">
            <v>DESCRIPCION</v>
          </cell>
          <cell r="D720" t="str">
            <v>TIPO</v>
          </cell>
          <cell r="E720" t="str">
            <v>TARIFA</v>
          </cell>
          <cell r="F720" t="str">
            <v>RENDIMIENTO</v>
          </cell>
          <cell r="G720" t="str">
            <v>VR PARCIAL</v>
          </cell>
        </row>
        <row r="721">
          <cell r="B721" t="str">
            <v>Herramienta menor</v>
          </cell>
          <cell r="E721">
            <v>6998</v>
          </cell>
          <cell r="F721">
            <v>0.05</v>
          </cell>
          <cell r="G721">
            <v>349.90000000000003</v>
          </cell>
        </row>
        <row r="722">
          <cell r="B722" t="str">
            <v>Soldador eléctrico</v>
          </cell>
          <cell r="E722">
            <v>40400</v>
          </cell>
          <cell r="F722">
            <v>30</v>
          </cell>
          <cell r="G722">
            <v>1346.6666666666667</v>
          </cell>
        </row>
        <row r="723">
          <cell r="D723">
            <v>0</v>
          </cell>
          <cell r="E723">
            <v>0</v>
          </cell>
          <cell r="F723">
            <v>0</v>
          </cell>
          <cell r="G723">
            <v>0</v>
          </cell>
        </row>
        <row r="724">
          <cell r="D724" t="str">
            <v xml:space="preserve">                      TOTAL HERRAMIENTA Y EQUIPO:</v>
          </cell>
          <cell r="G724">
            <v>1697</v>
          </cell>
        </row>
        <row r="726">
          <cell r="B726" t="str">
            <v>TRANSPORTE</v>
          </cell>
        </row>
        <row r="727">
          <cell r="B727" t="str">
            <v>MATERIAL</v>
          </cell>
          <cell r="D727" t="str">
            <v>CANTIDAD</v>
          </cell>
          <cell r="E727" t="str">
            <v>DISTANCIA</v>
          </cell>
          <cell r="F727" t="str">
            <v>M3/KM</v>
          </cell>
          <cell r="G727" t="str">
            <v>VR UNITARIO</v>
          </cell>
        </row>
        <row r="730">
          <cell r="E730" t="str">
            <v xml:space="preserve">                  TOTAL TRANSPORTE:</v>
          </cell>
          <cell r="G730">
            <v>0</v>
          </cell>
        </row>
        <row r="732">
          <cell r="E732" t="str">
            <v>TOTAL COSTO DIRECTO:</v>
          </cell>
          <cell r="G732">
            <v>29197</v>
          </cell>
        </row>
        <row r="734">
          <cell r="B734" t="str">
            <v>COSTOS INDIRECTOS</v>
          </cell>
        </row>
        <row r="735">
          <cell r="B735" t="str">
            <v>DESCRIPCION</v>
          </cell>
          <cell r="D735" t="str">
            <v>PORCENTAJE</v>
          </cell>
          <cell r="F735" t="str">
            <v>VR PARCIAL</v>
          </cell>
        </row>
        <row r="736">
          <cell r="B736" t="str">
            <v>ADMINISTRACION</v>
          </cell>
          <cell r="E736">
            <v>0.12</v>
          </cell>
          <cell r="G736">
            <v>3503.64</v>
          </cell>
        </row>
        <row r="737">
          <cell r="B737" t="str">
            <v>IMPREVISTOS</v>
          </cell>
          <cell r="E737">
            <v>0.08</v>
          </cell>
          <cell r="G737">
            <v>2335.7600000000002</v>
          </cell>
        </row>
        <row r="738">
          <cell r="B738" t="str">
            <v>UTILIDAD</v>
          </cell>
          <cell r="E738">
            <v>0.05</v>
          </cell>
          <cell r="G738">
            <v>1459.8500000000001</v>
          </cell>
        </row>
        <row r="739">
          <cell r="F739" t="str">
            <v>TOTAL COSTO INDIRECTO:</v>
          </cell>
          <cell r="G739">
            <v>7299</v>
          </cell>
        </row>
        <row r="742">
          <cell r="B742" t="str">
            <v>PROPONENTE</v>
          </cell>
          <cell r="F742" t="str">
            <v>ANALISIS DE PRECIO UNITARIO:</v>
          </cell>
          <cell r="G742">
            <v>36496</v>
          </cell>
        </row>
        <row r="745">
          <cell r="B745" t="str">
            <v>REPUBLICA DE COLOMBIA</v>
          </cell>
        </row>
        <row r="746">
          <cell r="B746" t="str">
            <v>GOBERNACION DEL PUTUMAYO</v>
          </cell>
        </row>
        <row r="747">
          <cell r="B747" t="str">
            <v>SECRETARIA DE INFRAESTRUCTURA DEPARTAMENTAL</v>
          </cell>
        </row>
        <row r="749">
          <cell r="B749" t="str">
            <v>OBJETO:</v>
          </cell>
          <cell r="C749" t="str">
            <v>CONSTRUCCION DE LA PLAZA DE MERCADO DE GANADO EN EL MUNICIPIO DE SIBUNDOY, DEPARTAMENTO DEL PUTUMAYO</v>
          </cell>
        </row>
        <row r="750">
          <cell r="F750" t="str">
            <v>FECHA:</v>
          </cell>
          <cell r="G750" t="str">
            <v>NOVIEMBRE 20 / 2003</v>
          </cell>
        </row>
        <row r="751">
          <cell r="A751" t="str">
            <v>6,1</v>
          </cell>
          <cell r="B751" t="str">
            <v>ITE M:</v>
          </cell>
          <cell r="C751" t="str">
            <v>PUERTA CON PICAPORTE 2*0,8 m</v>
          </cell>
          <cell r="F751" t="str">
            <v>UNIDAD:</v>
          </cell>
          <cell r="G751" t="str">
            <v>UND</v>
          </cell>
          <cell r="H751">
            <v>69438</v>
          </cell>
        </row>
        <row r="752">
          <cell r="H752">
            <v>10</v>
          </cell>
        </row>
        <row r="753">
          <cell r="B753" t="str">
            <v>MATERIALES</v>
          </cell>
        </row>
        <row r="754">
          <cell r="B754" t="str">
            <v>DESCRIPCION</v>
          </cell>
          <cell r="D754" t="str">
            <v>UND</v>
          </cell>
          <cell r="E754" t="str">
            <v>CANTIDAD</v>
          </cell>
          <cell r="F754" t="str">
            <v>VR UNITARIO</v>
          </cell>
          <cell r="G754" t="str">
            <v>VR UNITARIO</v>
          </cell>
        </row>
        <row r="755">
          <cell r="B755" t="str">
            <v>Puerta metálica con picaporte</v>
          </cell>
          <cell r="D755" t="str">
            <v>Un</v>
          </cell>
          <cell r="E755">
            <v>1</v>
          </cell>
          <cell r="F755">
            <v>55045</v>
          </cell>
          <cell r="G755">
            <v>55045</v>
          </cell>
        </row>
        <row r="756">
          <cell r="D756">
            <v>0</v>
          </cell>
          <cell r="E756">
            <v>0</v>
          </cell>
          <cell r="F756">
            <v>0</v>
          </cell>
          <cell r="G756">
            <v>0</v>
          </cell>
        </row>
        <row r="757">
          <cell r="D757">
            <v>0</v>
          </cell>
          <cell r="E757">
            <v>0</v>
          </cell>
          <cell r="F757">
            <v>0</v>
          </cell>
          <cell r="G757">
            <v>0</v>
          </cell>
        </row>
        <row r="758">
          <cell r="D758">
            <v>0</v>
          </cell>
          <cell r="E758" t="str">
            <v xml:space="preserve">                   TOTAL MATERIALES:</v>
          </cell>
          <cell r="G758">
            <v>55045</v>
          </cell>
        </row>
        <row r="760">
          <cell r="B760" t="str">
            <v>MANO DE OBRA</v>
          </cell>
        </row>
        <row r="761">
          <cell r="B761" t="str">
            <v>DESCRIPCION</v>
          </cell>
          <cell r="C761" t="str">
            <v>JORNAL</v>
          </cell>
          <cell r="D761" t="str">
            <v>PRESTACIONES</v>
          </cell>
          <cell r="E761" t="str">
            <v>CANTIDAD</v>
          </cell>
          <cell r="F761" t="str">
            <v>RENDIMIENTO</v>
          </cell>
          <cell r="G761" t="str">
            <v>VR PARCIAL</v>
          </cell>
        </row>
        <row r="762">
          <cell r="B762" t="str">
            <v>Ayudante</v>
          </cell>
          <cell r="C762">
            <v>15000</v>
          </cell>
          <cell r="D762">
            <v>0.7</v>
          </cell>
          <cell r="E762">
            <v>1</v>
          </cell>
          <cell r="F762">
            <v>5.0199999999999996</v>
          </cell>
          <cell r="G762">
            <v>5079.6812749003984</v>
          </cell>
        </row>
        <row r="763">
          <cell r="B763" t="str">
            <v xml:space="preserve">Oficial </v>
          </cell>
          <cell r="C763">
            <v>25480.000000000004</v>
          </cell>
          <cell r="D763">
            <v>0.7</v>
          </cell>
          <cell r="E763">
            <v>1</v>
          </cell>
          <cell r="F763">
            <v>5.0199999999999996</v>
          </cell>
          <cell r="G763">
            <v>8628.6852589641439</v>
          </cell>
        </row>
        <row r="764">
          <cell r="C764">
            <v>0</v>
          </cell>
          <cell r="E764">
            <v>0</v>
          </cell>
          <cell r="G764">
            <v>0</v>
          </cell>
        </row>
        <row r="765">
          <cell r="E765" t="str">
            <v xml:space="preserve">              TOTAL MANO DE OBRA:</v>
          </cell>
          <cell r="G765">
            <v>13708</v>
          </cell>
          <cell r="H765">
            <v>13700</v>
          </cell>
        </row>
        <row r="767">
          <cell r="B767" t="str">
            <v>HERRAMIENTA Y EQUIPO</v>
          </cell>
        </row>
        <row r="768">
          <cell r="B768" t="str">
            <v>DESCRIPCION</v>
          </cell>
          <cell r="D768" t="str">
            <v>TIPO</v>
          </cell>
          <cell r="E768" t="str">
            <v>TARIFA</v>
          </cell>
          <cell r="F768" t="str">
            <v>RENDIMIENTO</v>
          </cell>
          <cell r="G768" t="str">
            <v>VR PARCIAL</v>
          </cell>
        </row>
        <row r="769">
          <cell r="B769" t="str">
            <v>Herramienta menor</v>
          </cell>
          <cell r="E769">
            <v>13708</v>
          </cell>
          <cell r="F769">
            <v>0.05</v>
          </cell>
          <cell r="G769">
            <v>685.40000000000009</v>
          </cell>
        </row>
        <row r="770">
          <cell r="D770">
            <v>0</v>
          </cell>
          <cell r="E770">
            <v>0</v>
          </cell>
          <cell r="G770">
            <v>0</v>
          </cell>
        </row>
        <row r="771">
          <cell r="D771">
            <v>0</v>
          </cell>
          <cell r="E771">
            <v>0</v>
          </cell>
          <cell r="F771">
            <v>0</v>
          </cell>
          <cell r="G771">
            <v>0</v>
          </cell>
        </row>
        <row r="772">
          <cell r="D772" t="str">
            <v xml:space="preserve">                      TOTAL HERRAMIENTA Y EQUIPO:</v>
          </cell>
          <cell r="G772">
            <v>685</v>
          </cell>
        </row>
        <row r="774">
          <cell r="B774" t="str">
            <v>TRANSPORTE</v>
          </cell>
        </row>
        <row r="775">
          <cell r="B775" t="str">
            <v>MATERIAL</v>
          </cell>
          <cell r="D775" t="str">
            <v>CANTIDAD</v>
          </cell>
          <cell r="E775" t="str">
            <v>DISTANCIA</v>
          </cell>
          <cell r="F775" t="str">
            <v>M3/KM</v>
          </cell>
          <cell r="G775" t="str">
            <v>VR UNITARIO</v>
          </cell>
        </row>
        <row r="778">
          <cell r="E778" t="str">
            <v xml:space="preserve">                  TOTAL TRANSPORTE:</v>
          </cell>
          <cell r="G778">
            <v>0</v>
          </cell>
        </row>
        <row r="780">
          <cell r="E780" t="str">
            <v>TOTAL COSTO DIRECTO:</v>
          </cell>
          <cell r="G780">
            <v>69438</v>
          </cell>
        </row>
        <row r="782">
          <cell r="B782" t="str">
            <v>COSTOS INDIRECTOS</v>
          </cell>
        </row>
        <row r="783">
          <cell r="B783" t="str">
            <v>DESCRIPCION</v>
          </cell>
          <cell r="D783" t="str">
            <v>PORCENTAJE</v>
          </cell>
          <cell r="F783" t="str">
            <v>VR PARCIAL</v>
          </cell>
        </row>
        <row r="784">
          <cell r="B784" t="str">
            <v>ADMINISTRACION</v>
          </cell>
          <cell r="E784">
            <v>0.12</v>
          </cell>
          <cell r="G784">
            <v>8332.56</v>
          </cell>
        </row>
        <row r="785">
          <cell r="B785" t="str">
            <v>IMPREVISTOS</v>
          </cell>
          <cell r="E785">
            <v>0.08</v>
          </cell>
          <cell r="G785">
            <v>5555.04</v>
          </cell>
        </row>
        <row r="786">
          <cell r="B786" t="str">
            <v>UTILIDAD</v>
          </cell>
          <cell r="E786">
            <v>0.05</v>
          </cell>
          <cell r="G786">
            <v>3471.9</v>
          </cell>
        </row>
        <row r="787">
          <cell r="F787" t="str">
            <v>TOTAL COSTO INDIRECTO:</v>
          </cell>
          <cell r="G787">
            <v>17360</v>
          </cell>
        </row>
        <row r="790">
          <cell r="B790" t="str">
            <v>PROPONENTE</v>
          </cell>
          <cell r="F790" t="str">
            <v>ANALISIS DE PRECIO UNITARIO:</v>
          </cell>
          <cell r="G790">
            <v>86798</v>
          </cell>
        </row>
        <row r="793">
          <cell r="B793" t="str">
            <v>REPUBLICA DE COLOMBIA</v>
          </cell>
        </row>
        <row r="794">
          <cell r="B794" t="str">
            <v>GOBERNACION DEL PUTUMAYO</v>
          </cell>
        </row>
        <row r="795">
          <cell r="B795" t="str">
            <v>SECRETARIA DE INFRAESTRUCTURA DEPARTAMENTAL</v>
          </cell>
        </row>
        <row r="797">
          <cell r="B797" t="str">
            <v>OBJETO:</v>
          </cell>
          <cell r="C797" t="str">
            <v>CONSTRUCCION DE LA PLAZA DE MERCADO DE GANADO EN EL MUNICIPIO DE SIBUNDOY, DEPARTAMENTO DEL PUTUMAYO</v>
          </cell>
        </row>
        <row r="798">
          <cell r="F798" t="str">
            <v>FECHA:</v>
          </cell>
          <cell r="G798" t="str">
            <v>NOVIEMBRE 20 / 2003</v>
          </cell>
        </row>
        <row r="799">
          <cell r="A799" t="str">
            <v>7,1</v>
          </cell>
          <cell r="B799" t="str">
            <v>ITE M:</v>
          </cell>
          <cell r="C799" t="str">
            <v>CAJA DE INSPECCION 0,8*0,8 m</v>
          </cell>
          <cell r="F799" t="str">
            <v>UNIDAD:</v>
          </cell>
          <cell r="G799" t="str">
            <v>UND</v>
          </cell>
          <cell r="H799">
            <v>128943</v>
          </cell>
        </row>
        <row r="800">
          <cell r="H800">
            <v>1</v>
          </cell>
        </row>
        <row r="801">
          <cell r="B801" t="str">
            <v>MATERIALES</v>
          </cell>
        </row>
        <row r="802">
          <cell r="B802" t="str">
            <v>DESCRIPCION</v>
          </cell>
          <cell r="D802" t="str">
            <v>UND</v>
          </cell>
          <cell r="E802" t="str">
            <v>CANTIDAD</v>
          </cell>
          <cell r="F802" t="str">
            <v>VR UNITARIO</v>
          </cell>
          <cell r="G802" t="str">
            <v>VR UNITARIO</v>
          </cell>
        </row>
        <row r="803">
          <cell r="B803" t="str">
            <v>Agua</v>
          </cell>
          <cell r="D803" t="str">
            <v>Lt</v>
          </cell>
          <cell r="E803">
            <v>74</v>
          </cell>
          <cell r="F803">
            <v>10.4</v>
          </cell>
          <cell r="G803">
            <v>769.6</v>
          </cell>
        </row>
        <row r="804">
          <cell r="B804" t="str">
            <v>Cemento gris</v>
          </cell>
          <cell r="D804" t="str">
            <v>Kg</v>
          </cell>
          <cell r="E804">
            <v>135.19999999999999</v>
          </cell>
          <cell r="F804">
            <v>440</v>
          </cell>
          <cell r="G804">
            <v>59487.999999999993</v>
          </cell>
        </row>
        <row r="805">
          <cell r="B805" t="str">
            <v>Arena de río</v>
          </cell>
          <cell r="D805" t="str">
            <v>M3</v>
          </cell>
          <cell r="E805">
            <v>0.39</v>
          </cell>
          <cell r="F805">
            <v>6240</v>
          </cell>
          <cell r="G805">
            <v>2433.6</v>
          </cell>
        </row>
        <row r="806">
          <cell r="B806" t="str">
            <v>Triturado</v>
          </cell>
          <cell r="D806" t="str">
            <v>M3</v>
          </cell>
          <cell r="E806">
            <v>0.22</v>
          </cell>
          <cell r="F806">
            <v>35000</v>
          </cell>
          <cell r="G806">
            <v>7700</v>
          </cell>
        </row>
        <row r="807">
          <cell r="B807" t="str">
            <v>Recebo</v>
          </cell>
          <cell r="D807" t="str">
            <v>M3</v>
          </cell>
          <cell r="E807">
            <v>0.15</v>
          </cell>
          <cell r="F807">
            <v>6060</v>
          </cell>
          <cell r="G807">
            <v>909</v>
          </cell>
        </row>
        <row r="808">
          <cell r="B808" t="str">
            <v>Ladrillo común</v>
          </cell>
          <cell r="D808" t="str">
            <v>Un</v>
          </cell>
          <cell r="E808">
            <v>142</v>
          </cell>
          <cell r="F808">
            <v>156.54999999999998</v>
          </cell>
          <cell r="G808">
            <v>22230.1</v>
          </cell>
        </row>
        <row r="809">
          <cell r="B809" t="str">
            <v>Alambre negro</v>
          </cell>
          <cell r="D809" t="str">
            <v>Kg</v>
          </cell>
          <cell r="E809">
            <v>0.13</v>
          </cell>
          <cell r="F809">
            <v>1800</v>
          </cell>
          <cell r="G809">
            <v>234</v>
          </cell>
        </row>
        <row r="810">
          <cell r="B810" t="str">
            <v>Acero PDR-60</v>
          </cell>
          <cell r="D810" t="str">
            <v>Kg</v>
          </cell>
          <cell r="E810">
            <v>6.36</v>
          </cell>
          <cell r="F810">
            <v>1400</v>
          </cell>
          <cell r="G810">
            <v>8904</v>
          </cell>
        </row>
        <row r="811">
          <cell r="D811">
            <v>0</v>
          </cell>
          <cell r="E811" t="str">
            <v xml:space="preserve">                 TOTAL MATERIALES:</v>
          </cell>
          <cell r="G811">
            <v>102668</v>
          </cell>
        </row>
        <row r="813">
          <cell r="B813" t="str">
            <v>MANO DE OBRA</v>
          </cell>
        </row>
        <row r="814">
          <cell r="B814" t="str">
            <v>DESCRIPCION</v>
          </cell>
          <cell r="C814" t="str">
            <v>JORNAL</v>
          </cell>
          <cell r="D814" t="str">
            <v>PRESTACIONES</v>
          </cell>
          <cell r="E814" t="str">
            <v>CANTIDAD</v>
          </cell>
          <cell r="F814" t="str">
            <v>RENDIMIENTO</v>
          </cell>
          <cell r="G814" t="str">
            <v>VR PARCIAL</v>
          </cell>
        </row>
        <row r="815">
          <cell r="B815" t="str">
            <v>Ayudante</v>
          </cell>
          <cell r="C815">
            <v>15000</v>
          </cell>
          <cell r="D815">
            <v>0.7</v>
          </cell>
          <cell r="E815">
            <v>1</v>
          </cell>
          <cell r="F815">
            <v>2.75</v>
          </cell>
          <cell r="G815">
            <v>9272.7272727272721</v>
          </cell>
        </row>
        <row r="816">
          <cell r="B816" t="str">
            <v xml:space="preserve">Oficial </v>
          </cell>
          <cell r="C816">
            <v>25480.000000000004</v>
          </cell>
          <cell r="D816">
            <v>0.7</v>
          </cell>
          <cell r="E816">
            <v>1</v>
          </cell>
          <cell r="F816">
            <v>2.75</v>
          </cell>
          <cell r="G816">
            <v>15751.272727272728</v>
          </cell>
        </row>
        <row r="817">
          <cell r="C817">
            <v>0</v>
          </cell>
          <cell r="E817">
            <v>0</v>
          </cell>
          <cell r="G817">
            <v>0</v>
          </cell>
        </row>
        <row r="818">
          <cell r="E818" t="str">
            <v xml:space="preserve">              TOTAL MANO DE OBRA:</v>
          </cell>
          <cell r="G818">
            <v>25024</v>
          </cell>
          <cell r="H818">
            <v>25000</v>
          </cell>
        </row>
        <row r="820">
          <cell r="B820" t="str">
            <v>HERRAMIENTA Y EQUIPO</v>
          </cell>
        </row>
        <row r="821">
          <cell r="B821" t="str">
            <v>DESCRIPCION</v>
          </cell>
          <cell r="D821" t="str">
            <v>TIPO</v>
          </cell>
          <cell r="E821" t="str">
            <v>TARIFA</v>
          </cell>
          <cell r="F821" t="str">
            <v>RENDIMIENTO</v>
          </cell>
          <cell r="G821" t="str">
            <v>VR PARCIAL</v>
          </cell>
        </row>
        <row r="822">
          <cell r="B822" t="str">
            <v>Herramienta menor</v>
          </cell>
          <cell r="E822">
            <v>25024</v>
          </cell>
          <cell r="F822">
            <v>0.05</v>
          </cell>
          <cell r="G822">
            <v>1251.2</v>
          </cell>
        </row>
        <row r="823">
          <cell r="D823">
            <v>0</v>
          </cell>
          <cell r="E823">
            <v>0</v>
          </cell>
          <cell r="G823">
            <v>0</v>
          </cell>
        </row>
        <row r="824">
          <cell r="D824">
            <v>0</v>
          </cell>
          <cell r="E824">
            <v>0</v>
          </cell>
          <cell r="F824">
            <v>0</v>
          </cell>
          <cell r="G824">
            <v>0</v>
          </cell>
        </row>
        <row r="825">
          <cell r="D825" t="str">
            <v xml:space="preserve">                      TOTAL HERRAMIENTA Y EQUIPO:</v>
          </cell>
          <cell r="G825">
            <v>1251</v>
          </cell>
        </row>
        <row r="827">
          <cell r="B827" t="str">
            <v>TRANSPORTE</v>
          </cell>
        </row>
        <row r="828">
          <cell r="B828" t="str">
            <v>MATERIAL</v>
          </cell>
          <cell r="D828" t="str">
            <v>CANTIDAD</v>
          </cell>
          <cell r="E828" t="str">
            <v>DISTANCIA</v>
          </cell>
          <cell r="F828" t="str">
            <v>M3/KM</v>
          </cell>
          <cell r="G828" t="str">
            <v>VR UNITARIO</v>
          </cell>
        </row>
        <row r="831">
          <cell r="E831" t="str">
            <v xml:space="preserve">                  TOTAL TRANSPORTE:</v>
          </cell>
          <cell r="G831">
            <v>0</v>
          </cell>
        </row>
        <row r="833">
          <cell r="E833" t="str">
            <v>TOTAL COSTO DIRECTO:</v>
          </cell>
          <cell r="G833">
            <v>128943</v>
          </cell>
        </row>
        <row r="835">
          <cell r="B835" t="str">
            <v>COSTOS INDIRECTOS</v>
          </cell>
        </row>
        <row r="836">
          <cell r="B836" t="str">
            <v>DESCRIPCION</v>
          </cell>
          <cell r="D836" t="str">
            <v>PORCENTAJE</v>
          </cell>
          <cell r="F836" t="str">
            <v>VR PARCIAL</v>
          </cell>
        </row>
        <row r="837">
          <cell r="B837" t="str">
            <v>ADMINISTRACION</v>
          </cell>
          <cell r="E837">
            <v>0.12</v>
          </cell>
          <cell r="G837">
            <v>15473.16</v>
          </cell>
        </row>
        <row r="838">
          <cell r="B838" t="str">
            <v>IMPREVISTOS</v>
          </cell>
          <cell r="E838">
            <v>0.08</v>
          </cell>
          <cell r="G838">
            <v>10315.44</v>
          </cell>
        </row>
        <row r="839">
          <cell r="B839" t="str">
            <v>UTILIDAD</v>
          </cell>
          <cell r="E839">
            <v>0.05</v>
          </cell>
          <cell r="G839">
            <v>6447.1500000000005</v>
          </cell>
        </row>
        <row r="840">
          <cell r="F840" t="str">
            <v>TOTAL COSTO INDIRECTO:</v>
          </cell>
          <cell r="G840">
            <v>32236</v>
          </cell>
        </row>
        <row r="843">
          <cell r="B843" t="str">
            <v>PROPONENTE</v>
          </cell>
          <cell r="F843" t="str">
            <v>ANALISIS DE PRECIO UNITARIO:</v>
          </cell>
          <cell r="G843">
            <v>161179</v>
          </cell>
        </row>
        <row r="846">
          <cell r="B846" t="str">
            <v>REPUBLICA DE COLOMBIA</v>
          </cell>
        </row>
        <row r="847">
          <cell r="B847" t="str">
            <v>GOBERNACION DEL PUTUMAYO</v>
          </cell>
        </row>
        <row r="848">
          <cell r="B848" t="str">
            <v>SECRETARIA DE INFRAESTRUCTURA DEPARTAMENTAL</v>
          </cell>
        </row>
        <row r="850">
          <cell r="B850" t="str">
            <v>OBJETO:</v>
          </cell>
          <cell r="C850" t="str">
            <v>CONSTRUCCION DE LA PLAZA DE MERCADO DE GANADO EN EL MUNICIPIO DE SIBUNDOY, DEPARTAMENTO DEL PUTUMAYO</v>
          </cell>
        </row>
        <row r="851">
          <cell r="F851" t="str">
            <v>FECHA:</v>
          </cell>
          <cell r="G851" t="str">
            <v>NOVIEMBRE 20 / 2003</v>
          </cell>
        </row>
        <row r="852">
          <cell r="A852" t="str">
            <v>7,2</v>
          </cell>
          <cell r="B852" t="str">
            <v>ITE M:</v>
          </cell>
          <cell r="C852" t="str">
            <v>INSTALACION TUBERIA 3" SAN</v>
          </cell>
          <cell r="F852" t="str">
            <v>UNIDAD:</v>
          </cell>
          <cell r="G852" t="str">
            <v>ML</v>
          </cell>
          <cell r="H852">
            <v>15034</v>
          </cell>
        </row>
        <row r="853">
          <cell r="H853">
            <v>36.5</v>
          </cell>
        </row>
        <row r="854">
          <cell r="B854" t="str">
            <v>MATERIALES</v>
          </cell>
        </row>
        <row r="855">
          <cell r="B855" t="str">
            <v>DESCRIPCION</v>
          </cell>
          <cell r="D855" t="str">
            <v>UND</v>
          </cell>
          <cell r="E855" t="str">
            <v>CANTIDAD</v>
          </cell>
          <cell r="F855" t="str">
            <v>VR UNITARIO</v>
          </cell>
          <cell r="G855" t="str">
            <v>VR UNITARIO</v>
          </cell>
        </row>
        <row r="856">
          <cell r="B856" t="str">
            <v>Tuberia PVC sanitaria 3"</v>
          </cell>
          <cell r="D856" t="str">
            <v>ML</v>
          </cell>
          <cell r="E856">
            <v>1</v>
          </cell>
          <cell r="F856">
            <v>11968</v>
          </cell>
          <cell r="G856">
            <v>11968</v>
          </cell>
        </row>
        <row r="857">
          <cell r="B857" t="str">
            <v>Union PVC sanitaria 3"</v>
          </cell>
          <cell r="D857" t="str">
            <v>Un</v>
          </cell>
          <cell r="E857">
            <v>0.17</v>
          </cell>
          <cell r="F857">
            <v>2595.6999999999998</v>
          </cell>
          <cell r="G857">
            <v>441.26900000000001</v>
          </cell>
        </row>
        <row r="858">
          <cell r="D858">
            <v>0</v>
          </cell>
          <cell r="E858">
            <v>0</v>
          </cell>
          <cell r="F858">
            <v>0</v>
          </cell>
          <cell r="G858">
            <v>0</v>
          </cell>
        </row>
        <row r="859">
          <cell r="D859">
            <v>0</v>
          </cell>
          <cell r="E859" t="str">
            <v xml:space="preserve">                   TOTAL MATERIALES:</v>
          </cell>
          <cell r="G859">
            <v>12409</v>
          </cell>
        </row>
        <row r="861">
          <cell r="B861" t="str">
            <v>MANO DE OBRA</v>
          </cell>
        </row>
        <row r="862">
          <cell r="B862" t="str">
            <v>DESCRIPCION</v>
          </cell>
          <cell r="C862" t="str">
            <v>JORNAL</v>
          </cell>
          <cell r="D862" t="str">
            <v>PRESTACIONES</v>
          </cell>
          <cell r="E862" t="str">
            <v>CANTIDAD</v>
          </cell>
          <cell r="F862" t="str">
            <v>RENDIMIENTO</v>
          </cell>
          <cell r="G862" t="str">
            <v>VR PARCIAL</v>
          </cell>
        </row>
        <row r="863">
          <cell r="B863" t="str">
            <v>Ayudante</v>
          </cell>
          <cell r="C863">
            <v>15000</v>
          </cell>
          <cell r="D863">
            <v>0.7</v>
          </cell>
          <cell r="E863">
            <v>1</v>
          </cell>
          <cell r="F863">
            <v>27.53</v>
          </cell>
          <cell r="G863">
            <v>926.26225935343257</v>
          </cell>
        </row>
        <row r="864">
          <cell r="B864" t="str">
            <v xml:space="preserve">Oficial </v>
          </cell>
          <cell r="C864">
            <v>25480.000000000004</v>
          </cell>
          <cell r="D864">
            <v>0.7</v>
          </cell>
          <cell r="E864">
            <v>1</v>
          </cell>
          <cell r="F864">
            <v>27.53</v>
          </cell>
          <cell r="G864">
            <v>1573.4108245550308</v>
          </cell>
        </row>
        <row r="865">
          <cell r="C865">
            <v>0</v>
          </cell>
          <cell r="E865">
            <v>0</v>
          </cell>
          <cell r="G865">
            <v>0</v>
          </cell>
        </row>
        <row r="866">
          <cell r="E866" t="str">
            <v xml:space="preserve">              TOTAL MANO DE OBRA:</v>
          </cell>
          <cell r="G866">
            <v>2500</v>
          </cell>
          <cell r="H866">
            <v>2500</v>
          </cell>
        </row>
        <row r="868">
          <cell r="B868" t="str">
            <v>HERRAMIENTA Y EQUIPO</v>
          </cell>
        </row>
        <row r="869">
          <cell r="B869" t="str">
            <v>DESCRIPCION</v>
          </cell>
          <cell r="D869" t="str">
            <v>TIPO</v>
          </cell>
          <cell r="E869" t="str">
            <v>TARIFA</v>
          </cell>
          <cell r="F869" t="str">
            <v>RENDIMIENTO</v>
          </cell>
          <cell r="G869" t="str">
            <v>VR PARCIAL</v>
          </cell>
        </row>
        <row r="870">
          <cell r="B870" t="str">
            <v>Herramienta menor</v>
          </cell>
          <cell r="E870">
            <v>2500</v>
          </cell>
          <cell r="F870">
            <v>0.05</v>
          </cell>
          <cell r="G870">
            <v>125</v>
          </cell>
        </row>
        <row r="871">
          <cell r="D871">
            <v>0</v>
          </cell>
          <cell r="E871">
            <v>0</v>
          </cell>
          <cell r="G871">
            <v>0</v>
          </cell>
        </row>
        <row r="872">
          <cell r="D872">
            <v>0</v>
          </cell>
          <cell r="E872">
            <v>0</v>
          </cell>
          <cell r="F872">
            <v>0</v>
          </cell>
          <cell r="G872">
            <v>0</v>
          </cell>
        </row>
        <row r="873">
          <cell r="D873" t="str">
            <v xml:space="preserve">                      TOTAL HERRAMIENTA Y EQUIPO:</v>
          </cell>
          <cell r="G873">
            <v>125</v>
          </cell>
        </row>
        <row r="875">
          <cell r="B875" t="str">
            <v>TRANSPORTE</v>
          </cell>
        </row>
        <row r="876">
          <cell r="B876" t="str">
            <v>MATERIAL</v>
          </cell>
          <cell r="D876" t="str">
            <v>CANTIDAD</v>
          </cell>
          <cell r="E876" t="str">
            <v>DISTANCIA</v>
          </cell>
          <cell r="F876" t="str">
            <v>M3/KM</v>
          </cell>
          <cell r="G876" t="str">
            <v>VR UNITARIO</v>
          </cell>
        </row>
        <row r="879">
          <cell r="E879" t="str">
            <v xml:space="preserve">                  TOTAL TRANSPORTE:</v>
          </cell>
          <cell r="G879">
            <v>0</v>
          </cell>
        </row>
        <row r="881">
          <cell r="E881" t="str">
            <v>TOTAL COSTO DIRECTO:</v>
          </cell>
          <cell r="G881">
            <v>15034</v>
          </cell>
        </row>
        <row r="883">
          <cell r="B883" t="str">
            <v>COSTOS INDIRECTOS</v>
          </cell>
        </row>
        <row r="884">
          <cell r="B884" t="str">
            <v>DESCRIPCION</v>
          </cell>
          <cell r="D884" t="str">
            <v>PORCENTAJE</v>
          </cell>
          <cell r="F884" t="str">
            <v>VR PARCIAL</v>
          </cell>
        </row>
        <row r="885">
          <cell r="B885" t="str">
            <v>ADMINISTRACION</v>
          </cell>
          <cell r="E885">
            <v>0.12</v>
          </cell>
          <cell r="G885">
            <v>1804.08</v>
          </cell>
        </row>
        <row r="886">
          <cell r="B886" t="str">
            <v>IMPREVISTOS</v>
          </cell>
          <cell r="E886">
            <v>0.08</v>
          </cell>
          <cell r="G886">
            <v>1202.72</v>
          </cell>
        </row>
        <row r="887">
          <cell r="B887" t="str">
            <v>UTILIDAD</v>
          </cell>
          <cell r="E887">
            <v>0.05</v>
          </cell>
          <cell r="G887">
            <v>751.7</v>
          </cell>
        </row>
        <row r="888">
          <cell r="F888" t="str">
            <v>TOTAL COSTO INDIRECTO:</v>
          </cell>
          <cell r="G888">
            <v>3759</v>
          </cell>
        </row>
        <row r="891">
          <cell r="B891" t="str">
            <v>PROPONENTE</v>
          </cell>
          <cell r="F891" t="str">
            <v>ANALISIS DE PRECIO UNITARIO:</v>
          </cell>
          <cell r="G891">
            <v>18793</v>
          </cell>
        </row>
        <row r="894">
          <cell r="B894" t="str">
            <v>REPUBLICA DE COLOMBIA</v>
          </cell>
        </row>
        <row r="895">
          <cell r="B895" t="str">
            <v>GOBERNACION DEL PUTUMAYO</v>
          </cell>
        </row>
        <row r="896">
          <cell r="B896" t="str">
            <v>SECRETARIA DE INFRAESTRUCTURA DEPARTAMENTAL</v>
          </cell>
        </row>
        <row r="898">
          <cell r="B898" t="str">
            <v>OBJETO:</v>
          </cell>
          <cell r="C898" t="str">
            <v>CONSTRUCCION DE LA PLAZA DE MERCADO DE GANADO EN EL MUNICIPIO DE SIBUNDOY, DEPARTAMENTO DEL PUTUMAYO</v>
          </cell>
        </row>
        <row r="899">
          <cell r="F899" t="str">
            <v>FECHA:</v>
          </cell>
          <cell r="G899" t="str">
            <v>NOVIEMBRE 20 / 2003</v>
          </cell>
        </row>
        <row r="900">
          <cell r="A900" t="str">
            <v>7,3</v>
          </cell>
          <cell r="B900" t="str">
            <v>ITE M:</v>
          </cell>
          <cell r="C900" t="str">
            <v>INSTALACION TUBERIA 4" SAN</v>
          </cell>
          <cell r="F900" t="str">
            <v>UNIDAD:</v>
          </cell>
          <cell r="G900" t="str">
            <v>ML</v>
          </cell>
          <cell r="H900">
            <v>20186</v>
          </cell>
        </row>
        <row r="901">
          <cell r="H901">
            <v>17.399999999999999</v>
          </cell>
        </row>
        <row r="902">
          <cell r="B902" t="str">
            <v>MATERIALES</v>
          </cell>
        </row>
        <row r="903">
          <cell r="B903" t="str">
            <v>DESCRIPCION</v>
          </cell>
          <cell r="D903" t="str">
            <v>UND</v>
          </cell>
          <cell r="E903" t="str">
            <v>CANTIDAD</v>
          </cell>
          <cell r="F903" t="str">
            <v>VR UNITARIO</v>
          </cell>
          <cell r="G903" t="str">
            <v>VR UNITARIO</v>
          </cell>
        </row>
        <row r="904">
          <cell r="B904" t="str">
            <v>Tuberia PVC sanitaria 4"</v>
          </cell>
          <cell r="D904" t="str">
            <v>ML</v>
          </cell>
          <cell r="E904">
            <v>1</v>
          </cell>
          <cell r="F904">
            <v>16679</v>
          </cell>
          <cell r="G904">
            <v>16679</v>
          </cell>
        </row>
        <row r="905">
          <cell r="B905" t="str">
            <v>Union PVC sanitaria 4"</v>
          </cell>
          <cell r="D905" t="str">
            <v>Un</v>
          </cell>
          <cell r="E905">
            <v>0.17</v>
          </cell>
          <cell r="F905">
            <v>5186.3499999999995</v>
          </cell>
          <cell r="G905">
            <v>881.67949999999996</v>
          </cell>
        </row>
        <row r="906">
          <cell r="D906">
            <v>0</v>
          </cell>
          <cell r="E906">
            <v>0</v>
          </cell>
          <cell r="F906">
            <v>0</v>
          </cell>
          <cell r="G906">
            <v>0</v>
          </cell>
        </row>
        <row r="907">
          <cell r="D907">
            <v>0</v>
          </cell>
          <cell r="E907" t="str">
            <v xml:space="preserve">                   TOTAL MATERIALES:</v>
          </cell>
          <cell r="G907">
            <v>17561</v>
          </cell>
        </row>
        <row r="909">
          <cell r="B909" t="str">
            <v>MANO DE OBRA</v>
          </cell>
        </row>
        <row r="910">
          <cell r="B910" t="str">
            <v>DESCRIPCION</v>
          </cell>
          <cell r="C910" t="str">
            <v>JORNAL</v>
          </cell>
          <cell r="D910" t="str">
            <v>PRESTACIONES</v>
          </cell>
          <cell r="E910" t="str">
            <v>CANTIDAD</v>
          </cell>
          <cell r="F910" t="str">
            <v>RENDIMIENTO</v>
          </cell>
          <cell r="G910" t="str">
            <v>VR PARCIAL</v>
          </cell>
        </row>
        <row r="911">
          <cell r="B911" t="str">
            <v>Ayudante</v>
          </cell>
          <cell r="C911">
            <v>15000</v>
          </cell>
          <cell r="D911">
            <v>0.7</v>
          </cell>
          <cell r="E911">
            <v>1</v>
          </cell>
          <cell r="F911">
            <v>27.53</v>
          </cell>
          <cell r="G911">
            <v>926.26225935343257</v>
          </cell>
        </row>
        <row r="912">
          <cell r="B912" t="str">
            <v xml:space="preserve">Oficial </v>
          </cell>
          <cell r="C912">
            <v>25480.000000000004</v>
          </cell>
          <cell r="D912">
            <v>0.7</v>
          </cell>
          <cell r="E912">
            <v>1</v>
          </cell>
          <cell r="F912">
            <v>27.53</v>
          </cell>
          <cell r="G912">
            <v>1573.4108245550308</v>
          </cell>
        </row>
        <row r="913">
          <cell r="C913">
            <v>0</v>
          </cell>
          <cell r="E913">
            <v>0</v>
          </cell>
          <cell r="G913">
            <v>0</v>
          </cell>
        </row>
        <row r="914">
          <cell r="E914" t="str">
            <v xml:space="preserve">              TOTAL MANO DE OBRA:</v>
          </cell>
          <cell r="G914">
            <v>2500</v>
          </cell>
          <cell r="H914">
            <v>2500</v>
          </cell>
        </row>
        <row r="916">
          <cell r="B916" t="str">
            <v>HERRAMIENTA Y EQUIPO</v>
          </cell>
        </row>
        <row r="917">
          <cell r="B917" t="str">
            <v>DESCRIPCION</v>
          </cell>
          <cell r="D917" t="str">
            <v>TIPO</v>
          </cell>
          <cell r="E917" t="str">
            <v>TARIFA</v>
          </cell>
          <cell r="F917" t="str">
            <v>RENDIMIENTO</v>
          </cell>
          <cell r="G917" t="str">
            <v>VR PARCIAL</v>
          </cell>
        </row>
        <row r="918">
          <cell r="B918" t="str">
            <v>Herramienta menor</v>
          </cell>
          <cell r="E918">
            <v>2500</v>
          </cell>
          <cell r="F918">
            <v>0.05</v>
          </cell>
          <cell r="G918">
            <v>125</v>
          </cell>
        </row>
        <row r="919">
          <cell r="D919">
            <v>0</v>
          </cell>
          <cell r="E919">
            <v>0</v>
          </cell>
          <cell r="G919">
            <v>0</v>
          </cell>
        </row>
        <row r="920">
          <cell r="D920">
            <v>0</v>
          </cell>
          <cell r="E920">
            <v>0</v>
          </cell>
          <cell r="F920">
            <v>0</v>
          </cell>
          <cell r="G920">
            <v>0</v>
          </cell>
        </row>
        <row r="921">
          <cell r="D921" t="str">
            <v xml:space="preserve">                      TOTAL HERRAMIENTA Y EQUIPO:</v>
          </cell>
          <cell r="G921">
            <v>125</v>
          </cell>
        </row>
        <row r="923">
          <cell r="B923" t="str">
            <v>TRANSPORTE</v>
          </cell>
        </row>
        <row r="924">
          <cell r="B924" t="str">
            <v>MATERIAL</v>
          </cell>
          <cell r="D924" t="str">
            <v>CANTIDAD</v>
          </cell>
          <cell r="E924" t="str">
            <v>DISTANCIA</v>
          </cell>
          <cell r="F924" t="str">
            <v>M3/KM</v>
          </cell>
          <cell r="G924" t="str">
            <v>VR UNITARIO</v>
          </cell>
        </row>
        <row r="927">
          <cell r="E927" t="str">
            <v xml:space="preserve">                  TOTAL TRANSPORTE:</v>
          </cell>
          <cell r="G927">
            <v>0</v>
          </cell>
        </row>
        <row r="929">
          <cell r="E929" t="str">
            <v>TOTAL COSTO DIRECTO:</v>
          </cell>
          <cell r="G929">
            <v>20186</v>
          </cell>
        </row>
        <row r="931">
          <cell r="B931" t="str">
            <v>COSTOS INDIRECTOS</v>
          </cell>
        </row>
        <row r="932">
          <cell r="B932" t="str">
            <v>DESCRIPCION</v>
          </cell>
          <cell r="D932" t="str">
            <v>PORCENTAJE</v>
          </cell>
          <cell r="F932" t="str">
            <v>VR PARCIAL</v>
          </cell>
        </row>
        <row r="933">
          <cell r="B933" t="str">
            <v>ADMINISTRACION</v>
          </cell>
          <cell r="E933">
            <v>0.12</v>
          </cell>
          <cell r="G933">
            <v>2422.3199999999997</v>
          </cell>
        </row>
        <row r="934">
          <cell r="B934" t="str">
            <v>IMPREVISTOS</v>
          </cell>
          <cell r="E934">
            <v>0.08</v>
          </cell>
          <cell r="G934">
            <v>1614.88</v>
          </cell>
        </row>
        <row r="935">
          <cell r="B935" t="str">
            <v>UTILIDAD</v>
          </cell>
          <cell r="E935">
            <v>0.05</v>
          </cell>
          <cell r="G935">
            <v>1009.3000000000001</v>
          </cell>
        </row>
        <row r="936">
          <cell r="F936" t="str">
            <v>TOTAL COSTO INDIRECTO:</v>
          </cell>
          <cell r="G936">
            <v>5047</v>
          </cell>
        </row>
        <row r="939">
          <cell r="B939" t="str">
            <v>PROPONENTE</v>
          </cell>
          <cell r="F939" t="str">
            <v>ANALISIS DE PRECIO UNITARIO:</v>
          </cell>
          <cell r="G939">
            <v>25233</v>
          </cell>
        </row>
        <row r="942">
          <cell r="B942" t="str">
            <v>GOBERNACION DEL PUTUMAYO</v>
          </cell>
        </row>
        <row r="943">
          <cell r="B943" t="str">
            <v>SECRETARIA DE INFRAESTRUCTURA DEPARTAMENTAL</v>
          </cell>
        </row>
        <row r="945">
          <cell r="B945" t="str">
            <v>OBJETO:</v>
          </cell>
          <cell r="C945" t="str">
            <v>CONSTRUCCION DE LA PLAZA DE MERCADO DE GANADO EN EL MUNICIPIO DE SIBUNDOY, DEPARTAMENTO DEL PUTUMAYO</v>
          </cell>
        </row>
        <row r="946">
          <cell r="F946" t="str">
            <v>FECHA:</v>
          </cell>
          <cell r="G946" t="str">
            <v>NOVIEMBRE 20 / 2003</v>
          </cell>
        </row>
        <row r="947">
          <cell r="A947" t="str">
            <v>7,4</v>
          </cell>
          <cell r="B947" t="str">
            <v>ITE M:</v>
          </cell>
          <cell r="C947" t="str">
            <v>PUNTO SANITARIO</v>
          </cell>
          <cell r="F947" t="str">
            <v>UNIDAD:</v>
          </cell>
          <cell r="G947" t="str">
            <v>UND</v>
          </cell>
          <cell r="H947">
            <v>33733</v>
          </cell>
        </row>
        <row r="948">
          <cell r="H948">
            <v>3</v>
          </cell>
        </row>
        <row r="949">
          <cell r="B949" t="str">
            <v>MATERIALES</v>
          </cell>
        </row>
        <row r="950">
          <cell r="B950" t="str">
            <v>DESCRIPCION</v>
          </cell>
          <cell r="D950" t="str">
            <v>UND</v>
          </cell>
          <cell r="E950" t="str">
            <v>CANTIDAD</v>
          </cell>
          <cell r="F950" t="str">
            <v>VR UNITARIO</v>
          </cell>
          <cell r="G950" t="str">
            <v>VR UNITARIO</v>
          </cell>
        </row>
        <row r="951">
          <cell r="B951" t="str">
            <v>Codo PVC sanitaria 3"</v>
          </cell>
          <cell r="D951" t="str">
            <v>UN</v>
          </cell>
          <cell r="E951">
            <v>1.37</v>
          </cell>
          <cell r="F951">
            <v>5526</v>
          </cell>
          <cell r="G951">
            <v>7570.6200000000008</v>
          </cell>
        </row>
        <row r="952">
          <cell r="B952" t="str">
            <v>Tuberia PVC sanitaria 3"</v>
          </cell>
          <cell r="D952" t="str">
            <v>ML</v>
          </cell>
          <cell r="E952">
            <v>1</v>
          </cell>
          <cell r="F952">
            <v>11968</v>
          </cell>
          <cell r="G952">
            <v>11968</v>
          </cell>
        </row>
        <row r="953">
          <cell r="B953" t="str">
            <v>Soldadura PVC 1/4 Gn</v>
          </cell>
          <cell r="D953" t="str">
            <v>Un</v>
          </cell>
          <cell r="E953">
            <v>0.1</v>
          </cell>
          <cell r="F953">
            <v>5353</v>
          </cell>
          <cell r="G953">
            <v>535.30000000000007</v>
          </cell>
        </row>
        <row r="954">
          <cell r="D954">
            <v>0</v>
          </cell>
          <cell r="E954" t="str">
            <v xml:space="preserve">                   TOTAL MATERIALES:</v>
          </cell>
          <cell r="G954">
            <v>20074</v>
          </cell>
        </row>
        <row r="956">
          <cell r="B956" t="str">
            <v>MANO DE OBRA</v>
          </cell>
        </row>
        <row r="957">
          <cell r="B957" t="str">
            <v>DESCRIPCION</v>
          </cell>
          <cell r="C957" t="str">
            <v>JORNAL</v>
          </cell>
          <cell r="D957" t="str">
            <v>PRESTACIONES</v>
          </cell>
          <cell r="E957" t="str">
            <v>CANTIDAD</v>
          </cell>
          <cell r="F957" t="str">
            <v>RENDIMIENTO</v>
          </cell>
          <cell r="G957" t="str">
            <v>VR PARCIAL</v>
          </cell>
        </row>
        <row r="958">
          <cell r="B958" t="str">
            <v>Ayudante</v>
          </cell>
          <cell r="C958">
            <v>15000</v>
          </cell>
          <cell r="D958">
            <v>0.7</v>
          </cell>
          <cell r="E958">
            <v>1</v>
          </cell>
          <cell r="F958">
            <v>5.29</v>
          </cell>
          <cell r="G958">
            <v>4820.4158790170131</v>
          </cell>
        </row>
        <row r="959">
          <cell r="B959" t="str">
            <v xml:space="preserve">Oficial </v>
          </cell>
          <cell r="C959">
            <v>25480.000000000004</v>
          </cell>
          <cell r="D959">
            <v>0.7</v>
          </cell>
          <cell r="E959">
            <v>1</v>
          </cell>
          <cell r="F959">
            <v>5.29</v>
          </cell>
          <cell r="G959">
            <v>8188.2797731568999</v>
          </cell>
        </row>
        <row r="960">
          <cell r="C960">
            <v>0</v>
          </cell>
          <cell r="E960">
            <v>0</v>
          </cell>
          <cell r="G960">
            <v>0</v>
          </cell>
        </row>
        <row r="961">
          <cell r="E961" t="str">
            <v xml:space="preserve">              TOTAL MANO DE OBRA:</v>
          </cell>
          <cell r="G961">
            <v>13009</v>
          </cell>
          <cell r="H961">
            <v>13000</v>
          </cell>
        </row>
        <row r="963">
          <cell r="B963" t="str">
            <v>HERRAMIENTA Y EQUIPO</v>
          </cell>
        </row>
        <row r="964">
          <cell r="B964" t="str">
            <v>DESCRIPCION</v>
          </cell>
          <cell r="D964" t="str">
            <v>TIPO</v>
          </cell>
          <cell r="E964" t="str">
            <v>TARIFA</v>
          </cell>
          <cell r="F964" t="str">
            <v>RENDIMIENTO</v>
          </cell>
          <cell r="G964" t="str">
            <v>VR PARCIAL</v>
          </cell>
        </row>
        <row r="965">
          <cell r="B965" t="str">
            <v>Herramienta menor</v>
          </cell>
          <cell r="E965">
            <v>13009</v>
          </cell>
          <cell r="F965">
            <v>0.05</v>
          </cell>
          <cell r="G965">
            <v>650.45000000000005</v>
          </cell>
        </row>
        <row r="966">
          <cell r="D966">
            <v>0</v>
          </cell>
          <cell r="E966">
            <v>0</v>
          </cell>
          <cell r="G966">
            <v>0</v>
          </cell>
        </row>
        <row r="967">
          <cell r="D967">
            <v>0</v>
          </cell>
          <cell r="E967">
            <v>0</v>
          </cell>
          <cell r="F967">
            <v>0</v>
          </cell>
          <cell r="G967">
            <v>0</v>
          </cell>
        </row>
        <row r="968">
          <cell r="D968" t="str">
            <v xml:space="preserve">                      TOTAL HERRAMIENTA Y EQUIPO:</v>
          </cell>
          <cell r="G968">
            <v>650</v>
          </cell>
        </row>
        <row r="970">
          <cell r="B970" t="str">
            <v>TRANSPORTE</v>
          </cell>
        </row>
        <row r="971">
          <cell r="B971" t="str">
            <v>MATERIAL</v>
          </cell>
          <cell r="D971" t="str">
            <v>CANTIDAD</v>
          </cell>
          <cell r="E971" t="str">
            <v>DISTANCIA</v>
          </cell>
          <cell r="F971" t="str">
            <v>M3/KM</v>
          </cell>
          <cell r="G971" t="str">
            <v>VR UNITARIO</v>
          </cell>
        </row>
        <row r="974">
          <cell r="E974" t="str">
            <v xml:space="preserve">                  TOTAL TRANSPORTE:</v>
          </cell>
          <cell r="G974">
            <v>0</v>
          </cell>
        </row>
        <row r="976">
          <cell r="E976" t="str">
            <v>TOTAL COSTO DIRECTO:</v>
          </cell>
          <cell r="G976">
            <v>33733</v>
          </cell>
        </row>
        <row r="978">
          <cell r="B978" t="str">
            <v>COSTOS INDIRECTOS</v>
          </cell>
        </row>
        <row r="979">
          <cell r="B979" t="str">
            <v>DESCRIPCION</v>
          </cell>
          <cell r="D979" t="str">
            <v>PORCENTAJE</v>
          </cell>
          <cell r="F979" t="str">
            <v>VR PARCIAL</v>
          </cell>
        </row>
        <row r="980">
          <cell r="B980" t="str">
            <v>ADMINISTRACION</v>
          </cell>
          <cell r="E980">
            <v>0.12</v>
          </cell>
          <cell r="G980">
            <v>4047.96</v>
          </cell>
        </row>
        <row r="981">
          <cell r="B981" t="str">
            <v>IMPREVISTOS</v>
          </cell>
          <cell r="E981">
            <v>0.08</v>
          </cell>
          <cell r="G981">
            <v>2698.64</v>
          </cell>
        </row>
        <row r="982">
          <cell r="B982" t="str">
            <v>UTILIDAD</v>
          </cell>
          <cell r="E982">
            <v>0.05</v>
          </cell>
          <cell r="G982">
            <v>1686.65</v>
          </cell>
        </row>
        <row r="983">
          <cell r="F983" t="str">
            <v>TOTAL COSTO INDIRECTO:</v>
          </cell>
          <cell r="G983">
            <v>8433</v>
          </cell>
        </row>
        <row r="986">
          <cell r="B986" t="str">
            <v>PROPONENTE</v>
          </cell>
          <cell r="F986" t="str">
            <v>ANALISIS DE PRECIO UNITARIO:</v>
          </cell>
          <cell r="G986">
            <v>42166</v>
          </cell>
        </row>
        <row r="989">
          <cell r="B989" t="str">
            <v>REPUBLICA DE COLOMBIA</v>
          </cell>
        </row>
        <row r="990">
          <cell r="B990" t="str">
            <v>GOBERNACION DEL PUTUMAYO</v>
          </cell>
        </row>
        <row r="991">
          <cell r="B991" t="str">
            <v>SECRETARIA DE INFRAESTRUCTURA DEPARTAMENTAL</v>
          </cell>
        </row>
        <row r="993">
          <cell r="B993" t="str">
            <v>OBJETO:</v>
          </cell>
          <cell r="C993" t="str">
            <v>CONSTRUCCION DE LA PLAZA DE MERCADO DE GANADO EN EL MUNICIPIO DE SIBUNDOY, DEPARTAMENTO DEL PUTUMAYO</v>
          </cell>
        </row>
        <row r="994">
          <cell r="F994" t="str">
            <v>FECHA:</v>
          </cell>
          <cell r="G994" t="str">
            <v>NOVIEMBRE 20 / 2003</v>
          </cell>
        </row>
        <row r="995">
          <cell r="A995" t="str">
            <v>7,5</v>
          </cell>
          <cell r="B995" t="str">
            <v>ITE M:</v>
          </cell>
          <cell r="C995" t="str">
            <v>INSTALACION DE TUBERIA 1/2"</v>
          </cell>
          <cell r="F995" t="str">
            <v>UNIDAD:</v>
          </cell>
          <cell r="G995" t="str">
            <v>ML</v>
          </cell>
          <cell r="H995">
            <v>5379</v>
          </cell>
        </row>
        <row r="996">
          <cell r="H996">
            <v>88</v>
          </cell>
        </row>
        <row r="997">
          <cell r="B997" t="str">
            <v>MATERIALES</v>
          </cell>
        </row>
        <row r="998">
          <cell r="B998" t="str">
            <v>DESCRIPCION</v>
          </cell>
          <cell r="D998" t="str">
            <v>UND</v>
          </cell>
          <cell r="E998" t="str">
            <v>CANTIDAD</v>
          </cell>
          <cell r="F998" t="str">
            <v>VR UNITARIO</v>
          </cell>
          <cell r="G998" t="str">
            <v>VR UNITARIO</v>
          </cell>
        </row>
        <row r="999">
          <cell r="B999" t="str">
            <v>Tubo PVC presión 1/2"</v>
          </cell>
          <cell r="D999" t="str">
            <v>ML</v>
          </cell>
          <cell r="E999">
            <v>1.02</v>
          </cell>
          <cell r="F999">
            <v>1717.5049999999999</v>
          </cell>
          <cell r="G999">
            <v>1751.8551</v>
          </cell>
        </row>
        <row r="1000">
          <cell r="B1000" t="str">
            <v>Codo 45º PVC presión 1/2"</v>
          </cell>
          <cell r="D1000" t="str">
            <v>Un</v>
          </cell>
          <cell r="E1000">
            <v>0.5</v>
          </cell>
          <cell r="F1000">
            <v>220.68499999999997</v>
          </cell>
          <cell r="G1000">
            <v>110.34249999999999</v>
          </cell>
        </row>
        <row r="1001">
          <cell r="B1001" t="str">
            <v>Soldadura PVC 1/4 Gn</v>
          </cell>
          <cell r="D1001" t="str">
            <v>Un</v>
          </cell>
          <cell r="E1001">
            <v>0.01</v>
          </cell>
          <cell r="F1001">
            <v>5085.3499999999995</v>
          </cell>
          <cell r="G1001">
            <v>50.853499999999997</v>
          </cell>
        </row>
        <row r="1002">
          <cell r="D1002">
            <v>0</v>
          </cell>
          <cell r="E1002" t="str">
            <v xml:space="preserve">                   TOTAL MATERIALES:</v>
          </cell>
          <cell r="G1002">
            <v>1913</v>
          </cell>
        </row>
        <row r="1004">
          <cell r="B1004" t="str">
            <v>MANO DE OBRA</v>
          </cell>
        </row>
        <row r="1005">
          <cell r="B1005" t="str">
            <v>DESCRIPCION</v>
          </cell>
          <cell r="C1005" t="str">
            <v>JORNAL</v>
          </cell>
          <cell r="D1005" t="str">
            <v>PRESTACIONES</v>
          </cell>
          <cell r="E1005" t="str">
            <v>CANTIDAD</v>
          </cell>
          <cell r="F1005" t="str">
            <v>RENDIMIENTO</v>
          </cell>
          <cell r="G1005" t="str">
            <v>VR PARCIAL</v>
          </cell>
        </row>
        <row r="1006">
          <cell r="B1006" t="str">
            <v>Ayudante</v>
          </cell>
          <cell r="C1006">
            <v>15000</v>
          </cell>
          <cell r="D1006">
            <v>0.7</v>
          </cell>
          <cell r="E1006">
            <v>1</v>
          </cell>
          <cell r="F1006">
            <v>20.85</v>
          </cell>
          <cell r="G1006">
            <v>1223.0215827338129</v>
          </cell>
        </row>
        <row r="1007">
          <cell r="B1007" t="str">
            <v xml:space="preserve">Oficial </v>
          </cell>
          <cell r="C1007">
            <v>25480.000000000004</v>
          </cell>
          <cell r="D1007">
            <v>0.7</v>
          </cell>
          <cell r="E1007">
            <v>1</v>
          </cell>
          <cell r="F1007">
            <v>20.85</v>
          </cell>
          <cell r="G1007">
            <v>2077.5059952038368</v>
          </cell>
        </row>
        <row r="1008">
          <cell r="C1008">
            <v>0</v>
          </cell>
          <cell r="E1008">
            <v>0</v>
          </cell>
          <cell r="G1008">
            <v>0</v>
          </cell>
        </row>
        <row r="1009">
          <cell r="E1009" t="str">
            <v xml:space="preserve">              TOTAL MANO DE OBRA:</v>
          </cell>
          <cell r="G1009">
            <v>3301</v>
          </cell>
          <cell r="H1009">
            <v>3300</v>
          </cell>
        </row>
        <row r="1011">
          <cell r="B1011" t="str">
            <v>HERRAMIENTA Y EQUIPO</v>
          </cell>
        </row>
        <row r="1012">
          <cell r="B1012" t="str">
            <v>DESCRIPCION</v>
          </cell>
          <cell r="D1012" t="str">
            <v>TIPO</v>
          </cell>
          <cell r="E1012" t="str">
            <v>TARIFA</v>
          </cell>
          <cell r="F1012" t="str">
            <v>RENDIMIENTO</v>
          </cell>
          <cell r="G1012" t="str">
            <v>VR PARCIAL</v>
          </cell>
        </row>
        <row r="1013">
          <cell r="B1013" t="str">
            <v>Herramienta menor</v>
          </cell>
          <cell r="E1013">
            <v>3301</v>
          </cell>
          <cell r="F1013">
            <v>0.05</v>
          </cell>
          <cell r="G1013">
            <v>165.05</v>
          </cell>
        </row>
        <row r="1014">
          <cell r="D1014">
            <v>0</v>
          </cell>
          <cell r="E1014">
            <v>0</v>
          </cell>
          <cell r="G1014">
            <v>0</v>
          </cell>
        </row>
        <row r="1015">
          <cell r="D1015">
            <v>0</v>
          </cell>
          <cell r="E1015">
            <v>0</v>
          </cell>
          <cell r="F1015">
            <v>0</v>
          </cell>
          <cell r="G1015">
            <v>0</v>
          </cell>
        </row>
        <row r="1016">
          <cell r="D1016" t="str">
            <v xml:space="preserve">                      TOTAL HERRAMIENTA Y EQUIPO:</v>
          </cell>
          <cell r="G1016">
            <v>165</v>
          </cell>
        </row>
        <row r="1018">
          <cell r="B1018" t="str">
            <v>TRANSPORTE</v>
          </cell>
        </row>
        <row r="1019">
          <cell r="B1019" t="str">
            <v>MATERIAL</v>
          </cell>
          <cell r="D1019" t="str">
            <v>CANTIDAD</v>
          </cell>
          <cell r="E1019" t="str">
            <v>DISTANCIA</v>
          </cell>
          <cell r="F1019" t="str">
            <v>M3/KM</v>
          </cell>
          <cell r="G1019" t="str">
            <v>VR UNITARIO</v>
          </cell>
        </row>
        <row r="1022">
          <cell r="E1022" t="str">
            <v xml:space="preserve">                  TOTAL TRANSPORTE:</v>
          </cell>
          <cell r="G1022">
            <v>0</v>
          </cell>
        </row>
        <row r="1024">
          <cell r="E1024" t="str">
            <v>TOTAL COSTO DIRECTO:</v>
          </cell>
          <cell r="G1024">
            <v>5379</v>
          </cell>
        </row>
        <row r="1026">
          <cell r="B1026" t="str">
            <v>COSTOS INDIRECTOS</v>
          </cell>
        </row>
        <row r="1027">
          <cell r="B1027" t="str">
            <v>DESCRIPCION</v>
          </cell>
          <cell r="D1027" t="str">
            <v>PORCENTAJE</v>
          </cell>
          <cell r="F1027" t="str">
            <v>VR PARCIAL</v>
          </cell>
        </row>
        <row r="1028">
          <cell r="B1028" t="str">
            <v>ADMINISTRACION</v>
          </cell>
          <cell r="E1028">
            <v>0.12</v>
          </cell>
          <cell r="G1028">
            <v>645.48</v>
          </cell>
        </row>
        <row r="1029">
          <cell r="B1029" t="str">
            <v>IMPREVISTOS</v>
          </cell>
          <cell r="E1029">
            <v>0.08</v>
          </cell>
          <cell r="G1029">
            <v>430.32</v>
          </cell>
        </row>
        <row r="1030">
          <cell r="B1030" t="str">
            <v>UTILIDAD</v>
          </cell>
          <cell r="E1030">
            <v>0.05</v>
          </cell>
          <cell r="G1030">
            <v>268.95</v>
          </cell>
        </row>
        <row r="1031">
          <cell r="F1031" t="str">
            <v>TOTAL COSTO INDIRECTO:</v>
          </cell>
          <cell r="G1031">
            <v>1345</v>
          </cell>
        </row>
        <row r="1034">
          <cell r="B1034" t="str">
            <v>PROPONENTE</v>
          </cell>
          <cell r="F1034" t="str">
            <v>ANALISIS DE PRECIO UNITARIO:</v>
          </cell>
          <cell r="G1034">
            <v>6724</v>
          </cell>
        </row>
        <row r="1037">
          <cell r="B1037" t="str">
            <v>REPUBLICA DE COLOMBIA</v>
          </cell>
        </row>
        <row r="1038">
          <cell r="B1038" t="str">
            <v>GOBERNACION DEL PUTUMAYO</v>
          </cell>
        </row>
        <row r="1039">
          <cell r="B1039" t="str">
            <v>SECRETARIA DE INFRAESTRUCTURA DEPARTAMENTAL</v>
          </cell>
        </row>
        <row r="1041">
          <cell r="B1041" t="str">
            <v>OBJETO:</v>
          </cell>
          <cell r="C1041" t="str">
            <v>CONSTRUCCION DE LA PLAZA DE MERCADO DE GANADO EN EL MUNICIPIO DE SIBUNDOY, DEPARTAMENTO DEL PUTUMAYO</v>
          </cell>
        </row>
        <row r="1042">
          <cell r="F1042" t="str">
            <v>FECHA:</v>
          </cell>
          <cell r="G1042" t="str">
            <v>NOVIEMBRE 20 / 2003</v>
          </cell>
        </row>
        <row r="1043">
          <cell r="A1043" t="str">
            <v>7,6</v>
          </cell>
          <cell r="B1043" t="str">
            <v>ITE M:</v>
          </cell>
          <cell r="C1043" t="str">
            <v>INSTALACION DE LLAVE DE PASO 1/2"</v>
          </cell>
          <cell r="F1043" t="str">
            <v>UNIDAD:</v>
          </cell>
          <cell r="G1043" t="str">
            <v>UND</v>
          </cell>
          <cell r="H1043">
            <v>12127</v>
          </cell>
        </row>
        <row r="1044">
          <cell r="H1044">
            <v>1</v>
          </cell>
        </row>
        <row r="1045">
          <cell r="B1045" t="str">
            <v>MATERIALES</v>
          </cell>
        </row>
        <row r="1046">
          <cell r="B1046" t="str">
            <v>DESCRIPCION</v>
          </cell>
          <cell r="D1046" t="str">
            <v>UND</v>
          </cell>
          <cell r="E1046" t="str">
            <v>CANTIDAD</v>
          </cell>
          <cell r="F1046" t="str">
            <v>VR UNITARIO</v>
          </cell>
          <cell r="G1046" t="str">
            <v>VR UNITARIO</v>
          </cell>
        </row>
        <row r="1047">
          <cell r="B1047" t="str">
            <v>Llave de paso 1/2"</v>
          </cell>
          <cell r="D1047" t="str">
            <v>Un</v>
          </cell>
          <cell r="E1047">
            <v>1</v>
          </cell>
          <cell r="F1047">
            <v>9595</v>
          </cell>
          <cell r="G1047">
            <v>9595</v>
          </cell>
        </row>
        <row r="1048">
          <cell r="B1048" t="str">
            <v>Tubo PVC presión 1/2"</v>
          </cell>
          <cell r="D1048" t="str">
            <v>ML</v>
          </cell>
          <cell r="E1048">
            <v>0.5</v>
          </cell>
          <cell r="F1048">
            <v>1807.8999999999999</v>
          </cell>
          <cell r="G1048">
            <v>903.94999999999993</v>
          </cell>
        </row>
        <row r="1049">
          <cell r="B1049" t="str">
            <v>Soldadura PVC 1/4 Gn</v>
          </cell>
          <cell r="D1049" t="str">
            <v>Un</v>
          </cell>
          <cell r="E1049">
            <v>0.01</v>
          </cell>
          <cell r="F1049">
            <v>5353</v>
          </cell>
          <cell r="G1049">
            <v>53.53</v>
          </cell>
        </row>
        <row r="1050">
          <cell r="D1050">
            <v>0</v>
          </cell>
          <cell r="E1050" t="str">
            <v xml:space="preserve">                 TOTAL MATERIALES:</v>
          </cell>
          <cell r="G1050">
            <v>10552</v>
          </cell>
        </row>
        <row r="1052">
          <cell r="B1052" t="str">
            <v>MANO DE OBRA</v>
          </cell>
        </row>
        <row r="1053">
          <cell r="B1053" t="str">
            <v>DESCRIPCION</v>
          </cell>
          <cell r="C1053" t="str">
            <v>JORNAL</v>
          </cell>
          <cell r="D1053" t="str">
            <v>PRESTACIONES</v>
          </cell>
          <cell r="E1053" t="str">
            <v>CANTIDAD</v>
          </cell>
          <cell r="F1053" t="str">
            <v>RENDIMIENTO</v>
          </cell>
          <cell r="G1053" t="str">
            <v>VR PARCIAL</v>
          </cell>
        </row>
        <row r="1054">
          <cell r="B1054" t="str">
            <v>Ayudante</v>
          </cell>
          <cell r="C1054">
            <v>15000</v>
          </cell>
          <cell r="D1054">
            <v>0.7</v>
          </cell>
          <cell r="E1054">
            <v>1</v>
          </cell>
          <cell r="F1054">
            <v>45.88</v>
          </cell>
          <cell r="G1054">
            <v>555.79773321708808</v>
          </cell>
        </row>
        <row r="1055">
          <cell r="B1055" t="str">
            <v xml:space="preserve">Oficial </v>
          </cell>
          <cell r="C1055">
            <v>25480.000000000004</v>
          </cell>
          <cell r="D1055">
            <v>0.7</v>
          </cell>
          <cell r="E1055">
            <v>1</v>
          </cell>
          <cell r="F1055">
            <v>45.88</v>
          </cell>
          <cell r="G1055">
            <v>944.11508282476018</v>
          </cell>
        </row>
        <row r="1056">
          <cell r="C1056">
            <v>0</v>
          </cell>
          <cell r="E1056">
            <v>0</v>
          </cell>
          <cell r="G1056">
            <v>0</v>
          </cell>
        </row>
        <row r="1057">
          <cell r="E1057" t="str">
            <v xml:space="preserve">              TOTAL MANO DE OBRA:</v>
          </cell>
          <cell r="G1057">
            <v>1500</v>
          </cell>
          <cell r="H1057">
            <v>1500</v>
          </cell>
        </row>
        <row r="1059">
          <cell r="B1059" t="str">
            <v>HERRAMIENTA Y EQUIPO</v>
          </cell>
        </row>
        <row r="1060">
          <cell r="B1060" t="str">
            <v>DESCRIPCION</v>
          </cell>
          <cell r="D1060" t="str">
            <v>TIPO</v>
          </cell>
          <cell r="E1060" t="str">
            <v>TARIFA</v>
          </cell>
          <cell r="F1060" t="str">
            <v>RENDIMIENTO</v>
          </cell>
          <cell r="G1060" t="str">
            <v>VR PARCIAL</v>
          </cell>
        </row>
        <row r="1061">
          <cell r="B1061" t="str">
            <v>Herramienta menor</v>
          </cell>
          <cell r="E1061">
            <v>1500</v>
          </cell>
          <cell r="F1061">
            <v>0.05</v>
          </cell>
          <cell r="G1061">
            <v>75</v>
          </cell>
        </row>
        <row r="1062">
          <cell r="D1062">
            <v>0</v>
          </cell>
          <cell r="E1062">
            <v>0</v>
          </cell>
          <cell r="G1062">
            <v>0</v>
          </cell>
        </row>
        <row r="1063">
          <cell r="D1063">
            <v>0</v>
          </cell>
          <cell r="E1063">
            <v>0</v>
          </cell>
          <cell r="F1063">
            <v>0</v>
          </cell>
          <cell r="G1063">
            <v>0</v>
          </cell>
        </row>
        <row r="1064">
          <cell r="D1064" t="str">
            <v xml:space="preserve">                      TOTAL HERRAMIENTA Y EQUIPO:</v>
          </cell>
          <cell r="G1064">
            <v>75</v>
          </cell>
        </row>
        <row r="1066">
          <cell r="B1066" t="str">
            <v>TRANSPORTE</v>
          </cell>
        </row>
        <row r="1067">
          <cell r="B1067" t="str">
            <v>MATERIAL</v>
          </cell>
          <cell r="D1067" t="str">
            <v>CANTIDAD</v>
          </cell>
          <cell r="E1067" t="str">
            <v>DISTANCIA</v>
          </cell>
          <cell r="F1067" t="str">
            <v>M3/KM</v>
          </cell>
          <cell r="G1067" t="str">
            <v>VR UNITARIO</v>
          </cell>
        </row>
        <row r="1070">
          <cell r="E1070" t="str">
            <v xml:space="preserve">                  TOTAL TRANSPORTE:</v>
          </cell>
          <cell r="G1070">
            <v>0</v>
          </cell>
        </row>
        <row r="1072">
          <cell r="E1072" t="str">
            <v>TOTAL COSTO DIRECTO:</v>
          </cell>
          <cell r="G1072">
            <v>12127</v>
          </cell>
        </row>
        <row r="1074">
          <cell r="B1074" t="str">
            <v>COSTOS INDIRECTOS</v>
          </cell>
        </row>
        <row r="1075">
          <cell r="B1075" t="str">
            <v>DESCRIPCION</v>
          </cell>
          <cell r="D1075" t="str">
            <v>PORCENTAJE</v>
          </cell>
          <cell r="F1075" t="str">
            <v>VR PARCIAL</v>
          </cell>
        </row>
        <row r="1076">
          <cell r="B1076" t="str">
            <v>ADMINISTRACION</v>
          </cell>
          <cell r="E1076">
            <v>0.12</v>
          </cell>
          <cell r="G1076">
            <v>1455.24</v>
          </cell>
        </row>
        <row r="1077">
          <cell r="B1077" t="str">
            <v>IMPREVISTOS</v>
          </cell>
          <cell r="E1077">
            <v>0.08</v>
          </cell>
          <cell r="G1077">
            <v>970.16</v>
          </cell>
        </row>
        <row r="1078">
          <cell r="B1078" t="str">
            <v>UTILIDAD</v>
          </cell>
          <cell r="E1078">
            <v>0.05</v>
          </cell>
          <cell r="G1078">
            <v>606.35</v>
          </cell>
        </row>
        <row r="1079">
          <cell r="F1079" t="str">
            <v>TOTAL COSTO INDIRECTO:</v>
          </cell>
          <cell r="G1079">
            <v>3032</v>
          </cell>
        </row>
        <row r="1082">
          <cell r="B1082" t="str">
            <v>PROPONENTE</v>
          </cell>
          <cell r="F1082" t="str">
            <v>ANALISIS DE PRECIO UNITARIO:</v>
          </cell>
          <cell r="G1082">
            <v>15159</v>
          </cell>
        </row>
        <row r="1085">
          <cell r="B1085" t="str">
            <v>REPUBLICA DE COLOMBIA</v>
          </cell>
        </row>
        <row r="1086">
          <cell r="B1086" t="str">
            <v>GOBERNACION DEL PUTUMAYO</v>
          </cell>
        </row>
        <row r="1087">
          <cell r="B1087" t="str">
            <v>SECRETARIA DE INFRAESTRUCTURA DEPARTAMENTAL</v>
          </cell>
        </row>
        <row r="1089">
          <cell r="B1089" t="str">
            <v>OBJETO:</v>
          </cell>
          <cell r="C1089" t="str">
            <v>CONSTRUCCION DE LA PLAZA DE MERCADO DE GANADO EN EL MUNICIPIO DE SIBUNDOY, DEPARTAMENTO DEL PUTUMAYO</v>
          </cell>
        </row>
        <row r="1090">
          <cell r="F1090" t="str">
            <v>FECHA:</v>
          </cell>
          <cell r="G1090" t="str">
            <v>NOVIEMBRE 20 / 2003</v>
          </cell>
        </row>
        <row r="1091">
          <cell r="A1091" t="str">
            <v>7,7</v>
          </cell>
          <cell r="B1091" t="str">
            <v>ITE M:</v>
          </cell>
          <cell r="C1091" t="str">
            <v>PUNTO HIDRAULICO 1/2"</v>
          </cell>
          <cell r="F1091" t="str">
            <v>UNIDAD:</v>
          </cell>
          <cell r="G1091" t="str">
            <v>UND</v>
          </cell>
          <cell r="H1091">
            <v>17943</v>
          </cell>
        </row>
        <row r="1092">
          <cell r="H1092">
            <v>10</v>
          </cell>
        </row>
        <row r="1093">
          <cell r="B1093" t="str">
            <v>MATERIALES</v>
          </cell>
        </row>
        <row r="1094">
          <cell r="B1094" t="str">
            <v>DESCRIPCION</v>
          </cell>
          <cell r="D1094" t="str">
            <v>UND</v>
          </cell>
          <cell r="E1094" t="str">
            <v>CANTIDAD</v>
          </cell>
          <cell r="F1094" t="str">
            <v>VR UNITARIO</v>
          </cell>
          <cell r="G1094" t="str">
            <v>VR UNITARIO</v>
          </cell>
        </row>
        <row r="1095">
          <cell r="B1095" t="str">
            <v>Tubo PVC presión 1/2"</v>
          </cell>
          <cell r="D1095" t="str">
            <v>ML</v>
          </cell>
          <cell r="E1095">
            <v>2.7</v>
          </cell>
          <cell r="F1095">
            <v>1807.8999999999999</v>
          </cell>
          <cell r="G1095">
            <v>4881.33</v>
          </cell>
        </row>
        <row r="1096">
          <cell r="B1096" t="str">
            <v>Codo 45º PVC presión 1/2"</v>
          </cell>
          <cell r="D1096" t="str">
            <v>Un</v>
          </cell>
          <cell r="E1096">
            <v>0.74</v>
          </cell>
          <cell r="F1096">
            <v>232.29999999999998</v>
          </cell>
          <cell r="G1096">
            <v>171.90199999999999</v>
          </cell>
        </row>
        <row r="1097">
          <cell r="B1097" t="str">
            <v>Union PVC presión 1/2"</v>
          </cell>
          <cell r="D1097" t="str">
            <v>Un</v>
          </cell>
          <cell r="E1097">
            <v>0.74</v>
          </cell>
          <cell r="F1097">
            <v>232.29999999999998</v>
          </cell>
          <cell r="G1097">
            <v>171.90199999999999</v>
          </cell>
        </row>
        <row r="1098">
          <cell r="B1098" t="str">
            <v>Soldadura PVC 1/4 Gn</v>
          </cell>
          <cell r="D1098" t="str">
            <v>Un</v>
          </cell>
          <cell r="E1098">
            <v>0.02</v>
          </cell>
          <cell r="F1098">
            <v>5353</v>
          </cell>
          <cell r="G1098">
            <v>107.06</v>
          </cell>
        </row>
        <row r="1099">
          <cell r="D1099">
            <v>0</v>
          </cell>
          <cell r="E1099" t="str">
            <v xml:space="preserve">                 TOTAL MATERIALES:</v>
          </cell>
          <cell r="G1099">
            <v>5332</v>
          </cell>
        </row>
        <row r="1101">
          <cell r="B1101" t="str">
            <v>MANO DE OBRA</v>
          </cell>
        </row>
        <row r="1102">
          <cell r="B1102" t="str">
            <v>DESCRIPCION</v>
          </cell>
          <cell r="C1102" t="str">
            <v>JORNAL</v>
          </cell>
          <cell r="D1102" t="str">
            <v>PRESTACIONES</v>
          </cell>
          <cell r="E1102" t="str">
            <v>CANTIDAD</v>
          </cell>
          <cell r="F1102" t="str">
            <v>RENDIMIENTO</v>
          </cell>
          <cell r="G1102" t="str">
            <v>VR PARCIAL</v>
          </cell>
        </row>
        <row r="1103">
          <cell r="B1103" t="str">
            <v>Ayudante</v>
          </cell>
          <cell r="C1103">
            <v>15000</v>
          </cell>
          <cell r="D1103">
            <v>0.7</v>
          </cell>
          <cell r="E1103">
            <v>1</v>
          </cell>
          <cell r="F1103">
            <v>5.73</v>
          </cell>
          <cell r="G1103">
            <v>4450.2617801047118</v>
          </cell>
        </row>
        <row r="1104">
          <cell r="B1104" t="str">
            <v xml:space="preserve">Oficial </v>
          </cell>
          <cell r="C1104">
            <v>25480.000000000004</v>
          </cell>
          <cell r="D1104">
            <v>0.7</v>
          </cell>
          <cell r="E1104">
            <v>1</v>
          </cell>
          <cell r="F1104">
            <v>5.73</v>
          </cell>
          <cell r="G1104">
            <v>7559.5113438045373</v>
          </cell>
        </row>
        <row r="1105">
          <cell r="C1105">
            <v>0</v>
          </cell>
          <cell r="E1105">
            <v>0</v>
          </cell>
          <cell r="G1105">
            <v>0</v>
          </cell>
        </row>
        <row r="1106">
          <cell r="E1106" t="str">
            <v xml:space="preserve">              TOTAL MANO DE OBRA:</v>
          </cell>
          <cell r="G1106">
            <v>12010</v>
          </cell>
          <cell r="H1106">
            <v>12000</v>
          </cell>
        </row>
        <row r="1108">
          <cell r="B1108" t="str">
            <v>HERRAMIENTA Y EQUIPO</v>
          </cell>
        </row>
        <row r="1109">
          <cell r="B1109" t="str">
            <v>DESCRIPCION</v>
          </cell>
          <cell r="D1109" t="str">
            <v>TIPO</v>
          </cell>
          <cell r="E1109" t="str">
            <v>TARIFA</v>
          </cell>
          <cell r="F1109" t="str">
            <v>RENDIMIENTO</v>
          </cell>
          <cell r="G1109" t="str">
            <v>VR PARCIAL</v>
          </cell>
        </row>
        <row r="1110">
          <cell r="B1110" t="str">
            <v>Herramienta menor</v>
          </cell>
          <cell r="E1110">
            <v>12010</v>
          </cell>
          <cell r="F1110">
            <v>0.05</v>
          </cell>
          <cell r="G1110">
            <v>600.5</v>
          </cell>
        </row>
        <row r="1111">
          <cell r="D1111">
            <v>0</v>
          </cell>
          <cell r="E1111">
            <v>0</v>
          </cell>
          <cell r="G1111">
            <v>0</v>
          </cell>
        </row>
        <row r="1112">
          <cell r="D1112">
            <v>0</v>
          </cell>
          <cell r="E1112">
            <v>0</v>
          </cell>
          <cell r="F1112">
            <v>0</v>
          </cell>
          <cell r="G1112">
            <v>0</v>
          </cell>
        </row>
        <row r="1113">
          <cell r="D1113" t="str">
            <v xml:space="preserve">                      TOTAL HERRAMIENTA Y EQUIPO:</v>
          </cell>
          <cell r="G1113">
            <v>601</v>
          </cell>
        </row>
        <row r="1115">
          <cell r="B1115" t="str">
            <v>TRANSPORTE</v>
          </cell>
        </row>
        <row r="1116">
          <cell r="B1116" t="str">
            <v>MATERIAL</v>
          </cell>
          <cell r="D1116" t="str">
            <v>CANTIDAD</v>
          </cell>
          <cell r="E1116" t="str">
            <v>DISTANCIA</v>
          </cell>
          <cell r="F1116" t="str">
            <v>M3/KM</v>
          </cell>
          <cell r="G1116" t="str">
            <v>VR UNITARIO</v>
          </cell>
        </row>
        <row r="1119">
          <cell r="E1119" t="str">
            <v xml:space="preserve">                  TOTAL TRANSPORTE:</v>
          </cell>
          <cell r="G1119">
            <v>0</v>
          </cell>
        </row>
        <row r="1121">
          <cell r="E1121" t="str">
            <v>TOTAL COSTO DIRECTO:</v>
          </cell>
          <cell r="G1121">
            <v>17943</v>
          </cell>
        </row>
        <row r="1123">
          <cell r="B1123" t="str">
            <v>COSTOS INDIRECTOS</v>
          </cell>
        </row>
        <row r="1124">
          <cell r="B1124" t="str">
            <v>DESCRIPCION</v>
          </cell>
          <cell r="D1124" t="str">
            <v>PORCENTAJE</v>
          </cell>
          <cell r="F1124" t="str">
            <v>VR PARCIAL</v>
          </cell>
        </row>
        <row r="1125">
          <cell r="B1125" t="str">
            <v>ADMINISTRACION</v>
          </cell>
          <cell r="E1125">
            <v>0.12</v>
          </cell>
          <cell r="G1125">
            <v>2153.16</v>
          </cell>
        </row>
        <row r="1126">
          <cell r="B1126" t="str">
            <v>IMPREVISTOS</v>
          </cell>
          <cell r="E1126">
            <v>0.08</v>
          </cell>
          <cell r="G1126">
            <v>1435.44</v>
          </cell>
        </row>
        <row r="1127">
          <cell r="B1127" t="str">
            <v>UTILIDAD</v>
          </cell>
          <cell r="E1127">
            <v>0.05</v>
          </cell>
          <cell r="G1127">
            <v>897.15000000000009</v>
          </cell>
        </row>
        <row r="1128">
          <cell r="F1128" t="str">
            <v>TOTAL COSTO INDIRECTO:</v>
          </cell>
          <cell r="G1128">
            <v>4486</v>
          </cell>
        </row>
        <row r="1131">
          <cell r="B1131" t="str">
            <v>PROPONENTE</v>
          </cell>
          <cell r="F1131" t="str">
            <v>ANALISIS DE PRECIO UNITARIO:</v>
          </cell>
          <cell r="G1131">
            <v>22429</v>
          </cell>
        </row>
        <row r="1134">
          <cell r="B1134" t="str">
            <v>REPUBLICA DE COLOMBIA</v>
          </cell>
        </row>
        <row r="1135">
          <cell r="B1135" t="str">
            <v>GOBERNACION DEL PUTUMAYO</v>
          </cell>
        </row>
        <row r="1136">
          <cell r="B1136" t="str">
            <v>SECRETARIA DE INFRAESTRUCTURA DEPARTAMENTAL</v>
          </cell>
        </row>
        <row r="1138">
          <cell r="B1138" t="str">
            <v>OBJETO:</v>
          </cell>
          <cell r="C1138" t="str">
            <v>CONSTRUCCION DE LA PLAZA DE MERCADO DE GANADO EN EL MUNICIPIO DE SIBUNDOY, DEPARTAMENTO DEL PUTUMAYO</v>
          </cell>
        </row>
        <row r="1139">
          <cell r="F1139" t="str">
            <v>FECHA:</v>
          </cell>
          <cell r="G1139" t="str">
            <v>NOVIEMBRE 20 / 2003</v>
          </cell>
        </row>
        <row r="1140">
          <cell r="A1140" t="str">
            <v>8,1</v>
          </cell>
          <cell r="B1140" t="str">
            <v>ITE M:</v>
          </cell>
          <cell r="C1140" t="str">
            <v>CABLE No 12</v>
          </cell>
          <cell r="F1140" t="str">
            <v>UNIDAD:</v>
          </cell>
          <cell r="G1140" t="str">
            <v>ML</v>
          </cell>
          <cell r="H1140">
            <v>1333</v>
          </cell>
        </row>
        <row r="1141">
          <cell r="H1141">
            <v>40.5</v>
          </cell>
        </row>
        <row r="1142">
          <cell r="B1142" t="str">
            <v>MATERIALES</v>
          </cell>
        </row>
        <row r="1143">
          <cell r="B1143" t="str">
            <v>DESCRIPCION</v>
          </cell>
          <cell r="D1143" t="str">
            <v>UND</v>
          </cell>
          <cell r="E1143" t="str">
            <v>CANTIDAD</v>
          </cell>
          <cell r="F1143" t="str">
            <v>VR UNITARIO</v>
          </cell>
          <cell r="G1143" t="str">
            <v>VR UNITARIO</v>
          </cell>
        </row>
        <row r="1144">
          <cell r="B1144" t="str">
            <v>Cable No 12</v>
          </cell>
          <cell r="D1144" t="str">
            <v>Ml</v>
          </cell>
          <cell r="E1144">
            <v>2</v>
          </cell>
          <cell r="F1144">
            <v>404</v>
          </cell>
          <cell r="G1144">
            <v>808</v>
          </cell>
        </row>
        <row r="1145">
          <cell r="D1145">
            <v>0</v>
          </cell>
          <cell r="F1145">
            <v>0</v>
          </cell>
          <cell r="G1145">
            <v>0</v>
          </cell>
        </row>
        <row r="1146">
          <cell r="D1146">
            <v>0</v>
          </cell>
          <cell r="F1146">
            <v>0</v>
          </cell>
          <cell r="G1146">
            <v>0</v>
          </cell>
        </row>
        <row r="1147">
          <cell r="D1147">
            <v>0</v>
          </cell>
          <cell r="E1147" t="str">
            <v xml:space="preserve">                 TOTAL MATERIALES:</v>
          </cell>
          <cell r="G1147">
            <v>808</v>
          </cell>
        </row>
        <row r="1149">
          <cell r="B1149" t="str">
            <v>MANO DE OBRA</v>
          </cell>
        </row>
        <row r="1150">
          <cell r="B1150" t="str">
            <v>DESCRIPCION</v>
          </cell>
          <cell r="C1150" t="str">
            <v>JORNAL</v>
          </cell>
          <cell r="D1150" t="str">
            <v>PRESTACIONES</v>
          </cell>
          <cell r="E1150" t="str">
            <v>CANTIDAD</v>
          </cell>
          <cell r="F1150" t="str">
            <v>RENDIMIENTO</v>
          </cell>
          <cell r="G1150" t="str">
            <v>VR PARCIAL</v>
          </cell>
        </row>
        <row r="1151">
          <cell r="B1151" t="str">
            <v>Ayudante</v>
          </cell>
          <cell r="C1151">
            <v>15000</v>
          </cell>
          <cell r="D1151">
            <v>0.7</v>
          </cell>
          <cell r="E1151">
            <v>1</v>
          </cell>
          <cell r="F1151">
            <v>137.63</v>
          </cell>
          <cell r="G1151">
            <v>185.27937222989175</v>
          </cell>
        </row>
        <row r="1152">
          <cell r="B1152" t="str">
            <v>Técnico electricista</v>
          </cell>
          <cell r="C1152">
            <v>25480.000000000004</v>
          </cell>
          <cell r="D1152">
            <v>0.7</v>
          </cell>
          <cell r="E1152">
            <v>1</v>
          </cell>
          <cell r="F1152">
            <v>137.63</v>
          </cell>
          <cell r="G1152">
            <v>314.72789362784278</v>
          </cell>
        </row>
        <row r="1153">
          <cell r="C1153">
            <v>0</v>
          </cell>
          <cell r="E1153">
            <v>0</v>
          </cell>
          <cell r="G1153">
            <v>0</v>
          </cell>
        </row>
        <row r="1154">
          <cell r="E1154" t="str">
            <v xml:space="preserve">              TOTAL MANO DE OBRA:</v>
          </cell>
          <cell r="G1154">
            <v>500</v>
          </cell>
          <cell r="H1154">
            <v>500</v>
          </cell>
        </row>
        <row r="1156">
          <cell r="B1156" t="str">
            <v>HERRAMIENTA Y EQUIPO</v>
          </cell>
        </row>
        <row r="1157">
          <cell r="B1157" t="str">
            <v>DESCRIPCION</v>
          </cell>
          <cell r="D1157" t="str">
            <v>TIPO</v>
          </cell>
          <cell r="E1157" t="str">
            <v>TARIFA</v>
          </cell>
          <cell r="F1157" t="str">
            <v>RENDIMIENTO</v>
          </cell>
          <cell r="G1157" t="str">
            <v>VR PARCIAL</v>
          </cell>
        </row>
        <row r="1158">
          <cell r="B1158" t="str">
            <v>Herramienta menor</v>
          </cell>
          <cell r="E1158">
            <v>500</v>
          </cell>
          <cell r="F1158">
            <v>0.05</v>
          </cell>
          <cell r="G1158">
            <v>25</v>
          </cell>
        </row>
        <row r="1159">
          <cell r="D1159">
            <v>0</v>
          </cell>
          <cell r="E1159">
            <v>0</v>
          </cell>
          <cell r="G1159">
            <v>0</v>
          </cell>
        </row>
        <row r="1160">
          <cell r="D1160">
            <v>0</v>
          </cell>
          <cell r="E1160">
            <v>0</v>
          </cell>
          <cell r="F1160">
            <v>0</v>
          </cell>
          <cell r="G1160">
            <v>0</v>
          </cell>
        </row>
        <row r="1161">
          <cell r="D1161" t="str">
            <v xml:space="preserve">                      TOTAL HERRAMIENTA Y EQUIPO:</v>
          </cell>
          <cell r="G1161">
            <v>25</v>
          </cell>
        </row>
        <row r="1163">
          <cell r="B1163" t="str">
            <v>TRANSPORTE</v>
          </cell>
        </row>
        <row r="1164">
          <cell r="B1164" t="str">
            <v>MATERIAL</v>
          </cell>
          <cell r="D1164" t="str">
            <v>CANTIDAD</v>
          </cell>
          <cell r="E1164" t="str">
            <v>DISTANCIA</v>
          </cell>
          <cell r="F1164" t="str">
            <v>M3/KM</v>
          </cell>
          <cell r="G1164" t="str">
            <v>VR UNITARIO</v>
          </cell>
        </row>
        <row r="1167">
          <cell r="E1167" t="str">
            <v xml:space="preserve">                  TOTAL TRANSPORTE:</v>
          </cell>
          <cell r="G1167">
            <v>0</v>
          </cell>
        </row>
        <row r="1169">
          <cell r="E1169" t="str">
            <v>TOTAL COSTO DIRECTO:</v>
          </cell>
          <cell r="G1169">
            <v>1333</v>
          </cell>
        </row>
        <row r="1171">
          <cell r="B1171" t="str">
            <v>COSTOS INDIRECTOS</v>
          </cell>
        </row>
        <row r="1172">
          <cell r="B1172" t="str">
            <v>DESCRIPCION</v>
          </cell>
          <cell r="D1172" t="str">
            <v>PORCENTAJE</v>
          </cell>
          <cell r="F1172" t="str">
            <v>VR PARCIAL</v>
          </cell>
        </row>
        <row r="1173">
          <cell r="B1173" t="str">
            <v>ADMINISTRACION</v>
          </cell>
          <cell r="E1173">
            <v>0.12</v>
          </cell>
          <cell r="G1173">
            <v>159.96</v>
          </cell>
        </row>
        <row r="1174">
          <cell r="B1174" t="str">
            <v>IMPREVISTOS</v>
          </cell>
          <cell r="E1174">
            <v>0.08</v>
          </cell>
          <cell r="G1174">
            <v>106.64</v>
          </cell>
        </row>
        <row r="1175">
          <cell r="B1175" t="str">
            <v>UTILIDAD</v>
          </cell>
          <cell r="E1175">
            <v>0.05</v>
          </cell>
          <cell r="G1175">
            <v>66.650000000000006</v>
          </cell>
        </row>
        <row r="1176">
          <cell r="F1176" t="str">
            <v>TOTAL COSTO INDIRECTO:</v>
          </cell>
          <cell r="G1176">
            <v>333</v>
          </cell>
        </row>
        <row r="1179">
          <cell r="B1179" t="str">
            <v>PROPONENTE</v>
          </cell>
          <cell r="F1179" t="str">
            <v>ANALISIS DE PRECIO UNITARIO:</v>
          </cell>
          <cell r="G1179">
            <v>1666</v>
          </cell>
        </row>
        <row r="1182">
          <cell r="B1182" t="str">
            <v>REPUBLICA DE COLOMBIA</v>
          </cell>
        </row>
        <row r="1183">
          <cell r="B1183" t="str">
            <v>GOBERNACION DEL PUTUMAYO</v>
          </cell>
        </row>
        <row r="1184">
          <cell r="B1184" t="str">
            <v>SECRETARIA DE INFRAESTRUCTURA DEPARTAMENTAL</v>
          </cell>
        </row>
        <row r="1186">
          <cell r="B1186" t="str">
            <v>OBJETO:</v>
          </cell>
          <cell r="C1186" t="str">
            <v>CONSTRUCCION DE LA PLAZA DE MERCADO DE GANADO EN EL MUNICIPIO DE SIBUNDOY, DEPARTAMENTO DEL PUTUMAYO</v>
          </cell>
        </row>
        <row r="1187">
          <cell r="F1187" t="str">
            <v>FECHA:</v>
          </cell>
          <cell r="G1187" t="str">
            <v>NOVIEMBRE 20 / 2003</v>
          </cell>
        </row>
        <row r="1188">
          <cell r="A1188" t="str">
            <v>8,2</v>
          </cell>
          <cell r="B1188" t="str">
            <v>ITE M:</v>
          </cell>
          <cell r="C1188" t="str">
            <v>CABLE No 10</v>
          </cell>
          <cell r="F1188" t="str">
            <v>UNIDAD:</v>
          </cell>
          <cell r="G1188" t="str">
            <v>ML</v>
          </cell>
          <cell r="H1188">
            <v>1636</v>
          </cell>
        </row>
        <row r="1189">
          <cell r="H1189">
            <v>20</v>
          </cell>
        </row>
        <row r="1190">
          <cell r="B1190" t="str">
            <v>MATERIALES</v>
          </cell>
        </row>
        <row r="1191">
          <cell r="B1191" t="str">
            <v>DESCRIPCION</v>
          </cell>
          <cell r="D1191" t="str">
            <v>UND</v>
          </cell>
          <cell r="E1191" t="str">
            <v>CANTIDAD</v>
          </cell>
          <cell r="F1191" t="str">
            <v>VR UNITARIO</v>
          </cell>
          <cell r="G1191" t="str">
            <v>VR UNITARIO</v>
          </cell>
        </row>
        <row r="1192">
          <cell r="B1192" t="str">
            <v>Cable No 10</v>
          </cell>
          <cell r="D1192" t="str">
            <v>Ml</v>
          </cell>
          <cell r="E1192">
            <v>2</v>
          </cell>
          <cell r="F1192">
            <v>555.5</v>
          </cell>
          <cell r="G1192">
            <v>1111</v>
          </cell>
        </row>
        <row r="1193">
          <cell r="D1193">
            <v>0</v>
          </cell>
          <cell r="F1193">
            <v>0</v>
          </cell>
          <cell r="G1193">
            <v>0</v>
          </cell>
        </row>
        <row r="1194">
          <cell r="D1194">
            <v>0</v>
          </cell>
          <cell r="F1194">
            <v>0</v>
          </cell>
          <cell r="G1194">
            <v>0</v>
          </cell>
        </row>
        <row r="1195">
          <cell r="D1195">
            <v>0</v>
          </cell>
          <cell r="E1195" t="str">
            <v xml:space="preserve">                 TOTAL MATERIALES:</v>
          </cell>
          <cell r="G1195">
            <v>1111</v>
          </cell>
        </row>
        <row r="1197">
          <cell r="B1197" t="str">
            <v>MANO DE OBRA</v>
          </cell>
        </row>
        <row r="1198">
          <cell r="B1198" t="str">
            <v>DESCRIPCION</v>
          </cell>
          <cell r="C1198" t="str">
            <v>JORNAL</v>
          </cell>
          <cell r="D1198" t="str">
            <v>PRESTACIONES</v>
          </cell>
          <cell r="E1198" t="str">
            <v>CANTIDAD</v>
          </cell>
          <cell r="F1198" t="str">
            <v>RENDIMIENTO</v>
          </cell>
          <cell r="G1198" t="str">
            <v>VR PARCIAL</v>
          </cell>
        </row>
        <row r="1199">
          <cell r="B1199" t="str">
            <v>Ayudante</v>
          </cell>
          <cell r="C1199">
            <v>15000</v>
          </cell>
          <cell r="D1199">
            <v>0.7</v>
          </cell>
          <cell r="E1199">
            <v>1</v>
          </cell>
          <cell r="F1199">
            <v>137.63</v>
          </cell>
          <cell r="G1199">
            <v>185.27937222989175</v>
          </cell>
        </row>
        <row r="1200">
          <cell r="B1200" t="str">
            <v>Técnico electricista</v>
          </cell>
          <cell r="C1200">
            <v>25480.000000000004</v>
          </cell>
          <cell r="D1200">
            <v>0.7</v>
          </cell>
          <cell r="E1200">
            <v>1</v>
          </cell>
          <cell r="F1200">
            <v>137.63</v>
          </cell>
          <cell r="G1200">
            <v>314.72789362784278</v>
          </cell>
        </row>
        <row r="1201">
          <cell r="C1201">
            <v>0</v>
          </cell>
          <cell r="E1201">
            <v>0</v>
          </cell>
          <cell r="G1201">
            <v>0</v>
          </cell>
        </row>
        <row r="1202">
          <cell r="E1202" t="str">
            <v xml:space="preserve">              TOTAL MANO DE OBRA:</v>
          </cell>
          <cell r="G1202">
            <v>500</v>
          </cell>
          <cell r="H1202">
            <v>500</v>
          </cell>
        </row>
        <row r="1204">
          <cell r="B1204" t="str">
            <v>HERRAMIENTA Y EQUIPO</v>
          </cell>
        </row>
        <row r="1205">
          <cell r="B1205" t="str">
            <v>DESCRIPCION</v>
          </cell>
          <cell r="D1205" t="str">
            <v>TIPO</v>
          </cell>
          <cell r="E1205" t="str">
            <v>TARIFA</v>
          </cell>
          <cell r="F1205" t="str">
            <v>RENDIMIENTO</v>
          </cell>
          <cell r="G1205" t="str">
            <v>VR PARCIAL</v>
          </cell>
        </row>
        <row r="1206">
          <cell r="B1206" t="str">
            <v>Herramienta menor</v>
          </cell>
          <cell r="E1206">
            <v>500</v>
          </cell>
          <cell r="F1206">
            <v>0.05</v>
          </cell>
          <cell r="G1206">
            <v>25</v>
          </cell>
        </row>
        <row r="1207">
          <cell r="D1207">
            <v>0</v>
          </cell>
          <cell r="E1207">
            <v>0</v>
          </cell>
          <cell r="G1207">
            <v>0</v>
          </cell>
        </row>
        <row r="1208">
          <cell r="D1208">
            <v>0</v>
          </cell>
          <cell r="E1208">
            <v>0</v>
          </cell>
          <cell r="F1208">
            <v>0</v>
          </cell>
          <cell r="G1208">
            <v>0</v>
          </cell>
        </row>
        <row r="1209">
          <cell r="D1209" t="str">
            <v xml:space="preserve">                      TOTAL HERRAMIENTA Y EQUIPO:</v>
          </cell>
          <cell r="G1209">
            <v>25</v>
          </cell>
        </row>
        <row r="1211">
          <cell r="B1211" t="str">
            <v>TRANSPORTE</v>
          </cell>
        </row>
        <row r="1212">
          <cell r="B1212" t="str">
            <v>MATERIAL</v>
          </cell>
          <cell r="D1212" t="str">
            <v>CANTIDAD</v>
          </cell>
          <cell r="E1212" t="str">
            <v>DISTANCIA</v>
          </cell>
          <cell r="F1212" t="str">
            <v>M3/KM</v>
          </cell>
          <cell r="G1212" t="str">
            <v>VR UNITARIO</v>
          </cell>
        </row>
        <row r="1215">
          <cell r="E1215" t="str">
            <v xml:space="preserve">                  TOTAL TRANSPORTE:</v>
          </cell>
          <cell r="G1215">
            <v>0</v>
          </cell>
        </row>
        <row r="1217">
          <cell r="E1217" t="str">
            <v>TOTAL COSTO DIRECTO:</v>
          </cell>
          <cell r="G1217">
            <v>1636</v>
          </cell>
        </row>
        <row r="1219">
          <cell r="B1219" t="str">
            <v>COSTOS INDIRECTOS</v>
          </cell>
        </row>
        <row r="1220">
          <cell r="B1220" t="str">
            <v>DESCRIPCION</v>
          </cell>
          <cell r="D1220" t="str">
            <v>PORCENTAJE</v>
          </cell>
          <cell r="F1220" t="str">
            <v>VR PARCIAL</v>
          </cell>
        </row>
        <row r="1221">
          <cell r="B1221" t="str">
            <v>ADMINISTRACION</v>
          </cell>
          <cell r="E1221">
            <v>0.12</v>
          </cell>
          <cell r="G1221">
            <v>196.32</v>
          </cell>
        </row>
        <row r="1222">
          <cell r="B1222" t="str">
            <v>IMPREVISTOS</v>
          </cell>
          <cell r="E1222">
            <v>0.08</v>
          </cell>
          <cell r="G1222">
            <v>130.88</v>
          </cell>
        </row>
        <row r="1223">
          <cell r="B1223" t="str">
            <v>UTILIDAD</v>
          </cell>
          <cell r="E1223">
            <v>0.05</v>
          </cell>
          <cell r="G1223">
            <v>81.800000000000011</v>
          </cell>
        </row>
        <row r="1224">
          <cell r="F1224" t="str">
            <v>TOTAL COSTO INDIRECTO:</v>
          </cell>
          <cell r="G1224">
            <v>409</v>
          </cell>
        </row>
        <row r="1227">
          <cell r="B1227" t="str">
            <v>PROPONENTE</v>
          </cell>
          <cell r="F1227" t="str">
            <v>ANALISIS DE PRECIO UNITARIO:</v>
          </cell>
          <cell r="G1227">
            <v>2045</v>
          </cell>
        </row>
        <row r="1230">
          <cell r="B1230" t="str">
            <v>REPUBLICA DE COLOMBIA</v>
          </cell>
        </row>
        <row r="1231">
          <cell r="B1231" t="str">
            <v>GOBERNACION DEL PUTUMAYO</v>
          </cell>
        </row>
        <row r="1232">
          <cell r="B1232" t="str">
            <v>SECRETARIA DE INFRAESTRUCTURA DEPARTAMENTAL</v>
          </cell>
        </row>
        <row r="1234">
          <cell r="B1234" t="str">
            <v>OBJETO:</v>
          </cell>
          <cell r="C1234" t="str">
            <v>CONSTRUCCION DE LA PLAZA DE MERCADO DE GANADO EN EL MUNICIPIO DE SIBUNDOY, DEPARTAMENTO DEL PUTUMAYO</v>
          </cell>
        </row>
        <row r="1235">
          <cell r="F1235" t="str">
            <v>FECHA:</v>
          </cell>
          <cell r="G1235" t="str">
            <v>NOVIEMBRE 20 / 2003</v>
          </cell>
        </row>
        <row r="1236">
          <cell r="A1236" t="str">
            <v>8,3</v>
          </cell>
          <cell r="B1236" t="str">
            <v>ITE M:</v>
          </cell>
          <cell r="C1236" t="str">
            <v>TABLERO DE 3 CIRCUITOS</v>
          </cell>
          <cell r="F1236" t="str">
            <v>UNIDAD:</v>
          </cell>
          <cell r="G1236" t="str">
            <v>UND</v>
          </cell>
          <cell r="H1236">
            <v>71868</v>
          </cell>
        </row>
        <row r="1237">
          <cell r="H1237">
            <v>1</v>
          </cell>
        </row>
        <row r="1238">
          <cell r="B1238" t="str">
            <v>MATERIALES</v>
          </cell>
        </row>
        <row r="1239">
          <cell r="B1239" t="str">
            <v>DESCRIPCION</v>
          </cell>
          <cell r="D1239" t="str">
            <v>UND</v>
          </cell>
          <cell r="E1239" t="str">
            <v>CANTIDAD</v>
          </cell>
          <cell r="F1239" t="str">
            <v>VR UNITARIO</v>
          </cell>
          <cell r="G1239" t="str">
            <v>VR UNITARIO</v>
          </cell>
        </row>
        <row r="1240">
          <cell r="B1240" t="str">
            <v>Cortacicuito atornillado 1 polo</v>
          </cell>
          <cell r="D1240" t="str">
            <v>Un</v>
          </cell>
          <cell r="E1240">
            <v>1</v>
          </cell>
          <cell r="F1240">
            <v>7575</v>
          </cell>
          <cell r="G1240">
            <v>7575</v>
          </cell>
        </row>
        <row r="1241">
          <cell r="B1241" t="str">
            <v>Caja taco 3 puestos</v>
          </cell>
          <cell r="D1241" t="str">
            <v>Un</v>
          </cell>
          <cell r="E1241">
            <v>3</v>
          </cell>
          <cell r="F1241">
            <v>15655</v>
          </cell>
          <cell r="G1241">
            <v>46965</v>
          </cell>
        </row>
        <row r="1242">
          <cell r="D1242">
            <v>0</v>
          </cell>
          <cell r="F1242">
            <v>0</v>
          </cell>
          <cell r="G1242">
            <v>0</v>
          </cell>
        </row>
        <row r="1243">
          <cell r="D1243">
            <v>0</v>
          </cell>
          <cell r="E1243" t="str">
            <v xml:space="preserve">                 TOTAL MATERIALES:</v>
          </cell>
          <cell r="G1243">
            <v>54540</v>
          </cell>
        </row>
        <row r="1245">
          <cell r="B1245" t="str">
            <v>MANO DE OBRA</v>
          </cell>
        </row>
        <row r="1246">
          <cell r="B1246" t="str">
            <v>DESCRIPCION</v>
          </cell>
          <cell r="C1246" t="str">
            <v>JORNAL</v>
          </cell>
          <cell r="D1246" t="str">
            <v>PRESTACIONES</v>
          </cell>
          <cell r="E1246" t="str">
            <v>CANTIDAD</v>
          </cell>
          <cell r="F1246" t="str">
            <v>RENDIMIENTO</v>
          </cell>
          <cell r="G1246" t="str">
            <v>VR PARCIAL</v>
          </cell>
        </row>
        <row r="1247">
          <cell r="B1247" t="str">
            <v>Ayudante</v>
          </cell>
          <cell r="C1247">
            <v>15000</v>
          </cell>
          <cell r="D1247">
            <v>0.7</v>
          </cell>
          <cell r="E1247">
            <v>1</v>
          </cell>
          <cell r="F1247">
            <v>4.17</v>
          </cell>
          <cell r="G1247">
            <v>6115.1079136690651</v>
          </cell>
        </row>
        <row r="1248">
          <cell r="B1248" t="str">
            <v>Técnico electricista</v>
          </cell>
          <cell r="C1248">
            <v>25480.000000000004</v>
          </cell>
          <cell r="D1248">
            <v>0.7</v>
          </cell>
          <cell r="E1248">
            <v>1</v>
          </cell>
          <cell r="F1248">
            <v>4.17</v>
          </cell>
          <cell r="G1248">
            <v>10387.529976019185</v>
          </cell>
        </row>
        <row r="1249">
          <cell r="C1249">
            <v>0</v>
          </cell>
          <cell r="E1249">
            <v>0</v>
          </cell>
          <cell r="G1249">
            <v>0</v>
          </cell>
        </row>
        <row r="1250">
          <cell r="E1250" t="str">
            <v xml:space="preserve">              TOTAL MANO DE OBRA:</v>
          </cell>
          <cell r="G1250">
            <v>16503</v>
          </cell>
          <cell r="H1250">
            <v>16500</v>
          </cell>
        </row>
        <row r="1252">
          <cell r="B1252" t="str">
            <v>HERRAMIENTA Y EQUIPO</v>
          </cell>
        </row>
        <row r="1253">
          <cell r="B1253" t="str">
            <v>DESCRIPCION</v>
          </cell>
          <cell r="D1253" t="str">
            <v>TIPO</v>
          </cell>
          <cell r="E1253" t="str">
            <v>TARIFA</v>
          </cell>
          <cell r="F1253" t="str">
            <v>RENDIMIENTO</v>
          </cell>
          <cell r="G1253" t="str">
            <v>VR PARCIAL</v>
          </cell>
        </row>
        <row r="1254">
          <cell r="B1254" t="str">
            <v>Herramienta menor</v>
          </cell>
          <cell r="E1254">
            <v>16503</v>
          </cell>
          <cell r="F1254">
            <v>0.05</v>
          </cell>
          <cell r="G1254">
            <v>825.15000000000009</v>
          </cell>
        </row>
        <row r="1255">
          <cell r="D1255">
            <v>0</v>
          </cell>
          <cell r="E1255">
            <v>0</v>
          </cell>
          <cell r="G1255">
            <v>0</v>
          </cell>
        </row>
        <row r="1256">
          <cell r="D1256">
            <v>0</v>
          </cell>
          <cell r="E1256">
            <v>0</v>
          </cell>
          <cell r="F1256">
            <v>0</v>
          </cell>
          <cell r="G1256">
            <v>0</v>
          </cell>
        </row>
        <row r="1257">
          <cell r="D1257" t="str">
            <v xml:space="preserve">                      TOTAL HERRAMIENTA Y EQUIPO:</v>
          </cell>
          <cell r="G1257">
            <v>825</v>
          </cell>
        </row>
        <row r="1259">
          <cell r="B1259" t="str">
            <v>TRANSPORTE</v>
          </cell>
        </row>
        <row r="1260">
          <cell r="B1260" t="str">
            <v>MATERIAL</v>
          </cell>
          <cell r="D1260" t="str">
            <v>CANTIDAD</v>
          </cell>
          <cell r="E1260" t="str">
            <v>DISTANCIA</v>
          </cell>
          <cell r="F1260" t="str">
            <v>M3/KM</v>
          </cell>
          <cell r="G1260" t="str">
            <v>VR UNITARIO</v>
          </cell>
        </row>
        <row r="1263">
          <cell r="E1263" t="str">
            <v xml:space="preserve">                  TOTAL TRANSPORTE:</v>
          </cell>
          <cell r="G1263">
            <v>0</v>
          </cell>
        </row>
        <row r="1265">
          <cell r="E1265" t="str">
            <v>TOTAL COSTO DIRECTO:</v>
          </cell>
          <cell r="G1265">
            <v>71868</v>
          </cell>
        </row>
        <row r="1267">
          <cell r="B1267" t="str">
            <v>COSTOS INDIRECTOS</v>
          </cell>
        </row>
        <row r="1268">
          <cell r="B1268" t="str">
            <v>DESCRIPCION</v>
          </cell>
          <cell r="D1268" t="str">
            <v>PORCENTAJE</v>
          </cell>
          <cell r="F1268" t="str">
            <v>VR PARCIAL</v>
          </cell>
        </row>
        <row r="1269">
          <cell r="B1269" t="str">
            <v>ADMINISTRACION</v>
          </cell>
          <cell r="E1269">
            <v>0.12</v>
          </cell>
          <cell r="G1269">
            <v>8624.16</v>
          </cell>
        </row>
        <row r="1270">
          <cell r="B1270" t="str">
            <v>IMPREVISTOS</v>
          </cell>
          <cell r="E1270">
            <v>0.08</v>
          </cell>
          <cell r="G1270">
            <v>5749.4400000000005</v>
          </cell>
        </row>
        <row r="1271">
          <cell r="B1271" t="str">
            <v>UTILIDAD</v>
          </cell>
          <cell r="E1271">
            <v>0.05</v>
          </cell>
          <cell r="G1271">
            <v>3593.4</v>
          </cell>
        </row>
        <row r="1272">
          <cell r="F1272" t="str">
            <v>TOTAL COSTO INDIRECTO:</v>
          </cell>
          <cell r="G1272">
            <v>17967</v>
          </cell>
        </row>
        <row r="1275">
          <cell r="B1275" t="str">
            <v>PROPONENTE</v>
          </cell>
          <cell r="F1275" t="str">
            <v>ANALISIS DE PRECIO UNITARIO:</v>
          </cell>
          <cell r="G1275">
            <v>89835</v>
          </cell>
        </row>
        <row r="1278">
          <cell r="B1278" t="str">
            <v>REPUBLICA DE COLOMBIA</v>
          </cell>
        </row>
        <row r="1279">
          <cell r="B1279" t="str">
            <v>GOBERNACION DEL PUTUMAYO</v>
          </cell>
        </row>
        <row r="1280">
          <cell r="B1280" t="str">
            <v>SECRETARIA DE INFRAESTRUCTURA DEPARTAMENTAL</v>
          </cell>
        </row>
        <row r="1282">
          <cell r="B1282" t="str">
            <v>OBJETO:</v>
          </cell>
          <cell r="C1282" t="str">
            <v>CONSTRUCCION DE LA PLAZA DE MERCADO DE GANADO EN EL MUNICIPIO DE SIBUNDOY, DEPARTAMENTO DEL PUTUMAYO</v>
          </cell>
        </row>
        <row r="1283">
          <cell r="F1283" t="str">
            <v>FECHA:</v>
          </cell>
          <cell r="G1283" t="str">
            <v>NOVIEMBRE 20 / 2003</v>
          </cell>
        </row>
        <row r="1284">
          <cell r="A1284" t="str">
            <v>8,4</v>
          </cell>
          <cell r="B1284" t="str">
            <v>ITE M:</v>
          </cell>
          <cell r="C1284" t="str">
            <v>PUNTO ELECTRICO</v>
          </cell>
          <cell r="F1284" t="str">
            <v>UNIDAD:</v>
          </cell>
          <cell r="G1284" t="str">
            <v>UND</v>
          </cell>
          <cell r="H1284">
            <v>28861</v>
          </cell>
        </row>
        <row r="1285">
          <cell r="H1285">
            <v>10</v>
          </cell>
        </row>
        <row r="1286">
          <cell r="B1286" t="str">
            <v>MATERIALES</v>
          </cell>
        </row>
        <row r="1287">
          <cell r="B1287" t="str">
            <v>DESCRIPCION</v>
          </cell>
          <cell r="D1287" t="str">
            <v>UND</v>
          </cell>
          <cell r="E1287" t="str">
            <v>CANTIDAD</v>
          </cell>
          <cell r="F1287" t="str">
            <v>VR UNITARIO</v>
          </cell>
          <cell r="G1287" t="str">
            <v>VR UNITARIO</v>
          </cell>
        </row>
        <row r="1288">
          <cell r="B1288" t="str">
            <v>Aparato eléctico</v>
          </cell>
          <cell r="D1288" t="str">
            <v>Un</v>
          </cell>
          <cell r="E1288">
            <v>1.01</v>
          </cell>
          <cell r="F1288">
            <v>7070</v>
          </cell>
          <cell r="G1288">
            <v>7140.7</v>
          </cell>
        </row>
        <row r="1289">
          <cell r="B1289" t="str">
            <v>Caja galvanizada</v>
          </cell>
          <cell r="D1289" t="str">
            <v>Un</v>
          </cell>
          <cell r="E1289">
            <v>1.02</v>
          </cell>
          <cell r="F1289">
            <v>656.5</v>
          </cell>
          <cell r="G1289">
            <v>669.63</v>
          </cell>
        </row>
        <row r="1290">
          <cell r="B1290" t="str">
            <v>Tubo conduit 1/2"</v>
          </cell>
          <cell r="D1290" t="str">
            <v>Ml</v>
          </cell>
          <cell r="E1290">
            <v>3.06</v>
          </cell>
          <cell r="F1290">
            <v>1287.75</v>
          </cell>
          <cell r="G1290">
            <v>3940.5149999999999</v>
          </cell>
        </row>
        <row r="1291">
          <cell r="B1291" t="str">
            <v>Cable No 12</v>
          </cell>
          <cell r="D1291" t="str">
            <v>Ml</v>
          </cell>
          <cell r="E1291">
            <v>3.15</v>
          </cell>
          <cell r="F1291">
            <v>404</v>
          </cell>
          <cell r="G1291">
            <v>1272.5999999999999</v>
          </cell>
        </row>
        <row r="1292">
          <cell r="B1292" t="str">
            <v>Cable No 14</v>
          </cell>
          <cell r="D1292" t="str">
            <v>Ml</v>
          </cell>
          <cell r="E1292">
            <v>3.15</v>
          </cell>
          <cell r="F1292">
            <v>303</v>
          </cell>
          <cell r="G1292">
            <v>954.44999999999993</v>
          </cell>
        </row>
        <row r="1293">
          <cell r="B1293" t="str">
            <v>Plafón</v>
          </cell>
          <cell r="D1293" t="str">
            <v>Un</v>
          </cell>
          <cell r="E1293">
            <v>1.01</v>
          </cell>
          <cell r="F1293">
            <v>1212</v>
          </cell>
          <cell r="G1293">
            <v>1224.1200000000001</v>
          </cell>
        </row>
        <row r="1294">
          <cell r="D1294">
            <v>0</v>
          </cell>
          <cell r="E1294" t="str">
            <v xml:space="preserve">                 TOTAL MATERIALES:</v>
          </cell>
          <cell r="G1294">
            <v>15202</v>
          </cell>
        </row>
        <row r="1296">
          <cell r="B1296" t="str">
            <v>MANO DE OBRA</v>
          </cell>
        </row>
        <row r="1297">
          <cell r="B1297" t="str">
            <v>DESCRIPCION</v>
          </cell>
          <cell r="C1297" t="str">
            <v>JORNAL</v>
          </cell>
          <cell r="D1297" t="str">
            <v>PRESTACIONES</v>
          </cell>
          <cell r="E1297" t="str">
            <v>CANTIDAD</v>
          </cell>
          <cell r="F1297" t="str">
            <v>RENDIMIENTO</v>
          </cell>
          <cell r="G1297" t="str">
            <v>VR PARCIAL</v>
          </cell>
        </row>
        <row r="1298">
          <cell r="B1298" t="str">
            <v>Ayudante</v>
          </cell>
          <cell r="C1298">
            <v>15000</v>
          </cell>
          <cell r="D1298">
            <v>0.7</v>
          </cell>
          <cell r="E1298">
            <v>1</v>
          </cell>
          <cell r="F1298">
            <v>5.29</v>
          </cell>
          <cell r="G1298">
            <v>4820.4158790170131</v>
          </cell>
        </row>
        <row r="1299">
          <cell r="B1299" t="str">
            <v>Técnico electricista</v>
          </cell>
          <cell r="C1299">
            <v>25480.000000000004</v>
          </cell>
          <cell r="D1299">
            <v>0.7</v>
          </cell>
          <cell r="E1299">
            <v>1</v>
          </cell>
          <cell r="F1299">
            <v>5.29</v>
          </cell>
          <cell r="G1299">
            <v>8188.2797731568999</v>
          </cell>
        </row>
        <row r="1300">
          <cell r="C1300">
            <v>0</v>
          </cell>
          <cell r="E1300">
            <v>0</v>
          </cell>
          <cell r="G1300">
            <v>0</v>
          </cell>
        </row>
        <row r="1301">
          <cell r="E1301" t="str">
            <v xml:space="preserve">              TOTAL MANO DE OBRA:</v>
          </cell>
          <cell r="G1301">
            <v>13009</v>
          </cell>
          <cell r="H1301">
            <v>13000</v>
          </cell>
        </row>
        <row r="1303">
          <cell r="B1303" t="str">
            <v>HERRAMIENTA Y EQUIPO</v>
          </cell>
        </row>
        <row r="1304">
          <cell r="B1304" t="str">
            <v>DESCRIPCION</v>
          </cell>
          <cell r="D1304" t="str">
            <v>TIPO</v>
          </cell>
          <cell r="E1304" t="str">
            <v>TARIFA</v>
          </cell>
          <cell r="F1304" t="str">
            <v>RENDIMIENTO</v>
          </cell>
          <cell r="G1304" t="str">
            <v>VR PARCIAL</v>
          </cell>
        </row>
        <row r="1305">
          <cell r="B1305" t="str">
            <v>Herramienta menor</v>
          </cell>
          <cell r="E1305">
            <v>13009</v>
          </cell>
          <cell r="F1305">
            <v>0.05</v>
          </cell>
          <cell r="G1305">
            <v>650.45000000000005</v>
          </cell>
        </row>
        <row r="1306">
          <cell r="D1306">
            <v>0</v>
          </cell>
          <cell r="E1306">
            <v>0</v>
          </cell>
          <cell r="G1306">
            <v>0</v>
          </cell>
        </row>
        <row r="1307">
          <cell r="D1307">
            <v>0</v>
          </cell>
          <cell r="E1307">
            <v>0</v>
          </cell>
          <cell r="F1307">
            <v>0</v>
          </cell>
          <cell r="G1307">
            <v>0</v>
          </cell>
        </row>
        <row r="1308">
          <cell r="D1308" t="str">
            <v xml:space="preserve">                      TOTAL HERRAMIENTA Y EQUIPO:</v>
          </cell>
          <cell r="G1308">
            <v>650</v>
          </cell>
        </row>
        <row r="1310">
          <cell r="B1310" t="str">
            <v>TRANSPORTE</v>
          </cell>
        </row>
        <row r="1311">
          <cell r="B1311" t="str">
            <v>MATERIAL</v>
          </cell>
          <cell r="D1311" t="str">
            <v>CANTIDAD</v>
          </cell>
          <cell r="E1311" t="str">
            <v>DISTANCIA</v>
          </cell>
          <cell r="F1311" t="str">
            <v>M3/KM</v>
          </cell>
          <cell r="G1311" t="str">
            <v>VR UNITARIO</v>
          </cell>
        </row>
        <row r="1314">
          <cell r="E1314" t="str">
            <v xml:space="preserve">                  TOTAL TRANSPORTE:</v>
          </cell>
          <cell r="G1314">
            <v>0</v>
          </cell>
        </row>
        <row r="1316">
          <cell r="E1316" t="str">
            <v>TOTAL COSTO DIRECTO:</v>
          </cell>
          <cell r="G1316">
            <v>28861</v>
          </cell>
        </row>
        <row r="1318">
          <cell r="B1318" t="str">
            <v>COSTOS INDIRECTOS</v>
          </cell>
        </row>
        <row r="1319">
          <cell r="B1319" t="str">
            <v>DESCRIPCION</v>
          </cell>
          <cell r="D1319" t="str">
            <v>PORCENTAJE</v>
          </cell>
          <cell r="F1319" t="str">
            <v>VR PARCIAL</v>
          </cell>
        </row>
        <row r="1320">
          <cell r="B1320" t="str">
            <v>ADMINISTRACION</v>
          </cell>
          <cell r="E1320">
            <v>0.12</v>
          </cell>
          <cell r="G1320">
            <v>3463.3199999999997</v>
          </cell>
        </row>
        <row r="1321">
          <cell r="B1321" t="str">
            <v>IMPREVISTOS</v>
          </cell>
          <cell r="E1321">
            <v>0.08</v>
          </cell>
          <cell r="G1321">
            <v>2308.88</v>
          </cell>
        </row>
        <row r="1322">
          <cell r="B1322" t="str">
            <v>UTILIDAD</v>
          </cell>
          <cell r="E1322">
            <v>0.05</v>
          </cell>
          <cell r="G1322">
            <v>1443.0500000000002</v>
          </cell>
        </row>
        <row r="1323">
          <cell r="F1323" t="str">
            <v>TOTAL COSTO INDIRECTO:</v>
          </cell>
          <cell r="G1323">
            <v>7215</v>
          </cell>
        </row>
        <row r="1326">
          <cell r="B1326" t="str">
            <v>PROPONENTE</v>
          </cell>
          <cell r="F1326" t="str">
            <v>ANALISIS DE PRECIO UNITARIO:</v>
          </cell>
          <cell r="G1326">
            <v>36076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homecenter.com.co/homecenter-co/product/542681/teja-366x080m-complem-pc-arquitectonica/542681/" TargetMode="External"/><Relationship Id="rId2" Type="http://schemas.openxmlformats.org/officeDocument/2006/relationships/hyperlink" Target="https://www.homecenter.com.co/homecenter-co/product/732540/pintura-5-galones-tipo-1-lavable-blanco-estuco-galon/732540/" TargetMode="External"/><Relationship Id="rId1" Type="http://schemas.openxmlformats.org/officeDocument/2006/relationships/hyperlink" Target="https://www.homecenter.com.co/homecenter-co/product/570654/pintura-para-interior-tipo-1-lavable-blanco-25-galones/570654/" TargetMode="External"/><Relationship Id="rId6" Type="http://schemas.openxmlformats.org/officeDocument/2006/relationships/drawing" Target="../drawings/drawing8.xml"/><Relationship Id="rId5" Type="http://schemas.openxmlformats.org/officeDocument/2006/relationships/printerSettings" Target="../printerSettings/printerSettings11.bin"/><Relationship Id="rId4" Type="http://schemas.openxmlformats.org/officeDocument/2006/relationships/hyperlink" Target="https://www.homecenter.com.co/homecenter-co/product/192773/griferia-lavaplatos-mezclador-8-pulgadas-piana-gricol/192773/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M58"/>
  <sheetViews>
    <sheetView view="pageBreakPreview" zoomScale="70" zoomScaleNormal="70" zoomScaleSheetLayoutView="70" workbookViewId="0">
      <selection activeCell="G17" sqref="G17"/>
    </sheetView>
  </sheetViews>
  <sheetFormatPr baseColWidth="10" defaultColWidth="11.42578125" defaultRowHeight="12.75" x14ac:dyDescent="0.2"/>
  <cols>
    <col min="1" max="1" width="8.28515625" style="61" customWidth="1"/>
    <col min="2" max="2" width="39.28515625" style="61" customWidth="1"/>
    <col min="3" max="3" width="11.42578125" style="61"/>
    <col min="4" max="4" width="11.7109375" style="61" bestFit="1" customWidth="1"/>
    <col min="5" max="6" width="11.42578125" style="61"/>
    <col min="7" max="7" width="12.7109375" style="61" bestFit="1" customWidth="1"/>
    <col min="8" max="8" width="13.42578125" style="61" customWidth="1"/>
    <col min="9" max="16384" width="11.42578125" style="14"/>
  </cols>
  <sheetData>
    <row r="1" spans="1:8" ht="15.75" x14ac:dyDescent="0.25">
      <c r="A1" s="654" t="s">
        <v>0</v>
      </c>
      <c r="B1" s="655"/>
      <c r="C1" s="655"/>
      <c r="D1" s="655"/>
      <c r="E1" s="655"/>
      <c r="F1" s="655"/>
      <c r="G1" s="655"/>
      <c r="H1" s="656"/>
    </row>
    <row r="2" spans="1:8" x14ac:dyDescent="0.2">
      <c r="A2" s="657" t="s">
        <v>1</v>
      </c>
      <c r="B2" s="658"/>
      <c r="C2" s="658"/>
      <c r="D2" s="658"/>
      <c r="E2" s="658"/>
      <c r="F2" s="658"/>
      <c r="G2" s="658"/>
      <c r="H2" s="659"/>
    </row>
    <row r="3" spans="1:8" x14ac:dyDescent="0.2">
      <c r="A3" s="657" t="s">
        <v>65</v>
      </c>
      <c r="B3" s="658"/>
      <c r="C3" s="658"/>
      <c r="D3" s="658"/>
      <c r="E3" s="658"/>
      <c r="F3" s="658"/>
      <c r="G3" s="658"/>
      <c r="H3" s="659"/>
    </row>
    <row r="4" spans="1:8" x14ac:dyDescent="0.2">
      <c r="A4" s="63"/>
      <c r="E4" s="65"/>
      <c r="F4" s="65"/>
      <c r="G4" s="65"/>
      <c r="H4" s="66"/>
    </row>
    <row r="5" spans="1:8" ht="15" customHeight="1" x14ac:dyDescent="0.2">
      <c r="A5" s="660" t="s">
        <v>160</v>
      </c>
      <c r="B5" s="661"/>
      <c r="C5" s="661"/>
      <c r="D5" s="661"/>
      <c r="E5" s="661"/>
      <c r="F5" s="661"/>
      <c r="G5" s="661"/>
      <c r="H5" s="662"/>
    </row>
    <row r="6" spans="1:8" x14ac:dyDescent="0.2">
      <c r="A6" s="111"/>
      <c r="H6" s="64"/>
    </row>
    <row r="7" spans="1:8" ht="47.25" customHeight="1" x14ac:dyDescent="0.2">
      <c r="A7" s="663" t="e">
        <f>+PRESUPUESTO!#REF!</f>
        <v>#REF!</v>
      </c>
      <c r="B7" s="664"/>
      <c r="C7" s="664"/>
      <c r="D7" s="664"/>
      <c r="E7" s="664"/>
      <c r="F7" s="664"/>
      <c r="G7" s="664"/>
      <c r="H7" s="665"/>
    </row>
    <row r="8" spans="1:8" x14ac:dyDescent="0.2">
      <c r="A8" s="63"/>
      <c r="H8" s="64"/>
    </row>
    <row r="9" spans="1:8" x14ac:dyDescent="0.2">
      <c r="A9" s="67" t="s">
        <v>27</v>
      </c>
      <c r="B9" s="68"/>
      <c r="C9" s="68"/>
      <c r="D9" s="68"/>
      <c r="E9" s="68"/>
      <c r="F9" s="68"/>
      <c r="G9" s="69"/>
      <c r="H9" s="70"/>
    </row>
    <row r="10" spans="1:8" x14ac:dyDescent="0.2">
      <c r="A10" s="71"/>
      <c r="B10" s="72" t="s">
        <v>165</v>
      </c>
      <c r="C10" s="73"/>
      <c r="D10" s="73"/>
      <c r="E10" s="73"/>
      <c r="F10" s="73"/>
      <c r="G10" s="74" t="s">
        <v>28</v>
      </c>
      <c r="H10" s="75" t="s">
        <v>17</v>
      </c>
    </row>
    <row r="11" spans="1:8" x14ac:dyDescent="0.2">
      <c r="A11" s="63"/>
      <c r="H11" s="64"/>
    </row>
    <row r="12" spans="1:8" x14ac:dyDescent="0.2">
      <c r="A12" s="76" t="s">
        <v>29</v>
      </c>
      <c r="B12" s="77" t="s">
        <v>30</v>
      </c>
      <c r="H12" s="64"/>
    </row>
    <row r="13" spans="1:8" x14ac:dyDescent="0.2">
      <c r="A13" s="78"/>
      <c r="B13" s="79" t="s">
        <v>31</v>
      </c>
      <c r="C13" s="80"/>
      <c r="D13" s="79" t="s">
        <v>32</v>
      </c>
      <c r="E13" s="81" t="s">
        <v>33</v>
      </c>
      <c r="F13" s="79" t="s">
        <v>34</v>
      </c>
      <c r="G13" s="81" t="s">
        <v>35</v>
      </c>
      <c r="H13" s="64"/>
    </row>
    <row r="14" spans="1:8" x14ac:dyDescent="0.2">
      <c r="A14" s="82"/>
      <c r="B14" s="79" t="s">
        <v>67</v>
      </c>
      <c r="C14" s="83"/>
      <c r="D14" s="84"/>
      <c r="E14" s="85"/>
      <c r="F14" s="86">
        <v>0.1</v>
      </c>
      <c r="G14" s="118">
        <f>H34*F14</f>
        <v>5130.9000000000005</v>
      </c>
      <c r="H14" s="87"/>
    </row>
    <row r="15" spans="1:8" x14ac:dyDescent="0.2">
      <c r="A15" s="82"/>
      <c r="B15" s="84"/>
      <c r="C15" s="83"/>
      <c r="D15" s="84"/>
      <c r="E15" s="85"/>
      <c r="F15" s="86"/>
      <c r="G15" s="85"/>
      <c r="H15" s="87"/>
    </row>
    <row r="16" spans="1:8" x14ac:dyDescent="0.2">
      <c r="A16" s="82"/>
      <c r="B16" s="84"/>
      <c r="C16" s="83"/>
      <c r="D16" s="84"/>
      <c r="E16" s="85"/>
      <c r="F16" s="86"/>
      <c r="G16" s="85"/>
      <c r="H16" s="88"/>
    </row>
    <row r="17" spans="1:13" x14ac:dyDescent="0.2">
      <c r="A17" s="82"/>
      <c r="B17" s="84"/>
      <c r="C17" s="83"/>
      <c r="D17" s="84"/>
      <c r="E17" s="85"/>
      <c r="F17" s="86"/>
      <c r="G17" s="85"/>
      <c r="H17" s="88"/>
    </row>
    <row r="18" spans="1:13" x14ac:dyDescent="0.2">
      <c r="A18" s="82"/>
      <c r="B18" s="84"/>
      <c r="C18" s="83"/>
      <c r="D18" s="89"/>
      <c r="E18" s="85"/>
      <c r="F18" s="85"/>
      <c r="G18" s="85"/>
      <c r="H18" s="88"/>
    </row>
    <row r="19" spans="1:13" x14ac:dyDescent="0.2">
      <c r="A19" s="90"/>
      <c r="B19" s="84"/>
      <c r="C19" s="83"/>
      <c r="D19" s="89"/>
      <c r="E19" s="85"/>
      <c r="F19" s="85"/>
      <c r="G19" s="85"/>
      <c r="H19" s="88"/>
    </row>
    <row r="20" spans="1:13" x14ac:dyDescent="0.2">
      <c r="A20" s="67"/>
      <c r="E20" s="91" t="s">
        <v>36</v>
      </c>
      <c r="F20" s="91"/>
      <c r="G20" s="91"/>
      <c r="H20" s="118">
        <f>ROUND(SUM(G14:G19),0)</f>
        <v>5131</v>
      </c>
      <c r="M20" s="16"/>
    </row>
    <row r="21" spans="1:13" x14ac:dyDescent="0.2">
      <c r="A21" s="93" t="s">
        <v>37</v>
      </c>
      <c r="B21" s="77" t="s">
        <v>38</v>
      </c>
      <c r="E21" s="91"/>
      <c r="F21" s="91"/>
      <c r="G21" s="91"/>
      <c r="H21" s="88"/>
    </row>
    <row r="22" spans="1:13" x14ac:dyDescent="0.2">
      <c r="A22" s="94"/>
      <c r="B22" s="79" t="s">
        <v>31</v>
      </c>
      <c r="C22" s="83"/>
      <c r="D22" s="84" t="s">
        <v>12</v>
      </c>
      <c r="E22" s="95" t="s">
        <v>39</v>
      </c>
      <c r="F22" s="95" t="s">
        <v>40</v>
      </c>
      <c r="G22" s="95" t="s">
        <v>35</v>
      </c>
      <c r="H22" s="88"/>
    </row>
    <row r="23" spans="1:13" x14ac:dyDescent="0.2">
      <c r="A23" s="82"/>
      <c r="B23" s="84" t="s">
        <v>132</v>
      </c>
      <c r="C23" s="83"/>
      <c r="D23" s="96" t="s">
        <v>130</v>
      </c>
      <c r="E23" s="97">
        <v>420</v>
      </c>
      <c r="F23" s="85">
        <v>650</v>
      </c>
      <c r="G23" s="118">
        <f>+F23*E23</f>
        <v>273000</v>
      </c>
      <c r="H23" s="88"/>
    </row>
    <row r="24" spans="1:13" x14ac:dyDescent="0.2">
      <c r="A24" s="82"/>
      <c r="B24" s="96" t="s">
        <v>133</v>
      </c>
      <c r="C24" s="83"/>
      <c r="D24" s="96" t="s">
        <v>17</v>
      </c>
      <c r="E24" s="85">
        <v>0.67</v>
      </c>
      <c r="F24" s="85">
        <v>60000</v>
      </c>
      <c r="G24" s="118">
        <f t="shared" ref="G24" si="0">+F24*E24</f>
        <v>40200</v>
      </c>
      <c r="H24" s="88"/>
    </row>
    <row r="25" spans="1:13" x14ac:dyDescent="0.2">
      <c r="A25" s="82"/>
      <c r="B25" s="96" t="s">
        <v>134</v>
      </c>
      <c r="C25" s="83"/>
      <c r="D25" s="96" t="s">
        <v>17</v>
      </c>
      <c r="E25" s="85">
        <v>0.67</v>
      </c>
      <c r="F25" s="85">
        <v>70000</v>
      </c>
      <c r="G25" s="118">
        <f>--E25*F25</f>
        <v>46900</v>
      </c>
      <c r="H25" s="88"/>
    </row>
    <row r="26" spans="1:13" x14ac:dyDescent="0.2">
      <c r="A26" s="82"/>
      <c r="B26" s="84" t="s">
        <v>135</v>
      </c>
      <c r="C26" s="83"/>
      <c r="D26" s="84" t="s">
        <v>136</v>
      </c>
      <c r="E26" s="85">
        <v>210</v>
      </c>
      <c r="F26" s="85">
        <v>50</v>
      </c>
      <c r="G26" s="118">
        <f>--E26*F26</f>
        <v>10500</v>
      </c>
      <c r="H26" s="88"/>
    </row>
    <row r="27" spans="1:13" x14ac:dyDescent="0.2">
      <c r="A27" s="82"/>
      <c r="B27" s="84"/>
      <c r="C27" s="83"/>
      <c r="D27" s="89"/>
      <c r="E27" s="85"/>
      <c r="F27" s="85"/>
      <c r="G27" s="85"/>
      <c r="H27" s="88"/>
    </row>
    <row r="28" spans="1:13" x14ac:dyDescent="0.2">
      <c r="A28" s="67" t="s">
        <v>41</v>
      </c>
      <c r="E28" s="91" t="s">
        <v>42</v>
      </c>
      <c r="F28" s="91"/>
      <c r="G28" s="91"/>
      <c r="H28" s="118">
        <f>(SUM(G23:G26))</f>
        <v>370600</v>
      </c>
    </row>
    <row r="29" spans="1:13" x14ac:dyDescent="0.2">
      <c r="A29" s="93" t="s">
        <v>43</v>
      </c>
      <c r="B29" s="77" t="s">
        <v>44</v>
      </c>
      <c r="E29" s="91"/>
      <c r="F29" s="91"/>
      <c r="G29" s="91"/>
      <c r="H29" s="88"/>
    </row>
    <row r="30" spans="1:13" x14ac:dyDescent="0.2">
      <c r="A30" s="82" t="s">
        <v>45</v>
      </c>
      <c r="B30" s="81" t="s">
        <v>31</v>
      </c>
      <c r="C30" s="81" t="s">
        <v>46</v>
      </c>
      <c r="D30" s="81" t="s">
        <v>47</v>
      </c>
      <c r="E30" s="95" t="s">
        <v>48</v>
      </c>
      <c r="F30" s="85" t="s">
        <v>49</v>
      </c>
      <c r="G30" s="85" t="s">
        <v>35</v>
      </c>
      <c r="H30" s="88"/>
    </row>
    <row r="31" spans="1:13" x14ac:dyDescent="0.2">
      <c r="A31" s="82">
        <v>6</v>
      </c>
      <c r="B31" s="89" t="s">
        <v>69</v>
      </c>
      <c r="C31" s="99">
        <v>30000</v>
      </c>
      <c r="D31" s="100">
        <v>0.75</v>
      </c>
      <c r="E31" s="97">
        <f>+(A31*C31)+(A31*C31*D31)</f>
        <v>315000</v>
      </c>
      <c r="F31" s="101">
        <v>7.5035875572971067</v>
      </c>
      <c r="G31" s="118">
        <f>(E31)/(F31)</f>
        <v>41979.919284565163</v>
      </c>
      <c r="H31" s="88"/>
    </row>
    <row r="32" spans="1:13" x14ac:dyDescent="0.2">
      <c r="A32" s="82">
        <v>1</v>
      </c>
      <c r="B32" s="89" t="s">
        <v>68</v>
      </c>
      <c r="C32" s="99">
        <v>40000</v>
      </c>
      <c r="D32" s="100">
        <v>0.75</v>
      </c>
      <c r="E32" s="97">
        <f>(A32*C32)+(D32*C32*A32)</f>
        <v>70000</v>
      </c>
      <c r="F32" s="101">
        <f>--F31</f>
        <v>7.5035875572971067</v>
      </c>
      <c r="G32" s="118">
        <f>E32/F32</f>
        <v>9328.8709521255914</v>
      </c>
      <c r="H32" s="88"/>
    </row>
    <row r="33" spans="1:8" x14ac:dyDescent="0.2">
      <c r="A33" s="82"/>
      <c r="B33" s="89"/>
      <c r="C33" s="89"/>
      <c r="D33" s="89"/>
      <c r="E33" s="85"/>
      <c r="F33" s="85"/>
      <c r="G33" s="85"/>
      <c r="H33" s="88"/>
    </row>
    <row r="34" spans="1:8" x14ac:dyDescent="0.2">
      <c r="A34" s="67"/>
      <c r="E34" s="91" t="s">
        <v>50</v>
      </c>
      <c r="F34" s="91"/>
      <c r="G34" s="91"/>
      <c r="H34" s="118">
        <f>ROUND(SUM(G31)+(G32),0)</f>
        <v>51309</v>
      </c>
    </row>
    <row r="35" spans="1:8" x14ac:dyDescent="0.2">
      <c r="A35" s="93" t="s">
        <v>51</v>
      </c>
      <c r="B35" s="77" t="s">
        <v>18</v>
      </c>
      <c r="E35" s="91"/>
      <c r="F35" s="91"/>
      <c r="G35" s="91"/>
      <c r="H35" s="88"/>
    </row>
    <row r="36" spans="1:8" x14ac:dyDescent="0.2">
      <c r="A36" s="82"/>
      <c r="B36" s="89" t="s">
        <v>31</v>
      </c>
      <c r="C36" s="102" t="s">
        <v>12</v>
      </c>
      <c r="D36" s="103" t="s">
        <v>13</v>
      </c>
      <c r="E36" s="103" t="s">
        <v>52</v>
      </c>
      <c r="F36" s="103"/>
      <c r="G36" s="85" t="s">
        <v>53</v>
      </c>
      <c r="H36" s="88"/>
    </row>
    <row r="37" spans="1:8" x14ac:dyDescent="0.2">
      <c r="A37" s="82"/>
      <c r="B37" s="89"/>
      <c r="C37" s="98"/>
      <c r="D37" s="89"/>
      <c r="E37" s="85"/>
      <c r="F37" s="85"/>
      <c r="G37" s="85"/>
      <c r="H37" s="88"/>
    </row>
    <row r="38" spans="1:8" x14ac:dyDescent="0.2">
      <c r="A38" s="82"/>
      <c r="B38" s="89"/>
      <c r="C38" s="97"/>
      <c r="D38" s="89"/>
      <c r="E38" s="85"/>
      <c r="F38" s="85"/>
      <c r="G38" s="85"/>
      <c r="H38" s="88"/>
    </row>
    <row r="39" spans="1:8" x14ac:dyDescent="0.2">
      <c r="A39" s="82"/>
      <c r="B39" s="89"/>
      <c r="C39" s="89"/>
      <c r="D39" s="89"/>
      <c r="E39" s="85"/>
      <c r="F39" s="85"/>
      <c r="G39" s="85"/>
      <c r="H39" s="88"/>
    </row>
    <row r="40" spans="1:8" x14ac:dyDescent="0.2">
      <c r="A40" s="67"/>
      <c r="E40" s="91" t="s">
        <v>50</v>
      </c>
      <c r="F40" s="91"/>
      <c r="G40" s="91"/>
      <c r="H40" s="92">
        <f>ROUND(SUM(G37)+(G38),0)</f>
        <v>0</v>
      </c>
    </row>
    <row r="41" spans="1:8" x14ac:dyDescent="0.2">
      <c r="A41" s="63"/>
      <c r="E41" s="91"/>
      <c r="F41" s="91"/>
      <c r="G41" s="91"/>
      <c r="H41" s="88"/>
    </row>
    <row r="42" spans="1:8" x14ac:dyDescent="0.2">
      <c r="A42" s="63"/>
      <c r="D42" s="65" t="s">
        <v>54</v>
      </c>
      <c r="E42" s="104"/>
      <c r="F42" s="104"/>
      <c r="G42" s="104"/>
      <c r="H42" s="118">
        <f>SUM(H20:H41)</f>
        <v>427040</v>
      </c>
    </row>
    <row r="43" spans="1:8" x14ac:dyDescent="0.2">
      <c r="A43" s="63"/>
      <c r="E43" s="91"/>
      <c r="F43" s="91"/>
      <c r="G43" s="91"/>
      <c r="H43" s="88"/>
    </row>
    <row r="44" spans="1:8" x14ac:dyDescent="0.2">
      <c r="A44" s="93" t="s">
        <v>55</v>
      </c>
      <c r="B44" s="77" t="s">
        <v>56</v>
      </c>
      <c r="E44" s="91"/>
      <c r="F44" s="91"/>
      <c r="G44" s="91"/>
      <c r="H44" s="88"/>
    </row>
    <row r="45" spans="1:8" x14ac:dyDescent="0.2">
      <c r="A45" s="105"/>
      <c r="B45" s="81" t="s">
        <v>31</v>
      </c>
      <c r="C45" s="81" t="s">
        <v>57</v>
      </c>
      <c r="D45" s="84" t="s">
        <v>58</v>
      </c>
      <c r="E45" s="106"/>
      <c r="F45" s="86" t="s">
        <v>59</v>
      </c>
      <c r="G45" s="106"/>
      <c r="H45" s="88"/>
    </row>
    <row r="46" spans="1:8" x14ac:dyDescent="0.2">
      <c r="A46" s="90"/>
      <c r="B46" s="81" t="s">
        <v>60</v>
      </c>
      <c r="C46" s="100">
        <v>0.23</v>
      </c>
      <c r="D46" s="84"/>
      <c r="E46" s="107"/>
      <c r="F46" s="84"/>
      <c r="G46" s="118">
        <f>+H42*C46</f>
        <v>98219.199999999997</v>
      </c>
      <c r="H46" s="88"/>
    </row>
    <row r="47" spans="1:8" x14ac:dyDescent="0.2">
      <c r="A47" s="90"/>
      <c r="B47" s="81" t="s">
        <v>61</v>
      </c>
      <c r="C47" s="100">
        <v>0.04</v>
      </c>
      <c r="D47" s="84"/>
      <c r="E47" s="107"/>
      <c r="F47" s="84"/>
      <c r="G47" s="118">
        <f>+H42*C47</f>
        <v>17081.599999999999</v>
      </c>
      <c r="H47" s="88"/>
    </row>
    <row r="48" spans="1:8" x14ac:dyDescent="0.2">
      <c r="A48" s="90"/>
      <c r="B48" s="81" t="s">
        <v>62</v>
      </c>
      <c r="C48" s="100">
        <v>0.03</v>
      </c>
      <c r="D48" s="84"/>
      <c r="E48" s="107"/>
      <c r="F48" s="84"/>
      <c r="G48" s="118">
        <f>+H42*C48</f>
        <v>12811.199999999999</v>
      </c>
      <c r="H48" s="88"/>
    </row>
    <row r="49" spans="1:9" x14ac:dyDescent="0.2">
      <c r="A49" s="63"/>
      <c r="D49" s="65" t="s">
        <v>63</v>
      </c>
      <c r="E49" s="104"/>
      <c r="F49" s="104"/>
      <c r="G49" s="104"/>
      <c r="H49" s="118">
        <f>SUM(G45:G48)</f>
        <v>128111.99999999999</v>
      </c>
    </row>
    <row r="50" spans="1:9" x14ac:dyDescent="0.2">
      <c r="A50" s="63"/>
      <c r="E50" s="91"/>
      <c r="F50" s="91"/>
      <c r="G50" s="91"/>
      <c r="H50" s="88"/>
      <c r="I50" s="15"/>
    </row>
    <row r="51" spans="1:9" x14ac:dyDescent="0.2">
      <c r="A51" s="63"/>
      <c r="D51" s="65" t="s">
        <v>64</v>
      </c>
      <c r="E51" s="104"/>
      <c r="F51" s="104"/>
      <c r="G51" s="91"/>
      <c r="H51" s="118">
        <f>H42+H49</f>
        <v>555152</v>
      </c>
    </row>
    <row r="52" spans="1:9" x14ac:dyDescent="0.2">
      <c r="A52" s="63"/>
      <c r="D52" s="65"/>
      <c r="E52" s="104"/>
      <c r="F52" s="104"/>
      <c r="G52" s="91"/>
      <c r="H52" s="88"/>
    </row>
    <row r="53" spans="1:9" x14ac:dyDescent="0.2">
      <c r="A53" s="63"/>
      <c r="D53" s="65"/>
      <c r="E53" s="104"/>
      <c r="F53" s="104"/>
      <c r="G53" s="91"/>
      <c r="H53" s="88"/>
    </row>
    <row r="54" spans="1:9" x14ac:dyDescent="0.2">
      <c r="A54" s="63"/>
      <c r="E54" s="104"/>
      <c r="F54" s="104"/>
      <c r="G54" s="91"/>
      <c r="H54" s="88"/>
    </row>
    <row r="55" spans="1:9" x14ac:dyDescent="0.2">
      <c r="A55" s="71"/>
      <c r="B55" s="73"/>
      <c r="D55" s="109"/>
      <c r="E55" s="110"/>
      <c r="F55" s="110"/>
      <c r="G55" s="72"/>
      <c r="H55" s="88"/>
    </row>
    <row r="56" spans="1:9" ht="15" x14ac:dyDescent="0.2">
      <c r="A56" s="112">
        <f>+PRESUPUESTO!A51</f>
        <v>0</v>
      </c>
      <c r="D56" s="113">
        <f>+PRESUPUESTO!C50</f>
        <v>0</v>
      </c>
      <c r="E56" s="104"/>
      <c r="F56" s="104"/>
      <c r="G56" s="91"/>
      <c r="H56" s="88"/>
    </row>
    <row r="57" spans="1:9" ht="15" x14ac:dyDescent="0.2">
      <c r="A57" s="114">
        <f>+PRESUPUESTO!A52</f>
        <v>0</v>
      </c>
      <c r="D57" s="113">
        <f>+PRESUPUESTO!C51</f>
        <v>0</v>
      </c>
      <c r="E57" s="104"/>
      <c r="F57" s="104"/>
      <c r="G57" s="91"/>
      <c r="H57" s="88"/>
    </row>
    <row r="58" spans="1:9" ht="15.75" thickBot="1" x14ac:dyDescent="0.25">
      <c r="A58" s="117" t="e">
        <f>APU!#REF!</f>
        <v>#REF!</v>
      </c>
      <c r="B58" s="62"/>
      <c r="C58" s="62"/>
      <c r="D58" s="115">
        <f>+PRESUPUESTO!C52</f>
        <v>0</v>
      </c>
      <c r="E58" s="108"/>
      <c r="F58" s="108"/>
      <c r="G58" s="108"/>
      <c r="H58" s="116"/>
    </row>
  </sheetData>
  <mergeCells count="5">
    <mergeCell ref="A1:H1"/>
    <mergeCell ref="A2:H2"/>
    <mergeCell ref="A3:H3"/>
    <mergeCell ref="A5:H5"/>
    <mergeCell ref="A7:H7"/>
  </mergeCells>
  <pageMargins left="0.7" right="0.7" top="0.75" bottom="0.75" header="0.3" footer="0.3"/>
  <pageSetup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6"/>
  <sheetViews>
    <sheetView view="pageBreakPreview" topLeftCell="A294" zoomScale="90" zoomScaleNormal="100" zoomScaleSheetLayoutView="90" workbookViewId="0">
      <selection activeCell="E316" sqref="E316"/>
    </sheetView>
  </sheetViews>
  <sheetFormatPr baseColWidth="10" defaultRowHeight="15" x14ac:dyDescent="0.25"/>
  <cols>
    <col min="1" max="1" width="48.7109375" customWidth="1"/>
    <col min="2" max="2" width="41.140625" customWidth="1"/>
    <col min="3" max="3" width="7.7109375" customWidth="1"/>
    <col min="4" max="4" width="8" customWidth="1"/>
    <col min="5" max="5" width="8.85546875" customWidth="1"/>
    <col min="6" max="6" width="6.7109375" customWidth="1"/>
    <col min="7" max="7" width="10.42578125" customWidth="1"/>
    <col min="8" max="8" width="16" customWidth="1"/>
    <col min="9" max="9" width="19.140625" style="547" customWidth="1"/>
  </cols>
  <sheetData>
    <row r="1" spans="1:9" x14ac:dyDescent="0.25">
      <c r="A1" s="706"/>
      <c r="B1" s="708" t="s">
        <v>224</v>
      </c>
      <c r="C1" s="710" t="s">
        <v>225</v>
      </c>
      <c r="D1" s="711"/>
      <c r="E1" s="712">
        <v>103</v>
      </c>
      <c r="F1" s="713"/>
      <c r="G1" s="714"/>
      <c r="H1" s="715"/>
      <c r="I1" s="716"/>
    </row>
    <row r="2" spans="1:9" x14ac:dyDescent="0.25">
      <c r="A2" s="706"/>
      <c r="B2" s="709"/>
      <c r="C2" s="720" t="s">
        <v>195</v>
      </c>
      <c r="D2" s="721"/>
      <c r="E2" s="724">
        <v>51</v>
      </c>
      <c r="F2" s="725"/>
      <c r="G2" s="726"/>
      <c r="H2" s="671"/>
      <c r="I2" s="717"/>
    </row>
    <row r="3" spans="1:9" x14ac:dyDescent="0.25">
      <c r="A3" s="706"/>
      <c r="B3" s="299" t="s">
        <v>196</v>
      </c>
      <c r="C3" s="722"/>
      <c r="D3" s="723"/>
      <c r="E3" s="724"/>
      <c r="F3" s="725"/>
      <c r="G3" s="726"/>
      <c r="H3" s="671"/>
      <c r="I3" s="717"/>
    </row>
    <row r="4" spans="1:9" x14ac:dyDescent="0.25">
      <c r="A4" s="706"/>
      <c r="B4" s="300" t="s">
        <v>197</v>
      </c>
      <c r="C4" s="727" t="s">
        <v>198</v>
      </c>
      <c r="D4" s="728"/>
      <c r="E4" s="724">
        <v>1</v>
      </c>
      <c r="F4" s="725"/>
      <c r="G4" s="726"/>
      <c r="H4" s="671"/>
      <c r="I4" s="717"/>
    </row>
    <row r="5" spans="1:9" x14ac:dyDescent="0.25">
      <c r="A5" s="706"/>
      <c r="B5" s="729" t="s">
        <v>199</v>
      </c>
      <c r="C5" s="729" t="s">
        <v>200</v>
      </c>
      <c r="D5" s="727"/>
      <c r="E5" s="730" t="s">
        <v>201</v>
      </c>
      <c r="F5" s="731"/>
      <c r="G5" s="732"/>
      <c r="H5" s="671"/>
      <c r="I5" s="717"/>
    </row>
    <row r="6" spans="1:9" ht="15.75" thickBot="1" x14ac:dyDescent="0.3">
      <c r="A6" s="707"/>
      <c r="B6" s="729"/>
      <c r="C6" s="729"/>
      <c r="D6" s="727"/>
      <c r="E6" s="733">
        <v>44216</v>
      </c>
      <c r="F6" s="734"/>
      <c r="G6" s="735"/>
      <c r="H6" s="718"/>
      <c r="I6" s="719"/>
    </row>
    <row r="7" spans="1:9" ht="15.75" thickBot="1" x14ac:dyDescent="0.3">
      <c r="A7" s="267"/>
      <c r="B7" s="268"/>
      <c r="C7" s="268"/>
      <c r="D7" s="268"/>
      <c r="E7" s="305"/>
      <c r="F7" s="305"/>
      <c r="G7" s="305"/>
      <c r="H7" s="305"/>
      <c r="I7" s="306"/>
    </row>
    <row r="8" spans="1:9" ht="14.25" customHeight="1" x14ac:dyDescent="0.25">
      <c r="A8" s="682" t="str">
        <f>PRESUPUESTO!A8</f>
        <v xml:space="preserve">ADECUACIÓN AL CENTRO DE PRIMERA INFANCIA FRONTERAS DE PAZ SEDE PUERTO COLON DEL MUNICIPIO DE SAN MIGUEL PUTUMAYO </v>
      </c>
      <c r="B8" s="683"/>
      <c r="C8" s="683"/>
      <c r="D8" s="683"/>
      <c r="E8" s="683"/>
      <c r="F8" s="683"/>
      <c r="G8" s="683"/>
      <c r="H8" s="683"/>
      <c r="I8" s="684"/>
    </row>
    <row r="9" spans="1:9" ht="22.5" customHeight="1" thickBot="1" x14ac:dyDescent="0.3">
      <c r="A9" s="685"/>
      <c r="B9" s="686"/>
      <c r="C9" s="686"/>
      <c r="D9" s="686"/>
      <c r="E9" s="686"/>
      <c r="F9" s="686"/>
      <c r="G9" s="686"/>
      <c r="H9" s="686"/>
      <c r="I9" s="687"/>
    </row>
    <row r="10" spans="1:9" ht="15.75" customHeight="1" x14ac:dyDescent="0.25">
      <c r="A10" s="475"/>
      <c r="B10" s="476"/>
      <c r="C10" s="476"/>
      <c r="D10" s="476"/>
      <c r="E10" s="476"/>
      <c r="F10" s="476"/>
      <c r="G10" s="476"/>
      <c r="H10" s="476"/>
      <c r="I10" s="477"/>
    </row>
    <row r="11" spans="1:9" ht="18" customHeight="1" thickBot="1" x14ac:dyDescent="0.3">
      <c r="A11" s="32" t="s">
        <v>356</v>
      </c>
      <c r="B11" s="252"/>
      <c r="C11" s="252"/>
      <c r="D11" s="252"/>
      <c r="E11" s="252"/>
      <c r="F11" s="252"/>
      <c r="G11" s="252"/>
      <c r="H11" s="252"/>
      <c r="I11" s="587"/>
    </row>
    <row r="12" spans="1:9" x14ac:dyDescent="0.25">
      <c r="A12" s="504" t="str">
        <f>PRESUPUESTO!B15</f>
        <v>RESANE SUPERFICIAL DE MAMPOSTERIA</v>
      </c>
      <c r="B12" s="254"/>
      <c r="C12" s="254"/>
      <c r="D12" s="255"/>
      <c r="E12" s="255"/>
      <c r="F12" s="255"/>
      <c r="G12" s="255"/>
      <c r="H12" s="255"/>
      <c r="I12" s="588" t="str">
        <f>PRESUPUESTO!D15</f>
        <v>M2</v>
      </c>
    </row>
    <row r="13" spans="1:9" ht="14.25" customHeight="1" x14ac:dyDescent="0.25">
      <c r="A13" s="256" t="s">
        <v>180</v>
      </c>
      <c r="B13" s="256" t="s">
        <v>181</v>
      </c>
      <c r="C13" s="256" t="s">
        <v>182</v>
      </c>
      <c r="D13" s="256" t="s">
        <v>183</v>
      </c>
      <c r="E13" s="256" t="s">
        <v>184</v>
      </c>
      <c r="F13" s="256" t="s">
        <v>426</v>
      </c>
      <c r="G13" s="256" t="s">
        <v>186</v>
      </c>
      <c r="H13" s="256" t="s">
        <v>327</v>
      </c>
      <c r="I13" s="257" t="s">
        <v>188</v>
      </c>
    </row>
    <row r="14" spans="1:9" x14ac:dyDescent="0.25">
      <c r="A14" s="261"/>
      <c r="B14" s="688" t="s">
        <v>413</v>
      </c>
      <c r="C14" s="689"/>
      <c r="D14" s="689"/>
      <c r="E14" s="689"/>
      <c r="F14" s="689"/>
      <c r="G14" s="689"/>
      <c r="H14" s="689"/>
      <c r="I14" s="690"/>
    </row>
    <row r="15" spans="1:9" ht="13.5" customHeight="1" x14ac:dyDescent="0.25">
      <c r="A15" s="261"/>
      <c r="B15" s="258" t="s">
        <v>321</v>
      </c>
      <c r="C15" s="258">
        <v>1</v>
      </c>
      <c r="D15" s="258">
        <v>1.5</v>
      </c>
      <c r="E15" s="259"/>
      <c r="F15" s="259"/>
      <c r="G15" s="260">
        <f>C15*D15</f>
        <v>1.5</v>
      </c>
      <c r="H15" s="260"/>
      <c r="I15" s="589">
        <f>G15</f>
        <v>1.5</v>
      </c>
    </row>
    <row r="16" spans="1:9" ht="13.5" customHeight="1" x14ac:dyDescent="0.25">
      <c r="A16" s="252"/>
      <c r="B16" s="258" t="s">
        <v>462</v>
      </c>
      <c r="C16" s="258">
        <v>2</v>
      </c>
      <c r="D16" s="258">
        <v>3</v>
      </c>
      <c r="E16" s="259"/>
      <c r="F16" s="259"/>
      <c r="G16" s="260">
        <f>C16*D16</f>
        <v>6</v>
      </c>
      <c r="H16" s="260"/>
      <c r="I16" s="589">
        <f>G16</f>
        <v>6</v>
      </c>
    </row>
    <row r="17" spans="1:11" ht="13.5" customHeight="1" x14ac:dyDescent="0.25">
      <c r="A17" s="261"/>
      <c r="B17" s="669"/>
      <c r="C17" s="670"/>
      <c r="D17" s="670"/>
      <c r="E17" s="670"/>
      <c r="F17" s="670"/>
      <c r="G17" s="671"/>
      <c r="H17" s="474" t="s">
        <v>326</v>
      </c>
      <c r="I17" s="257">
        <f>ROUND(I15+I16,2)</f>
        <v>7.5</v>
      </c>
    </row>
    <row r="18" spans="1:11" ht="15.75" thickBot="1" x14ac:dyDescent="0.3">
      <c r="A18" s="32" t="s">
        <v>357</v>
      </c>
      <c r="B18" s="252"/>
      <c r="C18" s="252"/>
      <c r="D18" s="252"/>
      <c r="E18" s="252"/>
      <c r="F18" s="252"/>
      <c r="G18" s="252"/>
      <c r="H18" s="252"/>
      <c r="I18" s="590"/>
    </row>
    <row r="19" spans="1:11" ht="26.25" x14ac:dyDescent="0.25">
      <c r="A19" s="579" t="str">
        <f>PRESUPUESTO!B16</f>
        <v>DEMOLICION DE ENCHAPE DE PISO CERAMICA INCLUYE CONTRAPISO</v>
      </c>
      <c r="B19" s="254"/>
      <c r="C19" s="254"/>
      <c r="D19" s="255"/>
      <c r="E19" s="255"/>
      <c r="F19" s="255"/>
      <c r="G19" s="255"/>
      <c r="H19" s="255"/>
      <c r="I19" s="588" t="str">
        <f>PRESUPUESTO!D16</f>
        <v>M2</v>
      </c>
    </row>
    <row r="20" spans="1:11" x14ac:dyDescent="0.25">
      <c r="A20" s="578" t="s">
        <v>180</v>
      </c>
      <c r="B20" s="256" t="s">
        <v>181</v>
      </c>
      <c r="C20" s="256" t="s">
        <v>182</v>
      </c>
      <c r="D20" s="256" t="s">
        <v>183</v>
      </c>
      <c r="E20" s="256" t="s">
        <v>184</v>
      </c>
      <c r="F20" s="256" t="s">
        <v>185</v>
      </c>
      <c r="G20" s="256" t="s">
        <v>186</v>
      </c>
      <c r="H20" s="256" t="s">
        <v>187</v>
      </c>
      <c r="I20" s="257" t="s">
        <v>188</v>
      </c>
    </row>
    <row r="21" spans="1:11" x14ac:dyDescent="0.25">
      <c r="A21" s="494"/>
      <c r="B21" s="258" t="s">
        <v>429</v>
      </c>
      <c r="C21" s="258">
        <v>1</v>
      </c>
      <c r="D21" s="258">
        <v>3.37</v>
      </c>
      <c r="E21" s="259">
        <v>3.11</v>
      </c>
      <c r="F21" s="259"/>
      <c r="G21" s="260">
        <f>D21*E21</f>
        <v>10.480700000000001</v>
      </c>
      <c r="H21" s="260"/>
      <c r="I21" s="589">
        <f>G21</f>
        <v>10.480700000000001</v>
      </c>
      <c r="K21" s="253"/>
    </row>
    <row r="22" spans="1:11" x14ac:dyDescent="0.25">
      <c r="A22" s="265"/>
      <c r="B22" s="640" t="s">
        <v>515</v>
      </c>
      <c r="C22" s="258">
        <v>1</v>
      </c>
      <c r="D22" s="258">
        <v>4</v>
      </c>
      <c r="E22" s="259">
        <v>1</v>
      </c>
      <c r="F22" s="259"/>
      <c r="G22" s="260">
        <f>D22*E22</f>
        <v>4</v>
      </c>
      <c r="H22" s="260"/>
      <c r="I22" s="589">
        <f>G22</f>
        <v>4</v>
      </c>
      <c r="K22" s="253"/>
    </row>
    <row r="23" spans="1:11" x14ac:dyDescent="0.25">
      <c r="A23" s="265"/>
      <c r="B23" s="342"/>
      <c r="C23" s="258"/>
      <c r="D23" s="258"/>
      <c r="E23" s="259"/>
      <c r="F23" s="259"/>
      <c r="G23" s="260"/>
      <c r="H23" s="260"/>
      <c r="I23" s="589">
        <f t="shared" ref="I23" si="0">G23</f>
        <v>0</v>
      </c>
    </row>
    <row r="24" spans="1:11" ht="15.75" thickBot="1" x14ac:dyDescent="0.3">
      <c r="A24" s="262" t="s">
        <v>239</v>
      </c>
      <c r="B24" s="263"/>
      <c r="C24" s="263"/>
      <c r="D24" s="263"/>
      <c r="E24" s="263"/>
      <c r="F24" s="263"/>
      <c r="G24" s="263"/>
      <c r="H24" s="263"/>
      <c r="I24" s="591">
        <f>ROUND((SUM(I21:I23)),2)</f>
        <v>14.48</v>
      </c>
    </row>
    <row r="25" spans="1:11" x14ac:dyDescent="0.25">
      <c r="A25" s="252"/>
      <c r="B25" s="252"/>
      <c r="C25" s="252"/>
      <c r="D25" s="252"/>
      <c r="E25" s="252"/>
      <c r="F25" s="252"/>
      <c r="G25" s="252"/>
      <c r="H25" s="252"/>
      <c r="I25" s="590"/>
    </row>
    <row r="26" spans="1:11" ht="15.75" thickBot="1" x14ac:dyDescent="0.3">
      <c r="A26" s="32"/>
      <c r="B26" s="32"/>
      <c r="C26" s="32"/>
      <c r="D26" s="32"/>
      <c r="E26" s="32"/>
      <c r="F26" s="32"/>
      <c r="G26" s="32"/>
      <c r="H26" s="32"/>
      <c r="I26" s="592"/>
    </row>
    <row r="27" spans="1:11" ht="15.75" thickBot="1" x14ac:dyDescent="0.3">
      <c r="A27" s="691" t="str">
        <f>PRESUPUESTO!B18</f>
        <v>PINTURA</v>
      </c>
      <c r="B27" s="692"/>
      <c r="C27" s="692"/>
      <c r="D27" s="692"/>
      <c r="E27" s="692"/>
      <c r="F27" s="692"/>
      <c r="G27" s="692"/>
      <c r="H27" s="692"/>
      <c r="I27" s="693"/>
    </row>
    <row r="28" spans="1:11" x14ac:dyDescent="0.25">
      <c r="A28" s="32"/>
      <c r="B28" s="32"/>
      <c r="C28" s="32"/>
      <c r="D28" s="32"/>
      <c r="E28" s="32"/>
      <c r="F28" s="32"/>
      <c r="G28" s="32"/>
      <c r="H28" s="32"/>
      <c r="I28" s="592"/>
    </row>
    <row r="29" spans="1:11" ht="15.75" hidden="1" thickBot="1" x14ac:dyDescent="0.3">
      <c r="A29" s="32" t="s">
        <v>259</v>
      </c>
      <c r="I29" s="257" t="s">
        <v>233</v>
      </c>
    </row>
    <row r="30" spans="1:11" ht="32.450000000000003" hidden="1" customHeight="1" thickBot="1" x14ac:dyDescent="0.3">
      <c r="A30" s="430" t="str">
        <f>PRESUPUESTO!B19</f>
        <v>SUMINISTRO Y APLICACIÓN ESTUCO PLASTICO ACRILICO SOBRE MUROS H MAX. 1.0M</v>
      </c>
      <c r="B30" s="256" t="s">
        <v>181</v>
      </c>
      <c r="C30" s="256" t="s">
        <v>182</v>
      </c>
      <c r="D30" s="256" t="s">
        <v>183</v>
      </c>
      <c r="E30" s="256" t="s">
        <v>184</v>
      </c>
      <c r="F30" s="256" t="s">
        <v>185</v>
      </c>
      <c r="G30" s="256" t="s">
        <v>186</v>
      </c>
      <c r="H30" s="256" t="s">
        <v>187</v>
      </c>
      <c r="I30" s="341" t="s">
        <v>188</v>
      </c>
    </row>
    <row r="31" spans="1:11" hidden="1" x14ac:dyDescent="0.25">
      <c r="A31" s="264" t="s">
        <v>180</v>
      </c>
      <c r="B31" s="342"/>
      <c r="C31" s="258"/>
      <c r="D31" s="258"/>
      <c r="E31" s="259"/>
      <c r="F31" s="259"/>
      <c r="G31" s="260"/>
      <c r="H31" s="259"/>
      <c r="I31" s="589">
        <f>D31</f>
        <v>0</v>
      </c>
    </row>
    <row r="32" spans="1:11" hidden="1" x14ac:dyDescent="0.25">
      <c r="B32" s="342" t="s">
        <v>266</v>
      </c>
      <c r="C32" s="258">
        <v>1</v>
      </c>
      <c r="D32" s="258">
        <f>D21</f>
        <v>3.37</v>
      </c>
      <c r="E32" s="259">
        <f>E21</f>
        <v>3.11</v>
      </c>
      <c r="F32" s="259"/>
      <c r="G32" s="260">
        <f>C32*D32*E32</f>
        <v>10.480700000000001</v>
      </c>
      <c r="H32" s="259"/>
      <c r="I32" s="589">
        <f>G32</f>
        <v>10.480700000000001</v>
      </c>
    </row>
    <row r="33" spans="1:9" hidden="1" x14ac:dyDescent="0.25">
      <c r="A33" s="265"/>
      <c r="B33" s="342" t="s">
        <v>265</v>
      </c>
      <c r="C33" s="258">
        <v>1</v>
      </c>
      <c r="D33" s="258">
        <f>D22</f>
        <v>4</v>
      </c>
      <c r="E33" s="259">
        <v>1</v>
      </c>
      <c r="F33" s="259"/>
      <c r="G33" s="260">
        <f>C33*D33*E33</f>
        <v>4</v>
      </c>
      <c r="H33" s="260"/>
      <c r="I33" s="589">
        <f t="shared" ref="I33" si="1">G33</f>
        <v>4</v>
      </c>
    </row>
    <row r="34" spans="1:9" hidden="1" x14ac:dyDescent="0.25">
      <c r="A34" s="265"/>
      <c r="B34" s="342"/>
      <c r="C34" s="258"/>
      <c r="D34" s="258"/>
      <c r="E34" s="259"/>
      <c r="F34" s="259"/>
      <c r="G34" s="260"/>
      <c r="H34" s="260"/>
      <c r="I34" s="589">
        <f>G34</f>
        <v>0</v>
      </c>
    </row>
    <row r="35" spans="1:9" hidden="1" x14ac:dyDescent="0.25">
      <c r="A35" s="265"/>
      <c r="B35" s="258"/>
      <c r="C35" s="258"/>
      <c r="D35" s="258"/>
      <c r="E35" s="259"/>
      <c r="F35" s="259"/>
      <c r="G35" s="260"/>
      <c r="H35" s="260"/>
      <c r="I35" s="589"/>
    </row>
    <row r="36" spans="1:9" hidden="1" x14ac:dyDescent="0.25">
      <c r="A36" s="265"/>
      <c r="B36" s="258"/>
      <c r="C36" s="258"/>
      <c r="D36" s="258"/>
      <c r="E36" s="259"/>
      <c r="F36" s="259"/>
      <c r="G36" s="260"/>
      <c r="H36" s="259"/>
      <c r="I36" s="593"/>
    </row>
    <row r="37" spans="1:9" ht="15.75" hidden="1" thickBot="1" x14ac:dyDescent="0.3">
      <c r="A37" s="262" t="s">
        <v>239</v>
      </c>
      <c r="B37" s="263"/>
      <c r="C37" s="263"/>
      <c r="D37" s="263"/>
      <c r="E37" s="263"/>
      <c r="F37" s="263"/>
      <c r="G37" s="263"/>
      <c r="H37" s="263"/>
      <c r="I37" s="591">
        <f>ROUND((SUM(I31:I36)),2)</f>
        <v>14.48</v>
      </c>
    </row>
    <row r="38" spans="1:9" hidden="1" x14ac:dyDescent="0.25">
      <c r="A38" s="32"/>
      <c r="B38" s="32"/>
      <c r="C38" s="32"/>
      <c r="D38" s="32"/>
      <c r="E38" s="32"/>
      <c r="F38" s="32"/>
      <c r="G38" s="32"/>
      <c r="H38" s="32"/>
      <c r="I38" s="592"/>
    </row>
    <row r="39" spans="1:9" ht="15.75" hidden="1" thickBot="1" x14ac:dyDescent="0.3">
      <c r="A39" s="32" t="s">
        <v>260</v>
      </c>
      <c r="I39" s="257" t="s">
        <v>233</v>
      </c>
    </row>
    <row r="40" spans="1:9" ht="15.75" hidden="1" thickBot="1" x14ac:dyDescent="0.3">
      <c r="A40" s="430" t="e">
        <f>PRESUPUESTO!#REF!</f>
        <v>#REF!</v>
      </c>
      <c r="B40" s="256" t="s">
        <v>181</v>
      </c>
      <c r="C40" s="256" t="s">
        <v>182</v>
      </c>
      <c r="D40" s="256" t="s">
        <v>183</v>
      </c>
      <c r="E40" s="256" t="s">
        <v>184</v>
      </c>
      <c r="F40" s="256" t="s">
        <v>185</v>
      </c>
      <c r="G40" s="256" t="s">
        <v>186</v>
      </c>
      <c r="H40" s="256" t="s">
        <v>187</v>
      </c>
      <c r="I40" s="341" t="s">
        <v>188</v>
      </c>
    </row>
    <row r="41" spans="1:9" hidden="1" x14ac:dyDescent="0.25">
      <c r="A41" s="264" t="s">
        <v>180</v>
      </c>
      <c r="B41" s="342"/>
      <c r="C41" s="258"/>
      <c r="D41" s="258"/>
      <c r="E41" s="259"/>
      <c r="F41" s="259"/>
      <c r="G41" s="260"/>
      <c r="H41" s="259"/>
      <c r="I41" s="589">
        <f>D41</f>
        <v>0</v>
      </c>
    </row>
    <row r="42" spans="1:9" hidden="1" x14ac:dyDescent="0.25">
      <c r="B42" s="342" t="s">
        <v>267</v>
      </c>
      <c r="C42" s="258">
        <v>1</v>
      </c>
      <c r="D42" s="258">
        <f>D32</f>
        <v>3.37</v>
      </c>
      <c r="E42" s="259">
        <f>E32</f>
        <v>3.11</v>
      </c>
      <c r="F42" s="259"/>
      <c r="G42" s="260">
        <f>C42*D42*E42</f>
        <v>10.480700000000001</v>
      </c>
      <c r="H42" s="259"/>
      <c r="I42" s="589">
        <f>G42</f>
        <v>10.480700000000001</v>
      </c>
    </row>
    <row r="43" spans="1:9" hidden="1" x14ac:dyDescent="0.25">
      <c r="A43" s="265"/>
      <c r="B43" s="342"/>
      <c r="C43" s="258"/>
      <c r="D43" s="258"/>
      <c r="E43" s="259"/>
      <c r="F43" s="259"/>
      <c r="G43" s="260"/>
      <c r="H43" s="260"/>
      <c r="I43" s="589">
        <f t="shared" ref="I43" si="2">G43</f>
        <v>0</v>
      </c>
    </row>
    <row r="44" spans="1:9" hidden="1" x14ac:dyDescent="0.25">
      <c r="A44" s="265"/>
      <c r="B44" s="342"/>
      <c r="C44" s="258"/>
      <c r="D44" s="258"/>
      <c r="E44" s="259"/>
      <c r="F44" s="259"/>
      <c r="G44" s="260"/>
      <c r="H44" s="260"/>
      <c r="I44" s="589">
        <f>G44</f>
        <v>0</v>
      </c>
    </row>
    <row r="45" spans="1:9" hidden="1" x14ac:dyDescent="0.25">
      <c r="A45" s="265"/>
      <c r="B45" s="258"/>
      <c r="C45" s="258"/>
      <c r="D45" s="258"/>
      <c r="E45" s="259"/>
      <c r="F45" s="259"/>
      <c r="G45" s="260"/>
      <c r="H45" s="260"/>
      <c r="I45" s="589"/>
    </row>
    <row r="46" spans="1:9" hidden="1" x14ac:dyDescent="0.25">
      <c r="A46" s="265"/>
      <c r="B46" s="258"/>
      <c r="C46" s="258"/>
      <c r="D46" s="258"/>
      <c r="E46" s="259"/>
      <c r="F46" s="259"/>
      <c r="G46" s="260"/>
      <c r="H46" s="259"/>
      <c r="I46" s="593"/>
    </row>
    <row r="47" spans="1:9" ht="15.75" hidden="1" thickBot="1" x14ac:dyDescent="0.3">
      <c r="A47" s="262" t="s">
        <v>239</v>
      </c>
      <c r="B47" s="263"/>
      <c r="C47" s="263"/>
      <c r="D47" s="263"/>
      <c r="E47" s="263"/>
      <c r="F47" s="263"/>
      <c r="G47" s="263"/>
      <c r="H47" s="263"/>
      <c r="I47" s="591">
        <f>ROUND((SUM(I41:I46)),2)</f>
        <v>10.48</v>
      </c>
    </row>
    <row r="48" spans="1:9" ht="15.75" thickBot="1" x14ac:dyDescent="0.3">
      <c r="A48" s="32" t="s">
        <v>331</v>
      </c>
      <c r="I48" s="257" t="str">
        <f>PRESUPUESTO!D19</f>
        <v>M2</v>
      </c>
    </row>
    <row r="49" spans="1:9" ht="43.9" customHeight="1" thickBot="1" x14ac:dyDescent="0.3">
      <c r="A49" s="430" t="str">
        <f>PRESUPUESTO!B19</f>
        <v>SUMINISTRO Y APLICACIÓN ESTUCO PLASTICO ACRILICO SOBRE MUROS H MAX. 1.0M</v>
      </c>
      <c r="B49" s="256" t="s">
        <v>181</v>
      </c>
      <c r="C49" s="256" t="s">
        <v>182</v>
      </c>
      <c r="D49" s="256" t="s">
        <v>183</v>
      </c>
      <c r="E49" s="256" t="s">
        <v>184</v>
      </c>
      <c r="F49" s="256" t="s">
        <v>185</v>
      </c>
      <c r="G49" s="256" t="s">
        <v>186</v>
      </c>
      <c r="H49" s="641" t="s">
        <v>516</v>
      </c>
      <c r="I49" s="341" t="s">
        <v>188</v>
      </c>
    </row>
    <row r="50" spans="1:9" x14ac:dyDescent="0.25">
      <c r="A50" s="264" t="s">
        <v>180</v>
      </c>
      <c r="B50" s="666" t="s">
        <v>413</v>
      </c>
      <c r="C50" s="667"/>
      <c r="D50" s="667"/>
      <c r="E50" s="667"/>
      <c r="F50" s="667"/>
      <c r="G50" s="667"/>
      <c r="H50" s="667"/>
      <c r="I50" s="668"/>
    </row>
    <row r="51" spans="1:9" x14ac:dyDescent="0.25">
      <c r="B51" s="675" t="s">
        <v>414</v>
      </c>
      <c r="C51" s="676"/>
      <c r="D51" s="676"/>
      <c r="E51" s="676"/>
      <c r="F51" s="676"/>
      <c r="G51" s="676"/>
      <c r="H51" s="676"/>
      <c r="I51" s="677"/>
    </row>
    <row r="52" spans="1:9" x14ac:dyDescent="0.25">
      <c r="B52" s="496" t="s">
        <v>428</v>
      </c>
      <c r="C52" s="342">
        <v>1</v>
      </c>
      <c r="D52" s="342">
        <v>1.5</v>
      </c>
      <c r="E52" s="342">
        <v>0.9</v>
      </c>
      <c r="F52" s="342"/>
      <c r="G52" s="342">
        <f>C52*D52*E52</f>
        <v>1.35</v>
      </c>
      <c r="H52" s="342"/>
      <c r="I52" s="589">
        <f>G52</f>
        <v>1.35</v>
      </c>
    </row>
    <row r="53" spans="1:9" x14ac:dyDescent="0.25">
      <c r="A53" s="265"/>
      <c r="B53" s="258" t="s">
        <v>415</v>
      </c>
      <c r="C53" s="258">
        <v>1</v>
      </c>
      <c r="D53" s="258">
        <v>1</v>
      </c>
      <c r="E53" s="259">
        <v>4.25</v>
      </c>
      <c r="F53" s="259"/>
      <c r="G53" s="260">
        <f t="shared" ref="G53:G60" si="3">C53*D53*E53</f>
        <v>4.25</v>
      </c>
      <c r="H53" s="260"/>
      <c r="I53" s="589">
        <f>G53</f>
        <v>4.25</v>
      </c>
    </row>
    <row r="54" spans="1:9" x14ac:dyDescent="0.25">
      <c r="A54" s="265"/>
      <c r="B54" s="258" t="s">
        <v>416</v>
      </c>
      <c r="C54" s="258">
        <v>1</v>
      </c>
      <c r="D54" s="258">
        <v>1</v>
      </c>
      <c r="E54" s="259">
        <v>2.95</v>
      </c>
      <c r="F54" s="259"/>
      <c r="G54" s="260">
        <f t="shared" si="3"/>
        <v>2.95</v>
      </c>
      <c r="H54" s="260"/>
      <c r="I54" s="589">
        <f t="shared" ref="I54:I64" si="4">G54</f>
        <v>2.95</v>
      </c>
    </row>
    <row r="55" spans="1:9" x14ac:dyDescent="0.25">
      <c r="A55" s="265"/>
      <c r="B55" s="258" t="s">
        <v>422</v>
      </c>
      <c r="C55" s="258">
        <v>2</v>
      </c>
      <c r="D55" s="258">
        <v>1</v>
      </c>
      <c r="E55" s="259">
        <v>3.5</v>
      </c>
      <c r="F55" s="259"/>
      <c r="G55" s="260">
        <f t="shared" si="3"/>
        <v>7</v>
      </c>
      <c r="H55" s="260"/>
      <c r="I55" s="589">
        <f t="shared" si="4"/>
        <v>7</v>
      </c>
    </row>
    <row r="56" spans="1:9" x14ac:dyDescent="0.25">
      <c r="A56" s="265"/>
      <c r="B56" s="258" t="s">
        <v>417</v>
      </c>
      <c r="C56" s="258">
        <v>2</v>
      </c>
      <c r="D56" s="258">
        <v>1</v>
      </c>
      <c r="E56" s="259">
        <v>1.25</v>
      </c>
      <c r="F56" s="259"/>
      <c r="G56" s="260">
        <f t="shared" si="3"/>
        <v>2.5</v>
      </c>
      <c r="H56" s="260"/>
      <c r="I56" s="589">
        <f t="shared" si="4"/>
        <v>2.5</v>
      </c>
    </row>
    <row r="57" spans="1:9" x14ac:dyDescent="0.25">
      <c r="A57" s="265"/>
      <c r="B57" s="258" t="s">
        <v>417</v>
      </c>
      <c r="C57" s="258">
        <v>2</v>
      </c>
      <c r="D57" s="258">
        <v>1</v>
      </c>
      <c r="E57" s="259">
        <v>1.1399999999999999</v>
      </c>
      <c r="F57" s="259"/>
      <c r="G57" s="260">
        <f t="shared" si="3"/>
        <v>2.2799999999999998</v>
      </c>
      <c r="H57" s="260"/>
      <c r="I57" s="589">
        <f t="shared" si="4"/>
        <v>2.2799999999999998</v>
      </c>
    </row>
    <row r="58" spans="1:9" x14ac:dyDescent="0.25">
      <c r="A58" s="265"/>
      <c r="B58" s="258" t="s">
        <v>423</v>
      </c>
      <c r="C58" s="258">
        <v>1</v>
      </c>
      <c r="D58" s="258">
        <v>1</v>
      </c>
      <c r="E58" s="259">
        <v>1.37</v>
      </c>
      <c r="F58" s="259"/>
      <c r="G58" s="260">
        <f t="shared" si="3"/>
        <v>1.37</v>
      </c>
      <c r="H58" s="260"/>
      <c r="I58" s="589">
        <f t="shared" si="4"/>
        <v>1.37</v>
      </c>
    </row>
    <row r="59" spans="1:9" x14ac:dyDescent="0.25">
      <c r="A59" s="265"/>
      <c r="B59" s="258" t="s">
        <v>424</v>
      </c>
      <c r="C59" s="258">
        <v>1</v>
      </c>
      <c r="D59" s="258">
        <v>1</v>
      </c>
      <c r="E59" s="259">
        <v>3.09</v>
      </c>
      <c r="F59" s="259"/>
      <c r="G59" s="260">
        <f t="shared" si="3"/>
        <v>3.09</v>
      </c>
      <c r="H59" s="260"/>
      <c r="I59" s="589">
        <f t="shared" si="4"/>
        <v>3.09</v>
      </c>
    </row>
    <row r="60" spans="1:9" x14ac:dyDescent="0.25">
      <c r="A60" s="265"/>
      <c r="B60" s="258" t="s">
        <v>418</v>
      </c>
      <c r="C60" s="258">
        <v>2</v>
      </c>
      <c r="D60" s="258">
        <v>1</v>
      </c>
      <c r="E60" s="259">
        <v>3.15</v>
      </c>
      <c r="F60" s="259"/>
      <c r="G60" s="260">
        <f t="shared" si="3"/>
        <v>6.3</v>
      </c>
      <c r="H60" s="260"/>
      <c r="I60" s="589">
        <f t="shared" si="4"/>
        <v>6.3</v>
      </c>
    </row>
    <row r="61" spans="1:9" x14ac:dyDescent="0.25">
      <c r="A61" s="265"/>
      <c r="B61" s="258" t="s">
        <v>418</v>
      </c>
      <c r="C61" s="258">
        <v>2</v>
      </c>
      <c r="D61" s="258">
        <v>1</v>
      </c>
      <c r="E61" s="259">
        <v>0.69</v>
      </c>
      <c r="F61" s="259"/>
      <c r="G61" s="260">
        <f t="shared" ref="G61:G64" si="5">C61*D61*E61</f>
        <v>1.38</v>
      </c>
      <c r="H61" s="260"/>
      <c r="I61" s="589">
        <f t="shared" si="4"/>
        <v>1.38</v>
      </c>
    </row>
    <row r="62" spans="1:9" x14ac:dyDescent="0.25">
      <c r="A62" s="265"/>
      <c r="B62" s="258" t="s">
        <v>418</v>
      </c>
      <c r="C62" s="258">
        <v>2</v>
      </c>
      <c r="D62" s="258">
        <v>1</v>
      </c>
      <c r="E62" s="259">
        <v>2.06</v>
      </c>
      <c r="F62" s="259"/>
      <c r="G62" s="260">
        <f t="shared" si="5"/>
        <v>4.12</v>
      </c>
      <c r="H62" s="260"/>
      <c r="I62" s="589">
        <f t="shared" si="4"/>
        <v>4.12</v>
      </c>
    </row>
    <row r="63" spans="1:9" x14ac:dyDescent="0.25">
      <c r="A63" s="265"/>
      <c r="B63" s="258" t="s">
        <v>419</v>
      </c>
      <c r="C63" s="258">
        <v>2</v>
      </c>
      <c r="D63" s="258">
        <v>1</v>
      </c>
      <c r="E63" s="259">
        <v>0.82</v>
      </c>
      <c r="F63" s="259"/>
      <c r="G63" s="260">
        <f t="shared" si="5"/>
        <v>1.64</v>
      </c>
      <c r="H63" s="260"/>
      <c r="I63" s="589">
        <f t="shared" si="4"/>
        <v>1.64</v>
      </c>
    </row>
    <row r="64" spans="1:9" x14ac:dyDescent="0.25">
      <c r="A64" s="265"/>
      <c r="B64" s="258" t="s">
        <v>420</v>
      </c>
      <c r="C64" s="258">
        <v>1</v>
      </c>
      <c r="D64" s="258">
        <v>1</v>
      </c>
      <c r="E64" s="259">
        <v>3.15</v>
      </c>
      <c r="F64" s="259"/>
      <c r="G64" s="260">
        <f t="shared" si="5"/>
        <v>3.15</v>
      </c>
      <c r="H64" s="260"/>
      <c r="I64" s="589">
        <f t="shared" si="4"/>
        <v>3.15</v>
      </c>
    </row>
    <row r="65" spans="1:9" x14ac:dyDescent="0.25">
      <c r="A65" s="265"/>
      <c r="B65" s="669"/>
      <c r="C65" s="670"/>
      <c r="D65" s="670"/>
      <c r="E65" s="670"/>
      <c r="F65" s="670"/>
      <c r="G65" s="671"/>
      <c r="H65" s="474" t="s">
        <v>326</v>
      </c>
      <c r="I65" s="257">
        <f>ROUND((SUM(I52:I64)),2)</f>
        <v>41.38</v>
      </c>
    </row>
    <row r="66" spans="1:9" x14ac:dyDescent="0.25">
      <c r="A66" s="265"/>
      <c r="B66" s="666" t="s">
        <v>284</v>
      </c>
      <c r="C66" s="667"/>
      <c r="D66" s="667"/>
      <c r="E66" s="667"/>
      <c r="F66" s="667"/>
      <c r="G66" s="667"/>
      <c r="H66" s="667"/>
      <c r="I66" s="668"/>
    </row>
    <row r="67" spans="1:9" x14ac:dyDescent="0.25">
      <c r="A67" s="265"/>
      <c r="B67" s="672" t="s">
        <v>303</v>
      </c>
      <c r="C67" s="673"/>
      <c r="D67" s="673"/>
      <c r="E67" s="673"/>
      <c r="F67" s="673"/>
      <c r="G67" s="673"/>
      <c r="H67" s="673"/>
      <c r="I67" s="674"/>
    </row>
    <row r="68" spans="1:9" x14ac:dyDescent="0.25">
      <c r="A68" s="265"/>
      <c r="B68" s="468" t="s">
        <v>289</v>
      </c>
      <c r="C68" s="258">
        <v>2</v>
      </c>
      <c r="D68" s="258">
        <v>3.81</v>
      </c>
      <c r="E68" s="259"/>
      <c r="F68" s="259">
        <v>3.4</v>
      </c>
      <c r="G68" s="260">
        <f>C68*D68*F68</f>
        <v>25.908000000000001</v>
      </c>
      <c r="H68" s="260">
        <v>0</v>
      </c>
      <c r="I68" s="589">
        <f>(G68-H68)</f>
        <v>25.908000000000001</v>
      </c>
    </row>
    <row r="69" spans="1:9" x14ac:dyDescent="0.25">
      <c r="A69" s="265"/>
      <c r="B69" s="258" t="s">
        <v>290</v>
      </c>
      <c r="C69" s="258">
        <v>2</v>
      </c>
      <c r="D69" s="258">
        <f>3.53</f>
        <v>3.53</v>
      </c>
      <c r="E69" s="259"/>
      <c r="F69" s="259">
        <v>3</v>
      </c>
      <c r="G69" s="260">
        <f>C69*D69*F69</f>
        <v>21.18</v>
      </c>
      <c r="H69" s="260">
        <f>(2.57*2)</f>
        <v>5.14</v>
      </c>
      <c r="I69" s="589">
        <f t="shared" ref="I69:I73" si="6">(G69-H69)</f>
        <v>16.04</v>
      </c>
    </row>
    <row r="70" spans="1:9" x14ac:dyDescent="0.25">
      <c r="A70" s="265"/>
      <c r="B70" s="469" t="s">
        <v>301</v>
      </c>
      <c r="C70" s="258">
        <v>2</v>
      </c>
      <c r="D70" s="258">
        <v>3.38</v>
      </c>
      <c r="E70" s="259"/>
      <c r="F70" s="259">
        <v>3</v>
      </c>
      <c r="G70" s="260">
        <f t="shared" ref="G70:G73" si="7">C70*D70*F70</f>
        <v>20.28</v>
      </c>
      <c r="H70" s="260">
        <f>2.78*2</f>
        <v>5.56</v>
      </c>
      <c r="I70" s="589">
        <f t="shared" si="6"/>
        <v>14.720000000000002</v>
      </c>
    </row>
    <row r="71" spans="1:9" x14ac:dyDescent="0.25">
      <c r="A71" s="265"/>
      <c r="B71" s="258" t="s">
        <v>291</v>
      </c>
      <c r="C71" s="258">
        <v>2</v>
      </c>
      <c r="D71" s="258">
        <v>3.55</v>
      </c>
      <c r="E71" s="259"/>
      <c r="F71" s="259">
        <v>3</v>
      </c>
      <c r="G71" s="260">
        <f t="shared" si="7"/>
        <v>21.299999999999997</v>
      </c>
      <c r="H71" s="260">
        <f>1.48*0.8</f>
        <v>1.1839999999999999</v>
      </c>
      <c r="I71" s="589">
        <f t="shared" si="6"/>
        <v>20.115999999999996</v>
      </c>
    </row>
    <row r="72" spans="1:9" x14ac:dyDescent="0.25">
      <c r="A72" s="265"/>
      <c r="B72" s="258" t="s">
        <v>292</v>
      </c>
      <c r="C72" s="258">
        <v>2</v>
      </c>
      <c r="D72" s="258">
        <v>3.15</v>
      </c>
      <c r="E72" s="259"/>
      <c r="F72" s="259">
        <v>2.8</v>
      </c>
      <c r="G72" s="260">
        <f t="shared" si="7"/>
        <v>17.639999999999997</v>
      </c>
      <c r="H72" s="260">
        <f>(1*0.75)+(1.28*1.9)</f>
        <v>3.1819999999999999</v>
      </c>
      <c r="I72" s="589">
        <f t="shared" si="6"/>
        <v>14.457999999999997</v>
      </c>
    </row>
    <row r="73" spans="1:9" x14ac:dyDescent="0.25">
      <c r="A73" s="265"/>
      <c r="B73" s="258" t="s">
        <v>293</v>
      </c>
      <c r="C73" s="258">
        <v>2</v>
      </c>
      <c r="D73" s="258">
        <v>1.48</v>
      </c>
      <c r="E73" s="259"/>
      <c r="F73" s="259">
        <v>2.8</v>
      </c>
      <c r="G73" s="260">
        <f t="shared" si="7"/>
        <v>8.2880000000000003</v>
      </c>
      <c r="H73" s="260">
        <f>0.88*2</f>
        <v>1.76</v>
      </c>
      <c r="I73" s="589">
        <f t="shared" si="6"/>
        <v>6.5280000000000005</v>
      </c>
    </row>
    <row r="74" spans="1:9" x14ac:dyDescent="0.25">
      <c r="A74" s="265"/>
      <c r="B74" s="669"/>
      <c r="C74" s="670"/>
      <c r="D74" s="670"/>
      <c r="E74" s="670"/>
      <c r="F74" s="670"/>
      <c r="G74" s="671"/>
      <c r="H74" s="474" t="s">
        <v>326</v>
      </c>
      <c r="I74" s="257">
        <f>ROUND((SUM(I68:I73)),2)</f>
        <v>97.77</v>
      </c>
    </row>
    <row r="75" spans="1:9" x14ac:dyDescent="0.25">
      <c r="A75" s="265"/>
      <c r="B75" s="678" t="s">
        <v>304</v>
      </c>
      <c r="C75" s="678"/>
      <c r="D75" s="678"/>
      <c r="E75" s="678"/>
      <c r="F75" s="678"/>
      <c r="G75" s="678"/>
      <c r="H75" s="678"/>
      <c r="I75" s="678"/>
    </row>
    <row r="76" spans="1:9" x14ac:dyDescent="0.25">
      <c r="A76" s="265"/>
      <c r="B76" s="258" t="s">
        <v>289</v>
      </c>
      <c r="C76" s="258">
        <v>2</v>
      </c>
      <c r="D76" s="258">
        <v>3.8</v>
      </c>
      <c r="E76" s="259"/>
      <c r="F76" s="259">
        <v>3.4</v>
      </c>
      <c r="G76" s="468">
        <f>C76*D76*F76</f>
        <v>25.84</v>
      </c>
      <c r="H76" s="260">
        <v>0</v>
      </c>
      <c r="I76" s="589">
        <f t="shared" ref="I76:I81" si="8">(G76-H76)</f>
        <v>25.84</v>
      </c>
    </row>
    <row r="77" spans="1:9" x14ac:dyDescent="0.25">
      <c r="A77" s="265"/>
      <c r="B77" s="258" t="s">
        <v>290</v>
      </c>
      <c r="C77" s="258">
        <v>2</v>
      </c>
      <c r="D77" s="258">
        <v>3.53</v>
      </c>
      <c r="E77" s="259"/>
      <c r="F77" s="259">
        <v>3</v>
      </c>
      <c r="G77" s="468">
        <f t="shared" ref="G77:G81" si="9">C77*D77*F77</f>
        <v>21.18</v>
      </c>
      <c r="H77" s="260">
        <v>0</v>
      </c>
      <c r="I77" s="589">
        <f t="shared" si="8"/>
        <v>21.18</v>
      </c>
    </row>
    <row r="78" spans="1:9" x14ac:dyDescent="0.25">
      <c r="A78" s="265"/>
      <c r="B78" s="469" t="s">
        <v>301</v>
      </c>
      <c r="C78" s="258">
        <v>2</v>
      </c>
      <c r="D78" s="258">
        <v>3.22</v>
      </c>
      <c r="E78" s="259"/>
      <c r="F78" s="259">
        <v>3</v>
      </c>
      <c r="G78" s="468">
        <f t="shared" si="9"/>
        <v>19.32</v>
      </c>
      <c r="H78" s="260">
        <f>(1.6*2.3)</f>
        <v>3.6799999999999997</v>
      </c>
      <c r="I78" s="589">
        <f t="shared" si="8"/>
        <v>15.64</v>
      </c>
    </row>
    <row r="79" spans="1:9" x14ac:dyDescent="0.25">
      <c r="A79" s="265"/>
      <c r="B79" s="258" t="s">
        <v>291</v>
      </c>
      <c r="C79" s="258">
        <v>2</v>
      </c>
      <c r="D79" s="258">
        <v>3.51</v>
      </c>
      <c r="E79" s="259"/>
      <c r="F79" s="259">
        <v>3</v>
      </c>
      <c r="G79" s="468">
        <f t="shared" si="9"/>
        <v>21.06</v>
      </c>
      <c r="H79" s="260">
        <f>(2.38*0.6)</f>
        <v>1.4279999999999999</v>
      </c>
      <c r="I79" s="589">
        <f t="shared" si="8"/>
        <v>19.631999999999998</v>
      </c>
    </row>
    <row r="80" spans="1:9" x14ac:dyDescent="0.25">
      <c r="A80" s="265"/>
      <c r="B80" s="258" t="s">
        <v>292</v>
      </c>
      <c r="C80" s="258">
        <v>2</v>
      </c>
      <c r="D80" s="258">
        <v>3.15</v>
      </c>
      <c r="E80" s="259"/>
      <c r="F80" s="259">
        <v>3</v>
      </c>
      <c r="G80" s="468">
        <f t="shared" si="9"/>
        <v>18.899999999999999</v>
      </c>
      <c r="H80" s="260">
        <f>(1.9*0.55)</f>
        <v>1.0449999999999999</v>
      </c>
      <c r="I80" s="589">
        <f t="shared" si="8"/>
        <v>17.854999999999997</v>
      </c>
    </row>
    <row r="81" spans="1:9" x14ac:dyDescent="0.25">
      <c r="A81" s="265"/>
      <c r="B81" s="258" t="s">
        <v>293</v>
      </c>
      <c r="C81" s="258">
        <v>2</v>
      </c>
      <c r="D81" s="258">
        <v>1.46</v>
      </c>
      <c r="E81" s="259"/>
      <c r="F81" s="259">
        <v>2.8</v>
      </c>
      <c r="G81" s="468">
        <f t="shared" si="9"/>
        <v>8.1760000000000002</v>
      </c>
      <c r="H81" s="260">
        <v>0</v>
      </c>
      <c r="I81" s="589">
        <f t="shared" si="8"/>
        <v>8.1760000000000002</v>
      </c>
    </row>
    <row r="82" spans="1:9" x14ac:dyDescent="0.25">
      <c r="A82" s="265"/>
      <c r="B82" s="470"/>
      <c r="C82" s="471"/>
      <c r="D82" s="471"/>
      <c r="E82" s="472"/>
      <c r="F82" s="472"/>
      <c r="G82" s="473"/>
      <c r="H82" s="474" t="s">
        <v>326</v>
      </c>
      <c r="I82" s="361">
        <f>ROUND((SUM(I76:I81)),2)</f>
        <v>108.32</v>
      </c>
    </row>
    <row r="83" spans="1:9" x14ac:dyDescent="0.25">
      <c r="A83" s="265"/>
      <c r="B83" s="342" t="s">
        <v>462</v>
      </c>
      <c r="C83" s="342">
        <v>1</v>
      </c>
      <c r="D83" s="342">
        <v>60</v>
      </c>
      <c r="E83" s="584"/>
      <c r="F83" s="584"/>
      <c r="G83" s="585"/>
      <c r="H83" s="586"/>
      <c r="I83" s="589"/>
    </row>
    <row r="84" spans="1:9" x14ac:dyDescent="0.25">
      <c r="A84" s="265"/>
      <c r="B84" s="580"/>
      <c r="C84" s="581"/>
      <c r="D84" s="581"/>
      <c r="E84" s="582"/>
      <c r="F84" s="582"/>
      <c r="G84" s="583"/>
      <c r="H84" s="474" t="s">
        <v>326</v>
      </c>
      <c r="I84" s="361">
        <f>ROUND((SUM(I83)),2)</f>
        <v>0</v>
      </c>
    </row>
    <row r="85" spans="1:9" x14ac:dyDescent="0.25">
      <c r="A85" s="265"/>
      <c r="B85" s="736" t="s">
        <v>351</v>
      </c>
      <c r="C85" s="737"/>
      <c r="D85" s="737"/>
      <c r="E85" s="737"/>
      <c r="F85" s="737"/>
      <c r="G85" s="737"/>
      <c r="H85" s="738"/>
      <c r="I85" s="594">
        <f>ROUND((SUM(I82+I74+I65+I84)),2)</f>
        <v>247.47</v>
      </c>
    </row>
    <row r="86" spans="1:9" x14ac:dyDescent="0.25">
      <c r="A86" s="32"/>
      <c r="B86" s="32"/>
      <c r="C86" s="32"/>
      <c r="D86" s="32"/>
      <c r="E86" s="32"/>
      <c r="F86" s="32"/>
      <c r="G86" s="32"/>
      <c r="H86" s="32"/>
      <c r="I86" s="592"/>
    </row>
    <row r="87" spans="1:9" ht="15.75" thickBot="1" x14ac:dyDescent="0.3">
      <c r="A87" s="32" t="s">
        <v>358</v>
      </c>
      <c r="I87" s="257" t="str">
        <f>PRESUPUESTO!D20</f>
        <v>M2</v>
      </c>
    </row>
    <row r="88" spans="1:9" ht="39.75" thickBot="1" x14ac:dyDescent="0.3">
      <c r="A88" s="430" t="str">
        <f>PRESUPUESTO!B20</f>
        <v>VINILO INTERIOR TIPO 1 COLOR A CONVENIR (2 MANOS)</v>
      </c>
      <c r="B88" s="256" t="s">
        <v>181</v>
      </c>
      <c r="C88" s="256" t="s">
        <v>182</v>
      </c>
      <c r="D88" s="256" t="s">
        <v>183</v>
      </c>
      <c r="E88" s="256" t="s">
        <v>184</v>
      </c>
      <c r="F88" s="256" t="s">
        <v>185</v>
      </c>
      <c r="G88" s="256" t="s">
        <v>186</v>
      </c>
      <c r="H88" s="641" t="s">
        <v>516</v>
      </c>
      <c r="I88" s="341" t="s">
        <v>188</v>
      </c>
    </row>
    <row r="89" spans="1:9" x14ac:dyDescent="0.25">
      <c r="A89" s="264" t="s">
        <v>180</v>
      </c>
      <c r="B89" s="679"/>
      <c r="C89" s="680"/>
      <c r="D89" s="680"/>
      <c r="E89" s="680"/>
      <c r="F89" s="680"/>
      <c r="G89" s="680"/>
      <c r="H89" s="680"/>
      <c r="I89" s="681"/>
    </row>
    <row r="90" spans="1:9" x14ac:dyDescent="0.25">
      <c r="A90" s="478"/>
      <c r="B90" s="675" t="s">
        <v>413</v>
      </c>
      <c r="C90" s="676"/>
      <c r="D90" s="676"/>
      <c r="E90" s="676"/>
      <c r="F90" s="676"/>
      <c r="G90" s="676"/>
      <c r="H90" s="676"/>
      <c r="I90" s="677"/>
    </row>
    <row r="91" spans="1:9" x14ac:dyDescent="0.25">
      <c r="A91" s="478"/>
      <c r="B91" s="675" t="s">
        <v>302</v>
      </c>
      <c r="C91" s="676"/>
      <c r="D91" s="676"/>
      <c r="E91" s="676"/>
      <c r="F91" s="676"/>
      <c r="G91" s="676"/>
      <c r="H91" s="676"/>
      <c r="I91" s="677"/>
    </row>
    <row r="92" spans="1:9" x14ac:dyDescent="0.25">
      <c r="A92" s="478"/>
      <c r="B92" s="258" t="s">
        <v>285</v>
      </c>
      <c r="C92" s="258">
        <v>1</v>
      </c>
      <c r="D92" s="258">
        <v>6.89</v>
      </c>
      <c r="E92" s="259"/>
      <c r="F92" s="259">
        <v>3.4</v>
      </c>
      <c r="G92" s="572">
        <f>D92*F92</f>
        <v>23.425999999999998</v>
      </c>
      <c r="H92" s="260">
        <f>(1.16*0.78)+(2.88*1.4)</f>
        <v>4.9367999999999999</v>
      </c>
      <c r="I92" s="589">
        <f>G92-H92</f>
        <v>18.489199999999997</v>
      </c>
    </row>
    <row r="93" spans="1:9" x14ac:dyDescent="0.25">
      <c r="A93" s="478"/>
      <c r="B93" s="258" t="s">
        <v>286</v>
      </c>
      <c r="C93" s="258">
        <v>1</v>
      </c>
      <c r="D93" s="258">
        <v>6.03</v>
      </c>
      <c r="E93" s="259"/>
      <c r="F93" s="259">
        <v>3.4</v>
      </c>
      <c r="G93" s="572">
        <f t="shared" ref="G93:G95" si="10">D93*F93</f>
        <v>20.501999999999999</v>
      </c>
      <c r="H93" s="260">
        <f>(2.78*0.78)+(1*0.8)</f>
        <v>2.9683999999999999</v>
      </c>
      <c r="I93" s="589">
        <f>G93-H93</f>
        <v>17.5336</v>
      </c>
    </row>
    <row r="94" spans="1:9" x14ac:dyDescent="0.25">
      <c r="A94" s="478"/>
      <c r="B94" s="258" t="s">
        <v>287</v>
      </c>
      <c r="C94" s="258">
        <v>1</v>
      </c>
      <c r="D94" s="258">
        <v>5.81</v>
      </c>
      <c r="E94" s="259"/>
      <c r="F94" s="259">
        <v>3.4</v>
      </c>
      <c r="G94" s="572">
        <f t="shared" si="10"/>
        <v>19.753999999999998</v>
      </c>
      <c r="H94" s="260">
        <f>(2.6*0.8)+(1*0.8)</f>
        <v>2.88</v>
      </c>
      <c r="I94" s="589">
        <f>G94-H94</f>
        <v>16.873999999999999</v>
      </c>
    </row>
    <row r="95" spans="1:9" x14ac:dyDescent="0.25">
      <c r="A95" s="478"/>
      <c r="B95" s="258" t="s">
        <v>288</v>
      </c>
      <c r="C95" s="258">
        <v>1</v>
      </c>
      <c r="D95" s="258">
        <v>8.34</v>
      </c>
      <c r="E95" s="259"/>
      <c r="F95" s="259">
        <v>3.4</v>
      </c>
      <c r="G95" s="572">
        <f t="shared" si="10"/>
        <v>28.355999999999998</v>
      </c>
      <c r="H95" s="260">
        <f>(1.26*1.8)+(1.05*1.8)+(1.18*0.85)+(0.98*0.7)</f>
        <v>5.8470000000000004</v>
      </c>
      <c r="I95" s="589">
        <f>G95-H95</f>
        <v>22.508999999999997</v>
      </c>
    </row>
    <row r="96" spans="1:9" x14ac:dyDescent="0.25">
      <c r="A96" s="478"/>
      <c r="B96" s="669"/>
      <c r="C96" s="670"/>
      <c r="D96" s="670"/>
      <c r="E96" s="670"/>
      <c r="F96" s="670"/>
      <c r="G96" s="671"/>
      <c r="H96" s="474" t="s">
        <v>326</v>
      </c>
      <c r="I96" s="257">
        <f>ROUND((SUM(I92:I95)),2)</f>
        <v>75.41</v>
      </c>
    </row>
    <row r="97" spans="1:9" x14ac:dyDescent="0.25">
      <c r="A97" s="478"/>
      <c r="B97" s="672" t="s">
        <v>303</v>
      </c>
      <c r="C97" s="673"/>
      <c r="D97" s="673"/>
      <c r="E97" s="673"/>
      <c r="F97" s="673"/>
      <c r="G97" s="673"/>
      <c r="H97" s="673"/>
      <c r="I97" s="674"/>
    </row>
    <row r="98" spans="1:9" x14ac:dyDescent="0.25">
      <c r="A98" s="478"/>
      <c r="B98" s="503" t="s">
        <v>289</v>
      </c>
      <c r="C98" s="258">
        <v>1</v>
      </c>
      <c r="D98" s="258">
        <v>3.67</v>
      </c>
      <c r="E98" s="259"/>
      <c r="F98" s="259">
        <v>3.4</v>
      </c>
      <c r="G98" s="572">
        <f>D98*F98</f>
        <v>12.478</v>
      </c>
      <c r="H98" s="260">
        <v>0</v>
      </c>
      <c r="I98" s="589">
        <f>G98</f>
        <v>12.478</v>
      </c>
    </row>
    <row r="99" spans="1:9" x14ac:dyDescent="0.25">
      <c r="A99" s="478"/>
      <c r="B99" s="258" t="s">
        <v>290</v>
      </c>
      <c r="C99" s="258">
        <v>1</v>
      </c>
      <c r="D99" s="258">
        <f>3.53</f>
        <v>3.53</v>
      </c>
      <c r="E99" s="259"/>
      <c r="F99" s="259">
        <v>3</v>
      </c>
      <c r="G99" s="572">
        <f t="shared" ref="G99:G103" si="11">D99*F99</f>
        <v>10.59</v>
      </c>
      <c r="H99" s="260">
        <f>(2.57*2)</f>
        <v>5.14</v>
      </c>
      <c r="I99" s="589">
        <f>(G99-H99)</f>
        <v>5.45</v>
      </c>
    </row>
    <row r="100" spans="1:9" x14ac:dyDescent="0.25">
      <c r="A100" s="478"/>
      <c r="B100" s="469" t="s">
        <v>301</v>
      </c>
      <c r="C100" s="258">
        <v>1</v>
      </c>
      <c r="D100" s="258">
        <v>3.38</v>
      </c>
      <c r="E100" s="259"/>
      <c r="F100" s="259">
        <v>3</v>
      </c>
      <c r="G100" s="572">
        <f t="shared" si="11"/>
        <v>10.14</v>
      </c>
      <c r="H100" s="260">
        <f>2.78*2</f>
        <v>5.56</v>
      </c>
      <c r="I100" s="589">
        <f t="shared" ref="I100:I103" si="12">(G100-H100)</f>
        <v>4.580000000000001</v>
      </c>
    </row>
    <row r="101" spans="1:9" x14ac:dyDescent="0.25">
      <c r="A101" s="478"/>
      <c r="B101" s="258" t="s">
        <v>291</v>
      </c>
      <c r="C101" s="258">
        <v>1</v>
      </c>
      <c r="D101" s="258">
        <v>3.34</v>
      </c>
      <c r="E101" s="259"/>
      <c r="F101" s="259">
        <v>3</v>
      </c>
      <c r="G101" s="572">
        <f t="shared" si="11"/>
        <v>10.02</v>
      </c>
      <c r="H101" s="260">
        <f>1.48*0.8</f>
        <v>1.1839999999999999</v>
      </c>
      <c r="I101" s="589">
        <f t="shared" si="12"/>
        <v>8.8360000000000003</v>
      </c>
    </row>
    <row r="102" spans="1:9" x14ac:dyDescent="0.25">
      <c r="A102" s="478"/>
      <c r="B102" s="258" t="s">
        <v>292</v>
      </c>
      <c r="C102" s="258">
        <v>1</v>
      </c>
      <c r="D102" s="258">
        <v>3.15</v>
      </c>
      <c r="E102" s="259"/>
      <c r="F102" s="259">
        <v>3</v>
      </c>
      <c r="G102" s="572">
        <f t="shared" si="11"/>
        <v>9.4499999999999993</v>
      </c>
      <c r="H102" s="260">
        <f>(1*0.75)+(1.28*1.9)</f>
        <v>3.1819999999999999</v>
      </c>
      <c r="I102" s="589">
        <f t="shared" si="12"/>
        <v>6.2679999999999989</v>
      </c>
    </row>
    <row r="103" spans="1:9" x14ac:dyDescent="0.25">
      <c r="A103" s="478"/>
      <c r="B103" s="258" t="s">
        <v>293</v>
      </c>
      <c r="C103" s="258">
        <v>1</v>
      </c>
      <c r="D103" s="258">
        <v>1.63</v>
      </c>
      <c r="E103" s="259"/>
      <c r="F103" s="259">
        <v>3</v>
      </c>
      <c r="G103" s="572">
        <f t="shared" si="11"/>
        <v>4.8899999999999997</v>
      </c>
      <c r="H103" s="260">
        <f>0.88*2</f>
        <v>1.76</v>
      </c>
      <c r="I103" s="589">
        <f t="shared" si="12"/>
        <v>3.13</v>
      </c>
    </row>
    <row r="104" spans="1:9" x14ac:dyDescent="0.25">
      <c r="A104" s="478"/>
      <c r="B104" s="669"/>
      <c r="C104" s="670"/>
      <c r="D104" s="670"/>
      <c r="E104" s="670"/>
      <c r="F104" s="670"/>
      <c r="G104" s="671"/>
      <c r="H104" s="474" t="s">
        <v>326</v>
      </c>
      <c r="I104" s="257">
        <f>ROUND((SUM(I98:I103)),2)</f>
        <v>40.74</v>
      </c>
    </row>
    <row r="105" spans="1:9" x14ac:dyDescent="0.25">
      <c r="A105" s="478"/>
      <c r="B105" s="672" t="s">
        <v>411</v>
      </c>
      <c r="C105" s="673"/>
      <c r="D105" s="673"/>
      <c r="E105" s="673"/>
      <c r="F105" s="673"/>
      <c r="G105" s="673"/>
      <c r="H105" s="673"/>
      <c r="I105" s="674"/>
    </row>
    <row r="106" spans="1:9" x14ac:dyDescent="0.25">
      <c r="A106" s="478"/>
      <c r="B106" s="258" t="s">
        <v>294</v>
      </c>
      <c r="C106" s="258">
        <v>1</v>
      </c>
      <c r="D106" s="258">
        <v>4.37</v>
      </c>
      <c r="E106" s="258"/>
      <c r="F106" s="259">
        <v>3</v>
      </c>
      <c r="G106" s="572">
        <f>D106*F106</f>
        <v>13.11</v>
      </c>
      <c r="H106" s="260">
        <f>(2.62*1.7)</f>
        <v>4.4539999999999997</v>
      </c>
      <c r="I106" s="589">
        <f t="shared" ref="I106:I112" si="13">(G106-H106)</f>
        <v>8.6559999999999988</v>
      </c>
    </row>
    <row r="107" spans="1:9" x14ac:dyDescent="0.25">
      <c r="A107" s="478"/>
      <c r="B107" s="258" t="s">
        <v>295</v>
      </c>
      <c r="C107" s="258">
        <v>1</v>
      </c>
      <c r="D107" s="258">
        <v>3.12</v>
      </c>
      <c r="E107" s="259"/>
      <c r="F107" s="259">
        <v>3</v>
      </c>
      <c r="G107" s="572">
        <f t="shared" ref="G107:G112" si="14">D107*F107</f>
        <v>9.36</v>
      </c>
      <c r="H107" s="260">
        <f>(1.78*1.7)</f>
        <v>3.0259999999999998</v>
      </c>
      <c r="I107" s="589">
        <f t="shared" si="13"/>
        <v>6.3339999999999996</v>
      </c>
    </row>
    <row r="108" spans="1:9" x14ac:dyDescent="0.25">
      <c r="A108" s="478"/>
      <c r="B108" s="258" t="s">
        <v>296</v>
      </c>
      <c r="C108" s="258">
        <v>1</v>
      </c>
      <c r="D108" s="258">
        <v>4.29</v>
      </c>
      <c r="E108" s="259"/>
      <c r="F108" s="259">
        <v>3</v>
      </c>
      <c r="G108" s="572">
        <f t="shared" si="14"/>
        <v>12.870000000000001</v>
      </c>
      <c r="H108" s="260">
        <f>(0.73*1.7)+(0.95*0.8)</f>
        <v>2.0009999999999999</v>
      </c>
      <c r="I108" s="589">
        <f t="shared" si="13"/>
        <v>10.869000000000002</v>
      </c>
    </row>
    <row r="109" spans="1:9" x14ac:dyDescent="0.25">
      <c r="A109" s="478"/>
      <c r="B109" s="258" t="s">
        <v>297</v>
      </c>
      <c r="C109" s="258">
        <v>1</v>
      </c>
      <c r="D109" s="258">
        <v>4.37</v>
      </c>
      <c r="E109" s="259"/>
      <c r="F109" s="259">
        <v>3</v>
      </c>
      <c r="G109" s="572">
        <f t="shared" si="14"/>
        <v>13.11</v>
      </c>
      <c r="H109" s="260">
        <f>(1.5*0.8)+(1.38*0.8)</f>
        <v>2.3040000000000003</v>
      </c>
      <c r="I109" s="589">
        <f t="shared" si="13"/>
        <v>10.805999999999999</v>
      </c>
    </row>
    <row r="110" spans="1:9" x14ac:dyDescent="0.25">
      <c r="A110" s="478"/>
      <c r="B110" s="258" t="s">
        <v>298</v>
      </c>
      <c r="C110" s="258">
        <v>1</v>
      </c>
      <c r="D110" s="258">
        <v>4.34</v>
      </c>
      <c r="E110" s="259"/>
      <c r="F110" s="259">
        <v>3</v>
      </c>
      <c r="G110" s="572">
        <f t="shared" si="14"/>
        <v>13.02</v>
      </c>
      <c r="H110" s="260">
        <f>(1.25*0.8)</f>
        <v>1</v>
      </c>
      <c r="I110" s="589">
        <f t="shared" si="13"/>
        <v>12.02</v>
      </c>
    </row>
    <row r="111" spans="1:9" x14ac:dyDescent="0.25">
      <c r="A111" s="478"/>
      <c r="B111" s="258" t="s">
        <v>299</v>
      </c>
      <c r="C111" s="258">
        <v>1</v>
      </c>
      <c r="D111" s="258">
        <v>4.37</v>
      </c>
      <c r="E111" s="259"/>
      <c r="F111" s="259">
        <v>3</v>
      </c>
      <c r="G111" s="572">
        <f t="shared" si="14"/>
        <v>13.11</v>
      </c>
      <c r="H111" s="260">
        <f>(1.33*0.8)+(1.1*1.5)</f>
        <v>2.7140000000000004</v>
      </c>
      <c r="I111" s="589">
        <f t="shared" si="13"/>
        <v>10.395999999999999</v>
      </c>
    </row>
    <row r="112" spans="1:9" x14ac:dyDescent="0.25">
      <c r="A112" s="478"/>
      <c r="B112" s="258" t="s">
        <v>300</v>
      </c>
      <c r="C112" s="258">
        <v>1</v>
      </c>
      <c r="D112" s="258">
        <v>2.2000000000000002</v>
      </c>
      <c r="E112" s="259"/>
      <c r="F112" s="259">
        <v>3</v>
      </c>
      <c r="G112" s="572">
        <f t="shared" si="14"/>
        <v>6.6000000000000005</v>
      </c>
      <c r="H112" s="260">
        <f>(1.22*0.8)</f>
        <v>0.97599999999999998</v>
      </c>
      <c r="I112" s="589">
        <f t="shared" si="13"/>
        <v>5.6240000000000006</v>
      </c>
    </row>
    <row r="113" spans="1:9" x14ac:dyDescent="0.25">
      <c r="A113" s="478"/>
      <c r="B113" s="703"/>
      <c r="C113" s="704"/>
      <c r="D113" s="704"/>
      <c r="E113" s="704"/>
      <c r="F113" s="704"/>
      <c r="G113" s="705"/>
      <c r="H113" s="474" t="s">
        <v>326</v>
      </c>
      <c r="I113" s="257">
        <f>ROUND((SUM(I106:I112)),2)</f>
        <v>64.709999999999994</v>
      </c>
    </row>
    <row r="114" spans="1:9" x14ac:dyDescent="0.25">
      <c r="A114" s="478"/>
      <c r="B114" s="678" t="s">
        <v>304</v>
      </c>
      <c r="C114" s="678"/>
      <c r="D114" s="678"/>
      <c r="E114" s="678"/>
      <c r="F114" s="678"/>
      <c r="G114" s="678"/>
      <c r="H114" s="678"/>
      <c r="I114" s="678"/>
    </row>
    <row r="115" spans="1:9" x14ac:dyDescent="0.25">
      <c r="A115" s="478"/>
      <c r="B115" s="258" t="s">
        <v>289</v>
      </c>
      <c r="C115" s="258">
        <v>1</v>
      </c>
      <c r="D115" s="258">
        <v>3.67</v>
      </c>
      <c r="E115" s="259"/>
      <c r="F115" s="259">
        <v>3.4</v>
      </c>
      <c r="G115" s="572">
        <f>D115*F115</f>
        <v>12.478</v>
      </c>
      <c r="H115" s="260">
        <v>0</v>
      </c>
      <c r="I115" s="589">
        <f>G115</f>
        <v>12.478</v>
      </c>
    </row>
    <row r="116" spans="1:9" x14ac:dyDescent="0.25">
      <c r="A116" s="478"/>
      <c r="B116" s="258" t="s">
        <v>290</v>
      </c>
      <c r="C116" s="258">
        <v>1</v>
      </c>
      <c r="D116" s="258">
        <v>3.53</v>
      </c>
      <c r="E116" s="259"/>
      <c r="F116" s="259">
        <v>3</v>
      </c>
      <c r="G116" s="468">
        <f>D116*F116</f>
        <v>10.59</v>
      </c>
      <c r="H116" s="260">
        <v>0</v>
      </c>
      <c r="I116" s="589">
        <f t="shared" ref="I116:I120" si="15">G116</f>
        <v>10.59</v>
      </c>
    </row>
    <row r="117" spans="1:9" x14ac:dyDescent="0.25">
      <c r="A117" s="478"/>
      <c r="B117" s="469" t="s">
        <v>301</v>
      </c>
      <c r="C117" s="258">
        <v>1</v>
      </c>
      <c r="D117" s="258">
        <v>3.38</v>
      </c>
      <c r="E117" s="259"/>
      <c r="F117" s="259">
        <v>3</v>
      </c>
      <c r="G117" s="468">
        <f t="shared" ref="G117:G120" si="16">D117*F117</f>
        <v>10.14</v>
      </c>
      <c r="H117" s="260">
        <f>(1.6*2)</f>
        <v>3.2</v>
      </c>
      <c r="I117" s="589">
        <f t="shared" si="15"/>
        <v>10.14</v>
      </c>
    </row>
    <row r="118" spans="1:9" x14ac:dyDescent="0.25">
      <c r="A118" s="478"/>
      <c r="B118" s="258" t="s">
        <v>291</v>
      </c>
      <c r="C118" s="258">
        <v>1</v>
      </c>
      <c r="D118" s="258">
        <v>3.36</v>
      </c>
      <c r="E118" s="259"/>
      <c r="F118" s="259">
        <v>3</v>
      </c>
      <c r="G118" s="468">
        <f t="shared" si="16"/>
        <v>10.08</v>
      </c>
      <c r="H118" s="260">
        <f>(2.38*0.6)</f>
        <v>1.4279999999999999</v>
      </c>
      <c r="I118" s="589">
        <f t="shared" si="15"/>
        <v>10.08</v>
      </c>
    </row>
    <row r="119" spans="1:9" x14ac:dyDescent="0.25">
      <c r="A119" s="478"/>
      <c r="B119" s="258" t="s">
        <v>292</v>
      </c>
      <c r="C119" s="258">
        <v>1</v>
      </c>
      <c r="D119" s="258">
        <v>3.15</v>
      </c>
      <c r="E119" s="259"/>
      <c r="F119" s="259">
        <v>3</v>
      </c>
      <c r="G119" s="468">
        <f t="shared" si="16"/>
        <v>9.4499999999999993</v>
      </c>
      <c r="H119" s="260">
        <f>(1.9*0.55)</f>
        <v>1.0449999999999999</v>
      </c>
      <c r="I119" s="589">
        <f t="shared" si="15"/>
        <v>9.4499999999999993</v>
      </c>
    </row>
    <row r="120" spans="1:9" x14ac:dyDescent="0.25">
      <c r="A120" s="478"/>
      <c r="B120" s="258" t="s">
        <v>293</v>
      </c>
      <c r="C120" s="258">
        <v>1</v>
      </c>
      <c r="D120" s="258">
        <v>1.59</v>
      </c>
      <c r="E120" s="259"/>
      <c r="F120" s="259">
        <v>3</v>
      </c>
      <c r="G120" s="468">
        <f t="shared" si="16"/>
        <v>4.7700000000000005</v>
      </c>
      <c r="H120" s="260">
        <v>0</v>
      </c>
      <c r="I120" s="589">
        <f t="shared" si="15"/>
        <v>4.7700000000000005</v>
      </c>
    </row>
    <row r="121" spans="1:9" x14ac:dyDescent="0.25">
      <c r="A121" s="478"/>
      <c r="B121" s="470"/>
      <c r="C121" s="471"/>
      <c r="D121" s="471"/>
      <c r="E121" s="472"/>
      <c r="F121" s="472"/>
      <c r="G121" s="473"/>
      <c r="H121" s="474" t="s">
        <v>326</v>
      </c>
      <c r="I121" s="257">
        <f>ROUND((SUM(I115:I120)),2)</f>
        <v>57.51</v>
      </c>
    </row>
    <row r="122" spans="1:9" x14ac:dyDescent="0.25">
      <c r="A122" s="478"/>
      <c r="B122" s="742" t="s">
        <v>456</v>
      </c>
      <c r="C122" s="742"/>
      <c r="D122" s="742"/>
      <c r="E122" s="742"/>
      <c r="F122" s="742"/>
      <c r="G122" s="742"/>
      <c r="H122" s="742"/>
      <c r="I122" s="594">
        <f>ROUND(SUM(I96+I104+I113+I121),2)</f>
        <v>238.37</v>
      </c>
    </row>
    <row r="123" spans="1:9" x14ac:dyDescent="0.25">
      <c r="A123" s="478"/>
      <c r="B123" s="739" t="s">
        <v>455</v>
      </c>
      <c r="C123" s="740"/>
      <c r="D123" s="740"/>
      <c r="E123" s="740"/>
      <c r="F123" s="740"/>
      <c r="G123" s="740"/>
      <c r="H123" s="740"/>
      <c r="I123" s="741"/>
    </row>
    <row r="124" spans="1:9" x14ac:dyDescent="0.25">
      <c r="A124" s="478"/>
      <c r="B124" s="468" t="s">
        <v>340</v>
      </c>
      <c r="C124" s="258">
        <v>1</v>
      </c>
      <c r="D124" s="258">
        <v>3.55</v>
      </c>
      <c r="E124" s="259"/>
      <c r="F124" s="259">
        <v>3.4</v>
      </c>
      <c r="G124" s="572">
        <f t="shared" ref="G124:G158" si="17">D124*F124</f>
        <v>12.069999999999999</v>
      </c>
      <c r="H124" s="260">
        <v>0</v>
      </c>
      <c r="I124" s="589">
        <f>G124-H124</f>
        <v>12.069999999999999</v>
      </c>
    </row>
    <row r="125" spans="1:9" x14ac:dyDescent="0.25">
      <c r="A125" s="478"/>
      <c r="B125" s="468" t="s">
        <v>339</v>
      </c>
      <c r="C125" s="258">
        <v>1</v>
      </c>
      <c r="D125" s="258">
        <f>(1.96*2)+(2.1*2)</f>
        <v>8.120000000000001</v>
      </c>
      <c r="E125" s="259"/>
      <c r="F125" s="259">
        <v>2.8</v>
      </c>
      <c r="G125" s="572">
        <f t="shared" si="17"/>
        <v>22.736000000000001</v>
      </c>
      <c r="H125" s="260">
        <f>(0.76*2)</f>
        <v>1.52</v>
      </c>
      <c r="I125" s="589">
        <f t="shared" ref="I125:I136" si="18">G125-H125</f>
        <v>21.216000000000001</v>
      </c>
    </row>
    <row r="126" spans="1:9" x14ac:dyDescent="0.25">
      <c r="A126" s="478"/>
      <c r="B126" s="468" t="s">
        <v>335</v>
      </c>
      <c r="C126" s="258">
        <v>1</v>
      </c>
      <c r="D126" s="258">
        <f>(3.55*2)</f>
        <v>7.1</v>
      </c>
      <c r="E126" s="259"/>
      <c r="F126" s="259">
        <v>3</v>
      </c>
      <c r="G126" s="572">
        <f t="shared" si="17"/>
        <v>21.299999999999997</v>
      </c>
      <c r="H126" s="260">
        <v>0</v>
      </c>
      <c r="I126" s="589">
        <f t="shared" si="18"/>
        <v>21.299999999999997</v>
      </c>
    </row>
    <row r="127" spans="1:9" x14ac:dyDescent="0.25">
      <c r="A127" s="478"/>
      <c r="B127" s="468" t="s">
        <v>336</v>
      </c>
      <c r="C127" s="258">
        <v>1</v>
      </c>
      <c r="D127" s="258">
        <f>(1.42*2)+(3.89*2)+(2.02*2)</f>
        <v>14.66</v>
      </c>
      <c r="E127" s="259"/>
      <c r="F127" s="259">
        <v>2.8</v>
      </c>
      <c r="G127" s="572">
        <f t="shared" si="17"/>
        <v>41.047999999999995</v>
      </c>
      <c r="H127" s="260">
        <f>(0.82*2)+(1.08*2)</f>
        <v>3.8</v>
      </c>
      <c r="I127" s="589">
        <f t="shared" si="18"/>
        <v>37.247999999999998</v>
      </c>
    </row>
    <row r="128" spans="1:9" x14ac:dyDescent="0.25">
      <c r="A128" s="478"/>
      <c r="B128" s="468" t="s">
        <v>337</v>
      </c>
      <c r="C128" s="258">
        <v>1</v>
      </c>
      <c r="D128" s="258">
        <f>(3.55*2)</f>
        <v>7.1</v>
      </c>
      <c r="E128" s="259"/>
      <c r="F128" s="259">
        <v>3</v>
      </c>
      <c r="G128" s="572">
        <f t="shared" si="17"/>
        <v>21.299999999999997</v>
      </c>
      <c r="H128" s="260">
        <v>0</v>
      </c>
      <c r="I128" s="589">
        <f t="shared" si="18"/>
        <v>21.299999999999997</v>
      </c>
    </row>
    <row r="129" spans="1:9" x14ac:dyDescent="0.25">
      <c r="A129" s="478"/>
      <c r="B129" s="468" t="s">
        <v>338</v>
      </c>
      <c r="C129" s="258">
        <v>1</v>
      </c>
      <c r="D129" s="258">
        <f>(3.65*2)+(1.42*2)+(2.02*2)</f>
        <v>14.18</v>
      </c>
      <c r="E129" s="259"/>
      <c r="F129" s="259">
        <v>2.8</v>
      </c>
      <c r="G129" s="572">
        <f t="shared" si="17"/>
        <v>39.703999999999994</v>
      </c>
      <c r="H129" s="260">
        <f>(0.82*2)+(1.08*2)</f>
        <v>3.8</v>
      </c>
      <c r="I129" s="589">
        <f t="shared" si="18"/>
        <v>35.903999999999996</v>
      </c>
    </row>
    <row r="130" spans="1:9" x14ac:dyDescent="0.25">
      <c r="A130" s="478"/>
      <c r="B130" s="468" t="s">
        <v>342</v>
      </c>
      <c r="C130" s="258">
        <v>1</v>
      </c>
      <c r="D130" s="258">
        <f>3.55</f>
        <v>3.55</v>
      </c>
      <c r="E130" s="259"/>
      <c r="F130" s="259">
        <v>3</v>
      </c>
      <c r="G130" s="572">
        <f t="shared" si="17"/>
        <v>10.649999999999999</v>
      </c>
      <c r="H130" s="260">
        <v>0</v>
      </c>
      <c r="I130" s="589">
        <f t="shared" si="18"/>
        <v>10.649999999999999</v>
      </c>
    </row>
    <row r="131" spans="1:9" x14ac:dyDescent="0.25">
      <c r="A131" s="478"/>
      <c r="B131" s="468" t="s">
        <v>343</v>
      </c>
      <c r="C131" s="258">
        <v>1</v>
      </c>
      <c r="D131" s="258">
        <f>(2.35*2)+(2.35*2)+(3.57*2)</f>
        <v>16.54</v>
      </c>
      <c r="E131" s="259"/>
      <c r="F131" s="259">
        <v>2.8</v>
      </c>
      <c r="G131" s="572">
        <f t="shared" si="17"/>
        <v>46.311999999999998</v>
      </c>
      <c r="H131" s="260">
        <v>0</v>
      </c>
      <c r="I131" s="589">
        <f t="shared" si="18"/>
        <v>46.311999999999998</v>
      </c>
    </row>
    <row r="132" spans="1:9" x14ac:dyDescent="0.25">
      <c r="A132" s="478"/>
      <c r="B132" s="468" t="s">
        <v>344</v>
      </c>
      <c r="C132" s="258">
        <v>1</v>
      </c>
      <c r="D132" s="258">
        <f>(6.88*2)+3.67</f>
        <v>17.43</v>
      </c>
      <c r="E132" s="259"/>
      <c r="F132" s="259">
        <v>3</v>
      </c>
      <c r="G132" s="572">
        <f t="shared" si="17"/>
        <v>52.29</v>
      </c>
      <c r="H132" s="260">
        <f>(3.25*2.2)+(0.97*2.2)</f>
        <v>9.2840000000000007</v>
      </c>
      <c r="I132" s="589">
        <f t="shared" si="18"/>
        <v>43.006</v>
      </c>
    </row>
    <row r="133" spans="1:9" x14ac:dyDescent="0.25">
      <c r="A133" s="478"/>
      <c r="B133" s="468" t="s">
        <v>345</v>
      </c>
      <c r="C133" s="258">
        <v>1</v>
      </c>
      <c r="D133" s="258">
        <f>(6.03*2)+(3.67*2)</f>
        <v>19.399999999999999</v>
      </c>
      <c r="E133" s="259"/>
      <c r="F133" s="259">
        <v>3</v>
      </c>
      <c r="G133" s="572">
        <f t="shared" si="17"/>
        <v>58.199999999999996</v>
      </c>
      <c r="H133" s="260">
        <f>(2.05*2.2)+(0.97*2.2)</f>
        <v>6.6440000000000001</v>
      </c>
      <c r="I133" s="589">
        <f t="shared" si="18"/>
        <v>51.555999999999997</v>
      </c>
    </row>
    <row r="134" spans="1:9" x14ac:dyDescent="0.25">
      <c r="A134" s="478"/>
      <c r="B134" s="468" t="s">
        <v>346</v>
      </c>
      <c r="C134" s="258">
        <v>1</v>
      </c>
      <c r="D134" s="258">
        <f>(3.67*2)+(5.81*2)</f>
        <v>18.96</v>
      </c>
      <c r="E134" s="259"/>
      <c r="F134" s="259">
        <v>3</v>
      </c>
      <c r="G134" s="572">
        <f t="shared" si="17"/>
        <v>56.88</v>
      </c>
      <c r="H134" s="260">
        <f>(2.67*2.2)+(0.97*2.2)</f>
        <v>8.0080000000000009</v>
      </c>
      <c r="I134" s="589">
        <f t="shared" si="18"/>
        <v>48.872</v>
      </c>
    </row>
    <row r="135" spans="1:9" x14ac:dyDescent="0.25">
      <c r="A135" s="478"/>
      <c r="B135" s="468" t="s">
        <v>347</v>
      </c>
      <c r="C135" s="258">
        <v>1</v>
      </c>
      <c r="D135" s="258">
        <f>3.67+(8.22*2)</f>
        <v>20.11</v>
      </c>
      <c r="E135" s="259"/>
      <c r="F135" s="259">
        <v>3</v>
      </c>
      <c r="G135" s="572">
        <f t="shared" si="17"/>
        <v>60.33</v>
      </c>
      <c r="H135" s="260">
        <f>(0.97*2.2)+(2.65*2.2)+(1.8*1.1)</f>
        <v>9.9440000000000008</v>
      </c>
      <c r="I135" s="589">
        <f t="shared" si="18"/>
        <v>50.385999999999996</v>
      </c>
    </row>
    <row r="136" spans="1:9" x14ac:dyDescent="0.25">
      <c r="A136" s="478"/>
      <c r="B136" s="468" t="s">
        <v>348</v>
      </c>
      <c r="C136" s="258">
        <v>1</v>
      </c>
      <c r="D136" s="258">
        <f>(8.24*2)</f>
        <v>16.48</v>
      </c>
      <c r="E136" s="259"/>
      <c r="F136" s="259">
        <v>3</v>
      </c>
      <c r="G136" s="572">
        <f t="shared" si="17"/>
        <v>49.44</v>
      </c>
      <c r="H136" s="260">
        <f>(0.82*2)+(0.75*2)</f>
        <v>3.1399999999999997</v>
      </c>
      <c r="I136" s="589">
        <f t="shared" si="18"/>
        <v>46.3</v>
      </c>
    </row>
    <row r="137" spans="1:9" x14ac:dyDescent="0.25">
      <c r="A137" s="478"/>
      <c r="B137" s="696" t="s">
        <v>341</v>
      </c>
      <c r="C137" s="697"/>
      <c r="D137" s="697"/>
      <c r="E137" s="697"/>
      <c r="F137" s="697"/>
      <c r="G137" s="698"/>
      <c r="H137" s="544" t="s">
        <v>326</v>
      </c>
      <c r="I137" s="594">
        <f>ROUND(SUM(I124:I136),2)</f>
        <v>446.12</v>
      </c>
    </row>
    <row r="138" spans="1:9" x14ac:dyDescent="0.25">
      <c r="A138" s="478"/>
      <c r="B138" s="479" t="s">
        <v>305</v>
      </c>
      <c r="C138" s="480">
        <v>1</v>
      </c>
      <c r="D138" s="252">
        <f>(4.26*2)+(3.49*2)+(3.49*2)</f>
        <v>22.48</v>
      </c>
      <c r="E138" s="481"/>
      <c r="F138" s="481">
        <v>3</v>
      </c>
      <c r="G138" s="572">
        <f t="shared" si="17"/>
        <v>67.44</v>
      </c>
      <c r="H138" s="482">
        <f>(0.77*2.5)+(0.77*2.5)</f>
        <v>3.85</v>
      </c>
      <c r="I138" s="589">
        <f>G138-H138</f>
        <v>63.589999999999996</v>
      </c>
    </row>
    <row r="139" spans="1:9" x14ac:dyDescent="0.25">
      <c r="A139" s="478"/>
      <c r="B139" s="468" t="s">
        <v>306</v>
      </c>
      <c r="C139" s="258">
        <v>1</v>
      </c>
      <c r="D139" s="258">
        <f>(3.09*2)+(3.49*2)</f>
        <v>13.16</v>
      </c>
      <c r="E139" s="259"/>
      <c r="F139" s="259">
        <v>3</v>
      </c>
      <c r="G139" s="572">
        <f t="shared" si="17"/>
        <v>39.480000000000004</v>
      </c>
      <c r="H139" s="260">
        <f>(1.85*1.4)+(0.64*2)</f>
        <v>3.87</v>
      </c>
      <c r="I139" s="589">
        <f>G139-H139</f>
        <v>35.610000000000007</v>
      </c>
    </row>
    <row r="140" spans="1:9" x14ac:dyDescent="0.25">
      <c r="A140" s="478"/>
      <c r="B140" s="468" t="s">
        <v>307</v>
      </c>
      <c r="C140" s="258">
        <v>1</v>
      </c>
      <c r="D140" s="258">
        <f>(4.33*2)</f>
        <v>8.66</v>
      </c>
      <c r="E140" s="259"/>
      <c r="F140" s="259">
        <v>3</v>
      </c>
      <c r="G140" s="572">
        <f t="shared" si="17"/>
        <v>25.98</v>
      </c>
      <c r="H140" s="260">
        <f>(1.91*2)</f>
        <v>3.82</v>
      </c>
      <c r="I140" s="589">
        <f t="shared" ref="I140:I163" si="19">G140-H140</f>
        <v>22.16</v>
      </c>
    </row>
    <row r="141" spans="1:9" x14ac:dyDescent="0.25">
      <c r="A141" s="478"/>
      <c r="B141" s="468" t="s">
        <v>308</v>
      </c>
      <c r="C141" s="258">
        <v>1</v>
      </c>
      <c r="D141" s="258">
        <f>(4.35*2)</f>
        <v>8.6999999999999993</v>
      </c>
      <c r="E141" s="259"/>
      <c r="F141" s="259">
        <v>3</v>
      </c>
      <c r="G141" s="572">
        <f t="shared" si="17"/>
        <v>26.099999999999998</v>
      </c>
      <c r="H141" s="260">
        <f>1.87*1</f>
        <v>1.87</v>
      </c>
      <c r="I141" s="589">
        <f t="shared" si="19"/>
        <v>24.229999999999997</v>
      </c>
    </row>
    <row r="142" spans="1:9" x14ac:dyDescent="0.25">
      <c r="A142" s="478"/>
      <c r="B142" s="468" t="s">
        <v>309</v>
      </c>
      <c r="C142" s="258">
        <v>1</v>
      </c>
      <c r="D142" s="258">
        <f>(4.35*2)+(1.25*2)+(1.44*2)</f>
        <v>14.079999999999998</v>
      </c>
      <c r="E142" s="259"/>
      <c r="F142" s="259">
        <v>3</v>
      </c>
      <c r="G142" s="572">
        <f t="shared" si="17"/>
        <v>42.239999999999995</v>
      </c>
      <c r="H142" s="260">
        <f>1.87*1</f>
        <v>1.87</v>
      </c>
      <c r="I142" s="589">
        <f t="shared" si="19"/>
        <v>40.369999999999997</v>
      </c>
    </row>
    <row r="143" spans="1:9" x14ac:dyDescent="0.25">
      <c r="A143" s="478"/>
      <c r="B143" s="468" t="s">
        <v>310</v>
      </c>
      <c r="C143" s="469">
        <v>1</v>
      </c>
      <c r="D143" s="258">
        <f>(4.37*2)+(0.63*2)+(1.88*2)+(0.12*2)</f>
        <v>14</v>
      </c>
      <c r="E143" s="259"/>
      <c r="F143" s="259">
        <v>3</v>
      </c>
      <c r="G143" s="572">
        <f t="shared" si="17"/>
        <v>42</v>
      </c>
      <c r="H143" s="260">
        <f>(1.04*2.5)+(1.08*1)</f>
        <v>3.68</v>
      </c>
      <c r="I143" s="589">
        <f t="shared" si="19"/>
        <v>38.32</v>
      </c>
    </row>
    <row r="144" spans="1:9" x14ac:dyDescent="0.25">
      <c r="A144" s="478"/>
      <c r="B144" s="468" t="s">
        <v>311</v>
      </c>
      <c r="C144" s="258">
        <v>1</v>
      </c>
      <c r="D144" s="258">
        <f>(2.04*2)+(2.07*2)+(2.07*2)</f>
        <v>12.36</v>
      </c>
      <c r="E144" s="259"/>
      <c r="F144" s="259">
        <v>3</v>
      </c>
      <c r="G144" s="572">
        <f t="shared" si="17"/>
        <v>37.08</v>
      </c>
      <c r="H144" s="260">
        <f>(1.76*1)+(0.63*2)</f>
        <v>3.02</v>
      </c>
      <c r="I144" s="589">
        <f t="shared" si="19"/>
        <v>34.059999999999995</v>
      </c>
    </row>
    <row r="145" spans="1:9" x14ac:dyDescent="0.25">
      <c r="A145" s="478"/>
      <c r="B145" s="468" t="s">
        <v>312</v>
      </c>
      <c r="C145" s="258">
        <v>1</v>
      </c>
      <c r="D145" s="258">
        <f>(4.25*2)+(1.56*2)</f>
        <v>11.620000000000001</v>
      </c>
      <c r="E145" s="259"/>
      <c r="F145" s="259">
        <v>3</v>
      </c>
      <c r="G145" s="572">
        <f t="shared" si="17"/>
        <v>34.86</v>
      </c>
      <c r="H145" s="260">
        <v>0</v>
      </c>
      <c r="I145" s="589">
        <f t="shared" si="19"/>
        <v>34.86</v>
      </c>
    </row>
    <row r="146" spans="1:9" x14ac:dyDescent="0.25">
      <c r="A146" s="478"/>
      <c r="B146" s="468" t="s">
        <v>313</v>
      </c>
      <c r="C146" s="258">
        <v>1</v>
      </c>
      <c r="D146" s="258">
        <f>(3.07*2)+(2.95*2)+(1.45*2)+(1.44*2)</f>
        <v>17.82</v>
      </c>
      <c r="E146" s="259"/>
      <c r="F146" s="259">
        <v>3</v>
      </c>
      <c r="G146" s="572">
        <f t="shared" si="17"/>
        <v>53.46</v>
      </c>
      <c r="H146" s="260">
        <v>0</v>
      </c>
      <c r="I146" s="589">
        <f t="shared" si="19"/>
        <v>53.46</v>
      </c>
    </row>
    <row r="147" spans="1:9" x14ac:dyDescent="0.25">
      <c r="A147" s="478"/>
      <c r="B147" s="468" t="s">
        <v>314</v>
      </c>
      <c r="C147" s="258">
        <v>1</v>
      </c>
      <c r="D147" s="258">
        <f>(2.5*2)+(2.44*2)+(1.2*1)+(1.05*2)</f>
        <v>13.179999999999998</v>
      </c>
      <c r="E147" s="259"/>
      <c r="F147" s="259">
        <v>3</v>
      </c>
      <c r="G147" s="572">
        <f t="shared" si="17"/>
        <v>39.539999999999992</v>
      </c>
      <c r="H147" s="260">
        <v>0</v>
      </c>
      <c r="I147" s="589">
        <f t="shared" si="19"/>
        <v>39.539999999999992</v>
      </c>
    </row>
    <row r="148" spans="1:9" x14ac:dyDescent="0.25">
      <c r="A148" s="478"/>
      <c r="B148" s="483" t="s">
        <v>315</v>
      </c>
      <c r="C148" s="258">
        <v>1</v>
      </c>
      <c r="D148" s="258">
        <f>(3.52*2)</f>
        <v>7.04</v>
      </c>
      <c r="E148" s="259"/>
      <c r="F148" s="259">
        <v>3</v>
      </c>
      <c r="G148" s="572">
        <f t="shared" si="17"/>
        <v>21.12</v>
      </c>
      <c r="H148" s="260">
        <v>0</v>
      </c>
      <c r="I148" s="589">
        <f t="shared" si="19"/>
        <v>21.12</v>
      </c>
    </row>
    <row r="149" spans="1:9" x14ac:dyDescent="0.25">
      <c r="A149" s="478"/>
      <c r="B149" s="468" t="s">
        <v>316</v>
      </c>
      <c r="C149" s="258">
        <v>1</v>
      </c>
      <c r="D149" s="258">
        <f>(3.15*2)+(0.69*2)+(2.06*2)</f>
        <v>11.8</v>
      </c>
      <c r="E149" s="259"/>
      <c r="F149" s="259">
        <v>3</v>
      </c>
      <c r="G149" s="572">
        <f t="shared" si="17"/>
        <v>35.400000000000006</v>
      </c>
      <c r="H149" s="260">
        <v>0</v>
      </c>
      <c r="I149" s="589">
        <f t="shared" si="19"/>
        <v>35.400000000000006</v>
      </c>
    </row>
    <row r="150" spans="1:9" x14ac:dyDescent="0.25">
      <c r="A150" s="478"/>
      <c r="B150" s="468" t="s">
        <v>317</v>
      </c>
      <c r="C150" s="258">
        <v>1</v>
      </c>
      <c r="D150" s="258">
        <f>(2.49*2)+(3.17*2)+(1.76*2)</f>
        <v>14.84</v>
      </c>
      <c r="E150" s="259"/>
      <c r="F150" s="259">
        <v>3</v>
      </c>
      <c r="G150" s="572">
        <f t="shared" si="17"/>
        <v>44.519999999999996</v>
      </c>
      <c r="H150" s="260">
        <f>(0.8*2)+(0.56*2)</f>
        <v>2.72</v>
      </c>
      <c r="I150" s="589">
        <f t="shared" si="19"/>
        <v>41.8</v>
      </c>
    </row>
    <row r="151" spans="1:9" x14ac:dyDescent="0.25">
      <c r="A151" s="478"/>
      <c r="B151" s="468" t="s">
        <v>318</v>
      </c>
      <c r="C151" s="258">
        <v>1</v>
      </c>
      <c r="D151" s="258">
        <f>(3.15*2)+(1.92*2)</f>
        <v>10.14</v>
      </c>
      <c r="E151" s="259"/>
      <c r="F151" s="259">
        <v>3</v>
      </c>
      <c r="G151" s="572">
        <f t="shared" si="17"/>
        <v>30.42</v>
      </c>
      <c r="H151" s="260">
        <f>(0.74*2)</f>
        <v>1.48</v>
      </c>
      <c r="I151" s="589">
        <f t="shared" si="19"/>
        <v>28.94</v>
      </c>
    </row>
    <row r="152" spans="1:9" x14ac:dyDescent="0.25">
      <c r="A152" s="478"/>
      <c r="B152" s="468" t="s">
        <v>319</v>
      </c>
      <c r="C152" s="258">
        <v>1</v>
      </c>
      <c r="D152" s="258">
        <f>(0.6*2)</f>
        <v>1.2</v>
      </c>
      <c r="E152" s="259"/>
      <c r="F152" s="259">
        <v>3</v>
      </c>
      <c r="G152" s="572">
        <f t="shared" si="17"/>
        <v>3.5999999999999996</v>
      </c>
      <c r="H152" s="260">
        <v>0</v>
      </c>
      <c r="I152" s="589">
        <f t="shared" si="19"/>
        <v>3.5999999999999996</v>
      </c>
    </row>
    <row r="153" spans="1:9" x14ac:dyDescent="0.25">
      <c r="A153" s="478"/>
      <c r="B153" s="468" t="s">
        <v>320</v>
      </c>
      <c r="C153" s="258">
        <v>1</v>
      </c>
      <c r="D153" s="258">
        <f>(0.59*2)</f>
        <v>1.18</v>
      </c>
      <c r="E153" s="259"/>
      <c r="F153" s="259">
        <v>3</v>
      </c>
      <c r="G153" s="572">
        <f t="shared" si="17"/>
        <v>3.54</v>
      </c>
      <c r="H153" s="260">
        <v>0</v>
      </c>
      <c r="I153" s="589">
        <f t="shared" si="19"/>
        <v>3.54</v>
      </c>
    </row>
    <row r="154" spans="1:9" x14ac:dyDescent="0.25">
      <c r="A154" s="478"/>
      <c r="B154" s="468" t="s">
        <v>321</v>
      </c>
      <c r="C154" s="258">
        <v>1</v>
      </c>
      <c r="D154" s="258">
        <f>(1.88*2)+(1.49*2)+(1.47*2)+(0.47*2)</f>
        <v>10.62</v>
      </c>
      <c r="E154" s="259"/>
      <c r="F154" s="259">
        <v>3</v>
      </c>
      <c r="G154" s="572">
        <f t="shared" si="17"/>
        <v>31.86</v>
      </c>
      <c r="H154" s="260">
        <v>0</v>
      </c>
      <c r="I154" s="589">
        <f t="shared" si="19"/>
        <v>31.86</v>
      </c>
    </row>
    <row r="155" spans="1:9" x14ac:dyDescent="0.25">
      <c r="A155" s="478"/>
      <c r="B155" s="468" t="s">
        <v>322</v>
      </c>
      <c r="C155" s="258">
        <v>1</v>
      </c>
      <c r="D155" s="258">
        <f>(4.37*2)</f>
        <v>8.74</v>
      </c>
      <c r="E155" s="259"/>
      <c r="F155" s="259">
        <v>3</v>
      </c>
      <c r="G155" s="572">
        <f t="shared" si="17"/>
        <v>26.22</v>
      </c>
      <c r="H155" s="260">
        <f>(0.85*2)</f>
        <v>1.7</v>
      </c>
      <c r="I155" s="589">
        <f t="shared" si="19"/>
        <v>24.52</v>
      </c>
    </row>
    <row r="156" spans="1:9" x14ac:dyDescent="0.25">
      <c r="A156" s="478"/>
      <c r="B156" s="468" t="s">
        <v>323</v>
      </c>
      <c r="C156" s="258">
        <v>1</v>
      </c>
      <c r="D156" s="258">
        <f>(2.15*2)+(1.94*2)+(1.34*2)+(1.34*2)</f>
        <v>13.54</v>
      </c>
      <c r="E156" s="259"/>
      <c r="F156" s="259">
        <v>3</v>
      </c>
      <c r="G156" s="572">
        <f t="shared" si="17"/>
        <v>40.619999999999997</v>
      </c>
      <c r="H156" s="260">
        <f>(0.8*2)+(0.8*2)</f>
        <v>3.2</v>
      </c>
      <c r="I156" s="589">
        <f t="shared" si="19"/>
        <v>37.419999999999995</v>
      </c>
    </row>
    <row r="157" spans="1:9" x14ac:dyDescent="0.25">
      <c r="A157" s="478"/>
      <c r="B157" s="468" t="s">
        <v>324</v>
      </c>
      <c r="C157" s="258">
        <v>1</v>
      </c>
      <c r="D157" s="258">
        <f>(2.49*2)+(1.46*2)</f>
        <v>7.9</v>
      </c>
      <c r="E157" s="259"/>
      <c r="F157" s="259">
        <v>3</v>
      </c>
      <c r="G157" s="572">
        <f t="shared" si="17"/>
        <v>23.700000000000003</v>
      </c>
      <c r="H157" s="260">
        <v>0</v>
      </c>
      <c r="I157" s="589">
        <f t="shared" si="19"/>
        <v>23.700000000000003</v>
      </c>
    </row>
    <row r="158" spans="1:9" x14ac:dyDescent="0.25">
      <c r="A158" s="478"/>
      <c r="B158" s="468" t="s">
        <v>325</v>
      </c>
      <c r="C158" s="258">
        <v>1</v>
      </c>
      <c r="D158" s="258">
        <f>(1.47*2)</f>
        <v>2.94</v>
      </c>
      <c r="E158" s="259"/>
      <c r="F158" s="259">
        <v>3</v>
      </c>
      <c r="G158" s="572">
        <f t="shared" si="17"/>
        <v>8.82</v>
      </c>
      <c r="H158" s="260">
        <v>0</v>
      </c>
      <c r="I158" s="589">
        <f t="shared" si="19"/>
        <v>8.82</v>
      </c>
    </row>
    <row r="159" spans="1:9" x14ac:dyDescent="0.25">
      <c r="A159" s="478"/>
      <c r="B159" s="699" t="s">
        <v>349</v>
      </c>
      <c r="C159" s="700"/>
      <c r="D159" s="700"/>
      <c r="E159" s="700"/>
      <c r="F159" s="700"/>
      <c r="G159" s="701"/>
      <c r="H159" s="544" t="s">
        <v>326</v>
      </c>
      <c r="I159" s="594">
        <f>ROUND(SUM(I138:I158),2)</f>
        <v>646.91999999999996</v>
      </c>
    </row>
    <row r="160" spans="1:9" x14ac:dyDescent="0.25">
      <c r="A160" s="478"/>
      <c r="B160" s="569" t="s">
        <v>494</v>
      </c>
      <c r="C160" s="570">
        <v>1</v>
      </c>
      <c r="D160" s="570">
        <f>4.6*3</f>
        <v>13.799999999999999</v>
      </c>
      <c r="E160" s="570"/>
      <c r="F160" s="570">
        <v>1.5</v>
      </c>
      <c r="G160" s="570">
        <f>D160*F160</f>
        <v>20.7</v>
      </c>
      <c r="H160" s="571">
        <v>0</v>
      </c>
      <c r="I160" s="589">
        <f t="shared" si="19"/>
        <v>20.7</v>
      </c>
    </row>
    <row r="161" spans="1:9" x14ac:dyDescent="0.25">
      <c r="A161" s="478"/>
      <c r="B161" s="569" t="s">
        <v>495</v>
      </c>
      <c r="C161" s="570">
        <v>1</v>
      </c>
      <c r="D161" s="570">
        <f>4.6*3</f>
        <v>13.799999999999999</v>
      </c>
      <c r="E161" s="570"/>
      <c r="F161" s="570">
        <v>1.5</v>
      </c>
      <c r="G161" s="570">
        <f>D161*F161</f>
        <v>20.7</v>
      </c>
      <c r="H161" s="260">
        <v>0</v>
      </c>
      <c r="I161" s="589">
        <f t="shared" si="19"/>
        <v>20.7</v>
      </c>
    </row>
    <row r="162" spans="1:9" x14ac:dyDescent="0.25">
      <c r="A162" s="478"/>
      <c r="B162" s="567"/>
      <c r="C162" s="568"/>
      <c r="D162" s="568"/>
      <c r="E162" s="568"/>
      <c r="F162" s="568"/>
      <c r="G162" s="568"/>
      <c r="H162" s="544" t="s">
        <v>326</v>
      </c>
      <c r="I162" s="594">
        <f>ROUND(SUM(I160:I161),2)</f>
        <v>41.4</v>
      </c>
    </row>
    <row r="163" spans="1:9" x14ac:dyDescent="0.25">
      <c r="A163" s="478"/>
      <c r="B163" s="569" t="s">
        <v>462</v>
      </c>
      <c r="C163" s="570">
        <v>1</v>
      </c>
      <c r="D163" s="570">
        <v>15</v>
      </c>
      <c r="E163" s="570"/>
      <c r="F163" s="570">
        <v>3</v>
      </c>
      <c r="G163" s="570">
        <f>D163*F163</f>
        <v>45</v>
      </c>
      <c r="H163" s="571">
        <v>0</v>
      </c>
      <c r="I163" s="589">
        <f t="shared" si="19"/>
        <v>45</v>
      </c>
    </row>
    <row r="164" spans="1:9" x14ac:dyDescent="0.25">
      <c r="A164" s="478"/>
      <c r="B164" s="567"/>
      <c r="C164" s="568"/>
      <c r="D164" s="568"/>
      <c r="E164" s="568"/>
      <c r="F164" s="568"/>
      <c r="G164" s="568"/>
      <c r="H164" s="544" t="s">
        <v>326</v>
      </c>
      <c r="I164" s="594">
        <f>ROUND(SUM(I163),2)</f>
        <v>45</v>
      </c>
    </row>
    <row r="165" spans="1:9" x14ac:dyDescent="0.25">
      <c r="A165" s="256"/>
      <c r="B165" s="702" t="s">
        <v>350</v>
      </c>
      <c r="C165" s="702"/>
      <c r="D165" s="702"/>
      <c r="E165" s="702"/>
      <c r="F165" s="702"/>
      <c r="G165" s="702"/>
      <c r="H165" s="702"/>
      <c r="I165" s="595">
        <f>ROUND(SUM(I137+I159+I122+I162+I164),2)</f>
        <v>1417.81</v>
      </c>
    </row>
    <row r="166" spans="1:9" x14ac:dyDescent="0.25">
      <c r="A166" s="32"/>
      <c r="B166" s="32"/>
      <c r="C166" s="32"/>
      <c r="D166" s="32"/>
      <c r="E166" s="32"/>
      <c r="F166" s="32"/>
      <c r="G166" s="32"/>
      <c r="H166" s="32"/>
      <c r="I166" s="592"/>
    </row>
    <row r="167" spans="1:9" ht="17.25" customHeight="1" thickBot="1" x14ac:dyDescent="0.3">
      <c r="A167" s="32" t="s">
        <v>480</v>
      </c>
      <c r="I167" s="257" t="str">
        <f>PRESUPUESTO!D21</f>
        <v>M2</v>
      </c>
    </row>
    <row r="168" spans="1:9" ht="39.6" customHeight="1" thickBot="1" x14ac:dyDescent="0.3">
      <c r="A168" s="430" t="str">
        <f>PRESUPUESTO!B21</f>
        <v>VINILO EXTERIOR KORAZA COLOR A CONVENIR (2 MANOS)</v>
      </c>
      <c r="B168" s="256" t="s">
        <v>181</v>
      </c>
      <c r="C168" s="256" t="s">
        <v>182</v>
      </c>
      <c r="D168" s="256" t="s">
        <v>183</v>
      </c>
      <c r="E168" s="256" t="s">
        <v>184</v>
      </c>
      <c r="F168" s="256" t="s">
        <v>185</v>
      </c>
      <c r="G168" s="256" t="s">
        <v>186</v>
      </c>
      <c r="H168" s="641" t="s">
        <v>516</v>
      </c>
      <c r="I168" s="341" t="s">
        <v>188</v>
      </c>
    </row>
    <row r="169" spans="1:9" x14ac:dyDescent="0.25">
      <c r="A169" s="264" t="s">
        <v>180</v>
      </c>
      <c r="B169" s="666" t="s">
        <v>334</v>
      </c>
      <c r="C169" s="667"/>
      <c r="D169" s="667"/>
      <c r="E169" s="667"/>
      <c r="F169" s="667"/>
      <c r="G169" s="667"/>
      <c r="H169" s="667"/>
      <c r="I169" s="668"/>
    </row>
    <row r="170" spans="1:9" x14ac:dyDescent="0.25">
      <c r="A170" s="478"/>
      <c r="B170" s="675" t="s">
        <v>302</v>
      </c>
      <c r="C170" s="676"/>
      <c r="D170" s="676"/>
      <c r="E170" s="676"/>
      <c r="F170" s="676"/>
      <c r="G170" s="676"/>
      <c r="H170" s="676"/>
      <c r="I170" s="677"/>
    </row>
    <row r="171" spans="1:9" x14ac:dyDescent="0.25">
      <c r="A171" s="478"/>
      <c r="B171" s="258" t="s">
        <v>285</v>
      </c>
      <c r="C171" s="258">
        <v>1</v>
      </c>
      <c r="D171" s="258">
        <v>6.89</v>
      </c>
      <c r="E171" s="259"/>
      <c r="F171" s="259">
        <v>3.4</v>
      </c>
      <c r="G171" s="572">
        <f>D171*F171</f>
        <v>23.425999999999998</v>
      </c>
      <c r="H171" s="260">
        <f>(1.16*0.78)+(2.88*1.4)</f>
        <v>4.9367999999999999</v>
      </c>
      <c r="I171" s="589">
        <f>G171-H171</f>
        <v>18.489199999999997</v>
      </c>
    </row>
    <row r="172" spans="1:9" x14ac:dyDescent="0.25">
      <c r="A172" s="478"/>
      <c r="B172" s="258" t="s">
        <v>286</v>
      </c>
      <c r="C172" s="258">
        <v>1</v>
      </c>
      <c r="D172" s="258">
        <v>6.03</v>
      </c>
      <c r="E172" s="259"/>
      <c r="F172" s="259">
        <v>3.4</v>
      </c>
      <c r="G172" s="572">
        <f t="shared" ref="G172:G174" si="20">D172*F172</f>
        <v>20.501999999999999</v>
      </c>
      <c r="H172" s="260">
        <f>(2.78*0.78)+(1*0.8)</f>
        <v>2.9683999999999999</v>
      </c>
      <c r="I172" s="589">
        <f>G172-H172</f>
        <v>17.5336</v>
      </c>
    </row>
    <row r="173" spans="1:9" x14ac:dyDescent="0.25">
      <c r="A173" s="478"/>
      <c r="B173" s="258" t="s">
        <v>287</v>
      </c>
      <c r="C173" s="258">
        <v>1</v>
      </c>
      <c r="D173" s="258">
        <v>5.81</v>
      </c>
      <c r="E173" s="259"/>
      <c r="F173" s="259">
        <v>3.4</v>
      </c>
      <c r="G173" s="572">
        <f t="shared" si="20"/>
        <v>19.753999999999998</v>
      </c>
      <c r="H173" s="260">
        <f>(2.6*0.8)+(1*0.8)</f>
        <v>2.88</v>
      </c>
      <c r="I173" s="589">
        <f>G173-H173</f>
        <v>16.873999999999999</v>
      </c>
    </row>
    <row r="174" spans="1:9" x14ac:dyDescent="0.25">
      <c r="A174" s="478"/>
      <c r="B174" s="258" t="s">
        <v>288</v>
      </c>
      <c r="C174" s="258">
        <v>1</v>
      </c>
      <c r="D174" s="258">
        <v>8.34</v>
      </c>
      <c r="E174" s="259"/>
      <c r="F174" s="259">
        <v>3.4</v>
      </c>
      <c r="G174" s="572">
        <f t="shared" si="20"/>
        <v>28.355999999999998</v>
      </c>
      <c r="H174" s="260">
        <f>(1.26*1.8)+(1.05*1.8)+(1.18*0.85)+(0.98*0.7)</f>
        <v>5.8470000000000004</v>
      </c>
      <c r="I174" s="589">
        <f>G174-H174</f>
        <v>22.508999999999997</v>
      </c>
    </row>
    <row r="175" spans="1:9" x14ac:dyDescent="0.25">
      <c r="A175" s="478"/>
      <c r="B175" s="669"/>
      <c r="C175" s="670"/>
      <c r="D175" s="670"/>
      <c r="E175" s="670"/>
      <c r="F175" s="670"/>
      <c r="G175" s="671"/>
      <c r="H175" s="474" t="s">
        <v>326</v>
      </c>
      <c r="I175" s="257">
        <f>ROUND(SUM(I171:I174),2)</f>
        <v>75.41</v>
      </c>
    </row>
    <row r="176" spans="1:9" x14ac:dyDescent="0.25">
      <c r="A176" s="478"/>
      <c r="B176" s="672" t="s">
        <v>303</v>
      </c>
      <c r="C176" s="673"/>
      <c r="D176" s="673"/>
      <c r="E176" s="673"/>
      <c r="F176" s="673"/>
      <c r="G176" s="673"/>
      <c r="H176" s="673"/>
      <c r="I176" s="674"/>
    </row>
    <row r="177" spans="1:9" x14ac:dyDescent="0.25">
      <c r="A177" s="478"/>
      <c r="B177" s="503" t="s">
        <v>289</v>
      </c>
      <c r="C177" s="258">
        <v>1</v>
      </c>
      <c r="D177" s="258">
        <v>3.67</v>
      </c>
      <c r="E177" s="259"/>
      <c r="F177" s="259">
        <v>3.4</v>
      </c>
      <c r="G177" s="260">
        <f>D177*F177</f>
        <v>12.478</v>
      </c>
      <c r="H177" s="260">
        <v>0</v>
      </c>
      <c r="I177" s="589">
        <f>G177-H177</f>
        <v>12.478</v>
      </c>
    </row>
    <row r="178" spans="1:9" x14ac:dyDescent="0.25">
      <c r="A178" s="478"/>
      <c r="B178" s="258" t="s">
        <v>290</v>
      </c>
      <c r="C178" s="258">
        <v>1</v>
      </c>
      <c r="D178" s="258">
        <f>3.53</f>
        <v>3.53</v>
      </c>
      <c r="E178" s="259"/>
      <c r="F178" s="259">
        <v>3</v>
      </c>
      <c r="G178" s="260">
        <f t="shared" ref="G178:G182" si="21">D178*F178</f>
        <v>10.59</v>
      </c>
      <c r="H178" s="260">
        <f>(2.57*2)</f>
        <v>5.14</v>
      </c>
      <c r="I178" s="589">
        <f t="shared" ref="I178:I182" si="22">G178-H178</f>
        <v>5.45</v>
      </c>
    </row>
    <row r="179" spans="1:9" x14ac:dyDescent="0.25">
      <c r="A179" s="478"/>
      <c r="B179" s="469" t="s">
        <v>301</v>
      </c>
      <c r="C179" s="258">
        <v>1</v>
      </c>
      <c r="D179" s="258">
        <v>3.38</v>
      </c>
      <c r="E179" s="259"/>
      <c r="F179" s="259">
        <v>3</v>
      </c>
      <c r="G179" s="260">
        <f t="shared" si="21"/>
        <v>10.14</v>
      </c>
      <c r="H179" s="260">
        <f>2.78*2</f>
        <v>5.56</v>
      </c>
      <c r="I179" s="589">
        <f t="shared" si="22"/>
        <v>4.580000000000001</v>
      </c>
    </row>
    <row r="180" spans="1:9" x14ac:dyDescent="0.25">
      <c r="A180" s="478"/>
      <c r="B180" s="258" t="s">
        <v>291</v>
      </c>
      <c r="C180" s="258">
        <v>1</v>
      </c>
      <c r="D180" s="258">
        <v>3.34</v>
      </c>
      <c r="E180" s="259"/>
      <c r="F180" s="259">
        <v>3</v>
      </c>
      <c r="G180" s="260">
        <f t="shared" si="21"/>
        <v>10.02</v>
      </c>
      <c r="H180" s="260">
        <f>1.48*0.8</f>
        <v>1.1839999999999999</v>
      </c>
      <c r="I180" s="589">
        <f t="shared" si="22"/>
        <v>8.8360000000000003</v>
      </c>
    </row>
    <row r="181" spans="1:9" x14ac:dyDescent="0.25">
      <c r="A181" s="478"/>
      <c r="B181" s="258" t="s">
        <v>292</v>
      </c>
      <c r="C181" s="258">
        <v>1</v>
      </c>
      <c r="D181" s="258">
        <v>3.15</v>
      </c>
      <c r="E181" s="259"/>
      <c r="F181" s="259">
        <v>3</v>
      </c>
      <c r="G181" s="260">
        <f t="shared" si="21"/>
        <v>9.4499999999999993</v>
      </c>
      <c r="H181" s="260">
        <f>(1*0.75)+(1.28*1.9)</f>
        <v>3.1819999999999999</v>
      </c>
      <c r="I181" s="589">
        <f t="shared" si="22"/>
        <v>6.2679999999999989</v>
      </c>
    </row>
    <row r="182" spans="1:9" x14ac:dyDescent="0.25">
      <c r="A182" s="478"/>
      <c r="B182" s="258" t="s">
        <v>293</v>
      </c>
      <c r="C182" s="258">
        <v>1</v>
      </c>
      <c r="D182" s="258">
        <v>1.63</v>
      </c>
      <c r="E182" s="259"/>
      <c r="F182" s="259">
        <v>3</v>
      </c>
      <c r="G182" s="260">
        <f t="shared" si="21"/>
        <v>4.8899999999999997</v>
      </c>
      <c r="H182" s="260">
        <f>0.88*2</f>
        <v>1.76</v>
      </c>
      <c r="I182" s="589">
        <f t="shared" si="22"/>
        <v>3.13</v>
      </c>
    </row>
    <row r="183" spans="1:9" x14ac:dyDescent="0.25">
      <c r="A183" s="478"/>
      <c r="B183" s="669"/>
      <c r="C183" s="670"/>
      <c r="D183" s="670"/>
      <c r="E183" s="670"/>
      <c r="F183" s="670"/>
      <c r="G183" s="671"/>
      <c r="H183" s="474" t="s">
        <v>326</v>
      </c>
      <c r="I183" s="257">
        <f>ROUND(SUM(I177:I182),2)</f>
        <v>40.74</v>
      </c>
    </row>
    <row r="184" spans="1:9" x14ac:dyDescent="0.25">
      <c r="A184" s="478"/>
      <c r="B184" s="672" t="s">
        <v>411</v>
      </c>
      <c r="C184" s="673"/>
      <c r="D184" s="673"/>
      <c r="E184" s="673"/>
      <c r="F184" s="673"/>
      <c r="G184" s="673"/>
      <c r="H184" s="673"/>
      <c r="I184" s="674"/>
    </row>
    <row r="185" spans="1:9" x14ac:dyDescent="0.25">
      <c r="A185" s="478"/>
      <c r="B185" s="258" t="s">
        <v>294</v>
      </c>
      <c r="C185" s="258">
        <v>1</v>
      </c>
      <c r="D185" s="258">
        <v>4.37</v>
      </c>
      <c r="E185" s="258"/>
      <c r="F185" s="259">
        <v>3</v>
      </c>
      <c r="G185" s="260">
        <f>D185*F185</f>
        <v>13.11</v>
      </c>
      <c r="H185" s="260">
        <f>(2.62*1.7)</f>
        <v>4.4539999999999997</v>
      </c>
      <c r="I185" s="589">
        <f t="shared" ref="I185:I191" si="23">(G185-H185)</f>
        <v>8.6559999999999988</v>
      </c>
    </row>
    <row r="186" spans="1:9" x14ac:dyDescent="0.25">
      <c r="A186" s="478"/>
      <c r="B186" s="258" t="s">
        <v>295</v>
      </c>
      <c r="C186" s="258">
        <v>1</v>
      </c>
      <c r="D186" s="258">
        <v>3.12</v>
      </c>
      <c r="E186" s="259"/>
      <c r="F186" s="259">
        <v>3</v>
      </c>
      <c r="G186" s="260">
        <f t="shared" ref="G186:G191" si="24">D186*F186</f>
        <v>9.36</v>
      </c>
      <c r="H186" s="260">
        <f>(1.78*1.7)</f>
        <v>3.0259999999999998</v>
      </c>
      <c r="I186" s="589">
        <f t="shared" si="23"/>
        <v>6.3339999999999996</v>
      </c>
    </row>
    <row r="187" spans="1:9" x14ac:dyDescent="0.25">
      <c r="A187" s="478"/>
      <c r="B187" s="258" t="s">
        <v>296</v>
      </c>
      <c r="C187" s="258">
        <v>1</v>
      </c>
      <c r="D187" s="258">
        <v>4.29</v>
      </c>
      <c r="E187" s="259"/>
      <c r="F187" s="259">
        <v>3</v>
      </c>
      <c r="G187" s="260">
        <f t="shared" si="24"/>
        <v>12.870000000000001</v>
      </c>
      <c r="H187" s="260">
        <f>(0.73*1.7)+(0.95*0.8)</f>
        <v>2.0009999999999999</v>
      </c>
      <c r="I187" s="589">
        <f t="shared" si="23"/>
        <v>10.869000000000002</v>
      </c>
    </row>
    <row r="188" spans="1:9" x14ac:dyDescent="0.25">
      <c r="A188" s="478"/>
      <c r="B188" s="258" t="s">
        <v>297</v>
      </c>
      <c r="C188" s="258">
        <v>1</v>
      </c>
      <c r="D188" s="258">
        <v>4.37</v>
      </c>
      <c r="E188" s="259"/>
      <c r="F188" s="259">
        <v>3</v>
      </c>
      <c r="G188" s="260">
        <f t="shared" si="24"/>
        <v>13.11</v>
      </c>
      <c r="H188" s="260">
        <f>(1.5*0.8)+(1.38*0.8)</f>
        <v>2.3040000000000003</v>
      </c>
      <c r="I188" s="589">
        <f t="shared" si="23"/>
        <v>10.805999999999999</v>
      </c>
    </row>
    <row r="189" spans="1:9" x14ac:dyDescent="0.25">
      <c r="A189" s="478"/>
      <c r="B189" s="258" t="s">
        <v>298</v>
      </c>
      <c r="C189" s="258">
        <v>1</v>
      </c>
      <c r="D189" s="258">
        <v>4.34</v>
      </c>
      <c r="E189" s="259"/>
      <c r="F189" s="259">
        <v>3</v>
      </c>
      <c r="G189" s="260">
        <f t="shared" si="24"/>
        <v>13.02</v>
      </c>
      <c r="H189" s="260">
        <f>(1.25*0.8)</f>
        <v>1</v>
      </c>
      <c r="I189" s="589">
        <f t="shared" si="23"/>
        <v>12.02</v>
      </c>
    </row>
    <row r="190" spans="1:9" x14ac:dyDescent="0.25">
      <c r="A190" s="478"/>
      <c r="B190" s="258" t="s">
        <v>299</v>
      </c>
      <c r="C190" s="258">
        <v>1</v>
      </c>
      <c r="D190" s="258">
        <v>4.37</v>
      </c>
      <c r="E190" s="259"/>
      <c r="F190" s="259">
        <v>3</v>
      </c>
      <c r="G190" s="260">
        <f t="shared" si="24"/>
        <v>13.11</v>
      </c>
      <c r="H190" s="260">
        <f>(1.33*0.8)+(1.1*1.5)</f>
        <v>2.7140000000000004</v>
      </c>
      <c r="I190" s="589">
        <f t="shared" si="23"/>
        <v>10.395999999999999</v>
      </c>
    </row>
    <row r="191" spans="1:9" x14ac:dyDescent="0.25">
      <c r="A191" s="478"/>
      <c r="B191" s="258" t="s">
        <v>300</v>
      </c>
      <c r="C191" s="258">
        <v>1</v>
      </c>
      <c r="D191" s="258">
        <v>2.2000000000000002</v>
      </c>
      <c r="E191" s="259"/>
      <c r="F191" s="259">
        <v>3</v>
      </c>
      <c r="G191" s="260">
        <f t="shared" si="24"/>
        <v>6.6000000000000005</v>
      </c>
      <c r="H191" s="260">
        <f>(1.22*0.8)</f>
        <v>0.97599999999999998</v>
      </c>
      <c r="I191" s="589">
        <f t="shared" si="23"/>
        <v>5.6240000000000006</v>
      </c>
    </row>
    <row r="192" spans="1:9" x14ac:dyDescent="0.25">
      <c r="A192" s="478"/>
      <c r="B192" s="703"/>
      <c r="C192" s="704"/>
      <c r="D192" s="704"/>
      <c r="E192" s="704"/>
      <c r="F192" s="704"/>
      <c r="G192" s="705"/>
      <c r="H192" s="474" t="s">
        <v>326</v>
      </c>
      <c r="I192" s="257">
        <f>ROUND(SUM(I185:I191),2)</f>
        <v>64.709999999999994</v>
      </c>
    </row>
    <row r="193" spans="1:9" x14ac:dyDescent="0.25">
      <c r="A193" s="478"/>
      <c r="B193" s="678" t="s">
        <v>304</v>
      </c>
      <c r="C193" s="678"/>
      <c r="D193" s="678"/>
      <c r="E193" s="678"/>
      <c r="F193" s="678"/>
      <c r="G193" s="678"/>
      <c r="H193" s="678"/>
      <c r="I193" s="678"/>
    </row>
    <row r="194" spans="1:9" x14ac:dyDescent="0.25">
      <c r="A194" s="478"/>
      <c r="B194" s="258" t="s">
        <v>289</v>
      </c>
      <c r="C194" s="258">
        <v>1</v>
      </c>
      <c r="D194" s="258">
        <v>3.67</v>
      </c>
      <c r="E194" s="259"/>
      <c r="F194" s="259">
        <v>3.4</v>
      </c>
      <c r="G194" s="468">
        <f>D194*F194</f>
        <v>12.478</v>
      </c>
      <c r="H194" s="260">
        <v>0</v>
      </c>
      <c r="I194" s="589">
        <f t="shared" ref="I194:I199" si="25">(G194-H194)</f>
        <v>12.478</v>
      </c>
    </row>
    <row r="195" spans="1:9" x14ac:dyDescent="0.25">
      <c r="A195" s="478"/>
      <c r="B195" s="258" t="s">
        <v>290</v>
      </c>
      <c r="C195" s="258">
        <v>1</v>
      </c>
      <c r="D195" s="258">
        <v>3.53</v>
      </c>
      <c r="E195" s="259"/>
      <c r="F195" s="259">
        <v>3</v>
      </c>
      <c r="G195" s="468">
        <f t="shared" ref="G195:G199" si="26">D195*F195</f>
        <v>10.59</v>
      </c>
      <c r="H195" s="260">
        <v>0</v>
      </c>
      <c r="I195" s="589">
        <f>(G195-H195)</f>
        <v>10.59</v>
      </c>
    </row>
    <row r="196" spans="1:9" x14ac:dyDescent="0.25">
      <c r="A196" s="478"/>
      <c r="B196" s="469" t="s">
        <v>301</v>
      </c>
      <c r="C196" s="258">
        <v>1</v>
      </c>
      <c r="D196" s="258">
        <v>3.38</v>
      </c>
      <c r="E196" s="259"/>
      <c r="F196" s="259">
        <v>3</v>
      </c>
      <c r="G196" s="468">
        <f t="shared" si="26"/>
        <v>10.14</v>
      </c>
      <c r="H196" s="260">
        <f>(1.6*2)</f>
        <v>3.2</v>
      </c>
      <c r="I196" s="589">
        <f t="shared" si="25"/>
        <v>6.94</v>
      </c>
    </row>
    <row r="197" spans="1:9" x14ac:dyDescent="0.25">
      <c r="A197" s="478"/>
      <c r="B197" s="258" t="s">
        <v>291</v>
      </c>
      <c r="C197" s="258">
        <v>1</v>
      </c>
      <c r="D197" s="258">
        <v>3.36</v>
      </c>
      <c r="E197" s="259"/>
      <c r="F197" s="259">
        <v>3</v>
      </c>
      <c r="G197" s="468">
        <f t="shared" si="26"/>
        <v>10.08</v>
      </c>
      <c r="H197" s="260">
        <f>(2.38*0.6)</f>
        <v>1.4279999999999999</v>
      </c>
      <c r="I197" s="589">
        <f t="shared" si="25"/>
        <v>8.652000000000001</v>
      </c>
    </row>
    <row r="198" spans="1:9" x14ac:dyDescent="0.25">
      <c r="A198" s="478"/>
      <c r="B198" s="258" t="s">
        <v>292</v>
      </c>
      <c r="C198" s="258">
        <v>1</v>
      </c>
      <c r="D198" s="258">
        <v>3.15</v>
      </c>
      <c r="E198" s="259"/>
      <c r="F198" s="259">
        <v>3</v>
      </c>
      <c r="G198" s="468">
        <f t="shared" si="26"/>
        <v>9.4499999999999993</v>
      </c>
      <c r="H198" s="260">
        <f>(1.9*0.55)</f>
        <v>1.0449999999999999</v>
      </c>
      <c r="I198" s="589">
        <f t="shared" si="25"/>
        <v>8.4049999999999994</v>
      </c>
    </row>
    <row r="199" spans="1:9" x14ac:dyDescent="0.25">
      <c r="A199" s="478"/>
      <c r="B199" s="258" t="s">
        <v>293</v>
      </c>
      <c r="C199" s="258">
        <v>1</v>
      </c>
      <c r="D199" s="258">
        <v>1.59</v>
      </c>
      <c r="E199" s="259"/>
      <c r="F199" s="259">
        <v>3</v>
      </c>
      <c r="G199" s="468">
        <f t="shared" si="26"/>
        <v>4.7700000000000005</v>
      </c>
      <c r="H199" s="260">
        <v>0</v>
      </c>
      <c r="I199" s="589">
        <f t="shared" si="25"/>
        <v>4.7700000000000005</v>
      </c>
    </row>
    <row r="200" spans="1:9" x14ac:dyDescent="0.25">
      <c r="B200" s="470"/>
      <c r="C200" s="471"/>
      <c r="D200" s="471"/>
      <c r="E200" s="472"/>
      <c r="F200" s="472"/>
      <c r="G200" s="473"/>
      <c r="H200" s="474" t="s">
        <v>326</v>
      </c>
      <c r="I200" s="257">
        <f>ROUND(SUM(I194:I199),2)</f>
        <v>51.84</v>
      </c>
    </row>
    <row r="201" spans="1:9" x14ac:dyDescent="0.25">
      <c r="B201" s="258" t="s">
        <v>462</v>
      </c>
      <c r="C201" s="258">
        <v>1</v>
      </c>
      <c r="D201" s="258">
        <v>50</v>
      </c>
      <c r="E201" s="259"/>
      <c r="F201" s="259"/>
      <c r="G201" s="572"/>
      <c r="H201" s="260"/>
      <c r="I201" s="589"/>
    </row>
    <row r="202" spans="1:9" x14ac:dyDescent="0.25">
      <c r="B202" s="470"/>
      <c r="C202" s="471"/>
      <c r="D202" s="471"/>
      <c r="E202" s="472"/>
      <c r="F202" s="472"/>
      <c r="G202" s="473"/>
      <c r="H202" s="474" t="s">
        <v>326</v>
      </c>
      <c r="I202" s="257">
        <f>ROUND(SUM(I201),2)</f>
        <v>0</v>
      </c>
    </row>
    <row r="203" spans="1:9" x14ac:dyDescent="0.25">
      <c r="A203" s="360"/>
      <c r="B203" s="694" t="s">
        <v>352</v>
      </c>
      <c r="C203" s="695"/>
      <c r="D203" s="695"/>
      <c r="E203" s="695"/>
      <c r="F203" s="695"/>
      <c r="G203" s="695"/>
      <c r="H203" s="695"/>
      <c r="I203" s="595">
        <f>ROUND(SUM(I175+I183+I192+I200+I202),2)</f>
        <v>232.7</v>
      </c>
    </row>
    <row r="204" spans="1:9" x14ac:dyDescent="0.25">
      <c r="A204" s="32"/>
      <c r="B204" s="545"/>
      <c r="C204" s="545"/>
      <c r="D204" s="545"/>
      <c r="E204" s="545"/>
      <c r="F204" s="545"/>
      <c r="G204" s="545"/>
      <c r="H204" s="545"/>
      <c r="I204" s="592"/>
    </row>
    <row r="205" spans="1:9" ht="15.75" thickBot="1" x14ac:dyDescent="0.3">
      <c r="A205" s="32" t="s">
        <v>481</v>
      </c>
      <c r="I205" s="257" t="str">
        <f>PRESUPUESTO!D22</f>
        <v>M2</v>
      </c>
    </row>
    <row r="206" spans="1:9" ht="15.75" thickBot="1" x14ac:dyDescent="0.3">
      <c r="A206" s="546" t="str">
        <f>PRESUPUESTO!B22</f>
        <v>SUMINISTRO Y APLICACIÓN PINTURA ANTICORROSIVA CON ESMALTE</v>
      </c>
      <c r="B206" s="256" t="s">
        <v>181</v>
      </c>
      <c r="C206" s="256" t="s">
        <v>182</v>
      </c>
      <c r="D206" s="256" t="s">
        <v>183</v>
      </c>
      <c r="E206" s="256" t="s">
        <v>184</v>
      </c>
      <c r="F206" s="256" t="s">
        <v>185</v>
      </c>
      <c r="G206" s="256" t="s">
        <v>186</v>
      </c>
      <c r="H206" s="256" t="s">
        <v>187</v>
      </c>
      <c r="I206" s="341" t="s">
        <v>188</v>
      </c>
    </row>
    <row r="207" spans="1:9" x14ac:dyDescent="0.25">
      <c r="A207" s="264" t="s">
        <v>180</v>
      </c>
      <c r="B207" s="342"/>
      <c r="C207" s="258"/>
      <c r="D207" s="258"/>
      <c r="E207" s="259"/>
      <c r="F207" s="259"/>
      <c r="G207" s="260"/>
      <c r="H207" s="259"/>
      <c r="I207" s="589">
        <f>C207</f>
        <v>0</v>
      </c>
    </row>
    <row r="208" spans="1:9" x14ac:dyDescent="0.25">
      <c r="B208" s="342" t="s">
        <v>482</v>
      </c>
      <c r="C208" s="258">
        <v>1</v>
      </c>
      <c r="D208" s="258">
        <v>2.5</v>
      </c>
      <c r="E208" s="260">
        <v>3</v>
      </c>
      <c r="F208" s="259"/>
      <c r="G208" s="260">
        <f>D208*E208</f>
        <v>7.5</v>
      </c>
      <c r="H208" s="259"/>
      <c r="I208" s="589">
        <f>G208</f>
        <v>7.5</v>
      </c>
    </row>
    <row r="209" spans="1:9" ht="15.75" thickBot="1" x14ac:dyDescent="0.3">
      <c r="A209" s="262" t="s">
        <v>239</v>
      </c>
      <c r="B209" s="263"/>
      <c r="C209" s="263"/>
      <c r="D209" s="263"/>
      <c r="E209" s="263"/>
      <c r="F209" s="263"/>
      <c r="G209" s="263"/>
      <c r="H209" s="263"/>
      <c r="I209" s="591">
        <f>ROUND((SUM(I207:I208)),2)</f>
        <v>7.5</v>
      </c>
    </row>
    <row r="210" spans="1:9" x14ac:dyDescent="0.25">
      <c r="A210" s="32"/>
      <c r="B210" s="32"/>
      <c r="C210" s="32"/>
      <c r="D210" s="32"/>
      <c r="E210" s="32"/>
      <c r="F210" s="32"/>
      <c r="G210" s="32"/>
      <c r="H210" s="32"/>
      <c r="I210" s="592"/>
    </row>
    <row r="211" spans="1:9" ht="15.75" thickBot="1" x14ac:dyDescent="0.3">
      <c r="A211" s="32"/>
      <c r="B211" s="32"/>
      <c r="C211" s="32"/>
      <c r="D211" s="32"/>
      <c r="E211" s="32"/>
      <c r="F211" s="32"/>
      <c r="G211" s="32"/>
      <c r="H211" s="32"/>
      <c r="I211" s="592"/>
    </row>
    <row r="212" spans="1:9" ht="15.75" thickBot="1" x14ac:dyDescent="0.3">
      <c r="A212" s="691" t="str">
        <f>PRESUPUESTO!B24</f>
        <v>CUBIERTA</v>
      </c>
      <c r="B212" s="692"/>
      <c r="C212" s="692"/>
      <c r="D212" s="692"/>
      <c r="E212" s="692"/>
      <c r="F212" s="692"/>
      <c r="G212" s="692"/>
      <c r="H212" s="692"/>
      <c r="I212" s="693"/>
    </row>
    <row r="213" spans="1:9" x14ac:dyDescent="0.25">
      <c r="A213" s="32"/>
      <c r="B213" s="32"/>
      <c r="C213" s="32"/>
      <c r="D213" s="32"/>
      <c r="E213" s="32"/>
      <c r="F213" s="32"/>
      <c r="G213" s="32"/>
      <c r="H213" s="32"/>
      <c r="I213" s="592"/>
    </row>
    <row r="214" spans="1:9" ht="15.75" thickBot="1" x14ac:dyDescent="0.3">
      <c r="A214" s="32" t="s">
        <v>259</v>
      </c>
      <c r="I214" s="257" t="str">
        <f>PRESUPUESTO!D25</f>
        <v>UND</v>
      </c>
    </row>
    <row r="215" spans="1:9" ht="33" customHeight="1" thickBot="1" x14ac:dyDescent="0.3">
      <c r="A215" s="431" t="str">
        <f>PRESUPUESTO!B25</f>
        <v>RESANE Y SELLADO DE PERFORACIONES EN CUBIERTA</v>
      </c>
      <c r="B215" s="256" t="s">
        <v>181</v>
      </c>
      <c r="C215" s="256" t="s">
        <v>182</v>
      </c>
      <c r="D215" s="256" t="s">
        <v>183</v>
      </c>
      <c r="E215" s="256" t="s">
        <v>184</v>
      </c>
      <c r="F215" s="256" t="s">
        <v>185</v>
      </c>
      <c r="G215" s="256" t="s">
        <v>186</v>
      </c>
      <c r="H215" s="256" t="s">
        <v>187</v>
      </c>
      <c r="I215" s="341" t="s">
        <v>188</v>
      </c>
    </row>
    <row r="216" spans="1:9" x14ac:dyDescent="0.25">
      <c r="A216" s="264" t="s">
        <v>180</v>
      </c>
    </row>
    <row r="217" spans="1:9" x14ac:dyDescent="0.25">
      <c r="B217" s="342" t="s">
        <v>268</v>
      </c>
      <c r="C217" s="258">
        <v>1</v>
      </c>
      <c r="D217" s="258"/>
      <c r="E217" s="259"/>
      <c r="F217" s="259"/>
      <c r="G217" s="260"/>
      <c r="H217" s="259"/>
      <c r="I217" s="589">
        <f>C217</f>
        <v>1</v>
      </c>
    </row>
    <row r="218" spans="1:9" ht="15.75" thickBot="1" x14ac:dyDescent="0.3">
      <c r="A218" s="262" t="s">
        <v>239</v>
      </c>
      <c r="B218" s="263"/>
      <c r="C218" s="263"/>
      <c r="D218" s="263"/>
      <c r="E218" s="263"/>
      <c r="F218" s="263"/>
      <c r="G218" s="263"/>
      <c r="H218" s="263"/>
      <c r="I218" s="591">
        <f>ROUND((SUM(I217:I217)),2)</f>
        <v>1</v>
      </c>
    </row>
    <row r="219" spans="1:9" x14ac:dyDescent="0.25">
      <c r="A219" s="32"/>
      <c r="B219" s="32"/>
      <c r="C219" s="32"/>
      <c r="D219" s="32"/>
      <c r="E219" s="32"/>
      <c r="F219" s="32"/>
      <c r="G219" s="32"/>
      <c r="H219" s="32"/>
      <c r="I219" s="592"/>
    </row>
    <row r="220" spans="1:9" ht="15.75" thickBot="1" x14ac:dyDescent="0.3">
      <c r="A220" s="32"/>
      <c r="B220" s="32"/>
      <c r="C220" s="32"/>
      <c r="D220" s="32"/>
      <c r="E220" s="32"/>
      <c r="F220" s="32"/>
      <c r="G220" s="32"/>
      <c r="H220" s="32"/>
      <c r="I220" s="592"/>
    </row>
    <row r="221" spans="1:9" ht="15.75" thickBot="1" x14ac:dyDescent="0.3">
      <c r="A221" s="691" t="str">
        <f>PRESUPUESTO!B27</f>
        <v>REPARACIONES Y MONTAJES SANITARIOS</v>
      </c>
      <c r="B221" s="692"/>
      <c r="C221" s="692"/>
      <c r="D221" s="692"/>
      <c r="E221" s="692"/>
      <c r="F221" s="692"/>
      <c r="G221" s="692"/>
      <c r="H221" s="692"/>
      <c r="I221" s="693"/>
    </row>
    <row r="222" spans="1:9" x14ac:dyDescent="0.25">
      <c r="A222" s="32"/>
      <c r="B222" s="32"/>
      <c r="C222" s="32"/>
      <c r="D222" s="32"/>
      <c r="E222" s="32"/>
      <c r="F222" s="32"/>
      <c r="G222" s="32"/>
      <c r="H222" s="32"/>
      <c r="I222" s="592"/>
    </row>
    <row r="223" spans="1:9" ht="15.75" thickBot="1" x14ac:dyDescent="0.3">
      <c r="A223" s="32" t="s">
        <v>263</v>
      </c>
      <c r="I223" s="257" t="str">
        <f>PRESUPUESTO!D28</f>
        <v>UND</v>
      </c>
    </row>
    <row r="224" spans="1:9" ht="27" thickBot="1" x14ac:dyDescent="0.3">
      <c r="A224" s="431" t="str">
        <f>PRESUPUESTO!B28</f>
        <v>SUMINISTRO E INSTALACIÓN DE KIT DE LLAVES PARA LAVAMANOS</v>
      </c>
      <c r="B224" s="256" t="s">
        <v>181</v>
      </c>
      <c r="C224" s="256" t="s">
        <v>182</v>
      </c>
      <c r="D224" s="256" t="s">
        <v>183</v>
      </c>
      <c r="E224" s="256" t="s">
        <v>184</v>
      </c>
      <c r="F224" s="256" t="s">
        <v>185</v>
      </c>
      <c r="G224" s="256" t="s">
        <v>186</v>
      </c>
      <c r="H224" s="256" t="s">
        <v>187</v>
      </c>
      <c r="I224" s="341" t="s">
        <v>188</v>
      </c>
    </row>
    <row r="225" spans="1:9" x14ac:dyDescent="0.25">
      <c r="A225" s="264" t="s">
        <v>180</v>
      </c>
      <c r="B225" s="468"/>
      <c r="D225" s="258"/>
      <c r="E225" s="259"/>
      <c r="F225" s="259"/>
      <c r="G225" s="260"/>
      <c r="H225" s="259"/>
      <c r="I225" s="589"/>
    </row>
    <row r="226" spans="1:9" x14ac:dyDescent="0.25">
      <c r="B226" s="342" t="s">
        <v>432</v>
      </c>
      <c r="C226" s="258">
        <v>4</v>
      </c>
      <c r="D226" s="258"/>
      <c r="E226" s="259"/>
      <c r="F226" s="259"/>
      <c r="G226" s="260"/>
      <c r="H226" s="260"/>
      <c r="I226" s="589">
        <v>4</v>
      </c>
    </row>
    <row r="227" spans="1:9" x14ac:dyDescent="0.25">
      <c r="A227" s="265"/>
      <c r="B227" s="342"/>
      <c r="C227" s="258"/>
      <c r="D227" s="258"/>
      <c r="E227" s="259"/>
      <c r="F227" s="259"/>
      <c r="G227" s="260"/>
      <c r="H227" s="260"/>
      <c r="I227" s="589"/>
    </row>
    <row r="228" spans="1:9" ht="15.75" thickBot="1" x14ac:dyDescent="0.3">
      <c r="A228" s="262" t="s">
        <v>239</v>
      </c>
      <c r="B228" s="263"/>
      <c r="C228" s="263"/>
      <c r="D228" s="263"/>
      <c r="E228" s="263"/>
      <c r="F228" s="263"/>
      <c r="G228" s="263"/>
      <c r="H228" s="263"/>
      <c r="I228" s="591">
        <f>ROUND((SUM(I225:I227)),2)</f>
        <v>4</v>
      </c>
    </row>
    <row r="229" spans="1:9" x14ac:dyDescent="0.25">
      <c r="A229" s="32"/>
      <c r="B229" s="32"/>
      <c r="C229" s="32"/>
      <c r="D229" s="32"/>
      <c r="E229" s="32"/>
      <c r="F229" s="32"/>
      <c r="G229" s="32"/>
      <c r="H229" s="32"/>
      <c r="I229" s="592"/>
    </row>
    <row r="230" spans="1:9" ht="15.75" thickBot="1" x14ac:dyDescent="0.3">
      <c r="A230" s="32" t="s">
        <v>363</v>
      </c>
      <c r="I230" s="257" t="str">
        <f>PRESUPUESTO!D29</f>
        <v>UND</v>
      </c>
    </row>
    <row r="231" spans="1:9" ht="27" thickBot="1" x14ac:dyDescent="0.3">
      <c r="A231" s="431" t="str">
        <f>PRESUPUESTO!B29</f>
        <v>SUMINISTRO E INSTALACIÓN DE KIT DE LLAVES PARA LAVAPLATOS</v>
      </c>
      <c r="B231" s="256" t="s">
        <v>181</v>
      </c>
      <c r="C231" s="256" t="s">
        <v>182</v>
      </c>
      <c r="D231" s="256" t="s">
        <v>183</v>
      </c>
      <c r="E231" s="256" t="s">
        <v>184</v>
      </c>
      <c r="F231" s="256" t="s">
        <v>185</v>
      </c>
      <c r="G231" s="256" t="s">
        <v>186</v>
      </c>
      <c r="H231" s="256" t="s">
        <v>187</v>
      </c>
      <c r="I231" s="341" t="s">
        <v>188</v>
      </c>
    </row>
    <row r="232" spans="1:9" x14ac:dyDescent="0.25">
      <c r="A232" s="264" t="s">
        <v>180</v>
      </c>
      <c r="B232" s="468"/>
      <c r="D232" s="258"/>
      <c r="E232" s="259"/>
      <c r="F232" s="259"/>
      <c r="G232" s="260"/>
      <c r="H232" s="259"/>
      <c r="I232" s="589"/>
    </row>
    <row r="233" spans="1:9" x14ac:dyDescent="0.25">
      <c r="A233" s="265"/>
      <c r="B233" s="258" t="s">
        <v>434</v>
      </c>
      <c r="C233" s="258">
        <v>1</v>
      </c>
      <c r="D233" s="258"/>
      <c r="E233" s="259"/>
      <c r="F233" s="259"/>
      <c r="G233" s="260"/>
      <c r="H233" s="260"/>
      <c r="I233" s="589">
        <v>1</v>
      </c>
    </row>
    <row r="234" spans="1:9" x14ac:dyDescent="0.25">
      <c r="A234" s="265"/>
      <c r="B234" s="258"/>
      <c r="C234" s="258"/>
      <c r="D234" s="258"/>
      <c r="E234" s="259"/>
      <c r="F234" s="259"/>
      <c r="G234" s="260"/>
      <c r="H234" s="260"/>
      <c r="I234" s="589"/>
    </row>
    <row r="235" spans="1:9" x14ac:dyDescent="0.25">
      <c r="A235" s="265"/>
      <c r="B235" s="258"/>
      <c r="C235" s="258"/>
      <c r="D235" s="258"/>
      <c r="E235" s="259"/>
      <c r="F235" s="259"/>
      <c r="G235" s="260"/>
      <c r="H235" s="259"/>
      <c r="I235" s="593"/>
    </row>
    <row r="236" spans="1:9" ht="15.75" thickBot="1" x14ac:dyDescent="0.3">
      <c r="A236" s="262" t="s">
        <v>239</v>
      </c>
      <c r="B236" s="263"/>
      <c r="C236" s="263"/>
      <c r="D236" s="263"/>
      <c r="E236" s="263"/>
      <c r="F236" s="263"/>
      <c r="G236" s="263"/>
      <c r="H236" s="263"/>
      <c r="I236" s="591">
        <f>ROUND((SUM(I232:I235)),2)</f>
        <v>1</v>
      </c>
    </row>
    <row r="237" spans="1:9" x14ac:dyDescent="0.25">
      <c r="A237" s="32"/>
      <c r="B237" s="32"/>
      <c r="C237" s="32"/>
      <c r="D237" s="32"/>
      <c r="E237" s="32"/>
      <c r="F237" s="32"/>
      <c r="G237" s="32"/>
      <c r="H237" s="32"/>
      <c r="I237" s="592"/>
    </row>
    <row r="238" spans="1:9" x14ac:dyDescent="0.25">
      <c r="A238" s="32"/>
      <c r="B238" s="32"/>
      <c r="C238" s="32"/>
      <c r="D238" s="32"/>
      <c r="E238" s="32"/>
      <c r="F238" s="32"/>
      <c r="G238" s="32"/>
      <c r="H238" s="32"/>
      <c r="I238" s="592"/>
    </row>
    <row r="239" spans="1:9" ht="15.75" thickBot="1" x14ac:dyDescent="0.3">
      <c r="A239" s="32" t="s">
        <v>364</v>
      </c>
      <c r="I239" s="257">
        <f>PRESUPUESTO!D39</f>
        <v>0</v>
      </c>
    </row>
    <row r="240" spans="1:9" ht="27" thickBot="1" x14ac:dyDescent="0.3">
      <c r="A240" s="431" t="str">
        <f>PRESUPUESTO!B30</f>
        <v>SUMINISTRO E INSTALACIÓN DE KIT DE LLAVES PARA BAÑERA</v>
      </c>
      <c r="B240" s="256" t="s">
        <v>181</v>
      </c>
      <c r="C240" s="256" t="s">
        <v>182</v>
      </c>
      <c r="D240" s="256" t="s">
        <v>183</v>
      </c>
      <c r="E240" s="256" t="s">
        <v>184</v>
      </c>
      <c r="F240" s="256" t="s">
        <v>185</v>
      </c>
      <c r="G240" s="256" t="s">
        <v>186</v>
      </c>
      <c r="H240" s="256" t="s">
        <v>187</v>
      </c>
      <c r="I240" s="341" t="s">
        <v>188</v>
      </c>
    </row>
    <row r="241" spans="1:11" x14ac:dyDescent="0.25">
      <c r="A241" s="264" t="s">
        <v>180</v>
      </c>
      <c r="B241" s="468"/>
      <c r="D241" s="258"/>
      <c r="E241" s="259"/>
      <c r="F241" s="259"/>
      <c r="G241" s="260"/>
      <c r="H241" s="259"/>
      <c r="I241" s="589"/>
    </row>
    <row r="242" spans="1:11" x14ac:dyDescent="0.25">
      <c r="A242" s="265"/>
      <c r="B242" s="258" t="s">
        <v>433</v>
      </c>
      <c r="C242" s="258">
        <v>1</v>
      </c>
      <c r="D242" s="258"/>
      <c r="E242" s="259"/>
      <c r="F242" s="259"/>
      <c r="G242" s="260"/>
      <c r="H242" s="260"/>
      <c r="I242" s="589">
        <v>1</v>
      </c>
    </row>
    <row r="243" spans="1:11" x14ac:dyDescent="0.25">
      <c r="A243" s="265"/>
      <c r="B243" s="258"/>
      <c r="C243" s="258"/>
      <c r="D243" s="258"/>
      <c r="E243" s="259"/>
      <c r="F243" s="259"/>
      <c r="G243" s="260"/>
      <c r="H243" s="260"/>
      <c r="I243" s="589"/>
    </row>
    <row r="244" spans="1:11" x14ac:dyDescent="0.25">
      <c r="A244" s="265"/>
      <c r="B244" s="258"/>
      <c r="C244" s="258"/>
      <c r="D244" s="258"/>
      <c r="E244" s="259"/>
      <c r="F244" s="259"/>
      <c r="G244" s="260"/>
      <c r="H244" s="259"/>
      <c r="I244" s="593"/>
    </row>
    <row r="245" spans="1:11" ht="15.75" thickBot="1" x14ac:dyDescent="0.3">
      <c r="A245" s="262" t="s">
        <v>239</v>
      </c>
      <c r="B245" s="263"/>
      <c r="C245" s="263"/>
      <c r="D245" s="263"/>
      <c r="E245" s="263"/>
      <c r="F245" s="263"/>
      <c r="G245" s="263"/>
      <c r="H245" s="263"/>
      <c r="I245" s="591">
        <f>ROUND((SUM(I241:I244)),2)</f>
        <v>1</v>
      </c>
    </row>
    <row r="246" spans="1:11" x14ac:dyDescent="0.25">
      <c r="A246" s="32"/>
      <c r="B246" s="32"/>
      <c r="C246" s="32"/>
      <c r="D246" s="32"/>
      <c r="E246" s="32"/>
      <c r="F246" s="32"/>
      <c r="G246" s="32"/>
      <c r="H246" s="32"/>
      <c r="I246" s="592"/>
    </row>
    <row r="247" spans="1:11" x14ac:dyDescent="0.25">
      <c r="A247" s="32"/>
      <c r="B247" s="32"/>
      <c r="C247" s="32"/>
      <c r="D247" s="32"/>
      <c r="E247" s="32"/>
      <c r="F247" s="32"/>
      <c r="G247" s="32"/>
      <c r="H247" s="32"/>
      <c r="I247" s="592"/>
    </row>
    <row r="248" spans="1:11" ht="15.75" thickBot="1" x14ac:dyDescent="0.3">
      <c r="A248" s="32" t="s">
        <v>365</v>
      </c>
      <c r="I248" s="257" t="str">
        <f>PRESUPUESTO!D31</f>
        <v>UND</v>
      </c>
      <c r="K248">
        <f ca="1">+K248:P249</f>
        <v>0</v>
      </c>
    </row>
    <row r="249" spans="1:11" ht="56.25" customHeight="1" thickBot="1" x14ac:dyDescent="0.3">
      <c r="A249" s="431" t="str">
        <f>PRESUPUESTO!B31</f>
        <v>SUMINISTRO E INSTALACIÓN DE KIT DE GRIFERÍA INTERNA PARA TANQUE SANITARIO TIPO PUSH (USO INFANTIL EN CDI, INCLUYE TODOS LOS ACCESORIOS)</v>
      </c>
      <c r="B249" s="256" t="s">
        <v>181</v>
      </c>
      <c r="C249" s="256" t="s">
        <v>182</v>
      </c>
      <c r="D249" s="256" t="s">
        <v>183</v>
      </c>
      <c r="E249" s="256" t="s">
        <v>184</v>
      </c>
      <c r="F249" s="256" t="s">
        <v>185</v>
      </c>
      <c r="G249" s="256" t="s">
        <v>186</v>
      </c>
      <c r="H249" s="256" t="s">
        <v>187</v>
      </c>
      <c r="I249" s="341" t="s">
        <v>188</v>
      </c>
    </row>
    <row r="250" spans="1:11" x14ac:dyDescent="0.25">
      <c r="A250" s="264" t="s">
        <v>180</v>
      </c>
      <c r="B250" s="342"/>
      <c r="C250" s="258"/>
      <c r="D250" s="258"/>
      <c r="E250" s="259"/>
      <c r="F250" s="259"/>
      <c r="G250" s="260"/>
      <c r="H250" s="259"/>
      <c r="I250" s="589"/>
    </row>
    <row r="251" spans="1:11" x14ac:dyDescent="0.25">
      <c r="B251" s="342" t="s">
        <v>430</v>
      </c>
      <c r="C251" s="258">
        <v>7</v>
      </c>
      <c r="D251" s="258"/>
      <c r="E251" s="259"/>
      <c r="F251" s="259"/>
      <c r="G251" s="260"/>
      <c r="H251" s="260"/>
      <c r="I251" s="589">
        <f>C251</f>
        <v>7</v>
      </c>
    </row>
    <row r="252" spans="1:11" x14ac:dyDescent="0.25">
      <c r="A252" s="265"/>
      <c r="B252" s="342"/>
      <c r="C252" s="258"/>
      <c r="D252" s="258"/>
      <c r="E252" s="259"/>
      <c r="F252" s="259"/>
      <c r="G252" s="260"/>
      <c r="H252" s="260"/>
      <c r="I252" s="589"/>
    </row>
    <row r="253" spans="1:11" x14ac:dyDescent="0.25">
      <c r="A253" s="265"/>
      <c r="B253" s="258"/>
      <c r="C253" s="258"/>
      <c r="D253" s="258"/>
      <c r="E253" s="259"/>
      <c r="F253" s="259"/>
      <c r="G253" s="260"/>
      <c r="H253" s="260"/>
      <c r="I253" s="589"/>
    </row>
    <row r="254" spans="1:11" x14ac:dyDescent="0.25">
      <c r="A254" s="265"/>
      <c r="B254" s="258"/>
      <c r="C254" s="258"/>
      <c r="D254" s="258"/>
      <c r="E254" s="259"/>
      <c r="F254" s="259"/>
      <c r="G254" s="260"/>
      <c r="H254" s="259"/>
      <c r="I254" s="593"/>
    </row>
    <row r="255" spans="1:11" ht="15.75" thickBot="1" x14ac:dyDescent="0.3">
      <c r="A255" s="262" t="s">
        <v>239</v>
      </c>
      <c r="B255" s="263"/>
      <c r="C255" s="263"/>
      <c r="D255" s="263"/>
      <c r="E255" s="263"/>
      <c r="F255" s="263"/>
      <c r="G255" s="263"/>
      <c r="H255" s="263"/>
      <c r="I255" s="591">
        <f>ROUND((SUM(I250:I254)),2)</f>
        <v>7</v>
      </c>
    </row>
    <row r="256" spans="1:11" x14ac:dyDescent="0.25">
      <c r="A256" s="32"/>
      <c r="B256" s="32"/>
      <c r="C256" s="32"/>
      <c r="D256" s="32"/>
      <c r="E256" s="32"/>
      <c r="F256" s="32"/>
      <c r="G256" s="32"/>
      <c r="H256" s="32"/>
      <c r="I256" s="592"/>
    </row>
    <row r="257" spans="1:9" x14ac:dyDescent="0.25">
      <c r="A257" s="32"/>
      <c r="B257" s="32"/>
      <c r="C257" s="32"/>
      <c r="D257" s="32"/>
      <c r="E257" s="32"/>
      <c r="F257" s="32"/>
      <c r="G257" s="32"/>
      <c r="H257" s="32"/>
      <c r="I257" s="592"/>
    </row>
    <row r="258" spans="1:9" ht="15.75" thickBot="1" x14ac:dyDescent="0.3">
      <c r="A258" s="32" t="s">
        <v>443</v>
      </c>
      <c r="I258" s="257" t="str">
        <f>PRESUPUESTO!D32</f>
        <v>UND</v>
      </c>
    </row>
    <row r="259" spans="1:9" ht="45.75" customHeight="1" thickBot="1" x14ac:dyDescent="0.3">
      <c r="A259" s="431" t="str">
        <f>PRESUPUESTO!B32</f>
        <v xml:space="preserve">SUMINISTRO E INSTALACIÓN DE KIT GRIFERIA TANQUE SANITARIO TIPO PUSH(INCLUYE TODOS LOS ACCESORIOS) </v>
      </c>
      <c r="B259" s="256" t="s">
        <v>181</v>
      </c>
      <c r="C259" s="256" t="s">
        <v>182</v>
      </c>
      <c r="D259" s="256" t="s">
        <v>183</v>
      </c>
      <c r="E259" s="256" t="s">
        <v>184</v>
      </c>
      <c r="F259" s="256" t="s">
        <v>185</v>
      </c>
      <c r="G259" s="256" t="s">
        <v>186</v>
      </c>
      <c r="H259" s="256" t="s">
        <v>187</v>
      </c>
      <c r="I259" s="341" t="s">
        <v>188</v>
      </c>
    </row>
    <row r="260" spans="1:9" x14ac:dyDescent="0.25">
      <c r="A260" s="264" t="s">
        <v>180</v>
      </c>
      <c r="B260" s="342"/>
      <c r="C260" s="258"/>
      <c r="D260" s="258"/>
      <c r="E260" s="259"/>
      <c r="F260" s="259"/>
      <c r="G260" s="260"/>
      <c r="H260" s="259"/>
      <c r="I260" s="589"/>
    </row>
    <row r="261" spans="1:9" x14ac:dyDescent="0.25">
      <c r="A261" s="265"/>
      <c r="B261" s="342" t="s">
        <v>431</v>
      </c>
      <c r="C261" s="258">
        <v>3</v>
      </c>
      <c r="D261" s="258"/>
      <c r="E261" s="259"/>
      <c r="F261" s="259"/>
      <c r="G261" s="260"/>
      <c r="H261" s="260"/>
      <c r="I261" s="589">
        <f>C261</f>
        <v>3</v>
      </c>
    </row>
    <row r="262" spans="1:9" x14ac:dyDescent="0.25">
      <c r="A262" s="265"/>
      <c r="B262" s="342"/>
      <c r="C262" s="258"/>
      <c r="D262" s="258"/>
      <c r="E262" s="259"/>
      <c r="F262" s="259"/>
      <c r="G262" s="260"/>
      <c r="H262" s="260"/>
      <c r="I262" s="589"/>
    </row>
    <row r="263" spans="1:9" x14ac:dyDescent="0.25">
      <c r="A263" s="265"/>
      <c r="B263" s="258"/>
      <c r="C263" s="258"/>
      <c r="D263" s="258"/>
      <c r="E263" s="259"/>
      <c r="F263" s="259"/>
      <c r="G263" s="260"/>
      <c r="H263" s="260"/>
      <c r="I263" s="589"/>
    </row>
    <row r="264" spans="1:9" x14ac:dyDescent="0.25">
      <c r="A264" s="265"/>
      <c r="B264" s="258"/>
      <c r="C264" s="258"/>
      <c r="D264" s="258"/>
      <c r="E264" s="259"/>
      <c r="F264" s="259"/>
      <c r="G264" s="260"/>
      <c r="H264" s="259"/>
      <c r="I264" s="593"/>
    </row>
    <row r="265" spans="1:9" ht="15.75" thickBot="1" x14ac:dyDescent="0.3">
      <c r="A265" s="262" t="s">
        <v>239</v>
      </c>
      <c r="B265" s="263"/>
      <c r="C265" s="263"/>
      <c r="D265" s="263"/>
      <c r="E265" s="263"/>
      <c r="F265" s="263"/>
      <c r="G265" s="263"/>
      <c r="H265" s="263"/>
      <c r="I265" s="591">
        <f>ROUND((SUM(I260:I264)),2)</f>
        <v>3</v>
      </c>
    </row>
    <row r="266" spans="1:9" x14ac:dyDescent="0.25">
      <c r="A266" s="32"/>
      <c r="B266" s="32"/>
      <c r="C266" s="32"/>
      <c r="D266" s="32"/>
      <c r="E266" s="32"/>
      <c r="F266" s="32"/>
      <c r="G266" s="32"/>
      <c r="H266" s="32"/>
      <c r="I266" s="592"/>
    </row>
    <row r="268" spans="1:9" ht="15.75" thickBot="1" x14ac:dyDescent="0.3">
      <c r="A268" s="32" t="s">
        <v>473</v>
      </c>
      <c r="I268" s="257" t="str">
        <f>PRESUPUESTO!D33</f>
        <v>M</v>
      </c>
    </row>
    <row r="269" spans="1:9" ht="30" customHeight="1" thickBot="1" x14ac:dyDescent="0.3">
      <c r="A269" s="431" t="str">
        <f>PRESUPUESTO!B33</f>
        <v xml:space="preserve">SONDEO DE REDES SANITARIAS </v>
      </c>
      <c r="B269" s="256" t="s">
        <v>181</v>
      </c>
      <c r="C269" s="256" t="s">
        <v>182</v>
      </c>
      <c r="D269" s="256" t="s">
        <v>183</v>
      </c>
      <c r="E269" s="256" t="s">
        <v>184</v>
      </c>
      <c r="F269" s="256" t="s">
        <v>185</v>
      </c>
      <c r="G269" s="256" t="s">
        <v>186</v>
      </c>
      <c r="H269" s="256" t="s">
        <v>187</v>
      </c>
      <c r="I269" s="341" t="s">
        <v>188</v>
      </c>
    </row>
    <row r="270" spans="1:9" x14ac:dyDescent="0.25">
      <c r="A270" s="264" t="s">
        <v>180</v>
      </c>
      <c r="B270" s="342"/>
      <c r="C270" s="258"/>
      <c r="D270" s="258"/>
      <c r="E270" s="259"/>
      <c r="F270" s="259"/>
      <c r="G270" s="260"/>
      <c r="H270" s="259"/>
      <c r="I270" s="589"/>
    </row>
    <row r="271" spans="1:9" x14ac:dyDescent="0.25">
      <c r="B271" s="342" t="s">
        <v>366</v>
      </c>
      <c r="C271" s="258"/>
      <c r="D271" s="258">
        <v>80</v>
      </c>
      <c r="E271" s="259"/>
      <c r="F271" s="259"/>
      <c r="G271" s="260"/>
      <c r="H271" s="259"/>
      <c r="I271" s="589">
        <f>D271</f>
        <v>80</v>
      </c>
    </row>
    <row r="272" spans="1:9" x14ac:dyDescent="0.25">
      <c r="A272" s="265"/>
      <c r="B272" s="342"/>
      <c r="C272" s="258"/>
      <c r="D272" s="258"/>
      <c r="E272" s="259"/>
      <c r="F272" s="259"/>
      <c r="G272" s="260"/>
      <c r="H272" s="260"/>
      <c r="I272" s="589"/>
    </row>
    <row r="273" spans="1:9" x14ac:dyDescent="0.25">
      <c r="A273" s="265"/>
      <c r="B273" s="342"/>
      <c r="C273" s="258"/>
      <c r="D273" s="258"/>
      <c r="E273" s="259"/>
      <c r="F273" s="259"/>
      <c r="G273" s="260"/>
      <c r="H273" s="260"/>
      <c r="I273" s="589"/>
    </row>
    <row r="274" spans="1:9" x14ac:dyDescent="0.25">
      <c r="A274" s="265"/>
      <c r="B274" s="258"/>
      <c r="C274" s="258"/>
      <c r="D274" s="258"/>
      <c r="E274" s="259"/>
      <c r="F274" s="259"/>
      <c r="G274" s="260"/>
      <c r="H274" s="260"/>
      <c r="I274" s="589"/>
    </row>
    <row r="275" spans="1:9" x14ac:dyDescent="0.25">
      <c r="A275" s="265"/>
      <c r="B275" s="258"/>
      <c r="C275" s="258"/>
      <c r="D275" s="258"/>
      <c r="E275" s="259"/>
      <c r="F275" s="259"/>
      <c r="G275" s="260"/>
      <c r="H275" s="259"/>
      <c r="I275" s="593"/>
    </row>
    <row r="276" spans="1:9" ht="15.75" thickBot="1" x14ac:dyDescent="0.3">
      <c r="A276" s="262" t="s">
        <v>239</v>
      </c>
      <c r="B276" s="263"/>
      <c r="C276" s="263"/>
      <c r="D276" s="263"/>
      <c r="E276" s="263"/>
      <c r="F276" s="263"/>
      <c r="G276" s="263"/>
      <c r="H276" s="263"/>
      <c r="I276" s="591">
        <f>ROUND((SUM(I270:I275)),2)</f>
        <v>80</v>
      </c>
    </row>
    <row r="278" spans="1:9" ht="15.75" thickBot="1" x14ac:dyDescent="0.3">
      <c r="A278" s="32" t="s">
        <v>474</v>
      </c>
      <c r="I278" s="257" t="str">
        <f>PRESUPUESTO!D34</f>
        <v>M2</v>
      </c>
    </row>
    <row r="279" spans="1:9" ht="15.75" thickBot="1" x14ac:dyDescent="0.3">
      <c r="A279" s="431" t="str">
        <f>PRESUPUESTO!B34</f>
        <v>ENCHAPE DE PISO</v>
      </c>
      <c r="B279" s="256" t="s">
        <v>181</v>
      </c>
      <c r="C279" s="256" t="s">
        <v>182</v>
      </c>
      <c r="D279" s="256" t="s">
        <v>183</v>
      </c>
      <c r="E279" s="256" t="s">
        <v>184</v>
      </c>
      <c r="F279" s="256" t="s">
        <v>185</v>
      </c>
      <c r="G279" s="256" t="s">
        <v>186</v>
      </c>
      <c r="H279" s="256" t="s">
        <v>187</v>
      </c>
      <c r="I279" s="341" t="s">
        <v>188</v>
      </c>
    </row>
    <row r="280" spans="1:9" x14ac:dyDescent="0.25">
      <c r="A280" s="264" t="s">
        <v>180</v>
      </c>
      <c r="B280" s="342" t="s">
        <v>444</v>
      </c>
      <c r="C280" s="258"/>
      <c r="D280" s="258">
        <v>3.37</v>
      </c>
      <c r="E280" s="259">
        <v>3.11</v>
      </c>
      <c r="F280" s="259"/>
      <c r="G280" s="260"/>
      <c r="H280" s="259"/>
      <c r="I280" s="589">
        <f>D280*E280</f>
        <v>10.480700000000001</v>
      </c>
    </row>
    <row r="281" spans="1:9" x14ac:dyDescent="0.25">
      <c r="B281" s="468"/>
      <c r="C281" s="468"/>
      <c r="D281" s="468"/>
      <c r="E281" s="468"/>
      <c r="F281" s="468"/>
      <c r="G281" s="468"/>
      <c r="H281" s="468"/>
      <c r="I281" s="490"/>
    </row>
    <row r="282" spans="1:9" x14ac:dyDescent="0.25">
      <c r="A282" s="265"/>
      <c r="B282" s="258"/>
      <c r="C282" s="258"/>
      <c r="D282" s="258"/>
      <c r="E282" s="259"/>
      <c r="F282" s="259"/>
      <c r="G282" s="260"/>
      <c r="H282" s="259"/>
      <c r="I282" s="593"/>
    </row>
    <row r="283" spans="1:9" ht="15.75" thickBot="1" x14ac:dyDescent="0.3">
      <c r="A283" s="262" t="s">
        <v>239</v>
      </c>
      <c r="B283" s="263"/>
      <c r="C283" s="263"/>
      <c r="D283" s="263"/>
      <c r="E283" s="263"/>
      <c r="F283" s="263"/>
      <c r="G283" s="263"/>
      <c r="H283" s="263"/>
      <c r="I283" s="591">
        <f>ROUND((SUM(I280:I282)),2)</f>
        <v>10.48</v>
      </c>
    </row>
    <row r="285" spans="1:9" ht="15.75" thickBot="1" x14ac:dyDescent="0.3">
      <c r="A285" s="32" t="s">
        <v>512</v>
      </c>
      <c r="I285" s="257" t="str">
        <f>PRESUPUESTO!D35</f>
        <v>UND</v>
      </c>
    </row>
    <row r="286" spans="1:9" ht="39.75" thickBot="1" x14ac:dyDescent="0.3">
      <c r="A286" s="431" t="str">
        <f>PRESUPUESTO!B35</f>
        <v>SERVICIO INTEGRAL DE MANTENIMIENTO DEL SISTEMA DE PRESURIZACIÓN (PREVENTIVO, CORRECTIVO Y RUTINARIO, CON ACCESORIOS)</v>
      </c>
      <c r="B286" s="256" t="s">
        <v>181</v>
      </c>
      <c r="C286" s="256" t="s">
        <v>182</v>
      </c>
      <c r="D286" s="256" t="s">
        <v>183</v>
      </c>
      <c r="E286" s="256" t="s">
        <v>184</v>
      </c>
      <c r="F286" s="256" t="s">
        <v>185</v>
      </c>
      <c r="G286" s="256" t="s">
        <v>186</v>
      </c>
      <c r="H286" s="256" t="s">
        <v>187</v>
      </c>
      <c r="I286" s="341" t="s">
        <v>188</v>
      </c>
    </row>
    <row r="287" spans="1:9" x14ac:dyDescent="0.25">
      <c r="A287" s="264" t="s">
        <v>180</v>
      </c>
      <c r="B287" t="s">
        <v>475</v>
      </c>
      <c r="C287" s="258">
        <v>1</v>
      </c>
      <c r="D287" s="258"/>
      <c r="E287" s="259"/>
      <c r="F287" s="259"/>
      <c r="G287" s="260"/>
      <c r="H287" s="259"/>
      <c r="I287" s="589">
        <v>1</v>
      </c>
    </row>
    <row r="288" spans="1:9" x14ac:dyDescent="0.25">
      <c r="B288" s="342"/>
      <c r="C288" s="258"/>
      <c r="D288" s="258"/>
      <c r="E288" s="259"/>
      <c r="F288" s="259"/>
      <c r="G288" s="260"/>
      <c r="H288" s="259"/>
      <c r="I288" s="589">
        <f>D288*E288</f>
        <v>0</v>
      </c>
    </row>
    <row r="289" spans="1:9" x14ac:dyDescent="0.25">
      <c r="A289" s="265"/>
      <c r="B289" s="258"/>
      <c r="C289" s="258"/>
      <c r="D289" s="258"/>
      <c r="E289" s="259"/>
      <c r="F289" s="259"/>
      <c r="G289" s="260"/>
      <c r="H289" s="259"/>
      <c r="I289" s="593"/>
    </row>
    <row r="290" spans="1:9" ht="15.75" thickBot="1" x14ac:dyDescent="0.3">
      <c r="A290" s="262" t="s">
        <v>239</v>
      </c>
      <c r="B290" s="263"/>
      <c r="C290" s="263"/>
      <c r="D290" s="263"/>
      <c r="E290" s="263"/>
      <c r="F290" s="263"/>
      <c r="G290" s="263"/>
      <c r="H290" s="263"/>
      <c r="I290" s="591">
        <f>ROUND((SUM(I287:I289)),2)</f>
        <v>1</v>
      </c>
    </row>
    <row r="293" spans="1:9" ht="15.75" thickBot="1" x14ac:dyDescent="0.3"/>
    <row r="294" spans="1:9" ht="17.25" customHeight="1" thickBot="1" x14ac:dyDescent="0.3">
      <c r="A294" s="691" t="str">
        <f>PRESUPUESTO!B37</f>
        <v>ASEO GENERAL</v>
      </c>
      <c r="B294" s="692"/>
      <c r="C294" s="692"/>
      <c r="D294" s="692"/>
      <c r="E294" s="692"/>
      <c r="F294" s="692"/>
      <c r="G294" s="692"/>
      <c r="H294" s="692"/>
      <c r="I294" s="693"/>
    </row>
    <row r="296" spans="1:9" ht="15.75" thickBot="1" x14ac:dyDescent="0.3">
      <c r="A296" s="32" t="s">
        <v>264</v>
      </c>
      <c r="I296" s="257" t="str">
        <f>PRESUPUESTO!D38</f>
        <v>UND</v>
      </c>
    </row>
    <row r="297" spans="1:9" ht="40.5" customHeight="1" thickBot="1" x14ac:dyDescent="0.3">
      <c r="A297" s="431" t="str">
        <f>PRESUPUESTO!B38</f>
        <v xml:space="preserve">LIMPIEZA FINAL DEL AREA INTERVENIDA Y RETIRO DE DESECHOS </v>
      </c>
      <c r="B297" s="256" t="s">
        <v>181</v>
      </c>
      <c r="C297" s="256" t="s">
        <v>182</v>
      </c>
      <c r="D297" s="256" t="s">
        <v>183</v>
      </c>
      <c r="E297" s="256" t="s">
        <v>184</v>
      </c>
      <c r="F297" s="256" t="s">
        <v>185</v>
      </c>
      <c r="G297" s="256" t="s">
        <v>186</v>
      </c>
      <c r="H297" s="256" t="s">
        <v>187</v>
      </c>
      <c r="I297" s="341" t="s">
        <v>188</v>
      </c>
    </row>
    <row r="298" spans="1:9" x14ac:dyDescent="0.25">
      <c r="A298" s="264" t="s">
        <v>180</v>
      </c>
      <c r="B298" s="342"/>
      <c r="C298" s="258"/>
      <c r="D298" s="258"/>
      <c r="E298" s="259"/>
      <c r="F298" s="259"/>
      <c r="G298" s="260"/>
      <c r="H298" s="259"/>
      <c r="I298" s="589">
        <f>D298</f>
        <v>0</v>
      </c>
    </row>
    <row r="299" spans="1:9" x14ac:dyDescent="0.25">
      <c r="A299" s="265"/>
      <c r="B299" s="342" t="s">
        <v>367</v>
      </c>
      <c r="C299" s="258">
        <v>1</v>
      </c>
      <c r="D299" s="258"/>
      <c r="E299" s="259"/>
      <c r="F299" s="259"/>
      <c r="G299" s="260"/>
      <c r="H299" s="260"/>
      <c r="I299" s="589">
        <f>C299</f>
        <v>1</v>
      </c>
    </row>
    <row r="300" spans="1:9" x14ac:dyDescent="0.25">
      <c r="A300" s="265"/>
      <c r="B300" s="342"/>
      <c r="C300" s="258"/>
      <c r="D300" s="258"/>
      <c r="E300" s="259"/>
      <c r="F300" s="259"/>
      <c r="G300" s="260"/>
      <c r="H300" s="260"/>
      <c r="I300" s="589">
        <f>G300</f>
        <v>0</v>
      </c>
    </row>
    <row r="301" spans="1:9" x14ac:dyDescent="0.25">
      <c r="A301" s="265"/>
      <c r="B301" s="258"/>
      <c r="C301" s="258"/>
      <c r="D301" s="258"/>
      <c r="E301" s="259"/>
      <c r="F301" s="259"/>
      <c r="G301" s="260" t="s">
        <v>458</v>
      </c>
      <c r="H301" s="260"/>
      <c r="I301" s="589"/>
    </row>
    <row r="302" spans="1:9" x14ac:dyDescent="0.25">
      <c r="A302" s="265"/>
      <c r="B302" s="258"/>
      <c r="C302" s="258"/>
      <c r="D302" s="258"/>
      <c r="E302" s="259"/>
      <c r="F302" s="259"/>
      <c r="G302" s="260"/>
      <c r="H302" s="259"/>
      <c r="I302" s="593"/>
    </row>
    <row r="303" spans="1:9" ht="30" customHeight="1" thickBot="1" x14ac:dyDescent="0.3">
      <c r="A303" s="262" t="s">
        <v>239</v>
      </c>
      <c r="B303" s="263"/>
      <c r="C303" s="263"/>
      <c r="D303" s="263"/>
      <c r="E303" s="263"/>
      <c r="F303" s="263"/>
      <c r="G303" s="263"/>
      <c r="H303" s="263"/>
      <c r="I303" s="591">
        <f>ROUND((SUM(I299:I302)),2)</f>
        <v>1</v>
      </c>
    </row>
    <row r="306" spans="1:8" ht="31.9" customHeight="1" x14ac:dyDescent="0.25"/>
    <row r="307" spans="1:8" x14ac:dyDescent="0.25">
      <c r="A307" s="643"/>
      <c r="D307" s="643"/>
      <c r="E307" s="643"/>
      <c r="F307" s="643"/>
      <c r="G307" s="643"/>
      <c r="H307" s="643"/>
    </row>
    <row r="308" spans="1:8" ht="16.5" x14ac:dyDescent="0.3">
      <c r="A308" s="248"/>
      <c r="D308" s="644"/>
    </row>
    <row r="309" spans="1:8" ht="16.5" x14ac:dyDescent="0.3">
      <c r="A309" s="201"/>
    </row>
    <row r="310" spans="1:8" ht="16.5" x14ac:dyDescent="0.3">
      <c r="A310" s="249"/>
    </row>
    <row r="316" spans="1:8" ht="43.9" customHeight="1" x14ac:dyDescent="0.25"/>
    <row r="326" ht="30.6" customHeight="1" x14ac:dyDescent="0.25"/>
  </sheetData>
  <mergeCells count="51">
    <mergeCell ref="B192:G192"/>
    <mergeCell ref="B193:I193"/>
    <mergeCell ref="B85:H85"/>
    <mergeCell ref="B170:I170"/>
    <mergeCell ref="B175:G175"/>
    <mergeCell ref="B176:I176"/>
    <mergeCell ref="B183:G183"/>
    <mergeCell ref="B184:I184"/>
    <mergeCell ref="B90:I90"/>
    <mergeCell ref="B169:I169"/>
    <mergeCell ref="B114:I114"/>
    <mergeCell ref="B123:I123"/>
    <mergeCell ref="B122:H122"/>
    <mergeCell ref="A1:A6"/>
    <mergeCell ref="B1:B2"/>
    <mergeCell ref="C1:D1"/>
    <mergeCell ref="E1:G1"/>
    <mergeCell ref="H1:I6"/>
    <mergeCell ref="C2:D3"/>
    <mergeCell ref="E2:G3"/>
    <mergeCell ref="C4:D4"/>
    <mergeCell ref="E4:G4"/>
    <mergeCell ref="B5:B6"/>
    <mergeCell ref="C5:D6"/>
    <mergeCell ref="E5:G5"/>
    <mergeCell ref="E6:G6"/>
    <mergeCell ref="A8:I9"/>
    <mergeCell ref="B14:I14"/>
    <mergeCell ref="A294:I294"/>
    <mergeCell ref="A27:I27"/>
    <mergeCell ref="A212:I212"/>
    <mergeCell ref="A221:I221"/>
    <mergeCell ref="B203:H203"/>
    <mergeCell ref="B137:G137"/>
    <mergeCell ref="B159:G159"/>
    <mergeCell ref="B165:H165"/>
    <mergeCell ref="B97:I97"/>
    <mergeCell ref="B104:G104"/>
    <mergeCell ref="B105:I105"/>
    <mergeCell ref="B113:G113"/>
    <mergeCell ref="B51:I51"/>
    <mergeCell ref="B65:G65"/>
    <mergeCell ref="B50:I50"/>
    <mergeCell ref="B17:G17"/>
    <mergeCell ref="B67:I67"/>
    <mergeCell ref="B91:I91"/>
    <mergeCell ref="B96:G96"/>
    <mergeCell ref="B66:I66"/>
    <mergeCell ref="B74:G74"/>
    <mergeCell ref="B75:I75"/>
    <mergeCell ref="B89:I89"/>
  </mergeCells>
  <phoneticPr fontId="29" type="noConversion"/>
  <pageMargins left="0.70866141732283472" right="0.70866141732283472" top="0.74803149606299213" bottom="0.74803149606299213" header="0.31496062992125984" footer="0.31496062992125984"/>
  <pageSetup paperSize="9" scale="50" orientation="portrait" horizontalDpi="360" verticalDpi="360" r:id="rId1"/>
  <rowBreaks count="3" manualBreakCount="3">
    <brk id="86" max="8" man="1"/>
    <brk id="166" max="8" man="1"/>
    <brk id="256" max="8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theme="6" tint="-0.249977111117893"/>
  </sheetPr>
  <dimension ref="A1:XFD809"/>
  <sheetViews>
    <sheetView showGridLines="0" view="pageBreakPreview" topLeftCell="A700" zoomScale="89" zoomScaleNormal="89" zoomScaleSheetLayoutView="89" workbookViewId="0">
      <selection activeCell="A705" sqref="A705:B708"/>
    </sheetView>
  </sheetViews>
  <sheetFormatPr baseColWidth="10" defaultColWidth="11.42578125" defaultRowHeight="17.100000000000001" customHeight="1" x14ac:dyDescent="0.3"/>
  <cols>
    <col min="1" max="1" width="8.28515625" style="201" customWidth="1"/>
    <col min="2" max="2" width="16.28515625" style="201" bestFit="1" customWidth="1"/>
    <col min="3" max="3" width="40.7109375" style="201" customWidth="1"/>
    <col min="4" max="5" width="11.42578125" style="201"/>
    <col min="6" max="6" width="19" style="201" customWidth="1"/>
    <col min="7" max="7" width="13" style="201" customWidth="1"/>
    <col min="8" max="8" width="13.42578125" style="426" customWidth="1"/>
    <col min="9" max="9" width="11.42578125" style="199"/>
    <col min="10" max="10" width="12" style="199" bestFit="1" customWidth="1"/>
    <col min="11" max="16384" width="11.42578125" style="199"/>
  </cols>
  <sheetData>
    <row r="1" spans="1:27" ht="17.100000000000001" customHeight="1" x14ac:dyDescent="0.3">
      <c r="A1" s="246"/>
      <c r="H1" s="358"/>
      <c r="Q1"/>
      <c r="R1"/>
      <c r="S1"/>
      <c r="T1"/>
      <c r="U1"/>
      <c r="V1"/>
      <c r="W1"/>
      <c r="X1"/>
      <c r="Y1"/>
      <c r="Z1"/>
      <c r="AA1"/>
    </row>
    <row r="2" spans="1:27" ht="17.100000000000001" customHeight="1" x14ac:dyDescent="0.3">
      <c r="A2" s="778"/>
      <c r="B2" s="779"/>
      <c r="C2" s="708" t="s">
        <v>224</v>
      </c>
      <c r="D2" s="710" t="s">
        <v>225</v>
      </c>
      <c r="E2" s="743"/>
      <c r="F2" s="266">
        <v>103</v>
      </c>
      <c r="G2" s="790"/>
      <c r="H2" s="790"/>
      <c r="Q2"/>
      <c r="R2"/>
      <c r="S2"/>
      <c r="T2"/>
      <c r="U2"/>
      <c r="V2"/>
      <c r="W2"/>
      <c r="X2"/>
      <c r="Y2"/>
      <c r="Z2"/>
      <c r="AA2"/>
    </row>
    <row r="3" spans="1:27" ht="17.100000000000001" customHeight="1" x14ac:dyDescent="0.3">
      <c r="A3" s="780"/>
      <c r="B3" s="781"/>
      <c r="C3" s="709"/>
      <c r="D3" s="720" t="s">
        <v>195</v>
      </c>
      <c r="E3" s="750"/>
      <c r="F3" s="752">
        <v>51</v>
      </c>
      <c r="G3" s="790"/>
      <c r="H3" s="790"/>
      <c r="Q3"/>
      <c r="R3"/>
      <c r="S3"/>
      <c r="T3"/>
      <c r="U3"/>
      <c r="V3"/>
      <c r="W3"/>
      <c r="X3"/>
      <c r="Y3"/>
      <c r="Z3"/>
      <c r="AA3"/>
    </row>
    <row r="4" spans="1:27" ht="17.100000000000001" customHeight="1" x14ac:dyDescent="0.3">
      <c r="A4" s="780"/>
      <c r="B4" s="781"/>
      <c r="C4" s="299" t="s">
        <v>196</v>
      </c>
      <c r="D4" s="722"/>
      <c r="E4" s="751"/>
      <c r="F4" s="753"/>
      <c r="G4" s="790"/>
      <c r="H4" s="790"/>
      <c r="Q4"/>
      <c r="R4"/>
      <c r="S4"/>
      <c r="T4"/>
      <c r="U4"/>
      <c r="V4"/>
      <c r="W4"/>
      <c r="X4"/>
      <c r="Y4"/>
      <c r="Z4"/>
      <c r="AA4"/>
    </row>
    <row r="5" spans="1:27" ht="17.100000000000001" customHeight="1" x14ac:dyDescent="0.3">
      <c r="A5" s="780"/>
      <c r="B5" s="781"/>
      <c r="C5" s="300" t="s">
        <v>197</v>
      </c>
      <c r="D5" s="727" t="s">
        <v>198</v>
      </c>
      <c r="E5" s="754"/>
      <c r="F5" s="301">
        <v>1</v>
      </c>
      <c r="G5" s="790"/>
      <c r="H5" s="790"/>
      <c r="Q5"/>
      <c r="R5"/>
      <c r="S5"/>
      <c r="T5"/>
      <c r="U5"/>
      <c r="V5"/>
      <c r="W5"/>
      <c r="X5"/>
      <c r="Y5"/>
      <c r="Z5"/>
      <c r="AA5"/>
    </row>
    <row r="6" spans="1:27" ht="16.5" x14ac:dyDescent="0.3">
      <c r="A6" s="780"/>
      <c r="B6" s="781"/>
      <c r="C6" s="755" t="s">
        <v>199</v>
      </c>
      <c r="D6" s="757" t="s">
        <v>200</v>
      </c>
      <c r="E6" s="758"/>
      <c r="F6" s="299" t="s">
        <v>201</v>
      </c>
      <c r="G6" s="790"/>
      <c r="H6" s="790"/>
      <c r="Q6"/>
      <c r="R6"/>
      <c r="S6"/>
      <c r="T6"/>
      <c r="U6"/>
      <c r="V6"/>
      <c r="W6"/>
      <c r="X6"/>
      <c r="Y6"/>
      <c r="Z6"/>
      <c r="AA6"/>
    </row>
    <row r="7" spans="1:27" ht="17.100000000000001" customHeight="1" x14ac:dyDescent="0.3">
      <c r="A7" s="782"/>
      <c r="B7" s="783"/>
      <c r="C7" s="756"/>
      <c r="D7" s="759"/>
      <c r="E7" s="760"/>
      <c r="F7" s="302">
        <v>44216</v>
      </c>
      <c r="G7" s="790"/>
      <c r="H7" s="790"/>
      <c r="Q7"/>
      <c r="R7"/>
      <c r="S7"/>
      <c r="T7"/>
      <c r="U7"/>
      <c r="V7"/>
      <c r="W7"/>
      <c r="X7"/>
      <c r="Y7"/>
      <c r="Z7"/>
      <c r="AA7"/>
    </row>
    <row r="8" spans="1:27" ht="17.100000000000001" customHeight="1" thickBot="1" x14ac:dyDescent="0.35">
      <c r="A8" s="761"/>
      <c r="B8" s="762"/>
      <c r="C8" s="762"/>
      <c r="D8" s="762"/>
      <c r="E8" s="762"/>
      <c r="F8" s="762"/>
      <c r="G8" s="762"/>
      <c r="H8" s="763"/>
      <c r="Q8"/>
      <c r="R8"/>
      <c r="S8"/>
      <c r="T8"/>
      <c r="U8"/>
      <c r="V8"/>
      <c r="W8"/>
      <c r="X8"/>
      <c r="Y8"/>
      <c r="Z8"/>
      <c r="AA8"/>
    </row>
    <row r="9" spans="1:27" ht="18" customHeight="1" thickBot="1" x14ac:dyDescent="0.35">
      <c r="A9" s="785" t="str">
        <f>PRESUPUESTO!A8</f>
        <v xml:space="preserve">ADECUACIÓN AL CENTRO DE PRIMERA INFANCIA FRONTERAS DE PAZ SEDE PUERTO COLON DEL MUNICIPIO DE SAN MIGUEL PUTUMAYO </v>
      </c>
      <c r="B9" s="786"/>
      <c r="C9" s="786"/>
      <c r="D9" s="786"/>
      <c r="E9" s="786"/>
      <c r="F9" s="786"/>
      <c r="G9" s="786"/>
      <c r="H9" s="787"/>
      <c r="Q9"/>
      <c r="R9"/>
      <c r="S9"/>
      <c r="T9"/>
      <c r="U9"/>
      <c r="V9"/>
      <c r="W9"/>
      <c r="X9"/>
      <c r="Y9"/>
      <c r="Z9"/>
      <c r="AA9"/>
    </row>
    <row r="10" spans="1:27" ht="17.100000000000001" customHeight="1" thickBot="1" x14ac:dyDescent="0.35">
      <c r="A10" s="339">
        <f>PRESUPUESTO!A15</f>
        <v>1.1000000000000001</v>
      </c>
      <c r="B10" s="764" t="str">
        <f>PRESUPUESTO!B15</f>
        <v>RESANE SUPERFICIAL DE MAMPOSTERIA</v>
      </c>
      <c r="C10" s="765"/>
      <c r="D10" s="765"/>
      <c r="E10" s="765"/>
      <c r="F10" s="766"/>
      <c r="G10" s="340" t="s">
        <v>28</v>
      </c>
      <c r="H10" s="424" t="str">
        <f>PRESUPUESTO!D15</f>
        <v>M2</v>
      </c>
      <c r="Q10"/>
      <c r="R10"/>
      <c r="S10"/>
      <c r="T10"/>
      <c r="U10"/>
      <c r="V10"/>
      <c r="W10"/>
      <c r="X10"/>
      <c r="Y10"/>
      <c r="Z10"/>
      <c r="AA10"/>
    </row>
    <row r="11" spans="1:27" ht="17.100000000000001" customHeight="1" x14ac:dyDescent="0.3">
      <c r="A11" s="246"/>
      <c r="H11" s="358"/>
      <c r="Q11"/>
      <c r="R11"/>
      <c r="S11"/>
      <c r="T11"/>
      <c r="U11"/>
      <c r="V11"/>
      <c r="W11"/>
      <c r="X11"/>
      <c r="Y11"/>
      <c r="Z11"/>
      <c r="AA11"/>
    </row>
    <row r="12" spans="1:27" ht="17.100000000000001" customHeight="1" x14ac:dyDescent="0.3">
      <c r="A12" s="205" t="s">
        <v>29</v>
      </c>
      <c r="B12" s="767" t="s">
        <v>30</v>
      </c>
      <c r="C12" s="768"/>
      <c r="D12" s="768"/>
      <c r="E12" s="768"/>
      <c r="F12" s="768"/>
      <c r="G12" s="769"/>
      <c r="H12" s="358"/>
      <c r="Q12"/>
      <c r="R12"/>
      <c r="S12"/>
      <c r="T12"/>
      <c r="U12"/>
      <c r="V12"/>
      <c r="W12"/>
      <c r="X12"/>
      <c r="Y12"/>
      <c r="Z12"/>
      <c r="AA12"/>
    </row>
    <row r="13" spans="1:27" ht="17.100000000000001" customHeight="1" x14ac:dyDescent="0.3">
      <c r="A13" s="224"/>
      <c r="B13" s="770" t="s">
        <v>31</v>
      </c>
      <c r="C13" s="771"/>
      <c r="D13" s="224" t="s">
        <v>32</v>
      </c>
      <c r="E13" s="224" t="s">
        <v>33</v>
      </c>
      <c r="F13" s="224" t="s">
        <v>34</v>
      </c>
      <c r="G13" s="224" t="s">
        <v>35</v>
      </c>
      <c r="H13" s="358"/>
      <c r="Q13"/>
      <c r="R13"/>
      <c r="S13"/>
      <c r="T13"/>
      <c r="U13"/>
      <c r="V13"/>
      <c r="W13"/>
      <c r="X13"/>
      <c r="Y13"/>
      <c r="Z13"/>
      <c r="AA13"/>
    </row>
    <row r="14" spans="1:27" ht="17.100000000000001" customHeight="1" x14ac:dyDescent="0.3">
      <c r="A14" s="198"/>
      <c r="B14" s="772" t="s">
        <v>67</v>
      </c>
      <c r="C14" s="773"/>
      <c r="D14" s="198"/>
      <c r="E14" s="206"/>
      <c r="F14" s="206">
        <v>0.05</v>
      </c>
      <c r="G14" s="217">
        <f>ROUND((H27*F14),2)</f>
        <v>743.75</v>
      </c>
      <c r="H14" s="358"/>
      <c r="Q14"/>
      <c r="R14"/>
      <c r="S14"/>
      <c r="T14"/>
      <c r="U14"/>
      <c r="V14"/>
      <c r="W14"/>
      <c r="X14"/>
      <c r="Y14"/>
      <c r="Z14"/>
      <c r="AA14"/>
    </row>
    <row r="15" spans="1:27" ht="17.100000000000001" customHeight="1" x14ac:dyDescent="0.3">
      <c r="A15" s="198"/>
      <c r="B15" s="772"/>
      <c r="C15" s="773"/>
      <c r="D15" s="198"/>
      <c r="E15" s="206"/>
      <c r="F15" s="206"/>
      <c r="G15" s="217">
        <f>ROUND((H27*F15),2)</f>
        <v>0</v>
      </c>
      <c r="H15" s="358"/>
    </row>
    <row r="16" spans="1:27" ht="17.100000000000001" customHeight="1" x14ac:dyDescent="0.3">
      <c r="A16" s="247"/>
      <c r="E16" s="207" t="s">
        <v>36</v>
      </c>
      <c r="F16" s="207"/>
      <c r="G16" s="207"/>
      <c r="H16" s="358">
        <f>ROUND(SUM(G14:G15),2)</f>
        <v>743.75</v>
      </c>
    </row>
    <row r="17" spans="1:8" ht="17.100000000000001" customHeight="1" x14ac:dyDescent="0.3">
      <c r="A17" s="205" t="s">
        <v>37</v>
      </c>
      <c r="B17" s="767" t="s">
        <v>38</v>
      </c>
      <c r="C17" s="768"/>
      <c r="D17" s="768"/>
      <c r="E17" s="768"/>
      <c r="F17" s="768"/>
      <c r="G17" s="769"/>
      <c r="H17" s="358"/>
    </row>
    <row r="18" spans="1:8" ht="17.100000000000001" customHeight="1" x14ac:dyDescent="0.3">
      <c r="A18" s="224"/>
      <c r="B18" s="770" t="s">
        <v>31</v>
      </c>
      <c r="C18" s="771"/>
      <c r="D18" s="198" t="s">
        <v>12</v>
      </c>
      <c r="E18" s="208" t="s">
        <v>39</v>
      </c>
      <c r="F18" s="208" t="s">
        <v>40</v>
      </c>
      <c r="G18" s="208" t="s">
        <v>35</v>
      </c>
      <c r="H18" s="358"/>
    </row>
    <row r="19" spans="1:8" ht="17.100000000000001" customHeight="1" x14ac:dyDescent="0.3">
      <c r="A19" s="198"/>
      <c r="B19" s="772" t="s">
        <v>450</v>
      </c>
      <c r="C19" s="773"/>
      <c r="D19" s="224" t="s">
        <v>16</v>
      </c>
      <c r="E19" s="493">
        <v>1</v>
      </c>
      <c r="F19" s="406">
        <f>INSUMOS!D20</f>
        <v>8848</v>
      </c>
      <c r="G19" s="206">
        <f t="shared" ref="G19:G20" si="0">ROUND((E19*F19),2)</f>
        <v>8848</v>
      </c>
      <c r="H19" s="358"/>
    </row>
    <row r="20" spans="1:8" ht="17.100000000000001" customHeight="1" x14ac:dyDescent="0.3">
      <c r="A20" s="198"/>
      <c r="B20" s="772" t="s">
        <v>427</v>
      </c>
      <c r="C20" s="773"/>
      <c r="D20" s="230" t="s">
        <v>17</v>
      </c>
      <c r="E20" s="495">
        <v>1.7999999999999999E-2</v>
      </c>
      <c r="F20" s="407">
        <f>'BASICOS RURAL'!H86</f>
        <v>579600</v>
      </c>
      <c r="G20" s="206">
        <f t="shared" si="0"/>
        <v>10432.799999999999</v>
      </c>
      <c r="H20" s="358"/>
    </row>
    <row r="21" spans="1:8" ht="17.100000000000001" customHeight="1" x14ac:dyDescent="0.3">
      <c r="A21" s="247" t="s">
        <v>41</v>
      </c>
      <c r="E21" s="207" t="s">
        <v>42</v>
      </c>
      <c r="F21" s="207"/>
      <c r="G21" s="207"/>
      <c r="H21" s="358">
        <f>(SUM(G19:G20))</f>
        <v>19280.8</v>
      </c>
    </row>
    <row r="22" spans="1:8" ht="17.100000000000001" customHeight="1" x14ac:dyDescent="0.3">
      <c r="A22" s="205" t="s">
        <v>43</v>
      </c>
      <c r="B22" s="767" t="s">
        <v>44</v>
      </c>
      <c r="C22" s="768"/>
      <c r="D22" s="768"/>
      <c r="E22" s="768"/>
      <c r="F22" s="768"/>
      <c r="G22" s="769"/>
      <c r="H22" s="358"/>
    </row>
    <row r="23" spans="1:8" ht="17.100000000000001" customHeight="1" x14ac:dyDescent="0.3">
      <c r="A23" s="198" t="s">
        <v>45</v>
      </c>
      <c r="B23" s="224" t="s">
        <v>31</v>
      </c>
      <c r="C23" s="224" t="s">
        <v>46</v>
      </c>
      <c r="D23" s="224" t="s">
        <v>47</v>
      </c>
      <c r="E23" s="208" t="s">
        <v>48</v>
      </c>
      <c r="F23" s="206" t="s">
        <v>34</v>
      </c>
      <c r="G23" s="206" t="s">
        <v>35</v>
      </c>
      <c r="H23" s="358"/>
    </row>
    <row r="24" spans="1:8" ht="17.100000000000001" customHeight="1" x14ac:dyDescent="0.3">
      <c r="A24" s="198">
        <v>1</v>
      </c>
      <c r="B24" s="198" t="s">
        <v>189</v>
      </c>
      <c r="C24" s="210">
        <v>60000</v>
      </c>
      <c r="D24" s="211">
        <v>0.75</v>
      </c>
      <c r="E24" s="209">
        <f>+(A24*C24)+(A24*C24*D24)</f>
        <v>105000</v>
      </c>
      <c r="F24" s="212">
        <v>20</v>
      </c>
      <c r="G24" s="217">
        <f>ROUND(((E24)/(F24)),2)</f>
        <v>5250</v>
      </c>
      <c r="H24" s="358"/>
    </row>
    <row r="25" spans="1:8" ht="17.100000000000001" customHeight="1" x14ac:dyDescent="0.3">
      <c r="A25" s="198">
        <v>1</v>
      </c>
      <c r="B25" s="198" t="s">
        <v>232</v>
      </c>
      <c r="C25" s="210">
        <v>110000</v>
      </c>
      <c r="D25" s="211">
        <v>0.75</v>
      </c>
      <c r="E25" s="209">
        <f>+(A25*C25)+(A25*C25*D25)</f>
        <v>192500</v>
      </c>
      <c r="F25" s="212">
        <v>20</v>
      </c>
      <c r="G25" s="217">
        <f>ROUND(((E25)/(F25)),2)</f>
        <v>9625</v>
      </c>
      <c r="H25" s="358"/>
    </row>
    <row r="26" spans="1:8" ht="17.100000000000001" customHeight="1" x14ac:dyDescent="0.3">
      <c r="A26" s="198"/>
      <c r="B26" s="198"/>
      <c r="C26" s="198"/>
      <c r="D26" s="484"/>
      <c r="E26" s="206"/>
      <c r="F26" s="206"/>
      <c r="G26" s="206"/>
      <c r="H26" s="358"/>
    </row>
    <row r="27" spans="1:8" ht="17.100000000000001" customHeight="1" x14ac:dyDescent="0.3">
      <c r="A27" s="247"/>
      <c r="E27" s="207" t="s">
        <v>50</v>
      </c>
      <c r="F27" s="207"/>
      <c r="G27" s="207"/>
      <c r="H27" s="358">
        <f>SUM(G24)+(G25)</f>
        <v>14875</v>
      </c>
    </row>
    <row r="28" spans="1:8" ht="17.100000000000001" customHeight="1" x14ac:dyDescent="0.3">
      <c r="A28" s="205" t="s">
        <v>51</v>
      </c>
      <c r="B28" s="767" t="s">
        <v>18</v>
      </c>
      <c r="C28" s="768"/>
      <c r="D28" s="768"/>
      <c r="E28" s="768"/>
      <c r="F28" s="768"/>
      <c r="G28" s="769"/>
      <c r="H28" s="358"/>
    </row>
    <row r="29" spans="1:8" ht="17.100000000000001" customHeight="1" x14ac:dyDescent="0.3">
      <c r="A29" s="198"/>
      <c r="B29" s="198" t="s">
        <v>31</v>
      </c>
      <c r="C29" s="224" t="s">
        <v>12</v>
      </c>
      <c r="D29" s="224" t="s">
        <v>13</v>
      </c>
      <c r="E29" s="224" t="s">
        <v>52</v>
      </c>
      <c r="F29" s="224"/>
      <c r="G29" s="206" t="s">
        <v>53</v>
      </c>
      <c r="H29" s="358"/>
    </row>
    <row r="30" spans="1:8" ht="17.100000000000001" customHeight="1" x14ac:dyDescent="0.3">
      <c r="A30" s="198"/>
      <c r="B30" s="198"/>
      <c r="C30" s="213"/>
      <c r="D30" s="198"/>
      <c r="E30" s="206"/>
      <c r="F30" s="206"/>
      <c r="G30" s="206"/>
      <c r="H30" s="358"/>
    </row>
    <row r="31" spans="1:8" ht="17.100000000000001" customHeight="1" x14ac:dyDescent="0.3">
      <c r="A31" s="198"/>
      <c r="B31" s="198"/>
      <c r="C31" s="209"/>
      <c r="D31" s="198"/>
      <c r="E31" s="206"/>
      <c r="F31" s="206"/>
      <c r="G31" s="206"/>
      <c r="H31" s="358"/>
    </row>
    <row r="32" spans="1:8" ht="17.100000000000001" customHeight="1" x14ac:dyDescent="0.3">
      <c r="A32" s="247"/>
      <c r="E32" s="207" t="s">
        <v>50</v>
      </c>
      <c r="F32" s="207"/>
      <c r="G32" s="207"/>
      <c r="H32" s="358">
        <f>ROUND(SUM(G30)+(G31),0)</f>
        <v>0</v>
      </c>
    </row>
    <row r="33" spans="1:8" ht="17.100000000000001" customHeight="1" x14ac:dyDescent="0.3">
      <c r="A33" s="246"/>
      <c r="E33" s="207"/>
      <c r="F33" s="207"/>
      <c r="G33" s="207"/>
      <c r="H33" s="358"/>
    </row>
    <row r="34" spans="1:8" ht="17.100000000000001" customHeight="1" x14ac:dyDescent="0.3">
      <c r="A34" s="246"/>
      <c r="D34" s="214" t="s">
        <v>54</v>
      </c>
      <c r="E34" s="215"/>
      <c r="F34" s="215"/>
      <c r="G34" s="215"/>
      <c r="H34" s="528">
        <f>ROUND((SUM(H16:H33)),2)</f>
        <v>34899.550000000003</v>
      </c>
    </row>
    <row r="35" spans="1:8" ht="17.100000000000001" customHeight="1" x14ac:dyDescent="0.3">
      <c r="A35" s="246"/>
      <c r="E35" s="207"/>
      <c r="F35" s="207"/>
      <c r="G35" s="207"/>
      <c r="H35" s="358"/>
    </row>
    <row r="36" spans="1:8" ht="17.100000000000001" customHeight="1" x14ac:dyDescent="0.3">
      <c r="A36" s="205" t="s">
        <v>55</v>
      </c>
      <c r="B36" s="767" t="s">
        <v>56</v>
      </c>
      <c r="C36" s="768"/>
      <c r="D36" s="768"/>
      <c r="E36" s="768"/>
      <c r="F36" s="768"/>
      <c r="G36" s="769"/>
      <c r="H36" s="358"/>
    </row>
    <row r="37" spans="1:8" ht="17.100000000000001" customHeight="1" x14ac:dyDescent="0.3">
      <c r="A37" s="224"/>
      <c r="B37" s="224" t="s">
        <v>31</v>
      </c>
      <c r="C37" s="224" t="s">
        <v>57</v>
      </c>
      <c r="D37" s="198" t="s">
        <v>58</v>
      </c>
      <c r="E37" s="206"/>
      <c r="F37" s="206" t="s">
        <v>59</v>
      </c>
      <c r="G37" s="206"/>
      <c r="H37" s="358"/>
    </row>
    <row r="38" spans="1:8" ht="17.100000000000001" customHeight="1" x14ac:dyDescent="0.3">
      <c r="A38" s="198"/>
      <c r="B38" s="224" t="s">
        <v>60</v>
      </c>
      <c r="C38" s="211">
        <v>0.27</v>
      </c>
      <c r="D38" s="198"/>
      <c r="E38" s="209"/>
      <c r="F38" s="198"/>
      <c r="G38" s="217">
        <f>ROUND((H34*C38),2)</f>
        <v>9422.8799999999992</v>
      </c>
      <c r="H38" s="358"/>
    </row>
    <row r="39" spans="1:8" ht="17.100000000000001" customHeight="1" x14ac:dyDescent="0.3">
      <c r="A39" s="198"/>
      <c r="B39" s="224" t="s">
        <v>61</v>
      </c>
      <c r="C39" s="211">
        <v>0.02</v>
      </c>
      <c r="D39" s="198"/>
      <c r="E39" s="209"/>
      <c r="F39" s="198"/>
      <c r="G39" s="217">
        <f>ROUND((H34*C39),2)</f>
        <v>697.99</v>
      </c>
      <c r="H39" s="358"/>
    </row>
    <row r="40" spans="1:8" ht="17.100000000000001" customHeight="1" x14ac:dyDescent="0.3">
      <c r="A40" s="198"/>
      <c r="B40" s="224" t="s">
        <v>62</v>
      </c>
      <c r="C40" s="211">
        <v>0.03</v>
      </c>
      <c r="D40" s="198"/>
      <c r="E40" s="209"/>
      <c r="F40" s="198"/>
      <c r="G40" s="217">
        <f>ROUND((H34*C40),2)</f>
        <v>1046.99</v>
      </c>
      <c r="H40" s="358"/>
    </row>
    <row r="41" spans="1:8" ht="17.100000000000001" customHeight="1" x14ac:dyDescent="0.3">
      <c r="A41" s="246"/>
      <c r="D41" s="214" t="s">
        <v>63</v>
      </c>
      <c r="E41" s="215"/>
      <c r="F41" s="215"/>
      <c r="G41" s="215"/>
      <c r="H41" s="358">
        <f>SUM(G37:G40)</f>
        <v>11167.859999999999</v>
      </c>
    </row>
    <row r="42" spans="1:8" ht="17.100000000000001" customHeight="1" x14ac:dyDescent="0.3">
      <c r="A42" s="246"/>
      <c r="E42" s="207"/>
      <c r="F42" s="207"/>
      <c r="G42" s="207"/>
      <c r="H42" s="358"/>
    </row>
    <row r="43" spans="1:8" ht="17.100000000000001" customHeight="1" x14ac:dyDescent="0.3">
      <c r="A43" s="246"/>
      <c r="D43" s="214" t="s">
        <v>64</v>
      </c>
      <c r="E43" s="215"/>
      <c r="F43" s="215"/>
      <c r="G43" s="207"/>
      <c r="H43" s="358">
        <f>H34+H41</f>
        <v>46067.41</v>
      </c>
    </row>
    <row r="44" spans="1:8" ht="17.100000000000001" customHeight="1" x14ac:dyDescent="0.3">
      <c r="A44" s="246"/>
      <c r="D44" s="214"/>
      <c r="E44" s="215"/>
      <c r="F44" s="215"/>
      <c r="G44" s="207"/>
      <c r="H44" s="358"/>
    </row>
    <row r="45" spans="1:8" ht="17.100000000000001" customHeight="1" x14ac:dyDescent="0.3">
      <c r="A45" s="204"/>
      <c r="B45" s="203"/>
      <c r="E45" s="218"/>
      <c r="F45" s="219"/>
      <c r="G45" s="202"/>
      <c r="H45" s="358"/>
    </row>
    <row r="46" spans="1:8" ht="17.100000000000001" customHeight="1" x14ac:dyDescent="0.3">
      <c r="A46" s="248" t="s">
        <v>240</v>
      </c>
      <c r="B46" s="216"/>
      <c r="E46" s="215">
        <f>PRESUPUESTO!C50</f>
        <v>0</v>
      </c>
      <c r="F46" s="207"/>
      <c r="G46" s="207"/>
      <c r="H46" s="358"/>
    </row>
    <row r="47" spans="1:8" ht="16.5" customHeight="1" x14ac:dyDescent="0.3">
      <c r="A47" s="201" t="s">
        <v>242</v>
      </c>
      <c r="B47" s="216"/>
      <c r="E47" s="207">
        <f>PRESUPUESTO!C51</f>
        <v>0</v>
      </c>
      <c r="F47" s="207"/>
      <c r="G47" s="207"/>
      <c r="H47" s="358"/>
    </row>
    <row r="48" spans="1:8" ht="17.100000000000001" customHeight="1" x14ac:dyDescent="0.3">
      <c r="A48" s="537" t="s">
        <v>241</v>
      </c>
      <c r="B48" s="250"/>
      <c r="C48" s="203"/>
      <c r="D48" s="203"/>
      <c r="E48" s="202">
        <f>PRESUPUESTO!C52</f>
        <v>0</v>
      </c>
      <c r="F48" s="202"/>
      <c r="G48" s="202"/>
      <c r="H48" s="425"/>
    </row>
    <row r="49" spans="1:8" ht="16.5" customHeight="1" x14ac:dyDescent="0.3">
      <c r="B49" s="216"/>
      <c r="E49" s="207"/>
      <c r="F49" s="207"/>
      <c r="G49" s="207"/>
      <c r="H49" s="358"/>
    </row>
    <row r="50" spans="1:8" ht="17.100000000000001" customHeight="1" x14ac:dyDescent="0.3">
      <c r="A50" s="778"/>
      <c r="B50" s="779"/>
      <c r="C50" s="708" t="s">
        <v>224</v>
      </c>
      <c r="D50" s="710" t="s">
        <v>225</v>
      </c>
      <c r="E50" s="743"/>
      <c r="F50" s="266">
        <v>103</v>
      </c>
      <c r="G50" s="744"/>
      <c r="H50" s="745"/>
    </row>
    <row r="51" spans="1:8" ht="17.100000000000001" customHeight="1" x14ac:dyDescent="0.3">
      <c r="A51" s="780"/>
      <c r="B51" s="781"/>
      <c r="C51" s="709"/>
      <c r="D51" s="720" t="s">
        <v>195</v>
      </c>
      <c r="E51" s="750"/>
      <c r="F51" s="752">
        <v>51</v>
      </c>
      <c r="G51" s="746"/>
      <c r="H51" s="747"/>
    </row>
    <row r="52" spans="1:8" ht="17.100000000000001" customHeight="1" x14ac:dyDescent="0.3">
      <c r="A52" s="780"/>
      <c r="B52" s="781"/>
      <c r="C52" s="299" t="s">
        <v>196</v>
      </c>
      <c r="D52" s="722"/>
      <c r="E52" s="751"/>
      <c r="F52" s="753"/>
      <c r="G52" s="746"/>
      <c r="H52" s="747"/>
    </row>
    <row r="53" spans="1:8" ht="17.100000000000001" customHeight="1" x14ac:dyDescent="0.3">
      <c r="A53" s="780"/>
      <c r="B53" s="781"/>
      <c r="C53" s="300" t="s">
        <v>197</v>
      </c>
      <c r="D53" s="727" t="s">
        <v>198</v>
      </c>
      <c r="E53" s="754"/>
      <c r="F53" s="301">
        <v>1</v>
      </c>
      <c r="G53" s="746"/>
      <c r="H53" s="747"/>
    </row>
    <row r="54" spans="1:8" ht="24.6" customHeight="1" x14ac:dyDescent="0.3">
      <c r="A54" s="780"/>
      <c r="B54" s="781"/>
      <c r="C54" s="755" t="s">
        <v>199</v>
      </c>
      <c r="D54" s="757" t="s">
        <v>200</v>
      </c>
      <c r="E54" s="758"/>
      <c r="F54" s="299" t="s">
        <v>201</v>
      </c>
      <c r="G54" s="746"/>
      <c r="H54" s="747"/>
    </row>
    <row r="55" spans="1:8" ht="17.100000000000001" customHeight="1" x14ac:dyDescent="0.3">
      <c r="A55" s="782"/>
      <c r="B55" s="783"/>
      <c r="C55" s="756"/>
      <c r="D55" s="759"/>
      <c r="E55" s="760"/>
      <c r="F55" s="302">
        <v>44216</v>
      </c>
      <c r="G55" s="748"/>
      <c r="H55" s="749"/>
    </row>
    <row r="56" spans="1:8" ht="3.75" customHeight="1" x14ac:dyDescent="0.3">
      <c r="A56" s="802" t="str">
        <f>A9</f>
        <v xml:space="preserve">ADECUACIÓN AL CENTRO DE PRIMERA INFANCIA FRONTERAS DE PAZ SEDE PUERTO COLON DEL MUNICIPIO DE SAN MIGUEL PUTUMAYO </v>
      </c>
      <c r="B56" s="802"/>
      <c r="C56" s="802"/>
      <c r="D56" s="802"/>
      <c r="E56" s="802"/>
      <c r="F56" s="802"/>
      <c r="G56" s="802"/>
      <c r="H56" s="802"/>
    </row>
    <row r="57" spans="1:8" ht="15.75" customHeight="1" x14ac:dyDescent="0.3">
      <c r="A57" s="802"/>
      <c r="B57" s="802"/>
      <c r="C57" s="802"/>
      <c r="D57" s="802"/>
      <c r="E57" s="802"/>
      <c r="F57" s="802"/>
      <c r="G57" s="802"/>
      <c r="H57" s="802"/>
    </row>
    <row r="58" spans="1:8" ht="17.100000000000001" customHeight="1" thickBot="1" x14ac:dyDescent="0.35">
      <c r="A58" s="530">
        <f>PRESUPUESTO!A16</f>
        <v>1.2</v>
      </c>
      <c r="B58" s="799" t="str">
        <f>PRESUPUESTO!B16</f>
        <v>DEMOLICION DE ENCHAPE DE PISO CERAMICA INCLUYE CONTRAPISO</v>
      </c>
      <c r="C58" s="800"/>
      <c r="D58" s="800"/>
      <c r="E58" s="800"/>
      <c r="F58" s="801"/>
      <c r="G58" s="531" t="s">
        <v>28</v>
      </c>
      <c r="H58" s="532" t="str">
        <f>PRESUPUESTO!D16</f>
        <v>M2</v>
      </c>
    </row>
    <row r="59" spans="1:8" ht="17.100000000000001" customHeight="1" x14ac:dyDescent="0.3">
      <c r="A59" s="205" t="s">
        <v>29</v>
      </c>
      <c r="B59" s="767" t="s">
        <v>30</v>
      </c>
      <c r="C59" s="768"/>
      <c r="D59" s="768"/>
      <c r="E59" s="768"/>
      <c r="F59" s="768"/>
      <c r="G59" s="769"/>
      <c r="H59" s="358"/>
    </row>
    <row r="60" spans="1:8" ht="17.100000000000001" customHeight="1" x14ac:dyDescent="0.3">
      <c r="A60" s="224"/>
      <c r="B60" s="770" t="s">
        <v>31</v>
      </c>
      <c r="C60" s="771"/>
      <c r="D60" s="224" t="s">
        <v>32</v>
      </c>
      <c r="E60" s="224" t="s">
        <v>33</v>
      </c>
      <c r="F60" s="224" t="s">
        <v>34</v>
      </c>
      <c r="G60" s="224" t="s">
        <v>35</v>
      </c>
      <c r="H60" s="358"/>
    </row>
    <row r="61" spans="1:8" ht="17.100000000000001" customHeight="1" x14ac:dyDescent="0.3">
      <c r="A61" s="198"/>
      <c r="B61" s="772" t="s">
        <v>67</v>
      </c>
      <c r="C61" s="773"/>
      <c r="D61" s="198"/>
      <c r="E61" s="206"/>
      <c r="F61" s="206">
        <v>0.1</v>
      </c>
      <c r="G61" s="217">
        <f>ROUND((H77*F61),2)</f>
        <v>2683.33</v>
      </c>
      <c r="H61" s="358"/>
    </row>
    <row r="62" spans="1:8" ht="17.100000000000001" customHeight="1" x14ac:dyDescent="0.3">
      <c r="A62" s="198"/>
      <c r="B62" s="772" t="s">
        <v>421</v>
      </c>
      <c r="C62" s="773"/>
      <c r="D62" s="198"/>
      <c r="E62" s="206">
        <f>'HERRMIENTAS Y EQUIPOS'!D28:E28</f>
        <v>0</v>
      </c>
      <c r="F62" s="206">
        <v>0.1</v>
      </c>
      <c r="G62" s="206">
        <f>ROUND((E62*F62),2)</f>
        <v>0</v>
      </c>
      <c r="H62" s="358"/>
    </row>
    <row r="63" spans="1:8" ht="17.100000000000001" customHeight="1" x14ac:dyDescent="0.3">
      <c r="A63" s="247"/>
      <c r="E63" s="207" t="s">
        <v>36</v>
      </c>
      <c r="F63" s="207"/>
      <c r="G63" s="207"/>
      <c r="H63" s="358">
        <f>SUM(G61:G62)</f>
        <v>2683.33</v>
      </c>
    </row>
    <row r="64" spans="1:8" ht="17.100000000000001" customHeight="1" x14ac:dyDescent="0.3">
      <c r="A64" s="205" t="s">
        <v>37</v>
      </c>
      <c r="B64" s="767" t="s">
        <v>38</v>
      </c>
      <c r="C64" s="768"/>
      <c r="D64" s="768"/>
      <c r="E64" s="768"/>
      <c r="F64" s="768"/>
      <c r="G64" s="769"/>
      <c r="H64" s="358"/>
    </row>
    <row r="65" spans="1:8" ht="17.100000000000001" customHeight="1" x14ac:dyDescent="0.3">
      <c r="A65" s="224"/>
      <c r="B65" s="770" t="s">
        <v>31</v>
      </c>
      <c r="C65" s="771"/>
      <c r="D65" s="198" t="s">
        <v>12</v>
      </c>
      <c r="E65" s="208" t="s">
        <v>39</v>
      </c>
      <c r="F65" s="208" t="s">
        <v>40</v>
      </c>
      <c r="G65" s="208" t="s">
        <v>35</v>
      </c>
      <c r="H65" s="358"/>
    </row>
    <row r="66" spans="1:8" ht="17.100000000000001" customHeight="1" x14ac:dyDescent="0.3">
      <c r="A66" s="198"/>
      <c r="B66" s="797"/>
      <c r="C66" s="798"/>
      <c r="D66" s="354"/>
      <c r="E66" s="355"/>
      <c r="F66" s="408"/>
      <c r="G66" s="206">
        <f>ROUND((E66*F66),2)</f>
        <v>0</v>
      </c>
      <c r="H66" s="358"/>
    </row>
    <row r="67" spans="1:8" ht="17.100000000000001" customHeight="1" x14ac:dyDescent="0.3">
      <c r="A67" s="198"/>
      <c r="B67" s="797"/>
      <c r="C67" s="798"/>
      <c r="D67" s="354"/>
      <c r="E67" s="354"/>
      <c r="F67" s="408"/>
      <c r="G67" s="206">
        <f>ROUND((E67*F67),2)</f>
        <v>0</v>
      </c>
      <c r="H67" s="358"/>
    </row>
    <row r="68" spans="1:8" ht="17.100000000000001" customHeight="1" x14ac:dyDescent="0.3">
      <c r="A68" s="198"/>
      <c r="B68" s="776"/>
      <c r="C68" s="777"/>
      <c r="D68" s="354"/>
      <c r="E68" s="356"/>
      <c r="F68" s="357"/>
      <c r="G68" s="206"/>
      <c r="H68" s="358"/>
    </row>
    <row r="69" spans="1:8" ht="17.100000000000001" customHeight="1" x14ac:dyDescent="0.3">
      <c r="A69" s="198"/>
      <c r="B69" s="776"/>
      <c r="C69" s="777"/>
      <c r="D69" s="355"/>
      <c r="E69" s="356"/>
      <c r="F69" s="357"/>
      <c r="G69" s="206"/>
      <c r="H69" s="358"/>
    </row>
    <row r="70" spans="1:8" ht="17.100000000000001" customHeight="1" x14ac:dyDescent="0.3">
      <c r="A70" s="198"/>
      <c r="B70" s="788"/>
      <c r="C70" s="789"/>
      <c r="D70" s="198"/>
      <c r="E70" s="206"/>
      <c r="F70" s="206"/>
      <c r="G70" s="206"/>
      <c r="H70" s="358"/>
    </row>
    <row r="71" spans="1:8" ht="17.100000000000001" customHeight="1" x14ac:dyDescent="0.3">
      <c r="A71" s="247" t="s">
        <v>41</v>
      </c>
      <c r="E71" s="207" t="s">
        <v>42</v>
      </c>
      <c r="F71" s="207"/>
      <c r="G71" s="207"/>
      <c r="H71" s="358">
        <f>(SUM(G66:G69))</f>
        <v>0</v>
      </c>
    </row>
    <row r="72" spans="1:8" ht="17.100000000000001" customHeight="1" x14ac:dyDescent="0.3">
      <c r="A72" s="205" t="s">
        <v>43</v>
      </c>
      <c r="B72" s="767" t="s">
        <v>44</v>
      </c>
      <c r="C72" s="768"/>
      <c r="D72" s="768"/>
      <c r="E72" s="768"/>
      <c r="F72" s="768"/>
      <c r="G72" s="769"/>
      <c r="H72" s="358"/>
    </row>
    <row r="73" spans="1:8" ht="17.100000000000001" customHeight="1" x14ac:dyDescent="0.3">
      <c r="A73" s="198" t="s">
        <v>45</v>
      </c>
      <c r="B73" s="224" t="s">
        <v>31</v>
      </c>
      <c r="C73" s="224" t="s">
        <v>46</v>
      </c>
      <c r="D73" s="224" t="s">
        <v>47</v>
      </c>
      <c r="E73" s="208" t="s">
        <v>48</v>
      </c>
      <c r="F73" s="206" t="s">
        <v>34</v>
      </c>
      <c r="G73" s="206" t="s">
        <v>35</v>
      </c>
      <c r="H73" s="358"/>
    </row>
    <row r="74" spans="1:8" ht="17.100000000000001" customHeight="1" x14ac:dyDescent="0.3">
      <c r="A74" s="198">
        <v>2</v>
      </c>
      <c r="B74" s="198" t="s">
        <v>189</v>
      </c>
      <c r="C74" s="210">
        <v>60000</v>
      </c>
      <c r="D74" s="211">
        <v>0.75</v>
      </c>
      <c r="E74" s="209">
        <f>+(A74*C74)+(A74*C74*D74)</f>
        <v>210000</v>
      </c>
      <c r="F74" s="212">
        <v>15</v>
      </c>
      <c r="G74" s="217">
        <f>ROUND(((E74)/(F74)),2)</f>
        <v>14000</v>
      </c>
      <c r="H74" s="358"/>
    </row>
    <row r="75" spans="1:8" ht="17.100000000000001" customHeight="1" x14ac:dyDescent="0.3">
      <c r="A75" s="198">
        <v>1</v>
      </c>
      <c r="B75" s="198" t="s">
        <v>232</v>
      </c>
      <c r="C75" s="210">
        <v>110000</v>
      </c>
      <c r="D75" s="211">
        <v>0.75</v>
      </c>
      <c r="E75" s="209">
        <f>+(A75*C75)+(A75*C75*D75)</f>
        <v>192500</v>
      </c>
      <c r="F75" s="212">
        <v>15</v>
      </c>
      <c r="G75" s="217">
        <f>ROUND(((E75)/(F75)),2)</f>
        <v>12833.33</v>
      </c>
      <c r="H75" s="358"/>
    </row>
    <row r="76" spans="1:8" ht="17.100000000000001" customHeight="1" x14ac:dyDescent="0.3">
      <c r="A76" s="198"/>
      <c r="B76" s="198"/>
      <c r="C76" s="198"/>
      <c r="D76" s="198"/>
      <c r="E76" s="206"/>
      <c r="F76" s="206"/>
      <c r="G76" s="206"/>
      <c r="H76" s="358"/>
    </row>
    <row r="77" spans="1:8" ht="17.100000000000001" customHeight="1" x14ac:dyDescent="0.3">
      <c r="A77" s="247"/>
      <c r="E77" s="207" t="s">
        <v>50</v>
      </c>
      <c r="F77" s="207"/>
      <c r="G77" s="207"/>
      <c r="H77" s="358">
        <f>SUM(G74)+(G75)</f>
        <v>26833.33</v>
      </c>
    </row>
    <row r="78" spans="1:8" ht="17.100000000000001" customHeight="1" x14ac:dyDescent="0.3">
      <c r="A78" s="205" t="s">
        <v>51</v>
      </c>
      <c r="B78" s="767" t="s">
        <v>18</v>
      </c>
      <c r="C78" s="768"/>
      <c r="D78" s="768"/>
      <c r="E78" s="768"/>
      <c r="F78" s="768"/>
      <c r="G78" s="769"/>
      <c r="H78" s="358"/>
    </row>
    <row r="79" spans="1:8" ht="17.100000000000001" customHeight="1" x14ac:dyDescent="0.3">
      <c r="A79" s="198"/>
      <c r="B79" s="198" t="s">
        <v>31</v>
      </c>
      <c r="C79" s="224" t="s">
        <v>12</v>
      </c>
      <c r="D79" s="224" t="s">
        <v>13</v>
      </c>
      <c r="E79" s="224" t="s">
        <v>52</v>
      </c>
      <c r="F79" s="224"/>
      <c r="G79" s="206" t="s">
        <v>53</v>
      </c>
      <c r="H79" s="358"/>
    </row>
    <row r="80" spans="1:8" ht="17.100000000000001" customHeight="1" x14ac:dyDescent="0.3">
      <c r="A80" s="198"/>
      <c r="B80" s="198"/>
      <c r="C80" s="213"/>
      <c r="D80" s="198"/>
      <c r="E80" s="206"/>
      <c r="F80" s="206"/>
      <c r="G80" s="206"/>
      <c r="H80" s="358"/>
    </row>
    <row r="81" spans="1:8" ht="17.100000000000001" customHeight="1" x14ac:dyDescent="0.3">
      <c r="A81" s="198"/>
      <c r="B81" s="198"/>
      <c r="C81" s="209"/>
      <c r="D81" s="198"/>
      <c r="E81" s="206"/>
      <c r="F81" s="206"/>
      <c r="G81" s="206"/>
      <c r="H81" s="358"/>
    </row>
    <row r="82" spans="1:8" ht="17.100000000000001" customHeight="1" x14ac:dyDescent="0.3">
      <c r="A82" s="198"/>
      <c r="B82" s="198"/>
      <c r="C82" s="198"/>
      <c r="D82" s="198"/>
      <c r="E82" s="206"/>
      <c r="F82" s="206"/>
      <c r="G82" s="206"/>
      <c r="H82" s="358"/>
    </row>
    <row r="83" spans="1:8" ht="17.100000000000001" customHeight="1" x14ac:dyDescent="0.3">
      <c r="A83" s="247"/>
      <c r="E83" s="207" t="s">
        <v>50</v>
      </c>
      <c r="F83" s="207"/>
      <c r="G83" s="207"/>
      <c r="H83" s="358">
        <f>ROUND(SUM(G80)+(G81),0)</f>
        <v>0</v>
      </c>
    </row>
    <row r="84" spans="1:8" ht="17.100000000000001" customHeight="1" x14ac:dyDescent="0.3">
      <c r="A84" s="246"/>
      <c r="E84" s="207"/>
      <c r="F84" s="207"/>
      <c r="G84" s="207"/>
      <c r="H84" s="358"/>
    </row>
    <row r="85" spans="1:8" ht="17.100000000000001" customHeight="1" x14ac:dyDescent="0.3">
      <c r="A85" s="246"/>
      <c r="D85" s="214" t="s">
        <v>54</v>
      </c>
      <c r="E85" s="215"/>
      <c r="F85" s="215"/>
      <c r="G85" s="215"/>
      <c r="H85" s="358">
        <f>ROUND((SUM(H63:H84)),2)</f>
        <v>29516.66</v>
      </c>
    </row>
    <row r="86" spans="1:8" ht="17.100000000000001" customHeight="1" x14ac:dyDescent="0.3">
      <c r="A86" s="246"/>
      <c r="E86" s="207"/>
      <c r="F86" s="207"/>
      <c r="G86" s="207"/>
      <c r="H86" s="358"/>
    </row>
    <row r="87" spans="1:8" ht="17.100000000000001" customHeight="1" x14ac:dyDescent="0.3">
      <c r="A87" s="205" t="s">
        <v>55</v>
      </c>
      <c r="B87" s="767" t="s">
        <v>56</v>
      </c>
      <c r="C87" s="768"/>
      <c r="D87" s="768"/>
      <c r="E87" s="768"/>
      <c r="F87" s="768"/>
      <c r="G87" s="769"/>
      <c r="H87" s="358"/>
    </row>
    <row r="88" spans="1:8" ht="17.100000000000001" customHeight="1" x14ac:dyDescent="0.3">
      <c r="A88" s="224"/>
      <c r="B88" s="224" t="s">
        <v>31</v>
      </c>
      <c r="C88" s="224" t="s">
        <v>57</v>
      </c>
      <c r="D88" s="198" t="s">
        <v>58</v>
      </c>
      <c r="E88" s="206"/>
      <c r="F88" s="206" t="s">
        <v>59</v>
      </c>
      <c r="G88" s="206"/>
      <c r="H88" s="358"/>
    </row>
    <row r="89" spans="1:8" ht="17.100000000000001" customHeight="1" x14ac:dyDescent="0.3">
      <c r="A89" s="198"/>
      <c r="B89" s="224" t="s">
        <v>60</v>
      </c>
      <c r="C89" s="211">
        <v>0.27</v>
      </c>
      <c r="D89" s="198"/>
      <c r="E89" s="209"/>
      <c r="F89" s="198"/>
      <c r="G89" s="217">
        <f>ROUND((H85*C89),2)</f>
        <v>7969.5</v>
      </c>
      <c r="H89" s="358"/>
    </row>
    <row r="90" spans="1:8" ht="17.100000000000001" customHeight="1" x14ac:dyDescent="0.3">
      <c r="A90" s="198"/>
      <c r="B90" s="224" t="s">
        <v>61</v>
      </c>
      <c r="C90" s="211">
        <v>0.02</v>
      </c>
      <c r="D90" s="198"/>
      <c r="E90" s="209"/>
      <c r="F90" s="198"/>
      <c r="G90" s="217">
        <f>ROUND((H85*C90),2)</f>
        <v>590.33000000000004</v>
      </c>
      <c r="H90" s="358"/>
    </row>
    <row r="91" spans="1:8" ht="17.100000000000001" customHeight="1" x14ac:dyDescent="0.3">
      <c r="A91" s="198"/>
      <c r="B91" s="224" t="s">
        <v>62</v>
      </c>
      <c r="C91" s="211">
        <v>0.03</v>
      </c>
      <c r="D91" s="198"/>
      <c r="E91" s="209"/>
      <c r="F91" s="198"/>
      <c r="G91" s="217">
        <f>ROUND((H85*C91),2)</f>
        <v>885.5</v>
      </c>
      <c r="H91" s="358"/>
    </row>
    <row r="92" spans="1:8" ht="17.100000000000001" customHeight="1" x14ac:dyDescent="0.3">
      <c r="A92" s="246"/>
      <c r="D92" s="214" t="s">
        <v>63</v>
      </c>
      <c r="E92" s="215"/>
      <c r="F92" s="215"/>
      <c r="G92" s="215"/>
      <c r="H92" s="358">
        <f>SUM(G88:G91)</f>
        <v>9445.33</v>
      </c>
    </row>
    <row r="93" spans="1:8" ht="17.100000000000001" customHeight="1" x14ac:dyDescent="0.3">
      <c r="A93" s="246"/>
      <c r="E93" s="207"/>
      <c r="F93" s="207"/>
      <c r="G93" s="207"/>
      <c r="H93" s="358"/>
    </row>
    <row r="94" spans="1:8" ht="17.100000000000001" customHeight="1" x14ac:dyDescent="0.3">
      <c r="A94" s="246"/>
      <c r="D94" s="214" t="s">
        <v>64</v>
      </c>
      <c r="E94" s="215"/>
      <c r="F94" s="215"/>
      <c r="G94" s="207"/>
      <c r="H94" s="358">
        <f>H85+H92</f>
        <v>38961.99</v>
      </c>
    </row>
    <row r="95" spans="1:8" ht="17.100000000000001" customHeight="1" x14ac:dyDescent="0.3">
      <c r="A95" s="246"/>
      <c r="D95" s="214"/>
      <c r="E95" s="215"/>
      <c r="F95" s="215"/>
      <c r="G95" s="207"/>
      <c r="H95" s="358"/>
    </row>
    <row r="96" spans="1:8" ht="17.100000000000001" customHeight="1" x14ac:dyDescent="0.3">
      <c r="A96" s="246"/>
      <c r="E96" s="215"/>
      <c r="F96" s="215"/>
      <c r="G96" s="207"/>
      <c r="H96" s="358"/>
    </row>
    <row r="97" spans="1:8" ht="17.100000000000001" customHeight="1" x14ac:dyDescent="0.3">
      <c r="A97" s="204"/>
      <c r="B97" s="203"/>
      <c r="E97" s="218"/>
      <c r="F97" s="219"/>
      <c r="G97" s="202"/>
      <c r="H97" s="358"/>
    </row>
    <row r="98" spans="1:8" ht="17.100000000000001" customHeight="1" x14ac:dyDescent="0.3">
      <c r="A98" s="248" t="s">
        <v>240</v>
      </c>
      <c r="B98" s="216"/>
      <c r="E98" s="222">
        <f>PRESUPUESTO!C50</f>
        <v>0</v>
      </c>
      <c r="F98" s="216"/>
      <c r="G98" s="216"/>
      <c r="H98" s="358"/>
    </row>
    <row r="99" spans="1:8" ht="17.100000000000001" customHeight="1" x14ac:dyDescent="0.3">
      <c r="A99" s="201" t="s">
        <v>242</v>
      </c>
      <c r="B99" s="216"/>
      <c r="E99" s="216">
        <f>PRESUPUESTO!C51</f>
        <v>0</v>
      </c>
      <c r="F99" s="216"/>
      <c r="G99" s="216"/>
      <c r="H99" s="358"/>
    </row>
    <row r="100" spans="1:8" ht="17.100000000000001" customHeight="1" x14ac:dyDescent="0.3">
      <c r="A100" s="537" t="s">
        <v>241</v>
      </c>
      <c r="B100" s="250"/>
      <c r="C100" s="203"/>
      <c r="D100" s="203"/>
      <c r="E100" s="250">
        <f>PRESUPUESTO!C52</f>
        <v>0</v>
      </c>
      <c r="F100" s="250"/>
      <c r="G100" s="250"/>
      <c r="H100" s="425"/>
    </row>
    <row r="101" spans="1:8" ht="16.5" customHeight="1" x14ac:dyDescent="0.3">
      <c r="B101" s="216"/>
      <c r="E101" s="207"/>
      <c r="F101" s="207"/>
      <c r="G101" s="207"/>
      <c r="H101" s="358"/>
    </row>
    <row r="102" spans="1:8" ht="17.100000000000001" customHeight="1" x14ac:dyDescent="0.3">
      <c r="A102" s="778"/>
      <c r="B102" s="779"/>
      <c r="C102" s="708" t="s">
        <v>224</v>
      </c>
      <c r="D102" s="710" t="s">
        <v>225</v>
      </c>
      <c r="E102" s="743"/>
      <c r="F102" s="266">
        <v>103</v>
      </c>
      <c r="G102" s="744"/>
      <c r="H102" s="745"/>
    </row>
    <row r="103" spans="1:8" ht="17.100000000000001" customHeight="1" x14ac:dyDescent="0.3">
      <c r="A103" s="780"/>
      <c r="B103" s="781"/>
      <c r="C103" s="709"/>
      <c r="D103" s="720" t="s">
        <v>195</v>
      </c>
      <c r="E103" s="750"/>
      <c r="F103" s="752">
        <v>51</v>
      </c>
      <c r="G103" s="746"/>
      <c r="H103" s="747"/>
    </row>
    <row r="104" spans="1:8" ht="17.100000000000001" customHeight="1" x14ac:dyDescent="0.3">
      <c r="A104" s="780"/>
      <c r="B104" s="781"/>
      <c r="C104" s="299" t="s">
        <v>196</v>
      </c>
      <c r="D104" s="722"/>
      <c r="E104" s="751"/>
      <c r="F104" s="753"/>
      <c r="G104" s="746"/>
      <c r="H104" s="747"/>
    </row>
    <row r="105" spans="1:8" ht="17.100000000000001" customHeight="1" x14ac:dyDescent="0.3">
      <c r="A105" s="780"/>
      <c r="B105" s="781"/>
      <c r="C105" s="300" t="s">
        <v>197</v>
      </c>
      <c r="D105" s="727" t="s">
        <v>198</v>
      </c>
      <c r="E105" s="754"/>
      <c r="F105" s="301">
        <v>1</v>
      </c>
      <c r="G105" s="746"/>
      <c r="H105" s="747"/>
    </row>
    <row r="106" spans="1:8" ht="27.6" customHeight="1" x14ac:dyDescent="0.3">
      <c r="A106" s="780"/>
      <c r="B106" s="781"/>
      <c r="C106" s="755" t="s">
        <v>199</v>
      </c>
      <c r="D106" s="757" t="s">
        <v>200</v>
      </c>
      <c r="E106" s="758"/>
      <c r="F106" s="299" t="s">
        <v>201</v>
      </c>
      <c r="G106" s="746"/>
      <c r="H106" s="747"/>
    </row>
    <row r="107" spans="1:8" ht="17.100000000000001" customHeight="1" x14ac:dyDescent="0.3">
      <c r="A107" s="782"/>
      <c r="B107" s="783"/>
      <c r="C107" s="756"/>
      <c r="D107" s="759"/>
      <c r="E107" s="760"/>
      <c r="F107" s="302">
        <v>44216</v>
      </c>
      <c r="G107" s="748"/>
      <c r="H107" s="749"/>
    </row>
    <row r="108" spans="1:8" ht="9" customHeight="1" x14ac:dyDescent="0.3">
      <c r="A108" s="761" t="str">
        <f>PRESUPUESTO!A8</f>
        <v xml:space="preserve">ADECUACIÓN AL CENTRO DE PRIMERA INFANCIA FRONTERAS DE PAZ SEDE PUERTO COLON DEL MUNICIPIO DE SAN MIGUEL PUTUMAYO </v>
      </c>
      <c r="B108" s="762"/>
      <c r="C108" s="762"/>
      <c r="D108" s="762"/>
      <c r="E108" s="762"/>
      <c r="F108" s="762"/>
      <c r="G108" s="762"/>
      <c r="H108" s="763"/>
    </row>
    <row r="109" spans="1:8" ht="13.5" customHeight="1" thickBot="1" x14ac:dyDescent="0.35">
      <c r="A109" s="761"/>
      <c r="B109" s="762"/>
      <c r="C109" s="762"/>
      <c r="D109" s="762"/>
      <c r="E109" s="762"/>
      <c r="F109" s="762"/>
      <c r="G109" s="762"/>
      <c r="H109" s="763"/>
    </row>
    <row r="110" spans="1:8" ht="17.100000000000001" customHeight="1" thickBot="1" x14ac:dyDescent="0.35">
      <c r="A110" s="339">
        <f>PRESUPUESTO!A19</f>
        <v>2.1</v>
      </c>
      <c r="B110" s="764" t="str">
        <f>PRESUPUESTO!B19</f>
        <v>SUMINISTRO Y APLICACIÓN ESTUCO PLASTICO ACRILICO SOBRE MUROS H MAX. 1.0M</v>
      </c>
      <c r="C110" s="765"/>
      <c r="D110" s="765"/>
      <c r="E110" s="765"/>
      <c r="F110" s="766"/>
      <c r="G110" s="340" t="s">
        <v>28</v>
      </c>
      <c r="H110" s="424" t="str">
        <f>PRESUPUESTO!D19</f>
        <v>M2</v>
      </c>
    </row>
    <row r="111" spans="1:8" ht="17.100000000000001" customHeight="1" x14ac:dyDescent="0.3">
      <c r="A111" s="246"/>
      <c r="H111" s="358"/>
    </row>
    <row r="112" spans="1:8" ht="17.100000000000001" customHeight="1" x14ac:dyDescent="0.3">
      <c r="A112" s="205" t="s">
        <v>29</v>
      </c>
      <c r="B112" s="767" t="s">
        <v>30</v>
      </c>
      <c r="C112" s="768"/>
      <c r="D112" s="768"/>
      <c r="E112" s="768"/>
      <c r="F112" s="768"/>
      <c r="G112" s="769"/>
      <c r="H112" s="358"/>
    </row>
    <row r="113" spans="1:8" ht="17.100000000000001" customHeight="1" x14ac:dyDescent="0.3">
      <c r="A113" s="224"/>
      <c r="B113" s="770" t="s">
        <v>31</v>
      </c>
      <c r="C113" s="771"/>
      <c r="D113" s="224" t="s">
        <v>32</v>
      </c>
      <c r="E113" s="224" t="s">
        <v>33</v>
      </c>
      <c r="F113" s="224" t="s">
        <v>34</v>
      </c>
      <c r="G113" s="224" t="s">
        <v>35</v>
      </c>
      <c r="H113" s="358"/>
    </row>
    <row r="114" spans="1:8" ht="17.100000000000001" customHeight="1" x14ac:dyDescent="0.3">
      <c r="A114" s="198"/>
      <c r="B114" s="772" t="s">
        <v>67</v>
      </c>
      <c r="C114" s="773"/>
      <c r="D114" s="198"/>
      <c r="E114" s="206"/>
      <c r="F114" s="206">
        <v>0.1</v>
      </c>
      <c r="G114" s="217">
        <f>ROUND((H127*F114),2)</f>
        <v>743.75</v>
      </c>
      <c r="H114" s="358"/>
    </row>
    <row r="115" spans="1:8" ht="17.100000000000001" customHeight="1" x14ac:dyDescent="0.3">
      <c r="A115" s="198"/>
      <c r="B115" s="772" t="s">
        <v>461</v>
      </c>
      <c r="C115" s="773"/>
      <c r="D115" s="198"/>
      <c r="E115" s="206">
        <v>7650</v>
      </c>
      <c r="F115" s="206">
        <v>1.2500000000000001E-2</v>
      </c>
      <c r="G115" s="217">
        <f>ROUND((E115*F115),2)</f>
        <v>95.63</v>
      </c>
      <c r="H115" s="358"/>
    </row>
    <row r="116" spans="1:8" ht="17.100000000000001" customHeight="1" x14ac:dyDescent="0.3">
      <c r="A116" s="198"/>
      <c r="B116" s="770"/>
      <c r="C116" s="771"/>
      <c r="D116" s="198"/>
      <c r="E116" s="206"/>
      <c r="F116" s="206"/>
      <c r="G116" s="206"/>
      <c r="H116" s="358"/>
    </row>
    <row r="117" spans="1:8" ht="17.100000000000001" customHeight="1" x14ac:dyDescent="0.3">
      <c r="A117" s="247"/>
      <c r="E117" s="207" t="s">
        <v>36</v>
      </c>
      <c r="F117" s="207"/>
      <c r="G117" s="207"/>
      <c r="H117" s="358">
        <f>SUM(G114:G116)</f>
        <v>839.38</v>
      </c>
    </row>
    <row r="118" spans="1:8" ht="17.100000000000001" customHeight="1" x14ac:dyDescent="0.3">
      <c r="A118" s="205" t="s">
        <v>37</v>
      </c>
      <c r="B118" s="767" t="s">
        <v>38</v>
      </c>
      <c r="C118" s="768"/>
      <c r="D118" s="768"/>
      <c r="E118" s="768"/>
      <c r="F118" s="768"/>
      <c r="G118" s="769"/>
      <c r="H118" s="358"/>
    </row>
    <row r="119" spans="1:8" ht="17.100000000000001" customHeight="1" x14ac:dyDescent="0.3">
      <c r="A119" s="224"/>
      <c r="B119" s="770" t="s">
        <v>31</v>
      </c>
      <c r="C119" s="771"/>
      <c r="D119" s="198" t="s">
        <v>12</v>
      </c>
      <c r="E119" s="208" t="s">
        <v>39</v>
      </c>
      <c r="F119" s="208" t="s">
        <v>40</v>
      </c>
      <c r="G119" s="208" t="s">
        <v>35</v>
      </c>
      <c r="H119" s="358"/>
    </row>
    <row r="120" spans="1:8" ht="17.100000000000001" customHeight="1" x14ac:dyDescent="0.3">
      <c r="A120" s="224"/>
      <c r="B120" s="772" t="str">
        <f>INSUMOS!A26</f>
        <v>estuco plastico liso para interiores</v>
      </c>
      <c r="C120" s="773"/>
      <c r="D120" s="224" t="s">
        <v>130</v>
      </c>
      <c r="E120" s="208">
        <v>3</v>
      </c>
      <c r="F120" s="493">
        <f>INSUMOS!D26</f>
        <v>2800</v>
      </c>
      <c r="G120" s="206">
        <f>ROUND((E120*F120),2)</f>
        <v>8400</v>
      </c>
      <c r="H120" s="358"/>
    </row>
    <row r="121" spans="1:8" ht="17.100000000000001" customHeight="1" x14ac:dyDescent="0.3">
      <c r="A121" s="247" t="s">
        <v>41</v>
      </c>
      <c r="B121" s="772"/>
      <c r="C121" s="773"/>
      <c r="E121" s="207" t="s">
        <v>42</v>
      </c>
      <c r="F121" s="207"/>
      <c r="G121" s="207"/>
      <c r="H121" s="358">
        <f>(SUM(+G120))</f>
        <v>8400</v>
      </c>
    </row>
    <row r="122" spans="1:8" ht="17.100000000000001" customHeight="1" x14ac:dyDescent="0.3">
      <c r="A122" s="205" t="s">
        <v>43</v>
      </c>
      <c r="B122" s="767" t="s">
        <v>44</v>
      </c>
      <c r="C122" s="768"/>
      <c r="D122" s="768"/>
      <c r="E122" s="768"/>
      <c r="F122" s="768"/>
      <c r="G122" s="769"/>
      <c r="H122" s="358"/>
    </row>
    <row r="123" spans="1:8" ht="17.100000000000001" customHeight="1" x14ac:dyDescent="0.3">
      <c r="A123" s="198" t="s">
        <v>45</v>
      </c>
      <c r="B123" s="224" t="s">
        <v>31</v>
      </c>
      <c r="C123" s="224" t="s">
        <v>46</v>
      </c>
      <c r="D123" s="224" t="s">
        <v>47</v>
      </c>
      <c r="E123" s="208" t="s">
        <v>48</v>
      </c>
      <c r="F123" s="206" t="s">
        <v>34</v>
      </c>
      <c r="G123" s="206" t="s">
        <v>35</v>
      </c>
      <c r="H123" s="358"/>
    </row>
    <row r="124" spans="1:8" ht="17.100000000000001" customHeight="1" x14ac:dyDescent="0.3">
      <c r="A124" s="198">
        <v>1</v>
      </c>
      <c r="B124" s="198" t="s">
        <v>189</v>
      </c>
      <c r="C124" s="210">
        <v>60000</v>
      </c>
      <c r="D124" s="211">
        <v>0.75</v>
      </c>
      <c r="E124" s="209">
        <f>+(A124*C124)+(A124*C124*D124)</f>
        <v>105000</v>
      </c>
      <c r="F124" s="212">
        <v>40</v>
      </c>
      <c r="G124" s="217">
        <f>ROUND(((E124)/(F124)),2)</f>
        <v>2625</v>
      </c>
      <c r="H124" s="358"/>
    </row>
    <row r="125" spans="1:8" ht="17.100000000000001" customHeight="1" x14ac:dyDescent="0.3">
      <c r="A125" s="198">
        <v>1</v>
      </c>
      <c r="B125" s="198" t="s">
        <v>232</v>
      </c>
      <c r="C125" s="210">
        <v>110000</v>
      </c>
      <c r="D125" s="211">
        <v>0.75</v>
      </c>
      <c r="E125" s="209">
        <f>+(A125*C125)+(A125*C125*D125)</f>
        <v>192500</v>
      </c>
      <c r="F125" s="212">
        <v>40</v>
      </c>
      <c r="G125" s="217">
        <f>ROUND(((E125)/(F125)),2)</f>
        <v>4812.5</v>
      </c>
      <c r="H125" s="358"/>
    </row>
    <row r="126" spans="1:8" ht="17.100000000000001" customHeight="1" x14ac:dyDescent="0.3">
      <c r="A126" s="198"/>
      <c r="B126" s="198"/>
      <c r="C126" s="198"/>
      <c r="D126" s="198"/>
      <c r="E126" s="206"/>
      <c r="F126" s="206"/>
      <c r="G126" s="206"/>
      <c r="H126" s="358"/>
    </row>
    <row r="127" spans="1:8" ht="17.100000000000001" customHeight="1" x14ac:dyDescent="0.3">
      <c r="A127" s="247"/>
      <c r="E127" s="207" t="s">
        <v>50</v>
      </c>
      <c r="F127" s="207"/>
      <c r="G127" s="207"/>
      <c r="H127" s="358">
        <f>SUM((G124)+(G125))</f>
        <v>7437.5</v>
      </c>
    </row>
    <row r="128" spans="1:8" ht="17.100000000000001" customHeight="1" x14ac:dyDescent="0.3">
      <c r="A128" s="205" t="s">
        <v>51</v>
      </c>
      <c r="B128" s="767" t="s">
        <v>18</v>
      </c>
      <c r="C128" s="768"/>
      <c r="D128" s="768"/>
      <c r="E128" s="768"/>
      <c r="F128" s="768"/>
      <c r="G128" s="769"/>
      <c r="H128" s="358"/>
    </row>
    <row r="129" spans="1:8" ht="17.100000000000001" customHeight="1" x14ac:dyDescent="0.3">
      <c r="A129" s="198"/>
      <c r="B129" s="198" t="s">
        <v>31</v>
      </c>
      <c r="C129" s="224" t="s">
        <v>12</v>
      </c>
      <c r="D129" s="224" t="s">
        <v>13</v>
      </c>
      <c r="E129" s="224" t="s">
        <v>52</v>
      </c>
      <c r="F129" s="224"/>
      <c r="G129" s="206" t="s">
        <v>53</v>
      </c>
      <c r="H129" s="358"/>
    </row>
    <row r="130" spans="1:8" ht="17.100000000000001" customHeight="1" x14ac:dyDescent="0.3">
      <c r="A130" s="198"/>
      <c r="B130" s="198"/>
      <c r="C130" s="213"/>
      <c r="D130" s="198"/>
      <c r="E130" s="206"/>
      <c r="F130" s="206"/>
      <c r="G130" s="206"/>
      <c r="H130" s="358"/>
    </row>
    <row r="131" spans="1:8" ht="17.100000000000001" customHeight="1" x14ac:dyDescent="0.3">
      <c r="A131" s="198"/>
      <c r="B131" s="198"/>
      <c r="C131" s="209"/>
      <c r="D131" s="198"/>
      <c r="E131" s="206"/>
      <c r="F131" s="206"/>
      <c r="G131" s="206"/>
      <c r="H131" s="358"/>
    </row>
    <row r="132" spans="1:8" ht="17.100000000000001" customHeight="1" x14ac:dyDescent="0.3">
      <c r="A132" s="198"/>
      <c r="B132" s="198"/>
      <c r="C132" s="198"/>
      <c r="D132" s="198"/>
      <c r="E132" s="206"/>
      <c r="F132" s="206"/>
      <c r="G132" s="206"/>
      <c r="H132" s="358"/>
    </row>
    <row r="133" spans="1:8" ht="17.100000000000001" customHeight="1" x14ac:dyDescent="0.3">
      <c r="A133" s="247"/>
      <c r="E133" s="207" t="s">
        <v>50</v>
      </c>
      <c r="F133" s="207"/>
      <c r="G133" s="207"/>
      <c r="H133" s="358">
        <f>ROUND(SUM(G130)+(G131),0)</f>
        <v>0</v>
      </c>
    </row>
    <row r="134" spans="1:8" ht="17.100000000000001" customHeight="1" x14ac:dyDescent="0.3">
      <c r="A134" s="246"/>
      <c r="E134" s="207"/>
      <c r="F134" s="207"/>
      <c r="G134" s="207"/>
      <c r="H134" s="358"/>
    </row>
    <row r="135" spans="1:8" ht="17.100000000000001" customHeight="1" x14ac:dyDescent="0.3">
      <c r="A135" s="246"/>
      <c r="D135" s="214" t="s">
        <v>54</v>
      </c>
      <c r="E135" s="215"/>
      <c r="F135" s="215"/>
      <c r="G135" s="215"/>
      <c r="H135" s="358">
        <f>ROUND((SUM(H117:H134)),2)</f>
        <v>16676.88</v>
      </c>
    </row>
    <row r="136" spans="1:8" ht="17.100000000000001" customHeight="1" x14ac:dyDescent="0.3">
      <c r="A136" s="246"/>
      <c r="E136" s="207"/>
      <c r="F136" s="207"/>
      <c r="G136" s="207"/>
      <c r="H136" s="358"/>
    </row>
    <row r="137" spans="1:8" ht="17.100000000000001" customHeight="1" x14ac:dyDescent="0.3">
      <c r="A137" s="205" t="s">
        <v>55</v>
      </c>
      <c r="B137" s="767" t="s">
        <v>56</v>
      </c>
      <c r="C137" s="768"/>
      <c r="D137" s="768"/>
      <c r="E137" s="768"/>
      <c r="F137" s="768"/>
      <c r="G137" s="769"/>
      <c r="H137" s="358"/>
    </row>
    <row r="138" spans="1:8" ht="17.100000000000001" customHeight="1" x14ac:dyDescent="0.3">
      <c r="A138" s="224"/>
      <c r="B138" s="224" t="s">
        <v>31</v>
      </c>
      <c r="C138" s="224" t="s">
        <v>57</v>
      </c>
      <c r="D138" s="198" t="s">
        <v>58</v>
      </c>
      <c r="E138" s="206"/>
      <c r="F138" s="206" t="s">
        <v>59</v>
      </c>
      <c r="G138" s="206"/>
      <c r="H138" s="358"/>
    </row>
    <row r="139" spans="1:8" ht="17.100000000000001" customHeight="1" x14ac:dyDescent="0.3">
      <c r="A139" s="198"/>
      <c r="B139" s="224" t="s">
        <v>60</v>
      </c>
      <c r="C139" s="211">
        <v>0.27</v>
      </c>
      <c r="D139" s="198"/>
      <c r="E139" s="209"/>
      <c r="F139" s="198"/>
      <c r="G139" s="217">
        <f>ROUND((H135*C139),2)</f>
        <v>4502.76</v>
      </c>
      <c r="H139" s="358"/>
    </row>
    <row r="140" spans="1:8" ht="17.100000000000001" customHeight="1" x14ac:dyDescent="0.3">
      <c r="A140" s="198"/>
      <c r="B140" s="224" t="s">
        <v>61</v>
      </c>
      <c r="C140" s="211">
        <v>0.02</v>
      </c>
      <c r="D140" s="198"/>
      <c r="E140" s="209"/>
      <c r="F140" s="198"/>
      <c r="G140" s="217">
        <f>ROUND((H135*C140),2)</f>
        <v>333.54</v>
      </c>
      <c r="H140" s="358"/>
    </row>
    <row r="141" spans="1:8" ht="17.100000000000001" customHeight="1" x14ac:dyDescent="0.3">
      <c r="A141" s="198"/>
      <c r="B141" s="224" t="s">
        <v>62</v>
      </c>
      <c r="C141" s="211">
        <v>0.03</v>
      </c>
      <c r="D141" s="198"/>
      <c r="E141" s="209"/>
      <c r="F141" s="198"/>
      <c r="G141" s="217">
        <f>ROUND((H135*C141),2)</f>
        <v>500.31</v>
      </c>
      <c r="H141" s="358"/>
    </row>
    <row r="142" spans="1:8" ht="17.100000000000001" customHeight="1" x14ac:dyDescent="0.3">
      <c r="A142" s="246"/>
      <c r="D142" s="214" t="s">
        <v>63</v>
      </c>
      <c r="E142" s="215"/>
      <c r="F142" s="215"/>
      <c r="G142" s="215"/>
      <c r="H142" s="358">
        <f>SUM(G138:G141)</f>
        <v>5336.6100000000006</v>
      </c>
    </row>
    <row r="143" spans="1:8" ht="17.100000000000001" customHeight="1" x14ac:dyDescent="0.3">
      <c r="A143" s="246"/>
      <c r="E143" s="207"/>
      <c r="F143" s="207"/>
      <c r="G143" s="207"/>
      <c r="H143" s="358"/>
    </row>
    <row r="144" spans="1:8" ht="17.100000000000001" customHeight="1" x14ac:dyDescent="0.3">
      <c r="A144" s="246"/>
      <c r="D144" s="214" t="s">
        <v>64</v>
      </c>
      <c r="E144" s="215"/>
      <c r="F144" s="215"/>
      <c r="G144" s="207"/>
      <c r="H144" s="358">
        <f>H135+H142</f>
        <v>22013.49</v>
      </c>
    </row>
    <row r="145" spans="1:8" ht="17.100000000000001" customHeight="1" x14ac:dyDescent="0.3">
      <c r="A145" s="246"/>
      <c r="D145" s="214"/>
      <c r="E145" s="215"/>
      <c r="F145" s="215"/>
      <c r="G145" s="207"/>
      <c r="H145" s="358"/>
    </row>
    <row r="146" spans="1:8" ht="17.100000000000001" customHeight="1" x14ac:dyDescent="0.3">
      <c r="A146" s="246"/>
      <c r="E146" s="215"/>
      <c r="F146" s="215"/>
      <c r="G146" s="207"/>
      <c r="H146" s="358"/>
    </row>
    <row r="147" spans="1:8" ht="17.100000000000001" customHeight="1" x14ac:dyDescent="0.3">
      <c r="A147" s="204"/>
      <c r="B147" s="203"/>
      <c r="E147" s="218"/>
      <c r="F147" s="219"/>
      <c r="G147" s="202"/>
      <c r="H147" s="358"/>
    </row>
    <row r="148" spans="1:8" ht="17.100000000000001" customHeight="1" x14ac:dyDescent="0.3">
      <c r="A148" s="248" t="s">
        <v>240</v>
      </c>
      <c r="B148" s="216"/>
      <c r="E148" s="215">
        <f>PRESUPUESTO!C50</f>
        <v>0</v>
      </c>
      <c r="F148" s="215"/>
      <c r="G148" s="215"/>
      <c r="H148" s="358"/>
    </row>
    <row r="149" spans="1:8" ht="17.100000000000001" customHeight="1" x14ac:dyDescent="0.3">
      <c r="A149" s="201" t="s">
        <v>242</v>
      </c>
      <c r="B149" s="216"/>
      <c r="E149" s="207">
        <f>PRESUPUESTO!C51</f>
        <v>0</v>
      </c>
      <c r="F149" s="215"/>
      <c r="G149" s="215"/>
      <c r="H149" s="358"/>
    </row>
    <row r="150" spans="1:8" ht="17.100000000000001" customHeight="1" x14ac:dyDescent="0.3">
      <c r="A150" s="249" t="s">
        <v>241</v>
      </c>
      <c r="B150" s="250"/>
      <c r="C150" s="203"/>
      <c r="D150" s="203"/>
      <c r="E150" s="202">
        <f>PRESUPUESTO!C52</f>
        <v>0</v>
      </c>
      <c r="F150" s="498"/>
      <c r="G150" s="498"/>
      <c r="H150" s="425"/>
    </row>
    <row r="152" spans="1:8" ht="17.100000000000001" customHeight="1" x14ac:dyDescent="0.3">
      <c r="A152" s="778"/>
      <c r="B152" s="779"/>
      <c r="C152" s="708" t="s">
        <v>224</v>
      </c>
      <c r="D152" s="710" t="s">
        <v>225</v>
      </c>
      <c r="E152" s="743"/>
      <c r="F152" s="266">
        <v>103</v>
      </c>
      <c r="G152" s="744"/>
      <c r="H152" s="745"/>
    </row>
    <row r="153" spans="1:8" ht="17.100000000000001" customHeight="1" x14ac:dyDescent="0.3">
      <c r="A153" s="780"/>
      <c r="B153" s="781"/>
      <c r="C153" s="709"/>
      <c r="D153" s="720" t="s">
        <v>195</v>
      </c>
      <c r="E153" s="750"/>
      <c r="F153" s="752">
        <v>51</v>
      </c>
      <c r="G153" s="746"/>
      <c r="H153" s="747"/>
    </row>
    <row r="154" spans="1:8" ht="17.100000000000001" customHeight="1" x14ac:dyDescent="0.3">
      <c r="A154" s="780"/>
      <c r="B154" s="781"/>
      <c r="C154" s="299" t="s">
        <v>196</v>
      </c>
      <c r="D154" s="722"/>
      <c r="E154" s="751"/>
      <c r="F154" s="753"/>
      <c r="G154" s="746"/>
      <c r="H154" s="747"/>
    </row>
    <row r="155" spans="1:8" ht="17.100000000000001" customHeight="1" x14ac:dyDescent="0.3">
      <c r="A155" s="780"/>
      <c r="B155" s="781"/>
      <c r="C155" s="300" t="s">
        <v>197</v>
      </c>
      <c r="D155" s="727" t="s">
        <v>198</v>
      </c>
      <c r="E155" s="754"/>
      <c r="F155" s="301">
        <v>1</v>
      </c>
      <c r="G155" s="746"/>
      <c r="H155" s="747"/>
    </row>
    <row r="156" spans="1:8" ht="24.6" customHeight="1" x14ac:dyDescent="0.3">
      <c r="A156" s="780"/>
      <c r="B156" s="781"/>
      <c r="C156" s="755" t="s">
        <v>199</v>
      </c>
      <c r="D156" s="757" t="s">
        <v>200</v>
      </c>
      <c r="E156" s="758"/>
      <c r="F156" s="299" t="s">
        <v>201</v>
      </c>
      <c r="G156" s="746"/>
      <c r="H156" s="747"/>
    </row>
    <row r="157" spans="1:8" ht="17.100000000000001" customHeight="1" x14ac:dyDescent="0.3">
      <c r="A157" s="782"/>
      <c r="B157" s="783"/>
      <c r="C157" s="756"/>
      <c r="D157" s="759"/>
      <c r="E157" s="760"/>
      <c r="F157" s="302">
        <v>44216</v>
      </c>
      <c r="G157" s="748"/>
      <c r="H157" s="749"/>
    </row>
    <row r="158" spans="1:8" ht="19.5" customHeight="1" thickBot="1" x14ac:dyDescent="0.35">
      <c r="A158" s="761" t="str">
        <f>A108</f>
        <v xml:space="preserve">ADECUACIÓN AL CENTRO DE PRIMERA INFANCIA FRONTERAS DE PAZ SEDE PUERTO COLON DEL MUNICIPIO DE SAN MIGUEL PUTUMAYO </v>
      </c>
      <c r="B158" s="762"/>
      <c r="C158" s="762"/>
      <c r="D158" s="762"/>
      <c r="E158" s="762"/>
      <c r="F158" s="762"/>
      <c r="G158" s="762"/>
      <c r="H158" s="763"/>
    </row>
    <row r="159" spans="1:8" ht="17.100000000000001" customHeight="1" thickBot="1" x14ac:dyDescent="0.35">
      <c r="A159" s="339">
        <f>PRESUPUESTO!A20</f>
        <v>2.2000000000000002</v>
      </c>
      <c r="B159" s="764" t="str">
        <f>PRESUPUESTO!B20</f>
        <v>VINILO INTERIOR TIPO 1 COLOR A CONVENIR (2 MANOS)</v>
      </c>
      <c r="C159" s="765"/>
      <c r="D159" s="765"/>
      <c r="E159" s="765"/>
      <c r="F159" s="766"/>
      <c r="G159" s="340" t="s">
        <v>28</v>
      </c>
      <c r="H159" s="432" t="str">
        <f>PRESUPUESTO!D20</f>
        <v>M2</v>
      </c>
    </row>
    <row r="160" spans="1:8" ht="17.100000000000001" customHeight="1" x14ac:dyDescent="0.3">
      <c r="A160" s="246"/>
      <c r="H160" s="243"/>
    </row>
    <row r="161" spans="1:8" ht="17.100000000000001" customHeight="1" x14ac:dyDescent="0.3">
      <c r="A161" s="205" t="s">
        <v>29</v>
      </c>
      <c r="B161" s="767" t="s">
        <v>30</v>
      </c>
      <c r="C161" s="768"/>
      <c r="D161" s="768"/>
      <c r="E161" s="768"/>
      <c r="F161" s="768"/>
      <c r="G161" s="769"/>
      <c r="H161" s="243"/>
    </row>
    <row r="162" spans="1:8" ht="17.100000000000001" customHeight="1" x14ac:dyDescent="0.3">
      <c r="A162" s="224"/>
      <c r="B162" s="770" t="s">
        <v>31</v>
      </c>
      <c r="C162" s="771"/>
      <c r="D162" s="224" t="s">
        <v>32</v>
      </c>
      <c r="E162" s="224" t="s">
        <v>33</v>
      </c>
      <c r="F162" s="224" t="s">
        <v>34</v>
      </c>
      <c r="G162" s="224" t="s">
        <v>35</v>
      </c>
      <c r="H162" s="243"/>
    </row>
    <row r="163" spans="1:8" ht="17.100000000000001" customHeight="1" x14ac:dyDescent="0.3">
      <c r="A163" s="198"/>
      <c r="B163" s="770" t="s">
        <v>67</v>
      </c>
      <c r="C163" s="771"/>
      <c r="D163" s="198"/>
      <c r="E163" s="206"/>
      <c r="F163" s="206">
        <v>0.1</v>
      </c>
      <c r="G163" s="217">
        <f>H180*F163</f>
        <v>402.5</v>
      </c>
      <c r="H163" s="244"/>
    </row>
    <row r="164" spans="1:8" ht="17.100000000000001" customHeight="1" x14ac:dyDescent="0.3">
      <c r="A164" s="198"/>
      <c r="B164" s="770" t="s">
        <v>461</v>
      </c>
      <c r="C164" s="771"/>
      <c r="D164" s="198"/>
      <c r="E164" s="206">
        <v>7650</v>
      </c>
      <c r="F164" s="206">
        <v>0.05</v>
      </c>
      <c r="G164" s="217">
        <f>F164*E164</f>
        <v>382.5</v>
      </c>
      <c r="H164" s="244"/>
    </row>
    <row r="165" spans="1:8" ht="17.100000000000001" customHeight="1" x14ac:dyDescent="0.3">
      <c r="A165" s="198"/>
      <c r="B165" s="770"/>
      <c r="C165" s="771"/>
      <c r="D165" s="198"/>
      <c r="E165" s="206"/>
      <c r="F165" s="206"/>
      <c r="G165" s="206"/>
      <c r="H165" s="227"/>
    </row>
    <row r="166" spans="1:8" ht="17.100000000000001" customHeight="1" x14ac:dyDescent="0.3">
      <c r="A166" s="247"/>
      <c r="E166" s="207" t="s">
        <v>36</v>
      </c>
      <c r="F166" s="207"/>
      <c r="G166" s="207"/>
      <c r="H166" s="433">
        <f>SUM(G163:G165)</f>
        <v>785</v>
      </c>
    </row>
    <row r="167" spans="1:8" ht="17.100000000000001" customHeight="1" x14ac:dyDescent="0.3">
      <c r="A167" s="205" t="s">
        <v>37</v>
      </c>
      <c r="B167" s="767" t="s">
        <v>38</v>
      </c>
      <c r="C167" s="768"/>
      <c r="D167" s="768"/>
      <c r="E167" s="768"/>
      <c r="F167" s="768"/>
      <c r="G167" s="769"/>
      <c r="H167" s="227"/>
    </row>
    <row r="168" spans="1:8" ht="17.100000000000001" customHeight="1" x14ac:dyDescent="0.3">
      <c r="A168" s="224"/>
      <c r="B168" s="770" t="s">
        <v>31</v>
      </c>
      <c r="C168" s="771"/>
      <c r="D168" s="198" t="s">
        <v>12</v>
      </c>
      <c r="E168" s="208" t="s">
        <v>39</v>
      </c>
      <c r="F168" s="208" t="s">
        <v>40</v>
      </c>
      <c r="G168" s="208" t="s">
        <v>35</v>
      </c>
      <c r="H168" s="227"/>
    </row>
    <row r="169" spans="1:8" ht="17.100000000000001" customHeight="1" x14ac:dyDescent="0.3">
      <c r="A169" s="198"/>
      <c r="B169" s="776" t="str">
        <f>INSUMOS!A25</f>
        <v xml:space="preserve">Vinilo Tipo 1 Interiores </v>
      </c>
      <c r="C169" s="777"/>
      <c r="D169" s="354" t="str">
        <f>INSUMOS!C10</f>
        <v>GL</v>
      </c>
      <c r="E169" s="356">
        <v>0.05</v>
      </c>
      <c r="F169" s="357">
        <f>INSUMOS!D25</f>
        <v>110000</v>
      </c>
      <c r="G169" s="206">
        <f>ROUND((E169*F169),2)</f>
        <v>5500</v>
      </c>
      <c r="H169" s="227"/>
    </row>
    <row r="170" spans="1:8" ht="17.100000000000001" customHeight="1" x14ac:dyDescent="0.3">
      <c r="A170" s="198"/>
      <c r="B170" s="776"/>
      <c r="C170" s="777"/>
      <c r="D170" s="354"/>
      <c r="E170" s="356"/>
      <c r="F170" s="357"/>
      <c r="G170" s="206"/>
      <c r="H170" s="227"/>
    </row>
    <row r="171" spans="1:8" ht="17.100000000000001" customHeight="1" x14ac:dyDescent="0.3">
      <c r="A171" s="198"/>
      <c r="B171" s="776"/>
      <c r="C171" s="777"/>
      <c r="D171" s="354"/>
      <c r="E171" s="356"/>
      <c r="F171" s="357"/>
      <c r="G171" s="206"/>
      <c r="H171" s="227"/>
    </row>
    <row r="172" spans="1:8" ht="17.100000000000001" customHeight="1" x14ac:dyDescent="0.3">
      <c r="A172" s="198"/>
      <c r="B172" s="776"/>
      <c r="C172" s="777"/>
      <c r="D172" s="355"/>
      <c r="E172" s="356"/>
      <c r="F172" s="357"/>
      <c r="G172" s="206"/>
      <c r="H172" s="227"/>
    </row>
    <row r="173" spans="1:8" ht="17.100000000000001" customHeight="1" x14ac:dyDescent="0.3">
      <c r="A173" s="198"/>
      <c r="B173" s="788"/>
      <c r="C173" s="789"/>
      <c r="D173" s="198"/>
      <c r="E173" s="206"/>
      <c r="F173" s="206"/>
      <c r="G173" s="206"/>
      <c r="H173" s="227"/>
    </row>
    <row r="174" spans="1:8" ht="17.100000000000001" customHeight="1" x14ac:dyDescent="0.3">
      <c r="A174" s="247" t="s">
        <v>41</v>
      </c>
      <c r="E174" s="207" t="s">
        <v>42</v>
      </c>
      <c r="F174" s="207"/>
      <c r="G174" s="207"/>
      <c r="H174" s="358">
        <f>ROUND(SUM(G169:G172),2)</f>
        <v>5500</v>
      </c>
    </row>
    <row r="175" spans="1:8" ht="17.100000000000001" customHeight="1" x14ac:dyDescent="0.3">
      <c r="A175" s="205" t="s">
        <v>43</v>
      </c>
      <c r="B175" s="767" t="s">
        <v>44</v>
      </c>
      <c r="C175" s="768"/>
      <c r="D175" s="768"/>
      <c r="E175" s="768"/>
      <c r="F175" s="768"/>
      <c r="G175" s="769"/>
      <c r="H175" s="227"/>
    </row>
    <row r="176" spans="1:8" ht="17.100000000000001" customHeight="1" x14ac:dyDescent="0.3">
      <c r="A176" s="198" t="s">
        <v>45</v>
      </c>
      <c r="B176" s="224" t="s">
        <v>31</v>
      </c>
      <c r="C176" s="224" t="s">
        <v>46</v>
      </c>
      <c r="D176" s="224" t="s">
        <v>47</v>
      </c>
      <c r="E176" s="208" t="s">
        <v>48</v>
      </c>
      <c r="F176" s="206" t="s">
        <v>34</v>
      </c>
      <c r="G176" s="206" t="s">
        <v>35</v>
      </c>
      <c r="H176" s="227"/>
    </row>
    <row r="177" spans="1:8" ht="17.100000000000001" customHeight="1" x14ac:dyDescent="0.3">
      <c r="A177" s="198">
        <v>2</v>
      </c>
      <c r="B177" s="198" t="s">
        <v>189</v>
      </c>
      <c r="C177" s="210">
        <v>60000</v>
      </c>
      <c r="D177" s="211">
        <v>0.75</v>
      </c>
      <c r="E177" s="209">
        <f>+(A177*C177)+(A177*C177*D177)</f>
        <v>210000</v>
      </c>
      <c r="F177" s="212">
        <v>100</v>
      </c>
      <c r="G177" s="217">
        <f>(E177)/(F177)</f>
        <v>2100</v>
      </c>
      <c r="H177" s="227"/>
    </row>
    <row r="178" spans="1:8" ht="17.100000000000001" customHeight="1" x14ac:dyDescent="0.3">
      <c r="A178" s="198">
        <v>1</v>
      </c>
      <c r="B178" s="198" t="s">
        <v>232</v>
      </c>
      <c r="C178" s="210">
        <v>110000</v>
      </c>
      <c r="D178" s="211">
        <v>0.75</v>
      </c>
      <c r="E178" s="209">
        <f>+(A178*C178)+(A178*C178*D178)</f>
        <v>192500</v>
      </c>
      <c r="F178" s="212">
        <v>100</v>
      </c>
      <c r="G178" s="217">
        <f>(E178)/(F178)</f>
        <v>1925</v>
      </c>
      <c r="H178" s="227"/>
    </row>
    <row r="179" spans="1:8" ht="17.100000000000001" customHeight="1" x14ac:dyDescent="0.3">
      <c r="A179" s="198"/>
      <c r="B179" s="198"/>
      <c r="C179" s="198"/>
      <c r="D179" s="198"/>
      <c r="E179" s="206"/>
      <c r="F179" s="206"/>
      <c r="G179" s="206"/>
      <c r="H179" s="227"/>
    </row>
    <row r="180" spans="1:8" ht="17.100000000000001" customHeight="1" x14ac:dyDescent="0.3">
      <c r="A180" s="247"/>
      <c r="E180" s="207" t="s">
        <v>50</v>
      </c>
      <c r="F180" s="207"/>
      <c r="G180" s="207"/>
      <c r="H180" s="433">
        <f>SUM(G177)+(G178)</f>
        <v>4025</v>
      </c>
    </row>
    <row r="181" spans="1:8" ht="17.100000000000001" customHeight="1" x14ac:dyDescent="0.3">
      <c r="A181" s="205" t="s">
        <v>51</v>
      </c>
      <c r="B181" s="767" t="s">
        <v>18</v>
      </c>
      <c r="C181" s="768"/>
      <c r="D181" s="768"/>
      <c r="E181" s="768"/>
      <c r="F181" s="768"/>
      <c r="G181" s="769"/>
      <c r="H181" s="227"/>
    </row>
    <row r="182" spans="1:8" ht="17.100000000000001" customHeight="1" x14ac:dyDescent="0.3">
      <c r="A182" s="198"/>
      <c r="B182" s="198" t="s">
        <v>31</v>
      </c>
      <c r="C182" s="224" t="s">
        <v>12</v>
      </c>
      <c r="D182" s="224" t="s">
        <v>13</v>
      </c>
      <c r="E182" s="224" t="s">
        <v>52</v>
      </c>
      <c r="F182" s="224"/>
      <c r="G182" s="206" t="s">
        <v>53</v>
      </c>
      <c r="H182" s="227"/>
    </row>
    <row r="183" spans="1:8" ht="17.100000000000001" customHeight="1" x14ac:dyDescent="0.3">
      <c r="A183" s="198"/>
      <c r="B183" s="198"/>
      <c r="C183" s="213"/>
      <c r="D183" s="198"/>
      <c r="E183" s="206"/>
      <c r="F183" s="206"/>
      <c r="G183" s="206"/>
      <c r="H183" s="227"/>
    </row>
    <row r="184" spans="1:8" ht="17.100000000000001" customHeight="1" x14ac:dyDescent="0.3">
      <c r="A184" s="198"/>
      <c r="B184" s="198"/>
      <c r="C184" s="209"/>
      <c r="D184" s="198"/>
      <c r="E184" s="206"/>
      <c r="F184" s="206"/>
      <c r="G184" s="206"/>
      <c r="H184" s="227"/>
    </row>
    <row r="185" spans="1:8" ht="17.100000000000001" customHeight="1" x14ac:dyDescent="0.3">
      <c r="A185" s="198"/>
      <c r="B185" s="198"/>
      <c r="C185" s="198"/>
      <c r="D185" s="198"/>
      <c r="E185" s="206"/>
      <c r="F185" s="206"/>
      <c r="G185" s="206"/>
      <c r="H185" s="227"/>
    </row>
    <row r="186" spans="1:8" ht="17.100000000000001" customHeight="1" x14ac:dyDescent="0.3">
      <c r="A186" s="247"/>
      <c r="E186" s="207" t="s">
        <v>50</v>
      </c>
      <c r="F186" s="207"/>
      <c r="G186" s="207"/>
      <c r="H186" s="227">
        <f>ROUND(SUM(G183)+(G184),0)</f>
        <v>0</v>
      </c>
    </row>
    <row r="187" spans="1:8" ht="17.100000000000001" customHeight="1" x14ac:dyDescent="0.3">
      <c r="A187" s="246"/>
      <c r="E187" s="207"/>
      <c r="F187" s="207"/>
      <c r="G187" s="207"/>
      <c r="H187" s="227"/>
    </row>
    <row r="188" spans="1:8" ht="17.100000000000001" customHeight="1" x14ac:dyDescent="0.3">
      <c r="A188" s="246"/>
      <c r="D188" s="214" t="s">
        <v>54</v>
      </c>
      <c r="E188" s="215"/>
      <c r="F188" s="215"/>
      <c r="G188" s="215"/>
      <c r="H188" s="433">
        <f>ROUND(SUM(H166:H187),2)</f>
        <v>10310</v>
      </c>
    </row>
    <row r="189" spans="1:8" ht="17.100000000000001" customHeight="1" x14ac:dyDescent="0.3">
      <c r="A189" s="246"/>
      <c r="E189" s="207"/>
      <c r="F189" s="207"/>
      <c r="G189" s="207"/>
      <c r="H189" s="227"/>
    </row>
    <row r="190" spans="1:8" ht="17.100000000000001" customHeight="1" x14ac:dyDescent="0.3">
      <c r="A190" s="205" t="s">
        <v>55</v>
      </c>
      <c r="B190" s="767" t="s">
        <v>56</v>
      </c>
      <c r="C190" s="768"/>
      <c r="D190" s="768"/>
      <c r="E190" s="768"/>
      <c r="F190" s="768"/>
      <c r="G190" s="769"/>
      <c r="H190" s="227"/>
    </row>
    <row r="191" spans="1:8" ht="17.100000000000001" customHeight="1" x14ac:dyDescent="0.3">
      <c r="A191" s="224"/>
      <c r="B191" s="224" t="s">
        <v>31</v>
      </c>
      <c r="C191" s="224" t="s">
        <v>57</v>
      </c>
      <c r="D191" s="198" t="s">
        <v>58</v>
      </c>
      <c r="E191" s="206"/>
      <c r="F191" s="206" t="s">
        <v>59</v>
      </c>
      <c r="G191" s="206"/>
      <c r="H191" s="227"/>
    </row>
    <row r="192" spans="1:8" ht="17.100000000000001" customHeight="1" x14ac:dyDescent="0.3">
      <c r="A192" s="198"/>
      <c r="B192" s="224" t="s">
        <v>60</v>
      </c>
      <c r="C192" s="211">
        <v>0.27</v>
      </c>
      <c r="D192" s="198"/>
      <c r="E192" s="209"/>
      <c r="F192" s="198"/>
      <c r="G192" s="217">
        <f>+H188*C192</f>
        <v>2783.7000000000003</v>
      </c>
      <c r="H192" s="227"/>
    </row>
    <row r="193" spans="1:8" ht="17.100000000000001" customHeight="1" x14ac:dyDescent="0.3">
      <c r="A193" s="198"/>
      <c r="B193" s="224" t="s">
        <v>61</v>
      </c>
      <c r="C193" s="211">
        <v>0.02</v>
      </c>
      <c r="D193" s="198"/>
      <c r="E193" s="209"/>
      <c r="F193" s="198"/>
      <c r="G193" s="217">
        <f>+H188*C193</f>
        <v>206.20000000000002</v>
      </c>
      <c r="H193" s="227"/>
    </row>
    <row r="194" spans="1:8" ht="17.100000000000001" customHeight="1" x14ac:dyDescent="0.3">
      <c r="A194" s="198"/>
      <c r="B194" s="224" t="s">
        <v>62</v>
      </c>
      <c r="C194" s="211">
        <v>0.03</v>
      </c>
      <c r="D194" s="198"/>
      <c r="E194" s="209"/>
      <c r="F194" s="198"/>
      <c r="G194" s="217">
        <f>+H188*C194</f>
        <v>309.3</v>
      </c>
      <c r="H194" s="227"/>
    </row>
    <row r="195" spans="1:8" ht="17.100000000000001" customHeight="1" x14ac:dyDescent="0.3">
      <c r="A195" s="246"/>
      <c r="D195" s="214" t="s">
        <v>63</v>
      </c>
      <c r="E195" s="215"/>
      <c r="F195" s="215"/>
      <c r="G195" s="215"/>
      <c r="H195" s="433">
        <f>SUM(G191:G194)</f>
        <v>3299.2000000000003</v>
      </c>
    </row>
    <row r="196" spans="1:8" ht="17.100000000000001" customHeight="1" x14ac:dyDescent="0.3">
      <c r="A196" s="246"/>
      <c r="E196" s="207"/>
      <c r="F196" s="207"/>
      <c r="G196" s="207"/>
      <c r="H196" s="227"/>
    </row>
    <row r="197" spans="1:8" ht="17.100000000000001" customHeight="1" x14ac:dyDescent="0.3">
      <c r="A197" s="246"/>
      <c r="D197" s="214" t="s">
        <v>64</v>
      </c>
      <c r="E197" s="215"/>
      <c r="F197" s="215"/>
      <c r="G197" s="207"/>
      <c r="H197" s="433">
        <f>H188+H195</f>
        <v>13609.2</v>
      </c>
    </row>
    <row r="198" spans="1:8" ht="17.100000000000001" customHeight="1" x14ac:dyDescent="0.3">
      <c r="A198" s="246"/>
      <c r="D198" s="214"/>
      <c r="E198" s="215"/>
      <c r="F198" s="215"/>
      <c r="G198" s="207"/>
      <c r="H198" s="227"/>
    </row>
    <row r="199" spans="1:8" ht="17.100000000000001" customHeight="1" x14ac:dyDescent="0.3">
      <c r="A199" s="246"/>
      <c r="E199" s="215"/>
      <c r="F199" s="215"/>
      <c r="G199" s="207"/>
      <c r="H199" s="227"/>
    </row>
    <row r="200" spans="1:8" ht="17.100000000000001" customHeight="1" x14ac:dyDescent="0.3">
      <c r="A200" s="204"/>
      <c r="B200" s="203"/>
      <c r="E200" s="218"/>
      <c r="F200" s="219"/>
      <c r="G200" s="202"/>
      <c r="H200" s="227"/>
    </row>
    <row r="201" spans="1:8" ht="17.100000000000001" customHeight="1" x14ac:dyDescent="0.3">
      <c r="A201" s="248" t="s">
        <v>240</v>
      </c>
      <c r="B201" s="216"/>
      <c r="E201" s="222">
        <f>E148</f>
        <v>0</v>
      </c>
      <c r="F201" s="216"/>
      <c r="G201" s="216"/>
      <c r="H201" s="464"/>
    </row>
    <row r="202" spans="1:8" ht="17.100000000000001" customHeight="1" x14ac:dyDescent="0.3">
      <c r="A202" s="201" t="s">
        <v>242</v>
      </c>
      <c r="B202" s="216"/>
      <c r="E202" s="216">
        <f>E149</f>
        <v>0</v>
      </c>
      <c r="F202" s="216"/>
      <c r="G202" s="216"/>
      <c r="H202" s="464"/>
    </row>
    <row r="203" spans="1:8" ht="17.100000000000001" customHeight="1" x14ac:dyDescent="0.3">
      <c r="A203" s="537" t="s">
        <v>241</v>
      </c>
      <c r="B203" s="250"/>
      <c r="C203" s="203"/>
      <c r="D203" s="203"/>
      <c r="E203" s="250">
        <f>E150</f>
        <v>0</v>
      </c>
      <c r="F203" s="250"/>
      <c r="G203" s="250"/>
      <c r="H203" s="465"/>
    </row>
    <row r="205" spans="1:8" ht="17.100000000000001" customHeight="1" x14ac:dyDescent="0.3">
      <c r="A205" s="778"/>
      <c r="B205" s="779"/>
      <c r="C205" s="708" t="s">
        <v>224</v>
      </c>
      <c r="D205" s="710" t="s">
        <v>225</v>
      </c>
      <c r="E205" s="743"/>
      <c r="F205" s="266">
        <v>103</v>
      </c>
      <c r="G205" s="744"/>
      <c r="H205" s="745"/>
    </row>
    <row r="206" spans="1:8" ht="17.100000000000001" customHeight="1" x14ac:dyDescent="0.3">
      <c r="A206" s="780"/>
      <c r="B206" s="781"/>
      <c r="C206" s="709"/>
      <c r="D206" s="720" t="s">
        <v>195</v>
      </c>
      <c r="E206" s="750"/>
      <c r="F206" s="752">
        <v>51</v>
      </c>
      <c r="G206" s="746"/>
      <c r="H206" s="747"/>
    </row>
    <row r="207" spans="1:8" ht="17.100000000000001" customHeight="1" x14ac:dyDescent="0.3">
      <c r="A207" s="780"/>
      <c r="B207" s="781"/>
      <c r="C207" s="299" t="s">
        <v>196</v>
      </c>
      <c r="D207" s="722"/>
      <c r="E207" s="751"/>
      <c r="F207" s="753"/>
      <c r="G207" s="746"/>
      <c r="H207" s="747"/>
    </row>
    <row r="208" spans="1:8" ht="17.100000000000001" customHeight="1" x14ac:dyDescent="0.3">
      <c r="A208" s="780"/>
      <c r="B208" s="781"/>
      <c r="C208" s="300" t="s">
        <v>197</v>
      </c>
      <c r="D208" s="727" t="s">
        <v>198</v>
      </c>
      <c r="E208" s="754"/>
      <c r="F208" s="301">
        <v>1</v>
      </c>
      <c r="G208" s="746"/>
      <c r="H208" s="747"/>
    </row>
    <row r="209" spans="1:8" ht="27.6" customHeight="1" x14ac:dyDescent="0.3">
      <c r="A209" s="780"/>
      <c r="B209" s="781"/>
      <c r="C209" s="755" t="s">
        <v>199</v>
      </c>
      <c r="D209" s="757" t="s">
        <v>200</v>
      </c>
      <c r="E209" s="758"/>
      <c r="F209" s="299" t="s">
        <v>201</v>
      </c>
      <c r="G209" s="746"/>
      <c r="H209" s="747"/>
    </row>
    <row r="210" spans="1:8" ht="17.100000000000001" customHeight="1" x14ac:dyDescent="0.3">
      <c r="A210" s="782"/>
      <c r="B210" s="783"/>
      <c r="C210" s="756"/>
      <c r="D210" s="759"/>
      <c r="E210" s="760"/>
      <c r="F210" s="302">
        <v>44216</v>
      </c>
      <c r="G210" s="748"/>
      <c r="H210" s="749"/>
    </row>
    <row r="211" spans="1:8" ht="17.100000000000001" customHeight="1" thickBot="1" x14ac:dyDescent="0.35">
      <c r="A211" s="761" t="str">
        <f>A158</f>
        <v xml:space="preserve">ADECUACIÓN AL CENTRO DE PRIMERA INFANCIA FRONTERAS DE PAZ SEDE PUERTO COLON DEL MUNICIPIO DE SAN MIGUEL PUTUMAYO </v>
      </c>
      <c r="B211" s="762"/>
      <c r="C211" s="762"/>
      <c r="D211" s="762"/>
      <c r="E211" s="762"/>
      <c r="F211" s="762"/>
      <c r="G211" s="762"/>
      <c r="H211" s="763"/>
    </row>
    <row r="212" spans="1:8" ht="17.100000000000001" customHeight="1" thickBot="1" x14ac:dyDescent="0.35">
      <c r="A212" s="339">
        <f>PRESUPUESTO!A21</f>
        <v>2.2999999999999998</v>
      </c>
      <c r="B212" s="764" t="str">
        <f>PRESUPUESTO!B21</f>
        <v>VINILO EXTERIOR KORAZA COLOR A CONVENIR (2 MANOS)</v>
      </c>
      <c r="C212" s="765"/>
      <c r="D212" s="765"/>
      <c r="E212" s="765"/>
      <c r="F212" s="766"/>
      <c r="G212" s="340" t="s">
        <v>28</v>
      </c>
      <c r="H212" s="432" t="str">
        <f>PRESUPUESTO!D21</f>
        <v>M2</v>
      </c>
    </row>
    <row r="213" spans="1:8" ht="17.100000000000001" customHeight="1" x14ac:dyDescent="0.3">
      <c r="A213" s="205" t="s">
        <v>29</v>
      </c>
      <c r="B213" s="767" t="s">
        <v>30</v>
      </c>
      <c r="C213" s="768"/>
      <c r="D213" s="768"/>
      <c r="E213" s="768"/>
      <c r="F213" s="768"/>
      <c r="G213" s="769"/>
      <c r="H213" s="243"/>
    </row>
    <row r="214" spans="1:8" ht="17.100000000000001" customHeight="1" x14ac:dyDescent="0.3">
      <c r="A214" s="224"/>
      <c r="B214" s="770" t="s">
        <v>31</v>
      </c>
      <c r="C214" s="771"/>
      <c r="D214" s="224" t="s">
        <v>32</v>
      </c>
      <c r="E214" s="224" t="s">
        <v>33</v>
      </c>
      <c r="F214" s="224" t="s">
        <v>34</v>
      </c>
      <c r="G214" s="224" t="s">
        <v>35</v>
      </c>
      <c r="H214" s="243"/>
    </row>
    <row r="215" spans="1:8" ht="17.100000000000001" customHeight="1" x14ac:dyDescent="0.3">
      <c r="A215" s="198"/>
      <c r="B215" s="770" t="s">
        <v>67</v>
      </c>
      <c r="C215" s="771"/>
      <c r="D215" s="198"/>
      <c r="E215" s="206"/>
      <c r="F215" s="206">
        <v>0.1</v>
      </c>
      <c r="G215" s="217">
        <f>H232*F215</f>
        <v>670.83333333333348</v>
      </c>
      <c r="H215" s="244"/>
    </row>
    <row r="216" spans="1:8" ht="17.100000000000001" customHeight="1" x14ac:dyDescent="0.3">
      <c r="A216" s="198"/>
      <c r="B216" s="770" t="s">
        <v>461</v>
      </c>
      <c r="C216" s="771"/>
      <c r="D216" s="198"/>
      <c r="E216" s="206">
        <v>7650</v>
      </c>
      <c r="F216" s="206">
        <v>0.05</v>
      </c>
      <c r="G216" s="217">
        <f>F216*E216</f>
        <v>382.5</v>
      </c>
      <c r="H216" s="244"/>
    </row>
    <row r="217" spans="1:8" ht="17.100000000000001" customHeight="1" x14ac:dyDescent="0.3">
      <c r="A217" s="198"/>
      <c r="B217" s="770"/>
      <c r="C217" s="771"/>
      <c r="D217" s="198"/>
      <c r="E217" s="206"/>
      <c r="F217" s="206"/>
      <c r="G217" s="206"/>
      <c r="H217" s="227"/>
    </row>
    <row r="218" spans="1:8" ht="17.100000000000001" customHeight="1" x14ac:dyDescent="0.3">
      <c r="A218" s="247"/>
      <c r="E218" s="207" t="s">
        <v>36</v>
      </c>
      <c r="F218" s="207"/>
      <c r="G218" s="207"/>
      <c r="H218" s="433">
        <f>SUM(G215:G217)</f>
        <v>1053.3333333333335</v>
      </c>
    </row>
    <row r="219" spans="1:8" ht="17.100000000000001" customHeight="1" x14ac:dyDescent="0.3">
      <c r="A219" s="205" t="s">
        <v>37</v>
      </c>
      <c r="B219" s="767" t="s">
        <v>38</v>
      </c>
      <c r="C219" s="768"/>
      <c r="D219" s="768"/>
      <c r="E219" s="768"/>
      <c r="F219" s="768"/>
      <c r="G219" s="769"/>
      <c r="H219" s="227"/>
    </row>
    <row r="220" spans="1:8" ht="17.100000000000001" customHeight="1" x14ac:dyDescent="0.3">
      <c r="A220" s="224"/>
      <c r="B220" s="770" t="s">
        <v>31</v>
      </c>
      <c r="C220" s="771"/>
      <c r="D220" s="198" t="s">
        <v>12</v>
      </c>
      <c r="E220" s="208" t="s">
        <v>39</v>
      </c>
      <c r="F220" s="208" t="s">
        <v>40</v>
      </c>
      <c r="G220" s="208" t="s">
        <v>35</v>
      </c>
      <c r="H220" s="227"/>
    </row>
    <row r="221" spans="1:8" ht="17.100000000000001" customHeight="1" x14ac:dyDescent="0.3">
      <c r="A221" s="198"/>
      <c r="B221" s="776" t="str">
        <f>INSUMOS!A24</f>
        <v>Pintura Koraza Blanco 5 Galones Exterior</v>
      </c>
      <c r="C221" s="777"/>
      <c r="D221" s="354" t="s">
        <v>368</v>
      </c>
      <c r="E221" s="356">
        <v>0.05</v>
      </c>
      <c r="F221" s="357">
        <f>INSUMOS!D24</f>
        <v>140000</v>
      </c>
      <c r="G221" s="206">
        <f>ROUND((E221*F221),2)</f>
        <v>7000</v>
      </c>
      <c r="H221" s="227"/>
    </row>
    <row r="222" spans="1:8" ht="17.100000000000001" customHeight="1" x14ac:dyDescent="0.3">
      <c r="A222" s="198"/>
      <c r="B222" s="776"/>
      <c r="C222" s="777"/>
      <c r="D222" s="354"/>
      <c r="E222" s="356"/>
      <c r="F222" s="357"/>
      <c r="G222" s="206"/>
      <c r="H222" s="227"/>
    </row>
    <row r="223" spans="1:8" ht="17.100000000000001" customHeight="1" x14ac:dyDescent="0.3">
      <c r="A223" s="198"/>
      <c r="B223" s="776"/>
      <c r="C223" s="777"/>
      <c r="D223" s="354"/>
      <c r="E223" s="356"/>
      <c r="F223" s="357"/>
      <c r="G223" s="206"/>
      <c r="H223" s="227"/>
    </row>
    <row r="224" spans="1:8" ht="17.100000000000001" customHeight="1" x14ac:dyDescent="0.3">
      <c r="A224" s="198"/>
      <c r="B224" s="788"/>
      <c r="C224" s="789"/>
      <c r="D224" s="198"/>
      <c r="E224" s="206"/>
      <c r="F224" s="206"/>
      <c r="G224" s="206"/>
      <c r="H224" s="227"/>
    </row>
    <row r="225" spans="1:8" ht="17.100000000000001" customHeight="1" x14ac:dyDescent="0.3">
      <c r="A225" s="198"/>
      <c r="B225" s="788"/>
      <c r="C225" s="789"/>
      <c r="D225" s="198"/>
      <c r="E225" s="206"/>
      <c r="F225" s="206"/>
      <c r="G225" s="206"/>
      <c r="H225" s="227"/>
    </row>
    <row r="226" spans="1:8" ht="17.100000000000001" customHeight="1" x14ac:dyDescent="0.3">
      <c r="A226" s="247" t="s">
        <v>41</v>
      </c>
      <c r="E226" s="207" t="s">
        <v>42</v>
      </c>
      <c r="F226" s="207"/>
      <c r="G226" s="207"/>
      <c r="H226" s="358">
        <f>(SUM(G221:G223))</f>
        <v>7000</v>
      </c>
    </row>
    <row r="227" spans="1:8" ht="17.100000000000001" customHeight="1" x14ac:dyDescent="0.3">
      <c r="A227" s="205" t="s">
        <v>43</v>
      </c>
      <c r="B227" s="767" t="s">
        <v>44</v>
      </c>
      <c r="C227" s="768"/>
      <c r="D227" s="768"/>
      <c r="E227" s="768"/>
      <c r="F227" s="768"/>
      <c r="G227" s="769"/>
      <c r="H227" s="227"/>
    </row>
    <row r="228" spans="1:8" ht="17.100000000000001" customHeight="1" x14ac:dyDescent="0.3">
      <c r="A228" s="198" t="s">
        <v>45</v>
      </c>
      <c r="B228" s="224" t="s">
        <v>31</v>
      </c>
      <c r="C228" s="224" t="s">
        <v>46</v>
      </c>
      <c r="D228" s="224" t="s">
        <v>47</v>
      </c>
      <c r="E228" s="208" t="s">
        <v>48</v>
      </c>
      <c r="F228" s="206" t="s">
        <v>34</v>
      </c>
      <c r="G228" s="206" t="s">
        <v>35</v>
      </c>
      <c r="H228" s="227"/>
    </row>
    <row r="229" spans="1:8" ht="17.100000000000001" customHeight="1" x14ac:dyDescent="0.3">
      <c r="A229" s="198">
        <v>2</v>
      </c>
      <c r="B229" s="198" t="s">
        <v>189</v>
      </c>
      <c r="C229" s="210">
        <v>60000</v>
      </c>
      <c r="D229" s="211">
        <v>0.75</v>
      </c>
      <c r="E229" s="209">
        <f>+(A229*C229)+(A229*C229*D229)</f>
        <v>210000</v>
      </c>
      <c r="F229" s="212">
        <v>60</v>
      </c>
      <c r="G229" s="217">
        <f>(E229)/(F229)</f>
        <v>3500</v>
      </c>
      <c r="H229" s="227"/>
    </row>
    <row r="230" spans="1:8" ht="17.100000000000001" customHeight="1" x14ac:dyDescent="0.3">
      <c r="A230" s="198">
        <v>1</v>
      </c>
      <c r="B230" s="198" t="s">
        <v>232</v>
      </c>
      <c r="C230" s="210">
        <v>110000</v>
      </c>
      <c r="D230" s="211">
        <v>0.75</v>
      </c>
      <c r="E230" s="209">
        <f>+(A230*C230)+(A230*C230*D230)</f>
        <v>192500</v>
      </c>
      <c r="F230" s="212">
        <v>60</v>
      </c>
      <c r="G230" s="217">
        <f>(E230)/(F230)</f>
        <v>3208.3333333333335</v>
      </c>
      <c r="H230" s="227"/>
    </row>
    <row r="231" spans="1:8" ht="17.100000000000001" customHeight="1" x14ac:dyDescent="0.3">
      <c r="A231" s="198"/>
      <c r="B231" s="198"/>
      <c r="C231" s="198"/>
      <c r="D231" s="198"/>
      <c r="E231" s="206"/>
      <c r="F231" s="206"/>
      <c r="G231" s="206"/>
      <c r="H231" s="227"/>
    </row>
    <row r="232" spans="1:8" ht="17.100000000000001" customHeight="1" x14ac:dyDescent="0.3">
      <c r="A232" s="247"/>
      <c r="E232" s="207" t="s">
        <v>50</v>
      </c>
      <c r="F232" s="207"/>
      <c r="G232" s="207"/>
      <c r="H232" s="433">
        <f>SUM(G229)+(G230)</f>
        <v>6708.3333333333339</v>
      </c>
    </row>
    <row r="233" spans="1:8" ht="17.100000000000001" customHeight="1" x14ac:dyDescent="0.3">
      <c r="A233" s="205" t="s">
        <v>51</v>
      </c>
      <c r="B233" s="767" t="s">
        <v>18</v>
      </c>
      <c r="C233" s="768"/>
      <c r="D233" s="768"/>
      <c r="E233" s="768"/>
      <c r="F233" s="768"/>
      <c r="G233" s="769"/>
      <c r="H233" s="227"/>
    </row>
    <row r="234" spans="1:8" ht="17.100000000000001" customHeight="1" x14ac:dyDescent="0.3">
      <c r="A234" s="198"/>
      <c r="B234" s="198" t="s">
        <v>31</v>
      </c>
      <c r="C234" s="224" t="s">
        <v>12</v>
      </c>
      <c r="D234" s="224" t="s">
        <v>13</v>
      </c>
      <c r="E234" s="224" t="s">
        <v>52</v>
      </c>
      <c r="F234" s="224"/>
      <c r="G234" s="206" t="s">
        <v>53</v>
      </c>
      <c r="H234" s="227"/>
    </row>
    <row r="235" spans="1:8" ht="17.100000000000001" customHeight="1" x14ac:dyDescent="0.3">
      <c r="A235" s="198"/>
      <c r="B235" s="198"/>
      <c r="C235" s="213"/>
      <c r="D235" s="198"/>
      <c r="E235" s="206"/>
      <c r="F235" s="206"/>
      <c r="G235" s="206"/>
      <c r="H235" s="227"/>
    </row>
    <row r="236" spans="1:8" ht="17.100000000000001" customHeight="1" x14ac:dyDescent="0.3">
      <c r="A236" s="198"/>
      <c r="B236" s="198"/>
      <c r="C236" s="209"/>
      <c r="D236" s="198"/>
      <c r="E236" s="206"/>
      <c r="F236" s="206"/>
      <c r="G236" s="206"/>
      <c r="H236" s="227"/>
    </row>
    <row r="237" spans="1:8" ht="17.100000000000001" customHeight="1" x14ac:dyDescent="0.3">
      <c r="A237" s="198"/>
      <c r="B237" s="198"/>
      <c r="C237" s="198"/>
      <c r="D237" s="198"/>
      <c r="E237" s="206"/>
      <c r="F237" s="206"/>
      <c r="G237" s="206"/>
      <c r="H237" s="227"/>
    </row>
    <row r="238" spans="1:8" ht="17.100000000000001" customHeight="1" x14ac:dyDescent="0.3">
      <c r="A238" s="247"/>
      <c r="E238" s="207" t="s">
        <v>50</v>
      </c>
      <c r="F238" s="207"/>
      <c r="G238" s="207"/>
      <c r="H238" s="227">
        <f>ROUND(SUM(G235)+(G236),0)</f>
        <v>0</v>
      </c>
    </row>
    <row r="239" spans="1:8" ht="17.100000000000001" customHeight="1" x14ac:dyDescent="0.3">
      <c r="A239" s="246"/>
      <c r="E239" s="207"/>
      <c r="F239" s="207"/>
      <c r="G239" s="207"/>
      <c r="H239" s="227"/>
    </row>
    <row r="240" spans="1:8" ht="17.100000000000001" customHeight="1" x14ac:dyDescent="0.3">
      <c r="A240" s="246"/>
      <c r="D240" s="214" t="s">
        <v>54</v>
      </c>
      <c r="E240" s="215"/>
      <c r="F240" s="215"/>
      <c r="G240" s="215"/>
      <c r="H240" s="433">
        <f>ROUND(SUM(H218:H239),2)</f>
        <v>14761.67</v>
      </c>
    </row>
    <row r="241" spans="1:8" ht="17.100000000000001" customHeight="1" x14ac:dyDescent="0.3">
      <c r="A241" s="246"/>
      <c r="E241" s="207"/>
      <c r="F241" s="207"/>
      <c r="G241" s="207"/>
      <c r="H241" s="227"/>
    </row>
    <row r="242" spans="1:8" ht="17.100000000000001" customHeight="1" x14ac:dyDescent="0.3">
      <c r="A242" s="205" t="s">
        <v>55</v>
      </c>
      <c r="B242" s="767" t="s">
        <v>56</v>
      </c>
      <c r="C242" s="768"/>
      <c r="D242" s="768"/>
      <c r="E242" s="768"/>
      <c r="F242" s="768"/>
      <c r="G242" s="769"/>
      <c r="H242" s="227"/>
    </row>
    <row r="243" spans="1:8" ht="17.100000000000001" customHeight="1" x14ac:dyDescent="0.3">
      <c r="A243" s="224"/>
      <c r="B243" s="224" t="s">
        <v>31</v>
      </c>
      <c r="C243" s="224" t="s">
        <v>57</v>
      </c>
      <c r="D243" s="198" t="s">
        <v>58</v>
      </c>
      <c r="E243" s="206"/>
      <c r="F243" s="206" t="s">
        <v>59</v>
      </c>
      <c r="G243" s="206"/>
      <c r="H243" s="227"/>
    </row>
    <row r="244" spans="1:8" ht="17.100000000000001" customHeight="1" x14ac:dyDescent="0.3">
      <c r="A244" s="198"/>
      <c r="B244" s="224" t="s">
        <v>60</v>
      </c>
      <c r="C244" s="211">
        <v>0.27</v>
      </c>
      <c r="D244" s="198"/>
      <c r="E244" s="209"/>
      <c r="F244" s="198"/>
      <c r="G244" s="217">
        <f>+H240*C244</f>
        <v>3985.6509000000001</v>
      </c>
      <c r="H244" s="227"/>
    </row>
    <row r="245" spans="1:8" ht="17.100000000000001" customHeight="1" x14ac:dyDescent="0.3">
      <c r="A245" s="198"/>
      <c r="B245" s="224" t="s">
        <v>61</v>
      </c>
      <c r="C245" s="211">
        <v>0.02</v>
      </c>
      <c r="D245" s="198"/>
      <c r="E245" s="209"/>
      <c r="F245" s="198"/>
      <c r="G245" s="217">
        <f>+H240*C245</f>
        <v>295.23340000000002</v>
      </c>
      <c r="H245" s="227"/>
    </row>
    <row r="246" spans="1:8" ht="17.100000000000001" customHeight="1" x14ac:dyDescent="0.3">
      <c r="A246" s="198"/>
      <c r="B246" s="224" t="s">
        <v>62</v>
      </c>
      <c r="C246" s="211">
        <v>0.03</v>
      </c>
      <c r="D246" s="198"/>
      <c r="E246" s="209"/>
      <c r="F246" s="198"/>
      <c r="G246" s="217">
        <f>+H240*C246</f>
        <v>442.8501</v>
      </c>
      <c r="H246" s="227"/>
    </row>
    <row r="247" spans="1:8" ht="17.100000000000001" customHeight="1" x14ac:dyDescent="0.3">
      <c r="A247" s="246"/>
      <c r="D247" s="214" t="s">
        <v>63</v>
      </c>
      <c r="E247" s="215"/>
      <c r="F247" s="215"/>
      <c r="G247" s="215"/>
      <c r="H247" s="433">
        <f>SUM(G243:G246)</f>
        <v>4723.7343999999994</v>
      </c>
    </row>
    <row r="248" spans="1:8" ht="17.100000000000001" customHeight="1" x14ac:dyDescent="0.3">
      <c r="A248" s="246"/>
      <c r="E248" s="207"/>
      <c r="F248" s="207"/>
      <c r="G248" s="207"/>
      <c r="H248" s="227"/>
    </row>
    <row r="249" spans="1:8" ht="17.100000000000001" customHeight="1" x14ac:dyDescent="0.3">
      <c r="A249" s="246"/>
      <c r="D249" s="214" t="s">
        <v>64</v>
      </c>
      <c r="E249" s="215"/>
      <c r="F249" s="215"/>
      <c r="G249" s="207"/>
      <c r="H249" s="433">
        <f>H240+H247</f>
        <v>19485.404399999999</v>
      </c>
    </row>
    <row r="250" spans="1:8" ht="17.100000000000001" customHeight="1" x14ac:dyDescent="0.3">
      <c r="A250" s="246"/>
      <c r="D250" s="214"/>
      <c r="E250" s="215"/>
      <c r="F250" s="215"/>
      <c r="G250" s="207"/>
      <c r="H250" s="227"/>
    </row>
    <row r="251" spans="1:8" ht="17.100000000000001" customHeight="1" x14ac:dyDescent="0.3">
      <c r="A251" s="246"/>
      <c r="E251" s="215"/>
      <c r="F251" s="215"/>
      <c r="G251" s="207"/>
      <c r="H251" s="227"/>
    </row>
    <row r="252" spans="1:8" ht="17.100000000000001" customHeight="1" x14ac:dyDescent="0.3">
      <c r="A252" s="204"/>
      <c r="B252" s="203"/>
      <c r="E252" s="218"/>
      <c r="F252" s="219"/>
      <c r="G252" s="202"/>
      <c r="H252" s="227"/>
    </row>
    <row r="253" spans="1:8" ht="17.100000000000001" customHeight="1" x14ac:dyDescent="0.3">
      <c r="A253" s="248" t="s">
        <v>240</v>
      </c>
      <c r="B253" s="216"/>
      <c r="E253" s="222">
        <f>E201</f>
        <v>0</v>
      </c>
      <c r="F253" s="216"/>
      <c r="G253" s="216"/>
      <c r="H253" s="464"/>
    </row>
    <row r="254" spans="1:8" ht="17.100000000000001" customHeight="1" x14ac:dyDescent="0.3">
      <c r="A254" s="201" t="s">
        <v>242</v>
      </c>
      <c r="B254" s="216"/>
      <c r="E254" s="216">
        <f>E202</f>
        <v>0</v>
      </c>
      <c r="F254" s="216"/>
      <c r="G254" s="216"/>
      <c r="H254" s="464"/>
    </row>
    <row r="255" spans="1:8" ht="17.100000000000001" customHeight="1" x14ac:dyDescent="0.3">
      <c r="A255" s="537" t="s">
        <v>241</v>
      </c>
      <c r="B255" s="250"/>
      <c r="C255" s="203"/>
      <c r="D255" s="203"/>
      <c r="E255" s="250">
        <f>E203</f>
        <v>0</v>
      </c>
      <c r="F255" s="250"/>
      <c r="G255" s="250"/>
      <c r="H255" s="465"/>
    </row>
    <row r="256" spans="1:8" ht="17.100000000000001" customHeight="1" x14ac:dyDescent="0.3">
      <c r="A256" s="216"/>
      <c r="B256" s="216"/>
      <c r="E256" s="222"/>
      <c r="F256" s="216"/>
      <c r="G256" s="216"/>
      <c r="H256" s="216"/>
    </row>
    <row r="257" spans="1:8" ht="17.100000000000001" customHeight="1" x14ac:dyDescent="0.3">
      <c r="A257" s="778"/>
      <c r="B257" s="779"/>
      <c r="C257" s="708" t="s">
        <v>224</v>
      </c>
      <c r="D257" s="710" t="s">
        <v>225</v>
      </c>
      <c r="E257" s="743"/>
      <c r="F257" s="266">
        <v>103</v>
      </c>
      <c r="G257" s="744"/>
      <c r="H257" s="745"/>
    </row>
    <row r="258" spans="1:8" ht="17.100000000000001" customHeight="1" x14ac:dyDescent="0.3">
      <c r="A258" s="780"/>
      <c r="B258" s="781"/>
      <c r="C258" s="709"/>
      <c r="D258" s="720" t="s">
        <v>195</v>
      </c>
      <c r="E258" s="750"/>
      <c r="F258" s="752">
        <v>51</v>
      </c>
      <c r="G258" s="746"/>
      <c r="H258" s="747"/>
    </row>
    <row r="259" spans="1:8" ht="17.100000000000001" customHeight="1" x14ac:dyDescent="0.3">
      <c r="A259" s="780"/>
      <c r="B259" s="781"/>
      <c r="C259" s="299" t="s">
        <v>196</v>
      </c>
      <c r="D259" s="722"/>
      <c r="E259" s="751"/>
      <c r="F259" s="753"/>
      <c r="G259" s="746"/>
      <c r="H259" s="747"/>
    </row>
    <row r="260" spans="1:8" ht="17.100000000000001" customHeight="1" x14ac:dyDescent="0.3">
      <c r="A260" s="780"/>
      <c r="B260" s="781"/>
      <c r="C260" s="300" t="s">
        <v>197</v>
      </c>
      <c r="D260" s="727" t="s">
        <v>198</v>
      </c>
      <c r="E260" s="754"/>
      <c r="F260" s="301">
        <v>1</v>
      </c>
      <c r="G260" s="746"/>
      <c r="H260" s="747"/>
    </row>
    <row r="261" spans="1:8" ht="17.100000000000001" customHeight="1" x14ac:dyDescent="0.3">
      <c r="A261" s="780"/>
      <c r="B261" s="781"/>
      <c r="C261" s="755" t="s">
        <v>199</v>
      </c>
      <c r="D261" s="757" t="s">
        <v>200</v>
      </c>
      <c r="E261" s="758"/>
      <c r="F261" s="299" t="s">
        <v>201</v>
      </c>
      <c r="G261" s="746"/>
      <c r="H261" s="747"/>
    </row>
    <row r="262" spans="1:8" ht="17.100000000000001" customHeight="1" x14ac:dyDescent="0.3">
      <c r="A262" s="782"/>
      <c r="B262" s="783"/>
      <c r="C262" s="756"/>
      <c r="D262" s="759"/>
      <c r="E262" s="760"/>
      <c r="F262" s="302">
        <v>44216</v>
      </c>
      <c r="G262" s="748"/>
      <c r="H262" s="749"/>
    </row>
    <row r="263" spans="1:8" ht="17.100000000000001" customHeight="1" thickBot="1" x14ac:dyDescent="0.35">
      <c r="A263" s="761" t="str">
        <f>PRESUPUESTO!A8</f>
        <v xml:space="preserve">ADECUACIÓN AL CENTRO DE PRIMERA INFANCIA FRONTERAS DE PAZ SEDE PUERTO COLON DEL MUNICIPIO DE SAN MIGUEL PUTUMAYO </v>
      </c>
      <c r="B263" s="762"/>
      <c r="C263" s="762"/>
      <c r="D263" s="762"/>
      <c r="E263" s="762"/>
      <c r="F263" s="762"/>
      <c r="G263" s="762"/>
      <c r="H263" s="763"/>
    </row>
    <row r="264" spans="1:8" ht="17.100000000000001" customHeight="1" thickBot="1" x14ac:dyDescent="0.35">
      <c r="A264" s="339">
        <f>PRESUPUESTO!A22</f>
        <v>2.4</v>
      </c>
      <c r="B264" s="764" t="str">
        <f>PRESUPUESTO!B22</f>
        <v>SUMINISTRO Y APLICACIÓN PINTURA ANTICORROSIVA CON ESMALTE</v>
      </c>
      <c r="C264" s="765"/>
      <c r="D264" s="765"/>
      <c r="E264" s="765"/>
      <c r="F264" s="766"/>
      <c r="G264" s="340" t="s">
        <v>28</v>
      </c>
      <c r="H264" s="432" t="str">
        <f>PRESUPUESTO!D22</f>
        <v>M2</v>
      </c>
    </row>
    <row r="265" spans="1:8" ht="17.100000000000001" customHeight="1" x14ac:dyDescent="0.3">
      <c r="A265" s="205" t="s">
        <v>29</v>
      </c>
      <c r="B265" s="767" t="s">
        <v>30</v>
      </c>
      <c r="C265" s="768"/>
      <c r="D265" s="768"/>
      <c r="E265" s="768"/>
      <c r="F265" s="768"/>
      <c r="G265" s="769"/>
      <c r="H265" s="243"/>
    </row>
    <row r="266" spans="1:8" ht="17.100000000000001" customHeight="1" x14ac:dyDescent="0.3">
      <c r="A266" s="224"/>
      <c r="B266" s="770" t="s">
        <v>31</v>
      </c>
      <c r="C266" s="771"/>
      <c r="D266" s="224" t="s">
        <v>32</v>
      </c>
      <c r="E266" s="224" t="s">
        <v>33</v>
      </c>
      <c r="F266" s="224" t="s">
        <v>34</v>
      </c>
      <c r="G266" s="224" t="s">
        <v>35</v>
      </c>
      <c r="H266" s="243"/>
    </row>
    <row r="267" spans="1:8" ht="17.100000000000001" customHeight="1" x14ac:dyDescent="0.3">
      <c r="A267" s="198"/>
      <c r="B267" s="772" t="s">
        <v>67</v>
      </c>
      <c r="C267" s="773"/>
      <c r="D267" s="198"/>
      <c r="E267" s="206"/>
      <c r="F267" s="206">
        <v>0.1</v>
      </c>
      <c r="G267" s="217">
        <f>H284*F267</f>
        <v>743.75</v>
      </c>
      <c r="H267" s="244"/>
    </row>
    <row r="268" spans="1:8" ht="17.100000000000001" customHeight="1" x14ac:dyDescent="0.3">
      <c r="A268" s="198"/>
      <c r="B268" s="772" t="s">
        <v>461</v>
      </c>
      <c r="C268" s="773"/>
      <c r="D268" s="198"/>
      <c r="E268" s="206">
        <v>7650</v>
      </c>
      <c r="F268" s="206">
        <v>0.05</v>
      </c>
      <c r="G268" s="217">
        <f>F268*E268</f>
        <v>382.5</v>
      </c>
      <c r="H268" s="244"/>
    </row>
    <row r="269" spans="1:8" ht="17.100000000000001" customHeight="1" x14ac:dyDescent="0.3">
      <c r="A269" s="198"/>
      <c r="B269" s="772" t="s">
        <v>483</v>
      </c>
      <c r="C269" s="773"/>
      <c r="D269" s="198"/>
      <c r="E269" s="206">
        <f>'HERRMIENTAS Y EQUIPOS'!D17:E17</f>
        <v>0</v>
      </c>
      <c r="F269" s="206">
        <v>0.05</v>
      </c>
      <c r="G269" s="217">
        <f>F269*E269</f>
        <v>0</v>
      </c>
      <c r="H269" s="227"/>
    </row>
    <row r="270" spans="1:8" ht="17.100000000000001" customHeight="1" x14ac:dyDescent="0.3">
      <c r="A270" s="247"/>
      <c r="E270" s="207" t="s">
        <v>36</v>
      </c>
      <c r="F270" s="207"/>
      <c r="G270" s="207"/>
      <c r="H270" s="433">
        <f>SUM(G267:G269)</f>
        <v>1126.25</v>
      </c>
    </row>
    <row r="271" spans="1:8" ht="17.100000000000001" customHeight="1" x14ac:dyDescent="0.3">
      <c r="A271" s="205" t="s">
        <v>37</v>
      </c>
      <c r="B271" s="767" t="s">
        <v>38</v>
      </c>
      <c r="C271" s="768"/>
      <c r="D271" s="768"/>
      <c r="E271" s="768"/>
      <c r="F271" s="768"/>
      <c r="G271" s="769"/>
      <c r="H271" s="227"/>
    </row>
    <row r="272" spans="1:8" ht="17.100000000000001" customHeight="1" x14ac:dyDescent="0.3">
      <c r="A272" s="224"/>
      <c r="B272" s="770" t="s">
        <v>31</v>
      </c>
      <c r="C272" s="771"/>
      <c r="D272" s="198" t="s">
        <v>12</v>
      </c>
      <c r="E272" s="208" t="s">
        <v>39</v>
      </c>
      <c r="F272" s="208" t="s">
        <v>40</v>
      </c>
      <c r="G272" s="208" t="s">
        <v>35</v>
      </c>
      <c r="H272" s="227"/>
    </row>
    <row r="273" spans="1:8" ht="17.100000000000001" customHeight="1" x14ac:dyDescent="0.3">
      <c r="A273" s="198"/>
      <c r="B273" s="776" t="str">
        <f>INSUMOS!A38</f>
        <v>Esmalte Exterior Esmeralda 1 Galón</v>
      </c>
      <c r="C273" s="777"/>
      <c r="D273" s="354" t="s">
        <v>368</v>
      </c>
      <c r="E273" s="356">
        <v>0.05</v>
      </c>
      <c r="F273" s="357">
        <f>INSUMOS!D38</f>
        <v>125000</v>
      </c>
      <c r="G273" s="206">
        <f>ROUND((E273*F273),2)</f>
        <v>6250</v>
      </c>
      <c r="H273" s="227"/>
    </row>
    <row r="274" spans="1:8" ht="17.100000000000001" customHeight="1" x14ac:dyDescent="0.3">
      <c r="A274" s="198"/>
      <c r="B274" s="776" t="s">
        <v>486</v>
      </c>
      <c r="C274" s="777"/>
      <c r="D274" s="354" t="s">
        <v>489</v>
      </c>
      <c r="E274" s="356">
        <v>0.03</v>
      </c>
      <c r="F274" s="357">
        <f>INSUMOS!D39</f>
        <v>12000</v>
      </c>
      <c r="G274" s="206">
        <f t="shared" ref="G274:G276" si="1">ROUND((E274*F274),2)</f>
        <v>360</v>
      </c>
      <c r="H274" s="227"/>
    </row>
    <row r="275" spans="1:8" ht="17.100000000000001" customHeight="1" x14ac:dyDescent="0.3">
      <c r="A275" s="198"/>
      <c r="B275" s="776" t="str">
        <f>INSUMOS!A40</f>
        <v>cinta de enmascarar</v>
      </c>
      <c r="C275" s="777"/>
      <c r="D275" s="354" t="s">
        <v>76</v>
      </c>
      <c r="E275" s="356">
        <v>0.01</v>
      </c>
      <c r="F275" s="357">
        <f>INSUMOS!D40</f>
        <v>1200</v>
      </c>
      <c r="G275" s="206">
        <f>ROUND((E275*F275),2)</f>
        <v>12</v>
      </c>
      <c r="H275" s="227"/>
    </row>
    <row r="276" spans="1:8" ht="17.100000000000001" customHeight="1" x14ac:dyDescent="0.3">
      <c r="A276" s="198"/>
      <c r="B276" s="776" t="s">
        <v>488</v>
      </c>
      <c r="C276" s="777"/>
      <c r="D276" s="224" t="s">
        <v>76</v>
      </c>
      <c r="E276" s="208">
        <v>0.2</v>
      </c>
      <c r="F276" s="357">
        <f>INSUMOS!D41</f>
        <v>200</v>
      </c>
      <c r="G276" s="206">
        <f t="shared" si="1"/>
        <v>40</v>
      </c>
      <c r="H276" s="227"/>
    </row>
    <row r="277" spans="1:8" ht="17.100000000000001" customHeight="1" x14ac:dyDescent="0.3">
      <c r="A277" s="198"/>
      <c r="B277" s="788"/>
      <c r="C277" s="789"/>
      <c r="D277" s="198"/>
      <c r="E277" s="206"/>
      <c r="F277" s="206"/>
      <c r="G277" s="206"/>
      <c r="H277" s="227"/>
    </row>
    <row r="278" spans="1:8" ht="17.100000000000001" customHeight="1" x14ac:dyDescent="0.3">
      <c r="A278" s="247" t="s">
        <v>41</v>
      </c>
      <c r="E278" s="207" t="s">
        <v>42</v>
      </c>
      <c r="F278" s="207"/>
      <c r="G278" s="207"/>
      <c r="H278" s="358">
        <f>(SUM(G273:G276))</f>
        <v>6662</v>
      </c>
    </row>
    <row r="279" spans="1:8" ht="17.100000000000001" customHeight="1" x14ac:dyDescent="0.3">
      <c r="A279" s="205" t="s">
        <v>43</v>
      </c>
      <c r="B279" s="767" t="s">
        <v>44</v>
      </c>
      <c r="C279" s="768"/>
      <c r="D279" s="768"/>
      <c r="E279" s="768"/>
      <c r="F279" s="768"/>
      <c r="G279" s="769"/>
      <c r="H279" s="227"/>
    </row>
    <row r="280" spans="1:8" ht="17.100000000000001" customHeight="1" x14ac:dyDescent="0.3">
      <c r="A280" s="198" t="s">
        <v>45</v>
      </c>
      <c r="B280" s="224" t="s">
        <v>31</v>
      </c>
      <c r="C280" s="224" t="s">
        <v>46</v>
      </c>
      <c r="D280" s="224" t="s">
        <v>47</v>
      </c>
      <c r="E280" s="208" t="s">
        <v>48</v>
      </c>
      <c r="F280" s="206" t="s">
        <v>34</v>
      </c>
      <c r="G280" s="206" t="s">
        <v>35</v>
      </c>
      <c r="H280" s="227"/>
    </row>
    <row r="281" spans="1:8" ht="17.100000000000001" customHeight="1" x14ac:dyDescent="0.3">
      <c r="A281" s="198">
        <v>1</v>
      </c>
      <c r="B281" s="198" t="s">
        <v>189</v>
      </c>
      <c r="C281" s="210">
        <v>60000</v>
      </c>
      <c r="D281" s="211">
        <v>0.75</v>
      </c>
      <c r="E281" s="209">
        <f>+(A281*C281)+(A281*C281*D281)</f>
        <v>105000</v>
      </c>
      <c r="F281" s="212">
        <v>40</v>
      </c>
      <c r="G281" s="217">
        <f>(E281)/(F281)</f>
        <v>2625</v>
      </c>
      <c r="H281" s="227"/>
    </row>
    <row r="282" spans="1:8" ht="17.100000000000001" customHeight="1" x14ac:dyDescent="0.3">
      <c r="A282" s="198">
        <v>1</v>
      </c>
      <c r="B282" s="198" t="s">
        <v>232</v>
      </c>
      <c r="C282" s="210">
        <v>110000</v>
      </c>
      <c r="D282" s="211">
        <v>0.75</v>
      </c>
      <c r="E282" s="209">
        <f>+(A282*C282)+(A282*C282*D282)</f>
        <v>192500</v>
      </c>
      <c r="F282" s="212">
        <v>40</v>
      </c>
      <c r="G282" s="217">
        <f>(E282)/(F282)</f>
        <v>4812.5</v>
      </c>
      <c r="H282" s="227"/>
    </row>
    <row r="283" spans="1:8" ht="17.100000000000001" customHeight="1" x14ac:dyDescent="0.3">
      <c r="A283" s="198"/>
      <c r="B283" s="198"/>
      <c r="C283" s="198"/>
      <c r="D283" s="198"/>
      <c r="E283" s="206"/>
      <c r="F283" s="206"/>
      <c r="G283" s="206"/>
      <c r="H283" s="227"/>
    </row>
    <row r="284" spans="1:8" ht="17.100000000000001" customHeight="1" x14ac:dyDescent="0.3">
      <c r="A284" s="247"/>
      <c r="E284" s="207" t="s">
        <v>50</v>
      </c>
      <c r="F284" s="207"/>
      <c r="G284" s="207"/>
      <c r="H284" s="433">
        <f>SUM(G281)+(G282)</f>
        <v>7437.5</v>
      </c>
    </row>
    <row r="285" spans="1:8" ht="17.100000000000001" customHeight="1" x14ac:dyDescent="0.3">
      <c r="A285" s="205" t="s">
        <v>51</v>
      </c>
      <c r="B285" s="767" t="s">
        <v>18</v>
      </c>
      <c r="C285" s="768"/>
      <c r="D285" s="768"/>
      <c r="E285" s="768"/>
      <c r="F285" s="768"/>
      <c r="G285" s="769"/>
      <c r="H285" s="227"/>
    </row>
    <row r="286" spans="1:8" ht="17.100000000000001" customHeight="1" x14ac:dyDescent="0.3">
      <c r="A286" s="198"/>
      <c r="B286" s="198" t="s">
        <v>31</v>
      </c>
      <c r="C286" s="224" t="s">
        <v>12</v>
      </c>
      <c r="D286" s="224" t="s">
        <v>13</v>
      </c>
      <c r="E286" s="224" t="s">
        <v>52</v>
      </c>
      <c r="F286" s="224"/>
      <c r="G286" s="206" t="s">
        <v>53</v>
      </c>
      <c r="H286" s="227"/>
    </row>
    <row r="287" spans="1:8" ht="17.100000000000001" customHeight="1" x14ac:dyDescent="0.3">
      <c r="A287" s="198"/>
      <c r="B287" s="198"/>
      <c r="C287" s="213"/>
      <c r="D287" s="198"/>
      <c r="E287" s="206"/>
      <c r="F287" s="206"/>
      <c r="G287" s="206"/>
      <c r="H287" s="227"/>
    </row>
    <row r="288" spans="1:8" ht="17.100000000000001" customHeight="1" x14ac:dyDescent="0.3">
      <c r="A288" s="198"/>
      <c r="B288" s="198"/>
      <c r="C288" s="209"/>
      <c r="D288" s="198"/>
      <c r="E288" s="206"/>
      <c r="F288" s="206"/>
      <c r="G288" s="206"/>
      <c r="H288" s="227"/>
    </row>
    <row r="289" spans="1:8" ht="17.100000000000001" customHeight="1" x14ac:dyDescent="0.3">
      <c r="A289" s="198"/>
      <c r="B289" s="198"/>
      <c r="C289" s="198"/>
      <c r="D289" s="198"/>
      <c r="E289" s="206"/>
      <c r="F289" s="206"/>
      <c r="G289" s="206"/>
      <c r="H289" s="227"/>
    </row>
    <row r="290" spans="1:8" ht="17.100000000000001" customHeight="1" x14ac:dyDescent="0.3">
      <c r="A290" s="247"/>
      <c r="E290" s="207" t="s">
        <v>50</v>
      </c>
      <c r="F290" s="207"/>
      <c r="G290" s="207"/>
      <c r="H290" s="227">
        <f>ROUND(SUM(G287)+(G288),0)</f>
        <v>0</v>
      </c>
    </row>
    <row r="291" spans="1:8" ht="17.100000000000001" customHeight="1" x14ac:dyDescent="0.3">
      <c r="A291" s="246"/>
      <c r="E291" s="207"/>
      <c r="F291" s="207"/>
      <c r="G291" s="207"/>
      <c r="H291" s="227"/>
    </row>
    <row r="292" spans="1:8" ht="17.100000000000001" customHeight="1" x14ac:dyDescent="0.3">
      <c r="A292" s="246"/>
      <c r="D292" s="214" t="s">
        <v>54</v>
      </c>
      <c r="E292" s="215"/>
      <c r="F292" s="215"/>
      <c r="G292" s="215"/>
      <c r="H292" s="433">
        <f>ROUND(SUM(H270:H291),2)</f>
        <v>15225.75</v>
      </c>
    </row>
    <row r="293" spans="1:8" ht="17.100000000000001" customHeight="1" x14ac:dyDescent="0.3">
      <c r="A293" s="246"/>
      <c r="E293" s="207"/>
      <c r="F293" s="207"/>
      <c r="G293" s="207"/>
      <c r="H293" s="227"/>
    </row>
    <row r="294" spans="1:8" ht="17.100000000000001" customHeight="1" x14ac:dyDescent="0.3">
      <c r="A294" s="205" t="s">
        <v>55</v>
      </c>
      <c r="B294" s="767" t="s">
        <v>56</v>
      </c>
      <c r="C294" s="768"/>
      <c r="D294" s="768"/>
      <c r="E294" s="768"/>
      <c r="F294" s="768"/>
      <c r="G294" s="769"/>
      <c r="H294" s="227"/>
    </row>
    <row r="295" spans="1:8" ht="24.6" customHeight="1" x14ac:dyDescent="0.3">
      <c r="A295" s="224"/>
      <c r="B295" s="224" t="s">
        <v>31</v>
      </c>
      <c r="C295" s="224" t="s">
        <v>57</v>
      </c>
      <c r="D295" s="198" t="s">
        <v>58</v>
      </c>
      <c r="E295" s="206"/>
      <c r="F295" s="206" t="s">
        <v>59</v>
      </c>
      <c r="G295" s="206"/>
      <c r="H295" s="227"/>
    </row>
    <row r="296" spans="1:8" ht="17.100000000000001" customHeight="1" x14ac:dyDescent="0.3">
      <c r="A296" s="198"/>
      <c r="B296" s="224" t="s">
        <v>60</v>
      </c>
      <c r="C296" s="211">
        <v>0.27</v>
      </c>
      <c r="D296" s="198"/>
      <c r="E296" s="209"/>
      <c r="F296" s="198"/>
      <c r="G296" s="217">
        <f>+H292*C296</f>
        <v>4110.9525000000003</v>
      </c>
      <c r="H296" s="227"/>
    </row>
    <row r="297" spans="1:8" ht="17.100000000000001" customHeight="1" x14ac:dyDescent="0.3">
      <c r="A297" s="198"/>
      <c r="B297" s="224" t="s">
        <v>61</v>
      </c>
      <c r="C297" s="211">
        <v>0.02</v>
      </c>
      <c r="D297" s="198"/>
      <c r="E297" s="209"/>
      <c r="F297" s="198"/>
      <c r="G297" s="217">
        <f>+H292*C297</f>
        <v>304.51499999999999</v>
      </c>
      <c r="H297" s="227"/>
    </row>
    <row r="298" spans="1:8" ht="24.75" customHeight="1" x14ac:dyDescent="0.3">
      <c r="A298" s="198"/>
      <c r="B298" s="224" t="s">
        <v>62</v>
      </c>
      <c r="C298" s="211">
        <v>0.03</v>
      </c>
      <c r="D298" s="198"/>
      <c r="E298" s="209"/>
      <c r="F298" s="198"/>
      <c r="G298" s="217">
        <f>+H292*C298</f>
        <v>456.77249999999998</v>
      </c>
      <c r="H298" s="227"/>
    </row>
    <row r="299" spans="1:8" ht="19.5" customHeight="1" x14ac:dyDescent="0.3">
      <c r="A299" s="246"/>
      <c r="D299" s="214" t="s">
        <v>63</v>
      </c>
      <c r="E299" s="215"/>
      <c r="F299" s="215"/>
      <c r="G299" s="215"/>
      <c r="H299" s="433">
        <f>SUM(G295:G298)</f>
        <v>4872.2400000000007</v>
      </c>
    </row>
    <row r="300" spans="1:8" ht="17.100000000000001" customHeight="1" x14ac:dyDescent="0.3">
      <c r="A300" s="246"/>
      <c r="E300" s="207"/>
      <c r="F300" s="207"/>
      <c r="G300" s="207"/>
      <c r="H300" s="227"/>
    </row>
    <row r="301" spans="1:8" ht="17.100000000000001" customHeight="1" x14ac:dyDescent="0.3">
      <c r="A301" s="246"/>
      <c r="D301" s="214" t="s">
        <v>64</v>
      </c>
      <c r="E301" s="215"/>
      <c r="F301" s="215"/>
      <c r="G301" s="207"/>
      <c r="H301" s="433">
        <f>H292+H299</f>
        <v>20097.990000000002</v>
      </c>
    </row>
    <row r="302" spans="1:8" ht="17.100000000000001" customHeight="1" x14ac:dyDescent="0.3">
      <c r="A302" s="246"/>
      <c r="D302" s="214"/>
      <c r="E302" s="215"/>
      <c r="F302" s="215"/>
      <c r="G302" s="207"/>
      <c r="H302" s="227"/>
    </row>
    <row r="303" spans="1:8" ht="17.100000000000001" customHeight="1" x14ac:dyDescent="0.3">
      <c r="A303" s="246"/>
      <c r="E303" s="215"/>
      <c r="F303" s="215"/>
      <c r="G303" s="207"/>
      <c r="H303" s="227"/>
    </row>
    <row r="304" spans="1:8" ht="17.100000000000001" customHeight="1" x14ac:dyDescent="0.3">
      <c r="A304" s="204"/>
      <c r="B304" s="203"/>
      <c r="E304" s="218"/>
      <c r="F304" s="219"/>
      <c r="G304" s="202"/>
      <c r="H304" s="227"/>
    </row>
    <row r="305" spans="1:8" ht="17.100000000000001" customHeight="1" x14ac:dyDescent="0.3">
      <c r="A305" s="248"/>
      <c r="B305" s="216"/>
      <c r="E305" s="222"/>
      <c r="F305" s="216"/>
      <c r="G305" s="216"/>
      <c r="H305" s="464"/>
    </row>
    <row r="306" spans="1:8" ht="17.100000000000001" customHeight="1" x14ac:dyDescent="0.3">
      <c r="B306" s="216"/>
      <c r="E306" s="216"/>
      <c r="F306" s="216"/>
      <c r="G306" s="216"/>
      <c r="H306" s="464"/>
    </row>
    <row r="307" spans="1:8" ht="17.100000000000001" customHeight="1" x14ac:dyDescent="0.3">
      <c r="A307" s="249"/>
      <c r="B307" s="216"/>
      <c r="E307" s="216"/>
      <c r="F307" s="216"/>
      <c r="G307" s="216"/>
      <c r="H307" s="464"/>
    </row>
    <row r="308" spans="1:8" ht="17.100000000000001" customHeight="1" x14ac:dyDescent="0.3">
      <c r="A308" s="216"/>
      <c r="B308" s="216"/>
      <c r="E308" s="222"/>
      <c r="F308" s="216"/>
      <c r="G308" s="216"/>
      <c r="H308" s="216"/>
    </row>
    <row r="309" spans="1:8" ht="17.100000000000001" customHeight="1" x14ac:dyDescent="0.3">
      <c r="A309" s="778"/>
      <c r="B309" s="779"/>
      <c r="C309" s="708" t="s">
        <v>224</v>
      </c>
      <c r="D309" s="710" t="s">
        <v>225</v>
      </c>
      <c r="E309" s="743"/>
      <c r="F309" s="266">
        <v>103</v>
      </c>
      <c r="G309" s="744"/>
      <c r="H309" s="745"/>
    </row>
    <row r="310" spans="1:8" ht="17.100000000000001" customHeight="1" x14ac:dyDescent="0.3">
      <c r="A310" s="780"/>
      <c r="B310" s="781"/>
      <c r="C310" s="709"/>
      <c r="D310" s="720" t="s">
        <v>195</v>
      </c>
      <c r="E310" s="750"/>
      <c r="F310" s="752">
        <v>51</v>
      </c>
      <c r="G310" s="746"/>
      <c r="H310" s="747"/>
    </row>
    <row r="311" spans="1:8" ht="17.100000000000001" customHeight="1" x14ac:dyDescent="0.3">
      <c r="A311" s="780"/>
      <c r="B311" s="781"/>
      <c r="C311" s="299" t="s">
        <v>196</v>
      </c>
      <c r="D311" s="722"/>
      <c r="E311" s="751"/>
      <c r="F311" s="753"/>
      <c r="G311" s="746"/>
      <c r="H311" s="747"/>
    </row>
    <row r="312" spans="1:8" ht="17.100000000000001" customHeight="1" x14ac:dyDescent="0.3">
      <c r="A312" s="780"/>
      <c r="B312" s="781"/>
      <c r="C312" s="300" t="s">
        <v>197</v>
      </c>
      <c r="D312" s="727" t="s">
        <v>198</v>
      </c>
      <c r="E312" s="754"/>
      <c r="F312" s="301">
        <v>1</v>
      </c>
      <c r="G312" s="746"/>
      <c r="H312" s="747"/>
    </row>
    <row r="313" spans="1:8" ht="17.100000000000001" customHeight="1" x14ac:dyDescent="0.3">
      <c r="A313" s="780"/>
      <c r="B313" s="781"/>
      <c r="C313" s="755" t="s">
        <v>199</v>
      </c>
      <c r="D313" s="757" t="s">
        <v>200</v>
      </c>
      <c r="E313" s="758"/>
      <c r="F313" s="299" t="s">
        <v>201</v>
      </c>
      <c r="G313" s="746"/>
      <c r="H313" s="747"/>
    </row>
    <row r="314" spans="1:8" ht="17.100000000000001" customHeight="1" x14ac:dyDescent="0.3">
      <c r="A314" s="782"/>
      <c r="B314" s="783"/>
      <c r="C314" s="756"/>
      <c r="D314" s="759"/>
      <c r="E314" s="760"/>
      <c r="F314" s="302">
        <v>44216</v>
      </c>
      <c r="G314" s="748"/>
      <c r="H314" s="749"/>
    </row>
    <row r="315" spans="1:8" ht="17.100000000000001" customHeight="1" thickBot="1" x14ac:dyDescent="0.35">
      <c r="A315" s="761" t="str">
        <f>PRESUPUESTO!A8</f>
        <v xml:space="preserve">ADECUACIÓN AL CENTRO DE PRIMERA INFANCIA FRONTERAS DE PAZ SEDE PUERTO COLON DEL MUNICIPIO DE SAN MIGUEL PUTUMAYO </v>
      </c>
      <c r="B315" s="762"/>
      <c r="C315" s="762"/>
      <c r="D315" s="762"/>
      <c r="E315" s="762"/>
      <c r="F315" s="762"/>
      <c r="G315" s="762"/>
      <c r="H315" s="763"/>
    </row>
    <row r="316" spans="1:8" ht="17.100000000000001" customHeight="1" thickBot="1" x14ac:dyDescent="0.35">
      <c r="A316" s="339">
        <f>PRESUPUESTO!A25</f>
        <v>3.1</v>
      </c>
      <c r="B316" s="764" t="str">
        <f>PRESUPUESTO!B25</f>
        <v>RESANE Y SELLADO DE PERFORACIONES EN CUBIERTA</v>
      </c>
      <c r="C316" s="765"/>
      <c r="D316" s="765"/>
      <c r="E316" s="765"/>
      <c r="F316" s="766"/>
      <c r="G316" s="340" t="s">
        <v>28</v>
      </c>
      <c r="H316" s="432" t="str">
        <f>PRESUPUESTO!D25</f>
        <v>UND</v>
      </c>
    </row>
    <row r="317" spans="1:8" ht="17.100000000000001" customHeight="1" x14ac:dyDescent="0.3">
      <c r="A317" s="205" t="s">
        <v>29</v>
      </c>
      <c r="B317" s="767" t="s">
        <v>30</v>
      </c>
      <c r="C317" s="768"/>
      <c r="D317" s="768"/>
      <c r="E317" s="768"/>
      <c r="F317" s="768"/>
      <c r="G317" s="769"/>
      <c r="H317" s="243"/>
    </row>
    <row r="318" spans="1:8" ht="17.100000000000001" customHeight="1" x14ac:dyDescent="0.3">
      <c r="A318" s="224"/>
      <c r="B318" s="770" t="s">
        <v>31</v>
      </c>
      <c r="C318" s="771"/>
      <c r="D318" s="224" t="s">
        <v>32</v>
      </c>
      <c r="E318" s="224" t="s">
        <v>33</v>
      </c>
      <c r="F318" s="224" t="s">
        <v>34</v>
      </c>
      <c r="G318" s="224" t="s">
        <v>35</v>
      </c>
      <c r="H318" s="243"/>
    </row>
    <row r="319" spans="1:8" ht="17.100000000000001" customHeight="1" x14ac:dyDescent="0.3">
      <c r="A319" s="198"/>
      <c r="B319" s="772" t="s">
        <v>67</v>
      </c>
      <c r="C319" s="773"/>
      <c r="D319" s="198"/>
      <c r="E319" s="206"/>
      <c r="F319" s="206">
        <v>0.1</v>
      </c>
      <c r="G319" s="217">
        <f>H337*F319</f>
        <v>0</v>
      </c>
      <c r="H319" s="244"/>
    </row>
    <row r="320" spans="1:8" ht="17.100000000000001" customHeight="1" x14ac:dyDescent="0.3">
      <c r="A320" s="198"/>
      <c r="B320" s="772" t="s">
        <v>461</v>
      </c>
      <c r="C320" s="773"/>
      <c r="D320" s="198"/>
      <c r="E320" s="206">
        <v>7650</v>
      </c>
      <c r="F320" s="206">
        <v>0.05</v>
      </c>
      <c r="G320" s="217">
        <f>F320*E320</f>
        <v>382.5</v>
      </c>
      <c r="H320" s="244"/>
    </row>
    <row r="321" spans="1:8" ht="17.100000000000001" customHeight="1" x14ac:dyDescent="0.3">
      <c r="A321" s="198"/>
      <c r="B321" s="770"/>
      <c r="C321" s="771"/>
      <c r="D321" s="198"/>
      <c r="E321" s="206"/>
      <c r="F321" s="206"/>
      <c r="G321" s="206"/>
      <c r="H321" s="227"/>
    </row>
    <row r="322" spans="1:8" ht="17.100000000000001" customHeight="1" x14ac:dyDescent="0.3">
      <c r="A322" s="247"/>
      <c r="E322" s="207" t="s">
        <v>36</v>
      </c>
      <c r="F322" s="207"/>
      <c r="G322" s="207"/>
      <c r="H322" s="433">
        <f>SUM(G319:G321)</f>
        <v>382.5</v>
      </c>
    </row>
    <row r="323" spans="1:8" ht="17.100000000000001" customHeight="1" x14ac:dyDescent="0.3">
      <c r="A323" s="205" t="s">
        <v>37</v>
      </c>
      <c r="B323" s="767" t="s">
        <v>38</v>
      </c>
      <c r="C323" s="768"/>
      <c r="D323" s="768"/>
      <c r="E323" s="768"/>
      <c r="F323" s="768"/>
      <c r="G323" s="769"/>
      <c r="H323" s="433"/>
    </row>
    <row r="324" spans="1:8" ht="17.100000000000001" customHeight="1" x14ac:dyDescent="0.3">
      <c r="A324" s="224"/>
      <c r="B324" s="770" t="s">
        <v>31</v>
      </c>
      <c r="C324" s="771"/>
      <c r="D324" s="198" t="s">
        <v>12</v>
      </c>
      <c r="E324" s="208" t="s">
        <v>39</v>
      </c>
      <c r="F324" s="208" t="s">
        <v>40</v>
      </c>
      <c r="G324" s="208" t="s">
        <v>35</v>
      </c>
      <c r="H324" s="227"/>
    </row>
    <row r="325" spans="1:8" ht="17.100000000000001" customHeight="1" x14ac:dyDescent="0.3">
      <c r="A325" s="198"/>
      <c r="B325" s="776" t="s">
        <v>369</v>
      </c>
      <c r="C325" s="777"/>
      <c r="D325" s="220" t="s">
        <v>76</v>
      </c>
      <c r="E325" s="206">
        <v>15</v>
      </c>
      <c r="F325" s="527">
        <v>1000</v>
      </c>
      <c r="G325" s="206">
        <f>E325*F325</f>
        <v>15000</v>
      </c>
      <c r="H325" s="227"/>
    </row>
    <row r="326" spans="1:8" ht="17.100000000000001" customHeight="1" x14ac:dyDescent="0.3">
      <c r="A326" s="198"/>
      <c r="B326" s="776" t="s">
        <v>370</v>
      </c>
      <c r="C326" s="777"/>
      <c r="D326" s="466" t="s">
        <v>76</v>
      </c>
      <c r="E326" s="467">
        <v>1</v>
      </c>
      <c r="F326" s="357">
        <f>INSUMOS!D12</f>
        <v>30800</v>
      </c>
      <c r="G326" s="206">
        <f t="shared" ref="G326:G327" si="2">E326*F326</f>
        <v>30800</v>
      </c>
      <c r="H326" s="227"/>
    </row>
    <row r="327" spans="1:8" ht="17.100000000000001" customHeight="1" x14ac:dyDescent="0.3">
      <c r="A327" s="198"/>
      <c r="B327" s="776" t="str">
        <f>INSUMOS!A27</f>
        <v>Teja 3.66X0.80M Complem Pc Arquitectonica</v>
      </c>
      <c r="C327" s="777"/>
      <c r="D327" s="466" t="s">
        <v>76</v>
      </c>
      <c r="E327" s="467">
        <v>3</v>
      </c>
      <c r="F327" s="357">
        <f>INSUMOS!D27</f>
        <v>143900</v>
      </c>
      <c r="G327" s="206">
        <f t="shared" si="2"/>
        <v>431700</v>
      </c>
      <c r="H327" s="227"/>
    </row>
    <row r="328" spans="1:8" ht="17.100000000000001" customHeight="1" x14ac:dyDescent="0.3">
      <c r="A328" s="198"/>
      <c r="B328" s="788"/>
      <c r="C328" s="789"/>
      <c r="D328" s="198"/>
      <c r="E328" s="209"/>
      <c r="F328" s="206"/>
      <c r="G328" s="206"/>
      <c r="H328" s="227"/>
    </row>
    <row r="329" spans="1:8" ht="17.100000000000001" customHeight="1" x14ac:dyDescent="0.3">
      <c r="A329" s="247" t="s">
        <v>41</v>
      </c>
      <c r="E329" s="207" t="s">
        <v>42</v>
      </c>
      <c r="F329" s="207"/>
      <c r="G329" s="207"/>
      <c r="H329" s="358">
        <f>(SUM(G325:G328))</f>
        <v>477500</v>
      </c>
    </row>
    <row r="330" spans="1:8" ht="17.100000000000001" customHeight="1" x14ac:dyDescent="0.3">
      <c r="A330" s="205" t="s">
        <v>43</v>
      </c>
      <c r="B330" s="767" t="s">
        <v>44</v>
      </c>
      <c r="C330" s="768"/>
      <c r="D330" s="768"/>
      <c r="E330" s="768"/>
      <c r="F330" s="768"/>
      <c r="G330" s="769"/>
      <c r="H330" s="227"/>
    </row>
    <row r="331" spans="1:8" ht="17.100000000000001" customHeight="1" x14ac:dyDescent="0.3">
      <c r="A331" s="198" t="s">
        <v>45</v>
      </c>
      <c r="B331" s="224" t="s">
        <v>31</v>
      </c>
      <c r="C331" s="224" t="s">
        <v>46</v>
      </c>
      <c r="D331" s="224" t="s">
        <v>47</v>
      </c>
      <c r="E331" s="208" t="s">
        <v>48</v>
      </c>
      <c r="F331" s="206" t="s">
        <v>34</v>
      </c>
      <c r="G331" s="206" t="s">
        <v>35</v>
      </c>
      <c r="H331" s="227"/>
    </row>
    <row r="332" spans="1:8" ht="17.100000000000001" customHeight="1" x14ac:dyDescent="0.3">
      <c r="A332" s="198">
        <v>2</v>
      </c>
      <c r="B332" s="198" t="s">
        <v>189</v>
      </c>
      <c r="C332" s="210">
        <v>60000</v>
      </c>
      <c r="D332" s="211">
        <v>0.75</v>
      </c>
      <c r="E332" s="209">
        <f>+(A332*C332)+(A332*C332*D332)</f>
        <v>210000</v>
      </c>
      <c r="F332" s="212">
        <v>1</v>
      </c>
      <c r="G332" s="217">
        <f>(E332)/(F332)</f>
        <v>210000</v>
      </c>
      <c r="H332" s="227"/>
    </row>
    <row r="333" spans="1:8" ht="17.100000000000001" customHeight="1" x14ac:dyDescent="0.3">
      <c r="A333" s="198">
        <v>1</v>
      </c>
      <c r="B333" s="198" t="s">
        <v>232</v>
      </c>
      <c r="C333" s="210">
        <v>110000</v>
      </c>
      <c r="D333" s="211">
        <v>0.75</v>
      </c>
      <c r="E333" s="209">
        <f>+(A333*C333)+(A333*C333*D333)</f>
        <v>192500</v>
      </c>
      <c r="F333" s="212">
        <v>1</v>
      </c>
      <c r="G333" s="217">
        <f>(E333)/(F333)</f>
        <v>192500</v>
      </c>
      <c r="H333" s="227"/>
    </row>
    <row r="334" spans="1:8" ht="17.100000000000001" customHeight="1" x14ac:dyDescent="0.3">
      <c r="A334" s="198"/>
      <c r="B334" s="198"/>
      <c r="C334" s="198"/>
      <c r="D334" s="198"/>
      <c r="E334" s="206"/>
      <c r="F334" s="206"/>
      <c r="G334" s="206"/>
      <c r="H334" s="227"/>
    </row>
    <row r="335" spans="1:8" ht="17.100000000000001" customHeight="1" x14ac:dyDescent="0.3">
      <c r="A335" s="247"/>
      <c r="E335" s="207" t="s">
        <v>50</v>
      </c>
      <c r="F335" s="207"/>
      <c r="G335" s="207"/>
      <c r="H335" s="433">
        <f>SUM(G332)+(G333)</f>
        <v>402500</v>
      </c>
    </row>
    <row r="336" spans="1:8" ht="17.100000000000001" customHeight="1" x14ac:dyDescent="0.3">
      <c r="A336" s="205" t="s">
        <v>51</v>
      </c>
      <c r="B336" s="767" t="s">
        <v>18</v>
      </c>
      <c r="C336" s="768"/>
      <c r="D336" s="768"/>
      <c r="E336" s="768"/>
      <c r="F336" s="768"/>
      <c r="G336" s="769"/>
      <c r="H336" s="227"/>
    </row>
    <row r="337" spans="1:8" ht="17.100000000000001" customHeight="1" x14ac:dyDescent="0.3">
      <c r="A337" s="198"/>
      <c r="B337" s="198" t="s">
        <v>31</v>
      </c>
      <c r="C337" s="224" t="s">
        <v>12</v>
      </c>
      <c r="D337" s="224" t="s">
        <v>13</v>
      </c>
      <c r="E337" s="224" t="s">
        <v>52</v>
      </c>
      <c r="F337" s="224"/>
      <c r="G337" s="206" t="s">
        <v>53</v>
      </c>
      <c r="H337" s="227"/>
    </row>
    <row r="338" spans="1:8" ht="17.100000000000001" customHeight="1" x14ac:dyDescent="0.3">
      <c r="A338" s="198"/>
      <c r="B338" s="198"/>
      <c r="C338" s="213"/>
      <c r="D338" s="198"/>
      <c r="E338" s="206"/>
      <c r="F338" s="206"/>
      <c r="G338" s="206"/>
      <c r="H338" s="227"/>
    </row>
    <row r="339" spans="1:8" ht="17.100000000000001" customHeight="1" x14ac:dyDescent="0.3">
      <c r="A339" s="198"/>
      <c r="B339" s="198"/>
      <c r="C339" s="209"/>
      <c r="D339" s="198"/>
      <c r="E339" s="206"/>
      <c r="F339" s="206"/>
      <c r="G339" s="206"/>
      <c r="H339" s="227"/>
    </row>
    <row r="340" spans="1:8" ht="17.100000000000001" customHeight="1" x14ac:dyDescent="0.3">
      <c r="A340" s="198"/>
      <c r="B340" s="198"/>
      <c r="C340" s="198"/>
      <c r="D340" s="198"/>
      <c r="E340" s="206"/>
      <c r="F340" s="206"/>
      <c r="G340" s="206"/>
      <c r="H340" s="227"/>
    </row>
    <row r="341" spans="1:8" ht="17.100000000000001" customHeight="1" x14ac:dyDescent="0.3">
      <c r="A341" s="247"/>
      <c r="E341" s="207" t="s">
        <v>50</v>
      </c>
      <c r="F341" s="207"/>
      <c r="G341" s="207"/>
      <c r="H341" s="227">
        <f>ROUND(SUM(G338)+(G339),0)</f>
        <v>0</v>
      </c>
    </row>
    <row r="342" spans="1:8" ht="17.100000000000001" customHeight="1" x14ac:dyDescent="0.3">
      <c r="A342" s="246"/>
      <c r="E342" s="207"/>
      <c r="F342" s="207"/>
      <c r="G342" s="207"/>
      <c r="H342" s="227"/>
    </row>
    <row r="343" spans="1:8" ht="17.100000000000001" customHeight="1" x14ac:dyDescent="0.3">
      <c r="A343" s="246"/>
      <c r="D343" s="214" t="s">
        <v>54</v>
      </c>
      <c r="E343" s="215"/>
      <c r="F343" s="215"/>
      <c r="G343" s="215"/>
      <c r="H343" s="433">
        <f>ROUND(SUM(H307:H342),2)</f>
        <v>880382.5</v>
      </c>
    </row>
    <row r="344" spans="1:8" ht="17.100000000000001" customHeight="1" x14ac:dyDescent="0.3">
      <c r="A344" s="246"/>
      <c r="E344" s="207"/>
      <c r="F344" s="207"/>
      <c r="G344" s="207"/>
      <c r="H344" s="227"/>
    </row>
    <row r="345" spans="1:8" ht="17.100000000000001" customHeight="1" x14ac:dyDescent="0.3">
      <c r="A345" s="205" t="s">
        <v>55</v>
      </c>
      <c r="B345" s="767" t="s">
        <v>56</v>
      </c>
      <c r="C345" s="768"/>
      <c r="D345" s="768"/>
      <c r="E345" s="768"/>
      <c r="F345" s="768"/>
      <c r="G345" s="769"/>
      <c r="H345" s="227"/>
    </row>
    <row r="346" spans="1:8" ht="17.100000000000001" customHeight="1" x14ac:dyDescent="0.3">
      <c r="A346" s="224"/>
      <c r="B346" s="224" t="s">
        <v>31</v>
      </c>
      <c r="C346" s="224" t="s">
        <v>57</v>
      </c>
      <c r="D346" s="198" t="s">
        <v>58</v>
      </c>
      <c r="E346" s="206"/>
      <c r="F346" s="206" t="s">
        <v>59</v>
      </c>
      <c r="G346" s="206"/>
      <c r="H346" s="227"/>
    </row>
    <row r="347" spans="1:8" ht="17.100000000000001" customHeight="1" x14ac:dyDescent="0.3">
      <c r="A347" s="198"/>
      <c r="B347" s="224" t="s">
        <v>60</v>
      </c>
      <c r="C347" s="211">
        <v>0.27</v>
      </c>
      <c r="D347" s="198"/>
      <c r="E347" s="209"/>
      <c r="F347" s="198"/>
      <c r="G347" s="217">
        <f>+H343*C347</f>
        <v>237703.27500000002</v>
      </c>
      <c r="H347" s="227"/>
    </row>
    <row r="348" spans="1:8" ht="17.100000000000001" customHeight="1" x14ac:dyDescent="0.3">
      <c r="A348" s="198"/>
      <c r="B348" s="224" t="s">
        <v>61</v>
      </c>
      <c r="C348" s="211">
        <v>0.02</v>
      </c>
      <c r="D348" s="198"/>
      <c r="E348" s="209"/>
      <c r="F348" s="198"/>
      <c r="G348" s="217">
        <f>+H343*C348</f>
        <v>17607.650000000001</v>
      </c>
      <c r="H348" s="227"/>
    </row>
    <row r="349" spans="1:8" ht="17.100000000000001" customHeight="1" x14ac:dyDescent="0.3">
      <c r="A349" s="198"/>
      <c r="B349" s="224" t="s">
        <v>62</v>
      </c>
      <c r="C349" s="211">
        <v>0.03</v>
      </c>
      <c r="D349" s="198"/>
      <c r="E349" s="209"/>
      <c r="F349" s="198"/>
      <c r="G349" s="217">
        <f>+H343*C349</f>
        <v>26411.474999999999</v>
      </c>
      <c r="H349" s="227"/>
    </row>
    <row r="350" spans="1:8" ht="17.100000000000001" customHeight="1" x14ac:dyDescent="0.3">
      <c r="A350" s="246"/>
      <c r="D350" s="214" t="s">
        <v>63</v>
      </c>
      <c r="E350" s="215"/>
      <c r="F350" s="215"/>
      <c r="G350" s="215"/>
      <c r="H350" s="433">
        <f>SUM(G346:G349)</f>
        <v>281722.40000000002</v>
      </c>
    </row>
    <row r="351" spans="1:8" ht="17.100000000000001" customHeight="1" x14ac:dyDescent="0.3">
      <c r="A351" s="246"/>
      <c r="E351" s="207"/>
      <c r="F351" s="207"/>
      <c r="G351" s="207"/>
      <c r="H351" s="227"/>
    </row>
    <row r="352" spans="1:8" ht="17.100000000000001" customHeight="1" x14ac:dyDescent="0.3">
      <c r="A352" s="246"/>
      <c r="D352" s="214" t="s">
        <v>64</v>
      </c>
      <c r="E352" s="215"/>
      <c r="F352" s="215"/>
      <c r="G352" s="207"/>
      <c r="H352" s="533">
        <f>H343+H350</f>
        <v>1162104.8999999999</v>
      </c>
    </row>
    <row r="353" spans="1:8" ht="17.100000000000001" customHeight="1" x14ac:dyDescent="0.3">
      <c r="A353" s="246"/>
      <c r="D353" s="214"/>
      <c r="E353" s="215"/>
      <c r="F353" s="215"/>
      <c r="G353" s="207"/>
      <c r="H353" s="227"/>
    </row>
    <row r="354" spans="1:8" ht="17.100000000000001" customHeight="1" x14ac:dyDescent="0.3">
      <c r="A354" s="246"/>
      <c r="E354" s="215"/>
      <c r="F354" s="215"/>
      <c r="G354" s="207"/>
      <c r="H354" s="227"/>
    </row>
    <row r="355" spans="1:8" ht="17.100000000000001" customHeight="1" x14ac:dyDescent="0.3">
      <c r="A355" s="204"/>
      <c r="B355" s="203"/>
      <c r="E355" s="218"/>
      <c r="F355" s="219"/>
      <c r="G355" s="202"/>
      <c r="H355" s="227"/>
    </row>
    <row r="356" spans="1:8" ht="17.100000000000001" customHeight="1" x14ac:dyDescent="0.3">
      <c r="A356" s="248" t="s">
        <v>240</v>
      </c>
      <c r="B356" s="216"/>
      <c r="E356" s="222">
        <f>E148</f>
        <v>0</v>
      </c>
      <c r="F356" s="216"/>
      <c r="G356" s="216"/>
      <c r="H356" s="464"/>
    </row>
    <row r="357" spans="1:8" ht="17.100000000000001" customHeight="1" x14ac:dyDescent="0.3">
      <c r="A357" s="201" t="s">
        <v>242</v>
      </c>
      <c r="B357" s="216"/>
      <c r="E357" s="216">
        <f>E149</f>
        <v>0</v>
      </c>
      <c r="F357" s="216"/>
      <c r="G357" s="216"/>
      <c r="H357" s="464"/>
    </row>
    <row r="358" spans="1:8" ht="17.100000000000001" customHeight="1" x14ac:dyDescent="0.3">
      <c r="A358" s="537" t="s">
        <v>241</v>
      </c>
      <c r="B358" s="250"/>
      <c r="C358" s="203"/>
      <c r="D358" s="203"/>
      <c r="E358" s="250">
        <f>E150</f>
        <v>0</v>
      </c>
      <c r="F358" s="250"/>
      <c r="G358" s="250"/>
      <c r="H358" s="465"/>
    </row>
    <row r="360" spans="1:8" ht="17.100000000000001" customHeight="1" x14ac:dyDescent="0.3">
      <c r="A360" s="778"/>
      <c r="B360" s="779"/>
      <c r="C360" s="708" t="s">
        <v>224</v>
      </c>
      <c r="D360" s="710" t="s">
        <v>225</v>
      </c>
      <c r="E360" s="743"/>
      <c r="F360" s="266">
        <v>103</v>
      </c>
      <c r="G360" s="744"/>
      <c r="H360" s="745"/>
    </row>
    <row r="361" spans="1:8" ht="17.100000000000001" customHeight="1" x14ac:dyDescent="0.3">
      <c r="A361" s="780"/>
      <c r="B361" s="781"/>
      <c r="C361" s="709"/>
      <c r="D361" s="720" t="s">
        <v>195</v>
      </c>
      <c r="E361" s="750"/>
      <c r="F361" s="752">
        <v>51</v>
      </c>
      <c r="G361" s="746"/>
      <c r="H361" s="747"/>
    </row>
    <row r="362" spans="1:8" ht="17.100000000000001" customHeight="1" x14ac:dyDescent="0.3">
      <c r="A362" s="780"/>
      <c r="B362" s="781"/>
      <c r="C362" s="299" t="s">
        <v>196</v>
      </c>
      <c r="D362" s="722"/>
      <c r="E362" s="751"/>
      <c r="F362" s="753"/>
      <c r="G362" s="746"/>
      <c r="H362" s="747"/>
    </row>
    <row r="363" spans="1:8" ht="17.100000000000001" customHeight="1" x14ac:dyDescent="0.3">
      <c r="A363" s="780"/>
      <c r="B363" s="781"/>
      <c r="C363" s="300" t="s">
        <v>197</v>
      </c>
      <c r="D363" s="727" t="s">
        <v>198</v>
      </c>
      <c r="E363" s="754"/>
      <c r="F363" s="301">
        <v>1</v>
      </c>
      <c r="G363" s="746"/>
      <c r="H363" s="747"/>
    </row>
    <row r="364" spans="1:8" ht="27.6" customHeight="1" x14ac:dyDescent="0.3">
      <c r="A364" s="780"/>
      <c r="B364" s="781"/>
      <c r="C364" s="755" t="s">
        <v>199</v>
      </c>
      <c r="D364" s="757" t="s">
        <v>200</v>
      </c>
      <c r="E364" s="758"/>
      <c r="F364" s="299" t="s">
        <v>201</v>
      </c>
      <c r="G364" s="746"/>
      <c r="H364" s="747"/>
    </row>
    <row r="365" spans="1:8" ht="17.100000000000001" customHeight="1" x14ac:dyDescent="0.3">
      <c r="A365" s="782"/>
      <c r="B365" s="783"/>
      <c r="C365" s="756"/>
      <c r="D365" s="759"/>
      <c r="E365" s="760"/>
      <c r="F365" s="302">
        <v>44216</v>
      </c>
      <c r="G365" s="748"/>
      <c r="H365" s="749"/>
    </row>
    <row r="366" spans="1:8" ht="24.75" customHeight="1" thickBot="1" x14ac:dyDescent="0.35">
      <c r="A366" s="761" t="str">
        <f>PRESUPUESTO!A8</f>
        <v xml:space="preserve">ADECUACIÓN AL CENTRO DE PRIMERA INFANCIA FRONTERAS DE PAZ SEDE PUERTO COLON DEL MUNICIPIO DE SAN MIGUEL PUTUMAYO </v>
      </c>
      <c r="B366" s="762"/>
      <c r="C366" s="762"/>
      <c r="D366" s="762"/>
      <c r="E366" s="762"/>
      <c r="F366" s="762"/>
      <c r="G366" s="762"/>
      <c r="H366" s="763"/>
    </row>
    <row r="367" spans="1:8" ht="17.100000000000001" customHeight="1" thickBot="1" x14ac:dyDescent="0.35">
      <c r="A367" s="339">
        <f>PRESUPUESTO!A28</f>
        <v>4.0999999999999996</v>
      </c>
      <c r="B367" s="764" t="str">
        <f>PRESUPUESTO!B28</f>
        <v>SUMINISTRO E INSTALACIÓN DE KIT DE LLAVES PARA LAVAMANOS</v>
      </c>
      <c r="C367" s="765"/>
      <c r="D367" s="765"/>
      <c r="E367" s="765"/>
      <c r="F367" s="766"/>
      <c r="G367" s="340" t="s">
        <v>28</v>
      </c>
      <c r="H367" s="424" t="str">
        <f>PRESUPUESTO!D28</f>
        <v>UND</v>
      </c>
    </row>
    <row r="368" spans="1:8" ht="17.100000000000001" customHeight="1" x14ac:dyDescent="0.3">
      <c r="A368" s="246"/>
      <c r="H368" s="358"/>
    </row>
    <row r="369" spans="1:8" ht="17.100000000000001" customHeight="1" x14ac:dyDescent="0.3">
      <c r="A369" s="205" t="s">
        <v>29</v>
      </c>
      <c r="B369" s="767" t="s">
        <v>30</v>
      </c>
      <c r="C369" s="768"/>
      <c r="D369" s="768"/>
      <c r="E369" s="768"/>
      <c r="F369" s="768"/>
      <c r="G369" s="769"/>
      <c r="H369" s="358"/>
    </row>
    <row r="370" spans="1:8" ht="17.100000000000001" customHeight="1" x14ac:dyDescent="0.3">
      <c r="A370" s="224"/>
      <c r="B370" s="770" t="s">
        <v>31</v>
      </c>
      <c r="C370" s="771"/>
      <c r="D370" s="224" t="s">
        <v>32</v>
      </c>
      <c r="E370" s="224" t="s">
        <v>33</v>
      </c>
      <c r="F370" s="224" t="s">
        <v>34</v>
      </c>
      <c r="G370" s="224" t="s">
        <v>35</v>
      </c>
      <c r="H370" s="358"/>
    </row>
    <row r="371" spans="1:8" ht="17.100000000000001" customHeight="1" x14ac:dyDescent="0.3">
      <c r="A371" s="198"/>
      <c r="B371" s="770" t="s">
        <v>67</v>
      </c>
      <c r="C371" s="771"/>
      <c r="D371" s="198"/>
      <c r="E371" s="206"/>
      <c r="F371" s="206">
        <v>0.1</v>
      </c>
      <c r="G371" s="217">
        <f>ROUND((H387*F371),2)</f>
        <v>297.5</v>
      </c>
      <c r="H371" s="358"/>
    </row>
    <row r="372" spans="1:8" ht="17.100000000000001" customHeight="1" x14ac:dyDescent="0.3">
      <c r="A372" s="198"/>
      <c r="B372" s="770"/>
      <c r="C372" s="771"/>
      <c r="D372" s="198"/>
      <c r="E372" s="206"/>
      <c r="F372" s="206"/>
      <c r="G372" s="206"/>
      <c r="H372" s="358"/>
    </row>
    <row r="373" spans="1:8" ht="17.100000000000001" customHeight="1" x14ac:dyDescent="0.3">
      <c r="A373" s="198"/>
      <c r="B373" s="770"/>
      <c r="C373" s="771"/>
      <c r="D373" s="198"/>
      <c r="E373" s="206"/>
      <c r="F373" s="206"/>
      <c r="G373" s="206"/>
      <c r="H373" s="358"/>
    </row>
    <row r="374" spans="1:8" ht="17.100000000000001" customHeight="1" x14ac:dyDescent="0.3">
      <c r="A374" s="247"/>
      <c r="E374" s="207" t="s">
        <v>36</v>
      </c>
      <c r="F374" s="207"/>
      <c r="G374" s="207"/>
      <c r="H374" s="358">
        <f>SUM(G371:G373)</f>
        <v>297.5</v>
      </c>
    </row>
    <row r="375" spans="1:8" ht="17.100000000000001" customHeight="1" x14ac:dyDescent="0.3">
      <c r="A375" s="205" t="s">
        <v>37</v>
      </c>
      <c r="B375" s="767" t="s">
        <v>38</v>
      </c>
      <c r="C375" s="768"/>
      <c r="D375" s="768"/>
      <c r="E375" s="768"/>
      <c r="F375" s="768"/>
      <c r="G375" s="769"/>
      <c r="H375" s="358"/>
    </row>
    <row r="376" spans="1:8" ht="17.100000000000001" customHeight="1" x14ac:dyDescent="0.3">
      <c r="A376" s="224"/>
      <c r="B376" s="770" t="s">
        <v>31</v>
      </c>
      <c r="C376" s="771"/>
      <c r="D376" s="198" t="s">
        <v>12</v>
      </c>
      <c r="E376" s="208" t="s">
        <v>39</v>
      </c>
      <c r="F376" s="208" t="s">
        <v>40</v>
      </c>
      <c r="G376" s="208" t="s">
        <v>35</v>
      </c>
      <c r="H376" s="358"/>
    </row>
    <row r="377" spans="1:8" ht="17.100000000000001" customHeight="1" x14ac:dyDescent="0.3">
      <c r="A377" s="198"/>
      <c r="B377" s="525" t="s">
        <v>467</v>
      </c>
      <c r="C377" s="526"/>
      <c r="D377" s="220" t="s">
        <v>5</v>
      </c>
      <c r="E377" s="206">
        <v>1</v>
      </c>
      <c r="F377" s="527">
        <v>110000</v>
      </c>
      <c r="G377" s="206">
        <f>ROUND((E377*F377),2)</f>
        <v>110000</v>
      </c>
      <c r="H377" s="358"/>
    </row>
    <row r="378" spans="1:8" ht="17.100000000000001" customHeight="1" x14ac:dyDescent="0.3">
      <c r="A378" s="198"/>
      <c r="B378" s="774" t="s">
        <v>510</v>
      </c>
      <c r="C378" s="775"/>
      <c r="D378" s="220" t="s">
        <v>76</v>
      </c>
      <c r="E378" s="497">
        <v>1</v>
      </c>
      <c r="F378" s="357">
        <v>48000</v>
      </c>
      <c r="G378" s="206">
        <f>ROUND((E378*F378),2)</f>
        <v>48000</v>
      </c>
      <c r="H378" s="358"/>
    </row>
    <row r="379" spans="1:8" ht="17.100000000000001" customHeight="1" x14ac:dyDescent="0.3">
      <c r="A379" s="198"/>
      <c r="B379" s="776"/>
      <c r="C379" s="777"/>
      <c r="D379" s="220"/>
      <c r="E379" s="206"/>
      <c r="F379" s="527"/>
      <c r="G379" s="206"/>
      <c r="H379" s="358"/>
    </row>
    <row r="380" spans="1:8" ht="17.100000000000001" customHeight="1" x14ac:dyDescent="0.3">
      <c r="A380" s="198"/>
      <c r="B380" s="770"/>
      <c r="C380" s="771"/>
      <c r="D380" s="198"/>
      <c r="E380" s="198"/>
      <c r="F380" s="198"/>
      <c r="G380" s="198"/>
      <c r="H380" s="358"/>
    </row>
    <row r="381" spans="1:8" ht="17.100000000000001" customHeight="1" x14ac:dyDescent="0.3">
      <c r="A381" s="247" t="s">
        <v>41</v>
      </c>
      <c r="E381" s="207" t="s">
        <v>42</v>
      </c>
      <c r="F381" s="207"/>
      <c r="G381" s="207"/>
      <c r="H381" s="358">
        <f>(SUM(G377:G379))</f>
        <v>158000</v>
      </c>
    </row>
    <row r="382" spans="1:8" ht="17.100000000000001" customHeight="1" x14ac:dyDescent="0.3">
      <c r="A382" s="205" t="s">
        <v>43</v>
      </c>
      <c r="B382" s="767" t="s">
        <v>44</v>
      </c>
      <c r="C382" s="768"/>
      <c r="D382" s="768"/>
      <c r="E382" s="768"/>
      <c r="F382" s="768"/>
      <c r="G382" s="769"/>
      <c r="H382" s="358"/>
    </row>
    <row r="383" spans="1:8" ht="17.100000000000001" customHeight="1" x14ac:dyDescent="0.3">
      <c r="A383" s="198" t="s">
        <v>45</v>
      </c>
      <c r="B383" s="224" t="s">
        <v>31</v>
      </c>
      <c r="C383" s="224" t="s">
        <v>46</v>
      </c>
      <c r="D383" s="224" t="s">
        <v>47</v>
      </c>
      <c r="E383" s="208" t="s">
        <v>48</v>
      </c>
      <c r="F383" s="206" t="s">
        <v>34</v>
      </c>
      <c r="G383" s="206" t="s">
        <v>35</v>
      </c>
      <c r="H383" s="358"/>
    </row>
    <row r="384" spans="1:8" ht="17.100000000000001" customHeight="1" x14ac:dyDescent="0.3">
      <c r="A384" s="198">
        <v>1</v>
      </c>
      <c r="B384" s="198" t="s">
        <v>189</v>
      </c>
      <c r="C384" s="210">
        <v>60000</v>
      </c>
      <c r="D384" s="211">
        <v>0.75</v>
      </c>
      <c r="E384" s="209">
        <f>+(A384*C384)+(A384*C384*D384)</f>
        <v>105000</v>
      </c>
      <c r="F384" s="220">
        <v>100</v>
      </c>
      <c r="G384" s="217">
        <f>ROUND(((E384)/(F384)),2)</f>
        <v>1050</v>
      </c>
      <c r="H384" s="358"/>
    </row>
    <row r="385" spans="1:8" ht="17.100000000000001" customHeight="1" x14ac:dyDescent="0.3">
      <c r="A385" s="198">
        <v>1</v>
      </c>
      <c r="B385" s="198" t="s">
        <v>232</v>
      </c>
      <c r="C385" s="210">
        <v>110000</v>
      </c>
      <c r="D385" s="211">
        <v>0.75</v>
      </c>
      <c r="E385" s="209">
        <f>+(A385*C385)+(A385*C385*D385)</f>
        <v>192500</v>
      </c>
      <c r="F385" s="220">
        <v>100</v>
      </c>
      <c r="G385" s="217">
        <f>ROUND(((E385)/(F385)),2)</f>
        <v>1925</v>
      </c>
      <c r="H385" s="358"/>
    </row>
    <row r="386" spans="1:8" ht="17.100000000000001" customHeight="1" x14ac:dyDescent="0.3">
      <c r="A386" s="198"/>
      <c r="B386" s="198"/>
      <c r="C386" s="198"/>
      <c r="D386" s="198"/>
      <c r="E386" s="206"/>
      <c r="F386" s="206"/>
      <c r="G386" s="206"/>
      <c r="H386" s="358"/>
    </row>
    <row r="387" spans="1:8" ht="17.100000000000001" customHeight="1" x14ac:dyDescent="0.3">
      <c r="A387" s="247"/>
      <c r="E387" s="207" t="s">
        <v>50</v>
      </c>
      <c r="F387" s="207"/>
      <c r="G387" s="207"/>
      <c r="H387" s="358">
        <f>SUM(G384)+(G385)</f>
        <v>2975</v>
      </c>
    </row>
    <row r="388" spans="1:8" ht="17.100000000000001" customHeight="1" x14ac:dyDescent="0.3">
      <c r="A388" s="205" t="s">
        <v>51</v>
      </c>
      <c r="B388" s="767" t="s">
        <v>18</v>
      </c>
      <c r="C388" s="768"/>
      <c r="D388" s="768"/>
      <c r="E388" s="768"/>
      <c r="F388" s="768"/>
      <c r="G388" s="769"/>
      <c r="H388" s="358"/>
    </row>
    <row r="389" spans="1:8" ht="17.100000000000001" customHeight="1" x14ac:dyDescent="0.3">
      <c r="A389" s="198"/>
      <c r="B389" s="198" t="s">
        <v>31</v>
      </c>
      <c r="C389" s="224" t="s">
        <v>12</v>
      </c>
      <c r="D389" s="224" t="s">
        <v>13</v>
      </c>
      <c r="E389" s="224" t="s">
        <v>52</v>
      </c>
      <c r="F389" s="224"/>
      <c r="G389" s="206" t="s">
        <v>53</v>
      </c>
      <c r="H389" s="358"/>
    </row>
    <row r="390" spans="1:8" ht="17.100000000000001" customHeight="1" x14ac:dyDescent="0.3">
      <c r="A390" s="198"/>
      <c r="B390" s="198"/>
      <c r="C390" s="213"/>
      <c r="D390" s="198"/>
      <c r="E390" s="206"/>
      <c r="F390" s="206"/>
      <c r="G390" s="206"/>
      <c r="H390" s="358"/>
    </row>
    <row r="391" spans="1:8" ht="17.100000000000001" customHeight="1" x14ac:dyDescent="0.3">
      <c r="A391" s="198"/>
      <c r="B391" s="198"/>
      <c r="C391" s="209"/>
      <c r="D391" s="198"/>
      <c r="E391" s="206"/>
      <c r="F391" s="206"/>
      <c r="G391" s="206"/>
      <c r="H391" s="358"/>
    </row>
    <row r="392" spans="1:8" ht="17.100000000000001" customHeight="1" x14ac:dyDescent="0.3">
      <c r="A392" s="198"/>
      <c r="B392" s="198"/>
      <c r="C392" s="198"/>
      <c r="D392" s="198"/>
      <c r="E392" s="206"/>
      <c r="F392" s="206"/>
      <c r="G392" s="206"/>
      <c r="H392" s="358"/>
    </row>
    <row r="393" spans="1:8" ht="17.100000000000001" customHeight="1" x14ac:dyDescent="0.3">
      <c r="A393" s="247"/>
      <c r="E393" s="207" t="s">
        <v>50</v>
      </c>
      <c r="F393" s="207"/>
      <c r="G393" s="207"/>
      <c r="H393" s="358">
        <f>ROUND(SUM(G390)+(G391),0)</f>
        <v>0</v>
      </c>
    </row>
    <row r="394" spans="1:8" ht="17.100000000000001" customHeight="1" x14ac:dyDescent="0.3">
      <c r="A394" s="246"/>
      <c r="E394" s="207"/>
      <c r="F394" s="207"/>
      <c r="G394" s="207"/>
      <c r="H394" s="358"/>
    </row>
    <row r="395" spans="1:8" ht="17.100000000000001" customHeight="1" x14ac:dyDescent="0.3">
      <c r="A395" s="246"/>
      <c r="D395" s="214" t="s">
        <v>54</v>
      </c>
      <c r="E395" s="215"/>
      <c r="F395" s="215"/>
      <c r="G395" s="215"/>
      <c r="H395" s="358">
        <f>ROUND((SUM(H374:H394)),2)</f>
        <v>161272.5</v>
      </c>
    </row>
    <row r="396" spans="1:8" ht="17.100000000000001" customHeight="1" x14ac:dyDescent="0.3">
      <c r="A396" s="246"/>
      <c r="E396" s="207"/>
      <c r="F396" s="207"/>
      <c r="G396" s="207"/>
      <c r="H396" s="358"/>
    </row>
    <row r="397" spans="1:8" ht="17.100000000000001" customHeight="1" x14ac:dyDescent="0.3">
      <c r="A397" s="205" t="s">
        <v>55</v>
      </c>
      <c r="B397" s="767" t="s">
        <v>56</v>
      </c>
      <c r="C397" s="768"/>
      <c r="D397" s="768"/>
      <c r="E397" s="768"/>
      <c r="F397" s="768"/>
      <c r="G397" s="769"/>
      <c r="H397" s="358"/>
    </row>
    <row r="398" spans="1:8" ht="17.100000000000001" customHeight="1" x14ac:dyDescent="0.3">
      <c r="A398" s="224"/>
      <c r="B398" s="224" t="s">
        <v>31</v>
      </c>
      <c r="C398" s="224" t="s">
        <v>57</v>
      </c>
      <c r="D398" s="198" t="s">
        <v>58</v>
      </c>
      <c r="E398" s="206"/>
      <c r="F398" s="206" t="s">
        <v>59</v>
      </c>
      <c r="G398" s="206"/>
      <c r="H398" s="358"/>
    </row>
    <row r="399" spans="1:8" ht="17.100000000000001" customHeight="1" x14ac:dyDescent="0.3">
      <c r="A399" s="198"/>
      <c r="B399" s="224" t="s">
        <v>60</v>
      </c>
      <c r="C399" s="211">
        <v>0.27</v>
      </c>
      <c r="D399" s="198"/>
      <c r="E399" s="209"/>
      <c r="F399" s="198"/>
      <c r="G399" s="217">
        <f>ROUND((H395*C399),2)</f>
        <v>43543.58</v>
      </c>
      <c r="H399" s="358"/>
    </row>
    <row r="400" spans="1:8" ht="17.100000000000001" customHeight="1" x14ac:dyDescent="0.3">
      <c r="A400" s="198"/>
      <c r="B400" s="224" t="s">
        <v>61</v>
      </c>
      <c r="C400" s="211">
        <v>0.02</v>
      </c>
      <c r="D400" s="198"/>
      <c r="E400" s="209"/>
      <c r="F400" s="198"/>
      <c r="G400" s="217">
        <f>ROUND((H395*C400),2)</f>
        <v>3225.45</v>
      </c>
      <c r="H400" s="358"/>
    </row>
    <row r="401" spans="1:8" ht="17.100000000000001" customHeight="1" x14ac:dyDescent="0.3">
      <c r="A401" s="198"/>
      <c r="B401" s="224" t="s">
        <v>62</v>
      </c>
      <c r="C401" s="211">
        <v>0.03</v>
      </c>
      <c r="D401" s="198"/>
      <c r="E401" s="209"/>
      <c r="F401" s="198"/>
      <c r="G401" s="217">
        <f>ROUND((H395*C401),2)</f>
        <v>4838.18</v>
      </c>
      <c r="H401" s="358"/>
    </row>
    <row r="402" spans="1:8" ht="17.100000000000001" customHeight="1" x14ac:dyDescent="0.3">
      <c r="A402" s="246"/>
      <c r="D402" s="214" t="s">
        <v>63</v>
      </c>
      <c r="E402" s="215"/>
      <c r="F402" s="215"/>
      <c r="G402" s="215"/>
      <c r="H402" s="358">
        <f>SUM(G398:G401)</f>
        <v>51607.21</v>
      </c>
    </row>
    <row r="403" spans="1:8" ht="17.100000000000001" customHeight="1" x14ac:dyDescent="0.3">
      <c r="A403" s="246"/>
      <c r="E403" s="207"/>
      <c r="F403" s="207"/>
      <c r="G403" s="207"/>
      <c r="H403" s="358"/>
    </row>
    <row r="404" spans="1:8" ht="17.100000000000001" customHeight="1" x14ac:dyDescent="0.3">
      <c r="A404" s="246"/>
      <c r="D404" s="214" t="s">
        <v>64</v>
      </c>
      <c r="E404" s="215"/>
      <c r="F404" s="215"/>
      <c r="G404" s="207"/>
      <c r="H404" s="358">
        <f>H395+H402</f>
        <v>212879.71</v>
      </c>
    </row>
    <row r="405" spans="1:8" ht="17.100000000000001" customHeight="1" x14ac:dyDescent="0.3">
      <c r="A405" s="246"/>
      <c r="D405" s="214"/>
      <c r="E405" s="215"/>
      <c r="F405" s="215"/>
      <c r="G405" s="207"/>
      <c r="H405" s="358"/>
    </row>
    <row r="406" spans="1:8" ht="17.100000000000001" customHeight="1" x14ac:dyDescent="0.3">
      <c r="A406" s="246"/>
      <c r="E406" s="215"/>
      <c r="F406" s="215"/>
      <c r="G406" s="207"/>
      <c r="H406" s="358"/>
    </row>
    <row r="407" spans="1:8" ht="17.100000000000001" customHeight="1" x14ac:dyDescent="0.3">
      <c r="A407" s="204"/>
      <c r="B407" s="203"/>
      <c r="E407" s="218"/>
      <c r="F407" s="219"/>
      <c r="G407" s="202"/>
      <c r="H407" s="358"/>
    </row>
    <row r="408" spans="1:8" ht="17.100000000000001" customHeight="1" x14ac:dyDescent="0.3">
      <c r="A408" s="248" t="s">
        <v>240</v>
      </c>
      <c r="B408" s="216"/>
      <c r="E408" s="222" t="s">
        <v>229</v>
      </c>
      <c r="F408" s="499"/>
      <c r="G408" s="499"/>
      <c r="H408" s="500"/>
    </row>
    <row r="409" spans="1:8" ht="17.100000000000001" customHeight="1" x14ac:dyDescent="0.3">
      <c r="A409" s="201" t="s">
        <v>242</v>
      </c>
      <c r="B409" s="216"/>
      <c r="E409" s="216" t="s">
        <v>177</v>
      </c>
      <c r="F409" s="499"/>
      <c r="G409" s="499"/>
      <c r="H409" s="500"/>
    </row>
    <row r="410" spans="1:8" ht="17.100000000000001" customHeight="1" x14ac:dyDescent="0.3">
      <c r="A410" s="537" t="s">
        <v>241</v>
      </c>
      <c r="B410" s="250"/>
      <c r="C410" s="203"/>
      <c r="D410" s="203"/>
      <c r="E410" s="250" t="s">
        <v>153</v>
      </c>
      <c r="F410" s="501"/>
      <c r="G410" s="501"/>
      <c r="H410" s="502"/>
    </row>
    <row r="411" spans="1:8" ht="17.100000000000001" customHeight="1" x14ac:dyDescent="0.3">
      <c r="A411" s="216"/>
      <c r="B411" s="216"/>
      <c r="E411" s="222"/>
      <c r="F411" s="499"/>
      <c r="G411" s="499"/>
      <c r="H411" s="499"/>
    </row>
    <row r="412" spans="1:8" ht="17.100000000000001" customHeight="1" x14ac:dyDescent="0.3">
      <c r="A412" s="778"/>
      <c r="B412" s="779"/>
      <c r="C412" s="708" t="s">
        <v>224</v>
      </c>
      <c r="D412" s="710" t="s">
        <v>225</v>
      </c>
      <c r="E412" s="743"/>
      <c r="F412" s="266">
        <v>103</v>
      </c>
      <c r="G412" s="744"/>
      <c r="H412" s="745"/>
    </row>
    <row r="413" spans="1:8" ht="17.100000000000001" customHeight="1" x14ac:dyDescent="0.3">
      <c r="A413" s="780"/>
      <c r="B413" s="781"/>
      <c r="C413" s="709"/>
      <c r="D413" s="720" t="s">
        <v>195</v>
      </c>
      <c r="E413" s="750"/>
      <c r="F413" s="752">
        <v>51</v>
      </c>
      <c r="G413" s="746"/>
      <c r="H413" s="747"/>
    </row>
    <row r="414" spans="1:8" ht="17.100000000000001" customHeight="1" x14ac:dyDescent="0.3">
      <c r="A414" s="780"/>
      <c r="B414" s="781"/>
      <c r="C414" s="299" t="s">
        <v>196</v>
      </c>
      <c r="D414" s="722"/>
      <c r="E414" s="751"/>
      <c r="F414" s="753"/>
      <c r="G414" s="746"/>
      <c r="H414" s="747"/>
    </row>
    <row r="415" spans="1:8" ht="17.100000000000001" customHeight="1" x14ac:dyDescent="0.3">
      <c r="A415" s="780"/>
      <c r="B415" s="781"/>
      <c r="C415" s="300" t="s">
        <v>197</v>
      </c>
      <c r="D415" s="727" t="s">
        <v>198</v>
      </c>
      <c r="E415" s="754"/>
      <c r="F415" s="301">
        <v>1</v>
      </c>
      <c r="G415" s="746"/>
      <c r="H415" s="747"/>
    </row>
    <row r="416" spans="1:8" ht="27.6" customHeight="1" x14ac:dyDescent="0.3">
      <c r="A416" s="780"/>
      <c r="B416" s="781"/>
      <c r="C416" s="755" t="s">
        <v>199</v>
      </c>
      <c r="D416" s="757" t="s">
        <v>200</v>
      </c>
      <c r="E416" s="758"/>
      <c r="F416" s="299" t="s">
        <v>201</v>
      </c>
      <c r="G416" s="746"/>
      <c r="H416" s="747"/>
    </row>
    <row r="417" spans="1:16384" ht="17.100000000000001" customHeight="1" x14ac:dyDescent="0.3">
      <c r="A417" s="782"/>
      <c r="B417" s="783"/>
      <c r="C417" s="756"/>
      <c r="D417" s="759"/>
      <c r="E417" s="760"/>
      <c r="F417" s="302">
        <v>44216</v>
      </c>
      <c r="G417" s="748"/>
      <c r="H417" s="749"/>
    </row>
    <row r="418" spans="1:16384" ht="20.25" customHeight="1" thickBot="1" x14ac:dyDescent="0.35">
      <c r="A418" s="761" t="str">
        <f>PRESUPUESTO!A8</f>
        <v xml:space="preserve">ADECUACIÓN AL CENTRO DE PRIMERA INFANCIA FRONTERAS DE PAZ SEDE PUERTO COLON DEL MUNICIPIO DE SAN MIGUEL PUTUMAYO </v>
      </c>
      <c r="B418" s="762"/>
      <c r="C418" s="762"/>
      <c r="D418" s="762"/>
      <c r="E418" s="762"/>
      <c r="F418" s="762"/>
      <c r="G418" s="762"/>
      <c r="H418" s="763"/>
      <c r="I418" s="761"/>
      <c r="J418" s="762"/>
      <c r="K418" s="762"/>
      <c r="L418" s="762"/>
      <c r="M418" s="762"/>
      <c r="N418" s="762"/>
      <c r="O418" s="762"/>
      <c r="P418" s="763"/>
      <c r="Q418" s="761">
        <f>PRESUPUESTO!R80</f>
        <v>0</v>
      </c>
      <c r="R418" s="762"/>
      <c r="S418" s="762"/>
      <c r="T418" s="762"/>
      <c r="U418" s="762"/>
      <c r="V418" s="762"/>
      <c r="W418" s="762"/>
      <c r="X418" s="763"/>
      <c r="Y418" s="761">
        <f>PRESUPUESTO!Z80</f>
        <v>0</v>
      </c>
      <c r="Z418" s="762"/>
      <c r="AA418" s="762"/>
      <c r="AB418" s="762"/>
      <c r="AC418" s="762"/>
      <c r="AD418" s="762"/>
      <c r="AE418" s="762"/>
      <c r="AF418" s="763"/>
      <c r="AG418" s="761">
        <f>PRESUPUESTO!AH80</f>
        <v>0</v>
      </c>
      <c r="AH418" s="762"/>
      <c r="AI418" s="762"/>
      <c r="AJ418" s="762"/>
      <c r="AK418" s="762"/>
      <c r="AL418" s="762"/>
      <c r="AM418" s="762"/>
      <c r="AN418" s="763"/>
      <c r="AO418" s="761">
        <f>PRESUPUESTO!AP80</f>
        <v>0</v>
      </c>
      <c r="AP418" s="762"/>
      <c r="AQ418" s="762"/>
      <c r="AR418" s="762"/>
      <c r="AS418" s="762"/>
      <c r="AT418" s="762"/>
      <c r="AU418" s="762"/>
      <c r="AV418" s="763"/>
      <c r="AW418" s="761">
        <f>PRESUPUESTO!AX80</f>
        <v>0</v>
      </c>
      <c r="AX418" s="762"/>
      <c r="AY418" s="762"/>
      <c r="AZ418" s="762"/>
      <c r="BA418" s="762"/>
      <c r="BB418" s="762"/>
      <c r="BC418" s="762"/>
      <c r="BD418" s="763"/>
      <c r="BE418" s="761">
        <f>PRESUPUESTO!BF80</f>
        <v>0</v>
      </c>
      <c r="BF418" s="762"/>
      <c r="BG418" s="762"/>
      <c r="BH418" s="762"/>
      <c r="BI418" s="762"/>
      <c r="BJ418" s="762"/>
      <c r="BK418" s="762"/>
      <c r="BL418" s="763"/>
      <c r="BM418" s="761">
        <f>PRESUPUESTO!BN80</f>
        <v>0</v>
      </c>
      <c r="BN418" s="762"/>
      <c r="BO418" s="762"/>
      <c r="BP418" s="762"/>
      <c r="BQ418" s="762"/>
      <c r="BR418" s="762"/>
      <c r="BS418" s="762"/>
      <c r="BT418" s="763"/>
      <c r="BU418" s="761">
        <f>PRESUPUESTO!BV80</f>
        <v>0</v>
      </c>
      <c r="BV418" s="762"/>
      <c r="BW418" s="762"/>
      <c r="BX418" s="762"/>
      <c r="BY418" s="762"/>
      <c r="BZ418" s="762"/>
      <c r="CA418" s="762"/>
      <c r="CB418" s="763"/>
      <c r="CC418" s="761">
        <f>PRESUPUESTO!CD80</f>
        <v>0</v>
      </c>
      <c r="CD418" s="762"/>
      <c r="CE418" s="762"/>
      <c r="CF418" s="762"/>
      <c r="CG418" s="762"/>
      <c r="CH418" s="762"/>
      <c r="CI418" s="762"/>
      <c r="CJ418" s="763"/>
      <c r="CK418" s="761">
        <f>PRESUPUESTO!CL80</f>
        <v>0</v>
      </c>
      <c r="CL418" s="762"/>
      <c r="CM418" s="762"/>
      <c r="CN418" s="762"/>
      <c r="CO418" s="762"/>
      <c r="CP418" s="762"/>
      <c r="CQ418" s="762"/>
      <c r="CR418" s="763"/>
      <c r="CS418" s="761">
        <f>PRESUPUESTO!CT80</f>
        <v>0</v>
      </c>
      <c r="CT418" s="762"/>
      <c r="CU418" s="762"/>
      <c r="CV418" s="762"/>
      <c r="CW418" s="762"/>
      <c r="CX418" s="762"/>
      <c r="CY418" s="762"/>
      <c r="CZ418" s="763"/>
      <c r="DA418" s="761">
        <f>PRESUPUESTO!DB80</f>
        <v>0</v>
      </c>
      <c r="DB418" s="762"/>
      <c r="DC418" s="762"/>
      <c r="DD418" s="762"/>
      <c r="DE418" s="762"/>
      <c r="DF418" s="762"/>
      <c r="DG418" s="762"/>
      <c r="DH418" s="763"/>
      <c r="DI418" s="761">
        <f>PRESUPUESTO!DJ80</f>
        <v>0</v>
      </c>
      <c r="DJ418" s="762"/>
      <c r="DK418" s="762"/>
      <c r="DL418" s="762"/>
      <c r="DM418" s="762"/>
      <c r="DN418" s="762"/>
      <c r="DO418" s="762"/>
      <c r="DP418" s="763"/>
      <c r="DQ418" s="761">
        <f>PRESUPUESTO!DR80</f>
        <v>0</v>
      </c>
      <c r="DR418" s="762"/>
      <c r="DS418" s="762"/>
      <c r="DT418" s="762"/>
      <c r="DU418" s="762"/>
      <c r="DV418" s="762"/>
      <c r="DW418" s="762"/>
      <c r="DX418" s="763"/>
      <c r="DY418" s="761">
        <f>PRESUPUESTO!DZ80</f>
        <v>0</v>
      </c>
      <c r="DZ418" s="762"/>
      <c r="EA418" s="762"/>
      <c r="EB418" s="762"/>
      <c r="EC418" s="762"/>
      <c r="ED418" s="762"/>
      <c r="EE418" s="762"/>
      <c r="EF418" s="763"/>
      <c r="EG418" s="761">
        <f>PRESUPUESTO!EH80</f>
        <v>0</v>
      </c>
      <c r="EH418" s="762"/>
      <c r="EI418" s="762"/>
      <c r="EJ418" s="762"/>
      <c r="EK418" s="762"/>
      <c r="EL418" s="762"/>
      <c r="EM418" s="762"/>
      <c r="EN418" s="763"/>
      <c r="EO418" s="761">
        <f>PRESUPUESTO!EP80</f>
        <v>0</v>
      </c>
      <c r="EP418" s="762"/>
      <c r="EQ418" s="762"/>
      <c r="ER418" s="762"/>
      <c r="ES418" s="762"/>
      <c r="ET418" s="762"/>
      <c r="EU418" s="762"/>
      <c r="EV418" s="763"/>
      <c r="EW418" s="761">
        <f>PRESUPUESTO!EX80</f>
        <v>0</v>
      </c>
      <c r="EX418" s="762"/>
      <c r="EY418" s="762"/>
      <c r="EZ418" s="762"/>
      <c r="FA418" s="762"/>
      <c r="FB418" s="762"/>
      <c r="FC418" s="762"/>
      <c r="FD418" s="763"/>
      <c r="FE418" s="761">
        <f>PRESUPUESTO!FF80</f>
        <v>0</v>
      </c>
      <c r="FF418" s="762"/>
      <c r="FG418" s="762"/>
      <c r="FH418" s="762"/>
      <c r="FI418" s="762"/>
      <c r="FJ418" s="762"/>
      <c r="FK418" s="762"/>
      <c r="FL418" s="763"/>
      <c r="FM418" s="761">
        <f>PRESUPUESTO!FN80</f>
        <v>0</v>
      </c>
      <c r="FN418" s="762"/>
      <c r="FO418" s="762"/>
      <c r="FP418" s="762"/>
      <c r="FQ418" s="762"/>
      <c r="FR418" s="762"/>
      <c r="FS418" s="762"/>
      <c r="FT418" s="763"/>
      <c r="FU418" s="761">
        <f>PRESUPUESTO!FV80</f>
        <v>0</v>
      </c>
      <c r="FV418" s="762"/>
      <c r="FW418" s="762"/>
      <c r="FX418" s="762"/>
      <c r="FY418" s="762"/>
      <c r="FZ418" s="762"/>
      <c r="GA418" s="762"/>
      <c r="GB418" s="763"/>
      <c r="GC418" s="761">
        <f>PRESUPUESTO!GD80</f>
        <v>0</v>
      </c>
      <c r="GD418" s="762"/>
      <c r="GE418" s="762"/>
      <c r="GF418" s="762"/>
      <c r="GG418" s="762"/>
      <c r="GH418" s="762"/>
      <c r="GI418" s="762"/>
      <c r="GJ418" s="763"/>
      <c r="GK418" s="761">
        <f>PRESUPUESTO!GL80</f>
        <v>0</v>
      </c>
      <c r="GL418" s="762"/>
      <c r="GM418" s="762"/>
      <c r="GN418" s="762"/>
      <c r="GO418" s="762"/>
      <c r="GP418" s="762"/>
      <c r="GQ418" s="762"/>
      <c r="GR418" s="763"/>
      <c r="GS418" s="761">
        <f>PRESUPUESTO!GT80</f>
        <v>0</v>
      </c>
      <c r="GT418" s="762"/>
      <c r="GU418" s="762"/>
      <c r="GV418" s="762"/>
      <c r="GW418" s="762"/>
      <c r="GX418" s="762"/>
      <c r="GY418" s="762"/>
      <c r="GZ418" s="763"/>
      <c r="HA418" s="761">
        <f>PRESUPUESTO!HB80</f>
        <v>0</v>
      </c>
      <c r="HB418" s="762"/>
      <c r="HC418" s="762"/>
      <c r="HD418" s="762"/>
      <c r="HE418" s="762"/>
      <c r="HF418" s="762"/>
      <c r="HG418" s="762"/>
      <c r="HH418" s="763"/>
      <c r="HI418" s="761">
        <f>PRESUPUESTO!HJ80</f>
        <v>0</v>
      </c>
      <c r="HJ418" s="762"/>
      <c r="HK418" s="762"/>
      <c r="HL418" s="762"/>
      <c r="HM418" s="762"/>
      <c r="HN418" s="762"/>
      <c r="HO418" s="762"/>
      <c r="HP418" s="763"/>
      <c r="HQ418" s="761">
        <f>PRESUPUESTO!HR80</f>
        <v>0</v>
      </c>
      <c r="HR418" s="762"/>
      <c r="HS418" s="762"/>
      <c r="HT418" s="762"/>
      <c r="HU418" s="762"/>
      <c r="HV418" s="762"/>
      <c r="HW418" s="762"/>
      <c r="HX418" s="763"/>
      <c r="HY418" s="761">
        <f>PRESUPUESTO!HZ80</f>
        <v>0</v>
      </c>
      <c r="HZ418" s="762"/>
      <c r="IA418" s="762"/>
      <c r="IB418" s="762"/>
      <c r="IC418" s="762"/>
      <c r="ID418" s="762"/>
      <c r="IE418" s="762"/>
      <c r="IF418" s="763"/>
      <c r="IG418" s="761">
        <f>PRESUPUESTO!IH80</f>
        <v>0</v>
      </c>
      <c r="IH418" s="762"/>
      <c r="II418" s="762"/>
      <c r="IJ418" s="762"/>
      <c r="IK418" s="762"/>
      <c r="IL418" s="762"/>
      <c r="IM418" s="762"/>
      <c r="IN418" s="763"/>
      <c r="IO418" s="761">
        <f>PRESUPUESTO!IP80</f>
        <v>0</v>
      </c>
      <c r="IP418" s="762"/>
      <c r="IQ418" s="762"/>
      <c r="IR418" s="762"/>
      <c r="IS418" s="762"/>
      <c r="IT418" s="762"/>
      <c r="IU418" s="762"/>
      <c r="IV418" s="763"/>
      <c r="IW418" s="761">
        <f>PRESUPUESTO!IX80</f>
        <v>0</v>
      </c>
      <c r="IX418" s="762"/>
      <c r="IY418" s="762"/>
      <c r="IZ418" s="762"/>
      <c r="JA418" s="762"/>
      <c r="JB418" s="762"/>
      <c r="JC418" s="762"/>
      <c r="JD418" s="763"/>
      <c r="JE418" s="761">
        <f>PRESUPUESTO!JF80</f>
        <v>0</v>
      </c>
      <c r="JF418" s="762"/>
      <c r="JG418" s="762"/>
      <c r="JH418" s="762"/>
      <c r="JI418" s="762"/>
      <c r="JJ418" s="762"/>
      <c r="JK418" s="762"/>
      <c r="JL418" s="763"/>
      <c r="JM418" s="761">
        <f>PRESUPUESTO!JN80</f>
        <v>0</v>
      </c>
      <c r="JN418" s="762"/>
      <c r="JO418" s="762"/>
      <c r="JP418" s="762"/>
      <c r="JQ418" s="762"/>
      <c r="JR418" s="762"/>
      <c r="JS418" s="762"/>
      <c r="JT418" s="763"/>
      <c r="JU418" s="761">
        <f>PRESUPUESTO!JV80</f>
        <v>0</v>
      </c>
      <c r="JV418" s="762"/>
      <c r="JW418" s="762"/>
      <c r="JX418" s="762"/>
      <c r="JY418" s="762"/>
      <c r="JZ418" s="762"/>
      <c r="KA418" s="762"/>
      <c r="KB418" s="763"/>
      <c r="KC418" s="761">
        <f>PRESUPUESTO!KD80</f>
        <v>0</v>
      </c>
      <c r="KD418" s="762"/>
      <c r="KE418" s="762"/>
      <c r="KF418" s="762"/>
      <c r="KG418" s="762"/>
      <c r="KH418" s="762"/>
      <c r="KI418" s="762"/>
      <c r="KJ418" s="763"/>
      <c r="KK418" s="761">
        <f>PRESUPUESTO!KL80</f>
        <v>0</v>
      </c>
      <c r="KL418" s="762"/>
      <c r="KM418" s="762"/>
      <c r="KN418" s="762"/>
      <c r="KO418" s="762"/>
      <c r="KP418" s="762"/>
      <c r="KQ418" s="762"/>
      <c r="KR418" s="763"/>
      <c r="KS418" s="761">
        <f>PRESUPUESTO!KT80</f>
        <v>0</v>
      </c>
      <c r="KT418" s="762"/>
      <c r="KU418" s="762"/>
      <c r="KV418" s="762"/>
      <c r="KW418" s="762"/>
      <c r="KX418" s="762"/>
      <c r="KY418" s="762"/>
      <c r="KZ418" s="763"/>
      <c r="LA418" s="761">
        <f>PRESUPUESTO!LB80</f>
        <v>0</v>
      </c>
      <c r="LB418" s="762"/>
      <c r="LC418" s="762"/>
      <c r="LD418" s="762"/>
      <c r="LE418" s="762"/>
      <c r="LF418" s="762"/>
      <c r="LG418" s="762"/>
      <c r="LH418" s="763"/>
      <c r="LI418" s="761">
        <f>PRESUPUESTO!LJ80</f>
        <v>0</v>
      </c>
      <c r="LJ418" s="762"/>
      <c r="LK418" s="762"/>
      <c r="LL418" s="762"/>
      <c r="LM418" s="762"/>
      <c r="LN418" s="762"/>
      <c r="LO418" s="762"/>
      <c r="LP418" s="763"/>
      <c r="LQ418" s="761">
        <f>PRESUPUESTO!LR80</f>
        <v>0</v>
      </c>
      <c r="LR418" s="762"/>
      <c r="LS418" s="762"/>
      <c r="LT418" s="762"/>
      <c r="LU418" s="762"/>
      <c r="LV418" s="762"/>
      <c r="LW418" s="762"/>
      <c r="LX418" s="763"/>
      <c r="LY418" s="761">
        <f>PRESUPUESTO!LZ80</f>
        <v>0</v>
      </c>
      <c r="LZ418" s="762"/>
      <c r="MA418" s="762"/>
      <c r="MB418" s="762"/>
      <c r="MC418" s="762"/>
      <c r="MD418" s="762"/>
      <c r="ME418" s="762"/>
      <c r="MF418" s="763"/>
      <c r="MG418" s="761">
        <f>PRESUPUESTO!MH80</f>
        <v>0</v>
      </c>
      <c r="MH418" s="762"/>
      <c r="MI418" s="762"/>
      <c r="MJ418" s="762"/>
      <c r="MK418" s="762"/>
      <c r="ML418" s="762"/>
      <c r="MM418" s="762"/>
      <c r="MN418" s="763"/>
      <c r="MO418" s="761">
        <f>PRESUPUESTO!MP80</f>
        <v>0</v>
      </c>
      <c r="MP418" s="762"/>
      <c r="MQ418" s="762"/>
      <c r="MR418" s="762"/>
      <c r="MS418" s="762"/>
      <c r="MT418" s="762"/>
      <c r="MU418" s="762"/>
      <c r="MV418" s="763"/>
      <c r="MW418" s="761">
        <f>PRESUPUESTO!MX80</f>
        <v>0</v>
      </c>
      <c r="MX418" s="762"/>
      <c r="MY418" s="762"/>
      <c r="MZ418" s="762"/>
      <c r="NA418" s="762"/>
      <c r="NB418" s="762"/>
      <c r="NC418" s="762"/>
      <c r="ND418" s="763"/>
      <c r="NE418" s="761">
        <f>PRESUPUESTO!NF80</f>
        <v>0</v>
      </c>
      <c r="NF418" s="762"/>
      <c r="NG418" s="762"/>
      <c r="NH418" s="762"/>
      <c r="NI418" s="762"/>
      <c r="NJ418" s="762"/>
      <c r="NK418" s="762"/>
      <c r="NL418" s="763"/>
      <c r="NM418" s="761">
        <f>PRESUPUESTO!NN80</f>
        <v>0</v>
      </c>
      <c r="NN418" s="762"/>
      <c r="NO418" s="762"/>
      <c r="NP418" s="762"/>
      <c r="NQ418" s="762"/>
      <c r="NR418" s="762"/>
      <c r="NS418" s="762"/>
      <c r="NT418" s="763"/>
      <c r="NU418" s="761">
        <f>PRESUPUESTO!NV80</f>
        <v>0</v>
      </c>
      <c r="NV418" s="762"/>
      <c r="NW418" s="762"/>
      <c r="NX418" s="762"/>
      <c r="NY418" s="762"/>
      <c r="NZ418" s="762"/>
      <c r="OA418" s="762"/>
      <c r="OB418" s="763"/>
      <c r="OC418" s="761">
        <f>PRESUPUESTO!OD80</f>
        <v>0</v>
      </c>
      <c r="OD418" s="762"/>
      <c r="OE418" s="762"/>
      <c r="OF418" s="762"/>
      <c r="OG418" s="762"/>
      <c r="OH418" s="762"/>
      <c r="OI418" s="762"/>
      <c r="OJ418" s="763"/>
      <c r="OK418" s="761">
        <f>PRESUPUESTO!OL80</f>
        <v>0</v>
      </c>
      <c r="OL418" s="762"/>
      <c r="OM418" s="762"/>
      <c r="ON418" s="762"/>
      <c r="OO418" s="762"/>
      <c r="OP418" s="762"/>
      <c r="OQ418" s="762"/>
      <c r="OR418" s="763"/>
      <c r="OS418" s="761">
        <f>PRESUPUESTO!OT80</f>
        <v>0</v>
      </c>
      <c r="OT418" s="762"/>
      <c r="OU418" s="762"/>
      <c r="OV418" s="762"/>
      <c r="OW418" s="762"/>
      <c r="OX418" s="762"/>
      <c r="OY418" s="762"/>
      <c r="OZ418" s="763"/>
      <c r="PA418" s="761">
        <f>PRESUPUESTO!PB80</f>
        <v>0</v>
      </c>
      <c r="PB418" s="762"/>
      <c r="PC418" s="762"/>
      <c r="PD418" s="762"/>
      <c r="PE418" s="762"/>
      <c r="PF418" s="762"/>
      <c r="PG418" s="762"/>
      <c r="PH418" s="763"/>
      <c r="PI418" s="761">
        <f>PRESUPUESTO!PJ80</f>
        <v>0</v>
      </c>
      <c r="PJ418" s="762"/>
      <c r="PK418" s="762"/>
      <c r="PL418" s="762"/>
      <c r="PM418" s="762"/>
      <c r="PN418" s="762"/>
      <c r="PO418" s="762"/>
      <c r="PP418" s="763"/>
      <c r="PQ418" s="761">
        <f>PRESUPUESTO!PR80</f>
        <v>0</v>
      </c>
      <c r="PR418" s="762"/>
      <c r="PS418" s="762"/>
      <c r="PT418" s="762"/>
      <c r="PU418" s="762"/>
      <c r="PV418" s="762"/>
      <c r="PW418" s="762"/>
      <c r="PX418" s="763"/>
      <c r="PY418" s="761">
        <f>PRESUPUESTO!PZ80</f>
        <v>0</v>
      </c>
      <c r="PZ418" s="762"/>
      <c r="QA418" s="762"/>
      <c r="QB418" s="762"/>
      <c r="QC418" s="762"/>
      <c r="QD418" s="762"/>
      <c r="QE418" s="762"/>
      <c r="QF418" s="763"/>
      <c r="QG418" s="761">
        <f>PRESUPUESTO!QH80</f>
        <v>0</v>
      </c>
      <c r="QH418" s="762"/>
      <c r="QI418" s="762"/>
      <c r="QJ418" s="762"/>
      <c r="QK418" s="762"/>
      <c r="QL418" s="762"/>
      <c r="QM418" s="762"/>
      <c r="QN418" s="763"/>
      <c r="QO418" s="761">
        <f>PRESUPUESTO!QP80</f>
        <v>0</v>
      </c>
      <c r="QP418" s="762"/>
      <c r="QQ418" s="762"/>
      <c r="QR418" s="762"/>
      <c r="QS418" s="762"/>
      <c r="QT418" s="762"/>
      <c r="QU418" s="762"/>
      <c r="QV418" s="763"/>
      <c r="QW418" s="761">
        <f>PRESUPUESTO!QX80</f>
        <v>0</v>
      </c>
      <c r="QX418" s="762"/>
      <c r="QY418" s="762"/>
      <c r="QZ418" s="762"/>
      <c r="RA418" s="762"/>
      <c r="RB418" s="762"/>
      <c r="RC418" s="762"/>
      <c r="RD418" s="763"/>
      <c r="RE418" s="761">
        <f>PRESUPUESTO!RF80</f>
        <v>0</v>
      </c>
      <c r="RF418" s="762"/>
      <c r="RG418" s="762"/>
      <c r="RH418" s="762"/>
      <c r="RI418" s="762"/>
      <c r="RJ418" s="762"/>
      <c r="RK418" s="762"/>
      <c r="RL418" s="763"/>
      <c r="RM418" s="761">
        <f>PRESUPUESTO!RN80</f>
        <v>0</v>
      </c>
      <c r="RN418" s="762"/>
      <c r="RO418" s="762"/>
      <c r="RP418" s="762"/>
      <c r="RQ418" s="762"/>
      <c r="RR418" s="762"/>
      <c r="RS418" s="762"/>
      <c r="RT418" s="763"/>
      <c r="RU418" s="761">
        <f>PRESUPUESTO!RV80</f>
        <v>0</v>
      </c>
      <c r="RV418" s="762"/>
      <c r="RW418" s="762"/>
      <c r="RX418" s="762"/>
      <c r="RY418" s="762"/>
      <c r="RZ418" s="762"/>
      <c r="SA418" s="762"/>
      <c r="SB418" s="763"/>
      <c r="SC418" s="761">
        <f>PRESUPUESTO!SD80</f>
        <v>0</v>
      </c>
      <c r="SD418" s="762"/>
      <c r="SE418" s="762"/>
      <c r="SF418" s="762"/>
      <c r="SG418" s="762"/>
      <c r="SH418" s="762"/>
      <c r="SI418" s="762"/>
      <c r="SJ418" s="763"/>
      <c r="SK418" s="761">
        <f>PRESUPUESTO!SL80</f>
        <v>0</v>
      </c>
      <c r="SL418" s="762"/>
      <c r="SM418" s="762"/>
      <c r="SN418" s="762"/>
      <c r="SO418" s="762"/>
      <c r="SP418" s="762"/>
      <c r="SQ418" s="762"/>
      <c r="SR418" s="763"/>
      <c r="SS418" s="761">
        <f>PRESUPUESTO!ST80</f>
        <v>0</v>
      </c>
      <c r="ST418" s="762"/>
      <c r="SU418" s="762"/>
      <c r="SV418" s="762"/>
      <c r="SW418" s="762"/>
      <c r="SX418" s="762"/>
      <c r="SY418" s="762"/>
      <c r="SZ418" s="763"/>
      <c r="TA418" s="761">
        <f>PRESUPUESTO!TB80</f>
        <v>0</v>
      </c>
      <c r="TB418" s="762"/>
      <c r="TC418" s="762"/>
      <c r="TD418" s="762"/>
      <c r="TE418" s="762"/>
      <c r="TF418" s="762"/>
      <c r="TG418" s="762"/>
      <c r="TH418" s="763"/>
      <c r="TI418" s="761">
        <f>PRESUPUESTO!TJ80</f>
        <v>0</v>
      </c>
      <c r="TJ418" s="762"/>
      <c r="TK418" s="762"/>
      <c r="TL418" s="762"/>
      <c r="TM418" s="762"/>
      <c r="TN418" s="762"/>
      <c r="TO418" s="762"/>
      <c r="TP418" s="763"/>
      <c r="TQ418" s="761">
        <f>PRESUPUESTO!TR80</f>
        <v>0</v>
      </c>
      <c r="TR418" s="762"/>
      <c r="TS418" s="762"/>
      <c r="TT418" s="762"/>
      <c r="TU418" s="762"/>
      <c r="TV418" s="762"/>
      <c r="TW418" s="762"/>
      <c r="TX418" s="763"/>
      <c r="TY418" s="761">
        <f>PRESUPUESTO!TZ80</f>
        <v>0</v>
      </c>
      <c r="TZ418" s="762"/>
      <c r="UA418" s="762"/>
      <c r="UB418" s="762"/>
      <c r="UC418" s="762"/>
      <c r="UD418" s="762"/>
      <c r="UE418" s="762"/>
      <c r="UF418" s="763"/>
      <c r="UG418" s="761">
        <f>PRESUPUESTO!UH80</f>
        <v>0</v>
      </c>
      <c r="UH418" s="762"/>
      <c r="UI418" s="762"/>
      <c r="UJ418" s="762"/>
      <c r="UK418" s="762"/>
      <c r="UL418" s="762"/>
      <c r="UM418" s="762"/>
      <c r="UN418" s="763"/>
      <c r="UO418" s="761">
        <f>PRESUPUESTO!UP80</f>
        <v>0</v>
      </c>
      <c r="UP418" s="762"/>
      <c r="UQ418" s="762"/>
      <c r="UR418" s="762"/>
      <c r="US418" s="762"/>
      <c r="UT418" s="762"/>
      <c r="UU418" s="762"/>
      <c r="UV418" s="763"/>
      <c r="UW418" s="761">
        <f>PRESUPUESTO!UX80</f>
        <v>0</v>
      </c>
      <c r="UX418" s="762"/>
      <c r="UY418" s="762"/>
      <c r="UZ418" s="762"/>
      <c r="VA418" s="762"/>
      <c r="VB418" s="762"/>
      <c r="VC418" s="762"/>
      <c r="VD418" s="763"/>
      <c r="VE418" s="761">
        <f>PRESUPUESTO!VF80</f>
        <v>0</v>
      </c>
      <c r="VF418" s="762"/>
      <c r="VG418" s="762"/>
      <c r="VH418" s="762"/>
      <c r="VI418" s="762"/>
      <c r="VJ418" s="762"/>
      <c r="VK418" s="762"/>
      <c r="VL418" s="763"/>
      <c r="VM418" s="761">
        <f>PRESUPUESTO!VN80</f>
        <v>0</v>
      </c>
      <c r="VN418" s="762"/>
      <c r="VO418" s="762"/>
      <c r="VP418" s="762"/>
      <c r="VQ418" s="762"/>
      <c r="VR418" s="762"/>
      <c r="VS418" s="762"/>
      <c r="VT418" s="763"/>
      <c r="VU418" s="761">
        <f>PRESUPUESTO!VV80</f>
        <v>0</v>
      </c>
      <c r="VV418" s="762"/>
      <c r="VW418" s="762"/>
      <c r="VX418" s="762"/>
      <c r="VY418" s="762"/>
      <c r="VZ418" s="762"/>
      <c r="WA418" s="762"/>
      <c r="WB418" s="763"/>
      <c r="WC418" s="761">
        <f>PRESUPUESTO!WD80</f>
        <v>0</v>
      </c>
      <c r="WD418" s="762"/>
      <c r="WE418" s="762"/>
      <c r="WF418" s="762"/>
      <c r="WG418" s="762"/>
      <c r="WH418" s="762"/>
      <c r="WI418" s="762"/>
      <c r="WJ418" s="763"/>
      <c r="WK418" s="761">
        <f>PRESUPUESTO!WL80</f>
        <v>0</v>
      </c>
      <c r="WL418" s="762"/>
      <c r="WM418" s="762"/>
      <c r="WN418" s="762"/>
      <c r="WO418" s="762"/>
      <c r="WP418" s="762"/>
      <c r="WQ418" s="762"/>
      <c r="WR418" s="763"/>
      <c r="WS418" s="761">
        <f>PRESUPUESTO!WT80</f>
        <v>0</v>
      </c>
      <c r="WT418" s="762"/>
      <c r="WU418" s="762"/>
      <c r="WV418" s="762"/>
      <c r="WW418" s="762"/>
      <c r="WX418" s="762"/>
      <c r="WY418" s="762"/>
      <c r="WZ418" s="763"/>
      <c r="XA418" s="761">
        <f>PRESUPUESTO!XB80</f>
        <v>0</v>
      </c>
      <c r="XB418" s="762"/>
      <c r="XC418" s="762"/>
      <c r="XD418" s="762"/>
      <c r="XE418" s="762"/>
      <c r="XF418" s="762"/>
      <c r="XG418" s="762"/>
      <c r="XH418" s="763"/>
      <c r="XI418" s="761">
        <f>PRESUPUESTO!XJ80</f>
        <v>0</v>
      </c>
      <c r="XJ418" s="762"/>
      <c r="XK418" s="762"/>
      <c r="XL418" s="762"/>
      <c r="XM418" s="762"/>
      <c r="XN418" s="762"/>
      <c r="XO418" s="762"/>
      <c r="XP418" s="763"/>
      <c r="XQ418" s="761">
        <f>PRESUPUESTO!XR80</f>
        <v>0</v>
      </c>
      <c r="XR418" s="762"/>
      <c r="XS418" s="762"/>
      <c r="XT418" s="762"/>
      <c r="XU418" s="762"/>
      <c r="XV418" s="762"/>
      <c r="XW418" s="762"/>
      <c r="XX418" s="763"/>
      <c r="XY418" s="761">
        <f>PRESUPUESTO!XZ80</f>
        <v>0</v>
      </c>
      <c r="XZ418" s="762"/>
      <c r="YA418" s="762"/>
      <c r="YB418" s="762"/>
      <c r="YC418" s="762"/>
      <c r="YD418" s="762"/>
      <c r="YE418" s="762"/>
      <c r="YF418" s="763"/>
      <c r="YG418" s="761">
        <f>PRESUPUESTO!YH80</f>
        <v>0</v>
      </c>
      <c r="YH418" s="762"/>
      <c r="YI418" s="762"/>
      <c r="YJ418" s="762"/>
      <c r="YK418" s="762"/>
      <c r="YL418" s="762"/>
      <c r="YM418" s="762"/>
      <c r="YN418" s="763"/>
      <c r="YO418" s="761">
        <f>PRESUPUESTO!YP80</f>
        <v>0</v>
      </c>
      <c r="YP418" s="762"/>
      <c r="YQ418" s="762"/>
      <c r="YR418" s="762"/>
      <c r="YS418" s="762"/>
      <c r="YT418" s="762"/>
      <c r="YU418" s="762"/>
      <c r="YV418" s="763"/>
      <c r="YW418" s="761">
        <f>PRESUPUESTO!YX80</f>
        <v>0</v>
      </c>
      <c r="YX418" s="762"/>
      <c r="YY418" s="762"/>
      <c r="YZ418" s="762"/>
      <c r="ZA418" s="762"/>
      <c r="ZB418" s="762"/>
      <c r="ZC418" s="762"/>
      <c r="ZD418" s="763"/>
      <c r="ZE418" s="761">
        <f>PRESUPUESTO!ZF80</f>
        <v>0</v>
      </c>
      <c r="ZF418" s="762"/>
      <c r="ZG418" s="762"/>
      <c r="ZH418" s="762"/>
      <c r="ZI418" s="762"/>
      <c r="ZJ418" s="762"/>
      <c r="ZK418" s="762"/>
      <c r="ZL418" s="763"/>
      <c r="ZM418" s="761">
        <f>PRESUPUESTO!ZN80</f>
        <v>0</v>
      </c>
      <c r="ZN418" s="762"/>
      <c r="ZO418" s="762"/>
      <c r="ZP418" s="762"/>
      <c r="ZQ418" s="762"/>
      <c r="ZR418" s="762"/>
      <c r="ZS418" s="762"/>
      <c r="ZT418" s="763"/>
      <c r="ZU418" s="761">
        <f>PRESUPUESTO!ZV80</f>
        <v>0</v>
      </c>
      <c r="ZV418" s="762"/>
      <c r="ZW418" s="762"/>
      <c r="ZX418" s="762"/>
      <c r="ZY418" s="762"/>
      <c r="ZZ418" s="762"/>
      <c r="AAA418" s="762"/>
      <c r="AAB418" s="763"/>
      <c r="AAC418" s="761">
        <f>PRESUPUESTO!AAD80</f>
        <v>0</v>
      </c>
      <c r="AAD418" s="762"/>
      <c r="AAE418" s="762"/>
      <c r="AAF418" s="762"/>
      <c r="AAG418" s="762"/>
      <c r="AAH418" s="762"/>
      <c r="AAI418" s="762"/>
      <c r="AAJ418" s="763"/>
      <c r="AAK418" s="761">
        <f>PRESUPUESTO!AAL80</f>
        <v>0</v>
      </c>
      <c r="AAL418" s="762"/>
      <c r="AAM418" s="762"/>
      <c r="AAN418" s="762"/>
      <c r="AAO418" s="762"/>
      <c r="AAP418" s="762"/>
      <c r="AAQ418" s="762"/>
      <c r="AAR418" s="763"/>
      <c r="AAS418" s="761">
        <f>PRESUPUESTO!AAT80</f>
        <v>0</v>
      </c>
      <c r="AAT418" s="762"/>
      <c r="AAU418" s="762"/>
      <c r="AAV418" s="762"/>
      <c r="AAW418" s="762"/>
      <c r="AAX418" s="762"/>
      <c r="AAY418" s="762"/>
      <c r="AAZ418" s="763"/>
      <c r="ABA418" s="761">
        <f>PRESUPUESTO!ABB80</f>
        <v>0</v>
      </c>
      <c r="ABB418" s="762"/>
      <c r="ABC418" s="762"/>
      <c r="ABD418" s="762"/>
      <c r="ABE418" s="762"/>
      <c r="ABF418" s="762"/>
      <c r="ABG418" s="762"/>
      <c r="ABH418" s="763"/>
      <c r="ABI418" s="761">
        <f>PRESUPUESTO!ABJ80</f>
        <v>0</v>
      </c>
      <c r="ABJ418" s="762"/>
      <c r="ABK418" s="762"/>
      <c r="ABL418" s="762"/>
      <c r="ABM418" s="762"/>
      <c r="ABN418" s="762"/>
      <c r="ABO418" s="762"/>
      <c r="ABP418" s="763"/>
      <c r="ABQ418" s="761">
        <f>PRESUPUESTO!ABR80</f>
        <v>0</v>
      </c>
      <c r="ABR418" s="762"/>
      <c r="ABS418" s="762"/>
      <c r="ABT418" s="762"/>
      <c r="ABU418" s="762"/>
      <c r="ABV418" s="762"/>
      <c r="ABW418" s="762"/>
      <c r="ABX418" s="763"/>
      <c r="ABY418" s="761">
        <f>PRESUPUESTO!ABZ80</f>
        <v>0</v>
      </c>
      <c r="ABZ418" s="762"/>
      <c r="ACA418" s="762"/>
      <c r="ACB418" s="762"/>
      <c r="ACC418" s="762"/>
      <c r="ACD418" s="762"/>
      <c r="ACE418" s="762"/>
      <c r="ACF418" s="763"/>
      <c r="ACG418" s="761">
        <f>PRESUPUESTO!ACH80</f>
        <v>0</v>
      </c>
      <c r="ACH418" s="762"/>
      <c r="ACI418" s="762"/>
      <c r="ACJ418" s="762"/>
      <c r="ACK418" s="762"/>
      <c r="ACL418" s="762"/>
      <c r="ACM418" s="762"/>
      <c r="ACN418" s="763"/>
      <c r="ACO418" s="761">
        <f>PRESUPUESTO!ACP80</f>
        <v>0</v>
      </c>
      <c r="ACP418" s="762"/>
      <c r="ACQ418" s="762"/>
      <c r="ACR418" s="762"/>
      <c r="ACS418" s="762"/>
      <c r="ACT418" s="762"/>
      <c r="ACU418" s="762"/>
      <c r="ACV418" s="763"/>
      <c r="ACW418" s="761">
        <f>PRESUPUESTO!ACX80</f>
        <v>0</v>
      </c>
      <c r="ACX418" s="762"/>
      <c r="ACY418" s="762"/>
      <c r="ACZ418" s="762"/>
      <c r="ADA418" s="762"/>
      <c r="ADB418" s="762"/>
      <c r="ADC418" s="762"/>
      <c r="ADD418" s="763"/>
      <c r="ADE418" s="761">
        <f>PRESUPUESTO!ADF80</f>
        <v>0</v>
      </c>
      <c r="ADF418" s="762"/>
      <c r="ADG418" s="762"/>
      <c r="ADH418" s="762"/>
      <c r="ADI418" s="762"/>
      <c r="ADJ418" s="762"/>
      <c r="ADK418" s="762"/>
      <c r="ADL418" s="763"/>
      <c r="ADM418" s="761">
        <f>PRESUPUESTO!ADN80</f>
        <v>0</v>
      </c>
      <c r="ADN418" s="762"/>
      <c r="ADO418" s="762"/>
      <c r="ADP418" s="762"/>
      <c r="ADQ418" s="762"/>
      <c r="ADR418" s="762"/>
      <c r="ADS418" s="762"/>
      <c r="ADT418" s="763"/>
      <c r="ADU418" s="761">
        <f>PRESUPUESTO!ADV80</f>
        <v>0</v>
      </c>
      <c r="ADV418" s="762"/>
      <c r="ADW418" s="762"/>
      <c r="ADX418" s="762"/>
      <c r="ADY418" s="762"/>
      <c r="ADZ418" s="762"/>
      <c r="AEA418" s="762"/>
      <c r="AEB418" s="763"/>
      <c r="AEC418" s="761">
        <f>PRESUPUESTO!AED80</f>
        <v>0</v>
      </c>
      <c r="AED418" s="762"/>
      <c r="AEE418" s="762"/>
      <c r="AEF418" s="762"/>
      <c r="AEG418" s="762"/>
      <c r="AEH418" s="762"/>
      <c r="AEI418" s="762"/>
      <c r="AEJ418" s="763"/>
      <c r="AEK418" s="761">
        <f>PRESUPUESTO!AEL80</f>
        <v>0</v>
      </c>
      <c r="AEL418" s="762"/>
      <c r="AEM418" s="762"/>
      <c r="AEN418" s="762"/>
      <c r="AEO418" s="762"/>
      <c r="AEP418" s="762"/>
      <c r="AEQ418" s="762"/>
      <c r="AER418" s="763"/>
      <c r="AES418" s="761">
        <f>PRESUPUESTO!AET80</f>
        <v>0</v>
      </c>
      <c r="AET418" s="762"/>
      <c r="AEU418" s="762"/>
      <c r="AEV418" s="762"/>
      <c r="AEW418" s="762"/>
      <c r="AEX418" s="762"/>
      <c r="AEY418" s="762"/>
      <c r="AEZ418" s="763"/>
      <c r="AFA418" s="761">
        <f>PRESUPUESTO!AFB80</f>
        <v>0</v>
      </c>
      <c r="AFB418" s="762"/>
      <c r="AFC418" s="762"/>
      <c r="AFD418" s="762"/>
      <c r="AFE418" s="762"/>
      <c r="AFF418" s="762"/>
      <c r="AFG418" s="762"/>
      <c r="AFH418" s="763"/>
      <c r="AFI418" s="761">
        <f>PRESUPUESTO!AFJ80</f>
        <v>0</v>
      </c>
      <c r="AFJ418" s="762"/>
      <c r="AFK418" s="762"/>
      <c r="AFL418" s="762"/>
      <c r="AFM418" s="762"/>
      <c r="AFN418" s="762"/>
      <c r="AFO418" s="762"/>
      <c r="AFP418" s="763"/>
      <c r="AFQ418" s="761">
        <f>PRESUPUESTO!AFR80</f>
        <v>0</v>
      </c>
      <c r="AFR418" s="762"/>
      <c r="AFS418" s="762"/>
      <c r="AFT418" s="762"/>
      <c r="AFU418" s="762"/>
      <c r="AFV418" s="762"/>
      <c r="AFW418" s="762"/>
      <c r="AFX418" s="763"/>
      <c r="AFY418" s="761">
        <f>PRESUPUESTO!AFZ80</f>
        <v>0</v>
      </c>
      <c r="AFZ418" s="762"/>
      <c r="AGA418" s="762"/>
      <c r="AGB418" s="762"/>
      <c r="AGC418" s="762"/>
      <c r="AGD418" s="762"/>
      <c r="AGE418" s="762"/>
      <c r="AGF418" s="763"/>
      <c r="AGG418" s="761">
        <f>PRESUPUESTO!AGH80</f>
        <v>0</v>
      </c>
      <c r="AGH418" s="762"/>
      <c r="AGI418" s="762"/>
      <c r="AGJ418" s="762"/>
      <c r="AGK418" s="762"/>
      <c r="AGL418" s="762"/>
      <c r="AGM418" s="762"/>
      <c r="AGN418" s="763"/>
      <c r="AGO418" s="761">
        <f>PRESUPUESTO!AGP80</f>
        <v>0</v>
      </c>
      <c r="AGP418" s="762"/>
      <c r="AGQ418" s="762"/>
      <c r="AGR418" s="762"/>
      <c r="AGS418" s="762"/>
      <c r="AGT418" s="762"/>
      <c r="AGU418" s="762"/>
      <c r="AGV418" s="763"/>
      <c r="AGW418" s="761">
        <f>PRESUPUESTO!AGX80</f>
        <v>0</v>
      </c>
      <c r="AGX418" s="762"/>
      <c r="AGY418" s="762"/>
      <c r="AGZ418" s="762"/>
      <c r="AHA418" s="762"/>
      <c r="AHB418" s="762"/>
      <c r="AHC418" s="762"/>
      <c r="AHD418" s="763"/>
      <c r="AHE418" s="761">
        <f>PRESUPUESTO!AHF80</f>
        <v>0</v>
      </c>
      <c r="AHF418" s="762"/>
      <c r="AHG418" s="762"/>
      <c r="AHH418" s="762"/>
      <c r="AHI418" s="762"/>
      <c r="AHJ418" s="762"/>
      <c r="AHK418" s="762"/>
      <c r="AHL418" s="763"/>
      <c r="AHM418" s="761">
        <f>PRESUPUESTO!AHN80</f>
        <v>0</v>
      </c>
      <c r="AHN418" s="762"/>
      <c r="AHO418" s="762"/>
      <c r="AHP418" s="762"/>
      <c r="AHQ418" s="762"/>
      <c r="AHR418" s="762"/>
      <c r="AHS418" s="762"/>
      <c r="AHT418" s="763"/>
      <c r="AHU418" s="761">
        <f>PRESUPUESTO!AHV80</f>
        <v>0</v>
      </c>
      <c r="AHV418" s="762"/>
      <c r="AHW418" s="762"/>
      <c r="AHX418" s="762"/>
      <c r="AHY418" s="762"/>
      <c r="AHZ418" s="762"/>
      <c r="AIA418" s="762"/>
      <c r="AIB418" s="763"/>
      <c r="AIC418" s="761">
        <f>PRESUPUESTO!AID80</f>
        <v>0</v>
      </c>
      <c r="AID418" s="762"/>
      <c r="AIE418" s="762"/>
      <c r="AIF418" s="762"/>
      <c r="AIG418" s="762"/>
      <c r="AIH418" s="762"/>
      <c r="AII418" s="762"/>
      <c r="AIJ418" s="763"/>
      <c r="AIK418" s="761">
        <f>PRESUPUESTO!AIL80</f>
        <v>0</v>
      </c>
      <c r="AIL418" s="762"/>
      <c r="AIM418" s="762"/>
      <c r="AIN418" s="762"/>
      <c r="AIO418" s="762"/>
      <c r="AIP418" s="762"/>
      <c r="AIQ418" s="762"/>
      <c r="AIR418" s="763"/>
      <c r="AIS418" s="761">
        <f>PRESUPUESTO!AIT80</f>
        <v>0</v>
      </c>
      <c r="AIT418" s="762"/>
      <c r="AIU418" s="762"/>
      <c r="AIV418" s="762"/>
      <c r="AIW418" s="762"/>
      <c r="AIX418" s="762"/>
      <c r="AIY418" s="762"/>
      <c r="AIZ418" s="763"/>
      <c r="AJA418" s="761">
        <f>PRESUPUESTO!AJB80</f>
        <v>0</v>
      </c>
      <c r="AJB418" s="762"/>
      <c r="AJC418" s="762"/>
      <c r="AJD418" s="762"/>
      <c r="AJE418" s="762"/>
      <c r="AJF418" s="762"/>
      <c r="AJG418" s="762"/>
      <c r="AJH418" s="763"/>
      <c r="AJI418" s="761">
        <f>PRESUPUESTO!AJJ80</f>
        <v>0</v>
      </c>
      <c r="AJJ418" s="762"/>
      <c r="AJK418" s="762"/>
      <c r="AJL418" s="762"/>
      <c r="AJM418" s="762"/>
      <c r="AJN418" s="762"/>
      <c r="AJO418" s="762"/>
      <c r="AJP418" s="763"/>
      <c r="AJQ418" s="761">
        <f>PRESUPUESTO!AJR80</f>
        <v>0</v>
      </c>
      <c r="AJR418" s="762"/>
      <c r="AJS418" s="762"/>
      <c r="AJT418" s="762"/>
      <c r="AJU418" s="762"/>
      <c r="AJV418" s="762"/>
      <c r="AJW418" s="762"/>
      <c r="AJX418" s="763"/>
      <c r="AJY418" s="761">
        <f>PRESUPUESTO!AJZ80</f>
        <v>0</v>
      </c>
      <c r="AJZ418" s="762"/>
      <c r="AKA418" s="762"/>
      <c r="AKB418" s="762"/>
      <c r="AKC418" s="762"/>
      <c r="AKD418" s="762"/>
      <c r="AKE418" s="762"/>
      <c r="AKF418" s="763"/>
      <c r="AKG418" s="761">
        <f>PRESUPUESTO!AKH80</f>
        <v>0</v>
      </c>
      <c r="AKH418" s="762"/>
      <c r="AKI418" s="762"/>
      <c r="AKJ418" s="762"/>
      <c r="AKK418" s="762"/>
      <c r="AKL418" s="762"/>
      <c r="AKM418" s="762"/>
      <c r="AKN418" s="763"/>
      <c r="AKO418" s="761">
        <f>PRESUPUESTO!AKP80</f>
        <v>0</v>
      </c>
      <c r="AKP418" s="762"/>
      <c r="AKQ418" s="762"/>
      <c r="AKR418" s="762"/>
      <c r="AKS418" s="762"/>
      <c r="AKT418" s="762"/>
      <c r="AKU418" s="762"/>
      <c r="AKV418" s="763"/>
      <c r="AKW418" s="761">
        <f>PRESUPUESTO!AKX80</f>
        <v>0</v>
      </c>
      <c r="AKX418" s="762"/>
      <c r="AKY418" s="762"/>
      <c r="AKZ418" s="762"/>
      <c r="ALA418" s="762"/>
      <c r="ALB418" s="762"/>
      <c r="ALC418" s="762"/>
      <c r="ALD418" s="763"/>
      <c r="ALE418" s="761">
        <f>PRESUPUESTO!ALF80</f>
        <v>0</v>
      </c>
      <c r="ALF418" s="762"/>
      <c r="ALG418" s="762"/>
      <c r="ALH418" s="762"/>
      <c r="ALI418" s="762"/>
      <c r="ALJ418" s="762"/>
      <c r="ALK418" s="762"/>
      <c r="ALL418" s="763"/>
      <c r="ALM418" s="761">
        <f>PRESUPUESTO!ALN80</f>
        <v>0</v>
      </c>
      <c r="ALN418" s="762"/>
      <c r="ALO418" s="762"/>
      <c r="ALP418" s="762"/>
      <c r="ALQ418" s="762"/>
      <c r="ALR418" s="762"/>
      <c r="ALS418" s="762"/>
      <c r="ALT418" s="763"/>
      <c r="ALU418" s="761">
        <f>PRESUPUESTO!ALV80</f>
        <v>0</v>
      </c>
      <c r="ALV418" s="762"/>
      <c r="ALW418" s="762"/>
      <c r="ALX418" s="762"/>
      <c r="ALY418" s="762"/>
      <c r="ALZ418" s="762"/>
      <c r="AMA418" s="762"/>
      <c r="AMB418" s="763"/>
      <c r="AMC418" s="761">
        <f>PRESUPUESTO!AMD80</f>
        <v>0</v>
      </c>
      <c r="AMD418" s="762"/>
      <c r="AME418" s="762"/>
      <c r="AMF418" s="762"/>
      <c r="AMG418" s="762"/>
      <c r="AMH418" s="762"/>
      <c r="AMI418" s="762"/>
      <c r="AMJ418" s="763"/>
      <c r="AMK418" s="761">
        <f>PRESUPUESTO!AML80</f>
        <v>0</v>
      </c>
      <c r="AML418" s="762"/>
      <c r="AMM418" s="762"/>
      <c r="AMN418" s="762"/>
      <c r="AMO418" s="762"/>
      <c r="AMP418" s="762"/>
      <c r="AMQ418" s="762"/>
      <c r="AMR418" s="763"/>
      <c r="AMS418" s="761">
        <f>PRESUPUESTO!AMT80</f>
        <v>0</v>
      </c>
      <c r="AMT418" s="762"/>
      <c r="AMU418" s="762"/>
      <c r="AMV418" s="762"/>
      <c r="AMW418" s="762"/>
      <c r="AMX418" s="762"/>
      <c r="AMY418" s="762"/>
      <c r="AMZ418" s="763"/>
      <c r="ANA418" s="761">
        <f>PRESUPUESTO!ANB80</f>
        <v>0</v>
      </c>
      <c r="ANB418" s="762"/>
      <c r="ANC418" s="762"/>
      <c r="AND418" s="762"/>
      <c r="ANE418" s="762"/>
      <c r="ANF418" s="762"/>
      <c r="ANG418" s="762"/>
      <c r="ANH418" s="763"/>
      <c r="ANI418" s="761">
        <f>PRESUPUESTO!ANJ80</f>
        <v>0</v>
      </c>
      <c r="ANJ418" s="762"/>
      <c r="ANK418" s="762"/>
      <c r="ANL418" s="762"/>
      <c r="ANM418" s="762"/>
      <c r="ANN418" s="762"/>
      <c r="ANO418" s="762"/>
      <c r="ANP418" s="763"/>
      <c r="ANQ418" s="761">
        <f>PRESUPUESTO!ANR80</f>
        <v>0</v>
      </c>
      <c r="ANR418" s="762"/>
      <c r="ANS418" s="762"/>
      <c r="ANT418" s="762"/>
      <c r="ANU418" s="762"/>
      <c r="ANV418" s="762"/>
      <c r="ANW418" s="762"/>
      <c r="ANX418" s="763"/>
      <c r="ANY418" s="761">
        <f>PRESUPUESTO!ANZ80</f>
        <v>0</v>
      </c>
      <c r="ANZ418" s="762"/>
      <c r="AOA418" s="762"/>
      <c r="AOB418" s="762"/>
      <c r="AOC418" s="762"/>
      <c r="AOD418" s="762"/>
      <c r="AOE418" s="762"/>
      <c r="AOF418" s="763"/>
      <c r="AOG418" s="761">
        <f>PRESUPUESTO!AOH80</f>
        <v>0</v>
      </c>
      <c r="AOH418" s="762"/>
      <c r="AOI418" s="762"/>
      <c r="AOJ418" s="762"/>
      <c r="AOK418" s="762"/>
      <c r="AOL418" s="762"/>
      <c r="AOM418" s="762"/>
      <c r="AON418" s="763"/>
      <c r="AOO418" s="761">
        <f>PRESUPUESTO!AOP80</f>
        <v>0</v>
      </c>
      <c r="AOP418" s="762"/>
      <c r="AOQ418" s="762"/>
      <c r="AOR418" s="762"/>
      <c r="AOS418" s="762"/>
      <c r="AOT418" s="762"/>
      <c r="AOU418" s="762"/>
      <c r="AOV418" s="763"/>
      <c r="AOW418" s="761">
        <f>PRESUPUESTO!AOX80</f>
        <v>0</v>
      </c>
      <c r="AOX418" s="762"/>
      <c r="AOY418" s="762"/>
      <c r="AOZ418" s="762"/>
      <c r="APA418" s="762"/>
      <c r="APB418" s="762"/>
      <c r="APC418" s="762"/>
      <c r="APD418" s="763"/>
      <c r="APE418" s="761">
        <f>PRESUPUESTO!APF80</f>
        <v>0</v>
      </c>
      <c r="APF418" s="762"/>
      <c r="APG418" s="762"/>
      <c r="APH418" s="762"/>
      <c r="API418" s="762"/>
      <c r="APJ418" s="762"/>
      <c r="APK418" s="762"/>
      <c r="APL418" s="763"/>
      <c r="APM418" s="761">
        <f>PRESUPUESTO!APN80</f>
        <v>0</v>
      </c>
      <c r="APN418" s="762"/>
      <c r="APO418" s="762"/>
      <c r="APP418" s="762"/>
      <c r="APQ418" s="762"/>
      <c r="APR418" s="762"/>
      <c r="APS418" s="762"/>
      <c r="APT418" s="763"/>
      <c r="APU418" s="761">
        <f>PRESUPUESTO!APV80</f>
        <v>0</v>
      </c>
      <c r="APV418" s="762"/>
      <c r="APW418" s="762"/>
      <c r="APX418" s="762"/>
      <c r="APY418" s="762"/>
      <c r="APZ418" s="762"/>
      <c r="AQA418" s="762"/>
      <c r="AQB418" s="763"/>
      <c r="AQC418" s="761">
        <f>PRESUPUESTO!AQD80</f>
        <v>0</v>
      </c>
      <c r="AQD418" s="762"/>
      <c r="AQE418" s="762"/>
      <c r="AQF418" s="762"/>
      <c r="AQG418" s="762"/>
      <c r="AQH418" s="762"/>
      <c r="AQI418" s="762"/>
      <c r="AQJ418" s="763"/>
      <c r="AQK418" s="761">
        <f>PRESUPUESTO!AQL80</f>
        <v>0</v>
      </c>
      <c r="AQL418" s="762"/>
      <c r="AQM418" s="762"/>
      <c r="AQN418" s="762"/>
      <c r="AQO418" s="762"/>
      <c r="AQP418" s="762"/>
      <c r="AQQ418" s="762"/>
      <c r="AQR418" s="763"/>
      <c r="AQS418" s="761">
        <f>PRESUPUESTO!AQT80</f>
        <v>0</v>
      </c>
      <c r="AQT418" s="762"/>
      <c r="AQU418" s="762"/>
      <c r="AQV418" s="762"/>
      <c r="AQW418" s="762"/>
      <c r="AQX418" s="762"/>
      <c r="AQY418" s="762"/>
      <c r="AQZ418" s="763"/>
      <c r="ARA418" s="761">
        <f>PRESUPUESTO!ARB80</f>
        <v>0</v>
      </c>
      <c r="ARB418" s="762"/>
      <c r="ARC418" s="762"/>
      <c r="ARD418" s="762"/>
      <c r="ARE418" s="762"/>
      <c r="ARF418" s="762"/>
      <c r="ARG418" s="762"/>
      <c r="ARH418" s="763"/>
      <c r="ARI418" s="761">
        <f>PRESUPUESTO!ARJ80</f>
        <v>0</v>
      </c>
      <c r="ARJ418" s="762"/>
      <c r="ARK418" s="762"/>
      <c r="ARL418" s="762"/>
      <c r="ARM418" s="762"/>
      <c r="ARN418" s="762"/>
      <c r="ARO418" s="762"/>
      <c r="ARP418" s="763"/>
      <c r="ARQ418" s="761">
        <f>PRESUPUESTO!ARR80</f>
        <v>0</v>
      </c>
      <c r="ARR418" s="762"/>
      <c r="ARS418" s="762"/>
      <c r="ART418" s="762"/>
      <c r="ARU418" s="762"/>
      <c r="ARV418" s="762"/>
      <c r="ARW418" s="762"/>
      <c r="ARX418" s="763"/>
      <c r="ARY418" s="761">
        <f>PRESUPUESTO!ARZ80</f>
        <v>0</v>
      </c>
      <c r="ARZ418" s="762"/>
      <c r="ASA418" s="762"/>
      <c r="ASB418" s="762"/>
      <c r="ASC418" s="762"/>
      <c r="ASD418" s="762"/>
      <c r="ASE418" s="762"/>
      <c r="ASF418" s="763"/>
      <c r="ASG418" s="761">
        <f>PRESUPUESTO!ASH80</f>
        <v>0</v>
      </c>
      <c r="ASH418" s="762"/>
      <c r="ASI418" s="762"/>
      <c r="ASJ418" s="762"/>
      <c r="ASK418" s="762"/>
      <c r="ASL418" s="762"/>
      <c r="ASM418" s="762"/>
      <c r="ASN418" s="763"/>
      <c r="ASO418" s="761">
        <f>PRESUPUESTO!ASP80</f>
        <v>0</v>
      </c>
      <c r="ASP418" s="762"/>
      <c r="ASQ418" s="762"/>
      <c r="ASR418" s="762"/>
      <c r="ASS418" s="762"/>
      <c r="AST418" s="762"/>
      <c r="ASU418" s="762"/>
      <c r="ASV418" s="763"/>
      <c r="ASW418" s="761">
        <f>PRESUPUESTO!ASX80</f>
        <v>0</v>
      </c>
      <c r="ASX418" s="762"/>
      <c r="ASY418" s="762"/>
      <c r="ASZ418" s="762"/>
      <c r="ATA418" s="762"/>
      <c r="ATB418" s="762"/>
      <c r="ATC418" s="762"/>
      <c r="ATD418" s="763"/>
      <c r="ATE418" s="761">
        <f>PRESUPUESTO!ATF80</f>
        <v>0</v>
      </c>
      <c r="ATF418" s="762"/>
      <c r="ATG418" s="762"/>
      <c r="ATH418" s="762"/>
      <c r="ATI418" s="762"/>
      <c r="ATJ418" s="762"/>
      <c r="ATK418" s="762"/>
      <c r="ATL418" s="763"/>
      <c r="ATM418" s="761">
        <f>PRESUPUESTO!ATN80</f>
        <v>0</v>
      </c>
      <c r="ATN418" s="762"/>
      <c r="ATO418" s="762"/>
      <c r="ATP418" s="762"/>
      <c r="ATQ418" s="762"/>
      <c r="ATR418" s="762"/>
      <c r="ATS418" s="762"/>
      <c r="ATT418" s="763"/>
      <c r="ATU418" s="761">
        <f>PRESUPUESTO!ATV80</f>
        <v>0</v>
      </c>
      <c r="ATV418" s="762"/>
      <c r="ATW418" s="762"/>
      <c r="ATX418" s="762"/>
      <c r="ATY418" s="762"/>
      <c r="ATZ418" s="762"/>
      <c r="AUA418" s="762"/>
      <c r="AUB418" s="763"/>
      <c r="AUC418" s="761">
        <f>PRESUPUESTO!AUD80</f>
        <v>0</v>
      </c>
      <c r="AUD418" s="762"/>
      <c r="AUE418" s="762"/>
      <c r="AUF418" s="762"/>
      <c r="AUG418" s="762"/>
      <c r="AUH418" s="762"/>
      <c r="AUI418" s="762"/>
      <c r="AUJ418" s="763"/>
      <c r="AUK418" s="761">
        <f>PRESUPUESTO!AUL80</f>
        <v>0</v>
      </c>
      <c r="AUL418" s="762"/>
      <c r="AUM418" s="762"/>
      <c r="AUN418" s="762"/>
      <c r="AUO418" s="762"/>
      <c r="AUP418" s="762"/>
      <c r="AUQ418" s="762"/>
      <c r="AUR418" s="763"/>
      <c r="AUS418" s="761">
        <f>PRESUPUESTO!AUT80</f>
        <v>0</v>
      </c>
      <c r="AUT418" s="762"/>
      <c r="AUU418" s="762"/>
      <c r="AUV418" s="762"/>
      <c r="AUW418" s="762"/>
      <c r="AUX418" s="762"/>
      <c r="AUY418" s="762"/>
      <c r="AUZ418" s="763"/>
      <c r="AVA418" s="761">
        <f>PRESUPUESTO!AVB80</f>
        <v>0</v>
      </c>
      <c r="AVB418" s="762"/>
      <c r="AVC418" s="762"/>
      <c r="AVD418" s="762"/>
      <c r="AVE418" s="762"/>
      <c r="AVF418" s="762"/>
      <c r="AVG418" s="762"/>
      <c r="AVH418" s="763"/>
      <c r="AVI418" s="761">
        <f>PRESUPUESTO!AVJ80</f>
        <v>0</v>
      </c>
      <c r="AVJ418" s="762"/>
      <c r="AVK418" s="762"/>
      <c r="AVL418" s="762"/>
      <c r="AVM418" s="762"/>
      <c r="AVN418" s="762"/>
      <c r="AVO418" s="762"/>
      <c r="AVP418" s="763"/>
      <c r="AVQ418" s="761">
        <f>PRESUPUESTO!AVR80</f>
        <v>0</v>
      </c>
      <c r="AVR418" s="762"/>
      <c r="AVS418" s="762"/>
      <c r="AVT418" s="762"/>
      <c r="AVU418" s="762"/>
      <c r="AVV418" s="762"/>
      <c r="AVW418" s="762"/>
      <c r="AVX418" s="763"/>
      <c r="AVY418" s="761">
        <f>PRESUPUESTO!AVZ80</f>
        <v>0</v>
      </c>
      <c r="AVZ418" s="762"/>
      <c r="AWA418" s="762"/>
      <c r="AWB418" s="762"/>
      <c r="AWC418" s="762"/>
      <c r="AWD418" s="762"/>
      <c r="AWE418" s="762"/>
      <c r="AWF418" s="763"/>
      <c r="AWG418" s="761">
        <f>PRESUPUESTO!AWH80</f>
        <v>0</v>
      </c>
      <c r="AWH418" s="762"/>
      <c r="AWI418" s="762"/>
      <c r="AWJ418" s="762"/>
      <c r="AWK418" s="762"/>
      <c r="AWL418" s="762"/>
      <c r="AWM418" s="762"/>
      <c r="AWN418" s="763"/>
      <c r="AWO418" s="761">
        <f>PRESUPUESTO!AWP80</f>
        <v>0</v>
      </c>
      <c r="AWP418" s="762"/>
      <c r="AWQ418" s="762"/>
      <c r="AWR418" s="762"/>
      <c r="AWS418" s="762"/>
      <c r="AWT418" s="762"/>
      <c r="AWU418" s="762"/>
      <c r="AWV418" s="763"/>
      <c r="AWW418" s="761">
        <f>PRESUPUESTO!AWX80</f>
        <v>0</v>
      </c>
      <c r="AWX418" s="762"/>
      <c r="AWY418" s="762"/>
      <c r="AWZ418" s="762"/>
      <c r="AXA418" s="762"/>
      <c r="AXB418" s="762"/>
      <c r="AXC418" s="762"/>
      <c r="AXD418" s="763"/>
      <c r="AXE418" s="761">
        <f>PRESUPUESTO!AXF80</f>
        <v>0</v>
      </c>
      <c r="AXF418" s="762"/>
      <c r="AXG418" s="762"/>
      <c r="AXH418" s="762"/>
      <c r="AXI418" s="762"/>
      <c r="AXJ418" s="762"/>
      <c r="AXK418" s="762"/>
      <c r="AXL418" s="763"/>
      <c r="AXM418" s="761">
        <f>PRESUPUESTO!AXN80</f>
        <v>0</v>
      </c>
      <c r="AXN418" s="762"/>
      <c r="AXO418" s="762"/>
      <c r="AXP418" s="762"/>
      <c r="AXQ418" s="762"/>
      <c r="AXR418" s="762"/>
      <c r="AXS418" s="762"/>
      <c r="AXT418" s="763"/>
      <c r="AXU418" s="761">
        <f>PRESUPUESTO!AXV80</f>
        <v>0</v>
      </c>
      <c r="AXV418" s="762"/>
      <c r="AXW418" s="762"/>
      <c r="AXX418" s="762"/>
      <c r="AXY418" s="762"/>
      <c r="AXZ418" s="762"/>
      <c r="AYA418" s="762"/>
      <c r="AYB418" s="763"/>
      <c r="AYC418" s="761">
        <f>PRESUPUESTO!AYD80</f>
        <v>0</v>
      </c>
      <c r="AYD418" s="762"/>
      <c r="AYE418" s="762"/>
      <c r="AYF418" s="762"/>
      <c r="AYG418" s="762"/>
      <c r="AYH418" s="762"/>
      <c r="AYI418" s="762"/>
      <c r="AYJ418" s="763"/>
      <c r="AYK418" s="761">
        <f>PRESUPUESTO!AYL80</f>
        <v>0</v>
      </c>
      <c r="AYL418" s="762"/>
      <c r="AYM418" s="762"/>
      <c r="AYN418" s="762"/>
      <c r="AYO418" s="762"/>
      <c r="AYP418" s="762"/>
      <c r="AYQ418" s="762"/>
      <c r="AYR418" s="763"/>
      <c r="AYS418" s="761">
        <f>PRESUPUESTO!AYT80</f>
        <v>0</v>
      </c>
      <c r="AYT418" s="762"/>
      <c r="AYU418" s="762"/>
      <c r="AYV418" s="762"/>
      <c r="AYW418" s="762"/>
      <c r="AYX418" s="762"/>
      <c r="AYY418" s="762"/>
      <c r="AYZ418" s="763"/>
      <c r="AZA418" s="761">
        <f>PRESUPUESTO!AZB80</f>
        <v>0</v>
      </c>
      <c r="AZB418" s="762"/>
      <c r="AZC418" s="762"/>
      <c r="AZD418" s="762"/>
      <c r="AZE418" s="762"/>
      <c r="AZF418" s="762"/>
      <c r="AZG418" s="762"/>
      <c r="AZH418" s="763"/>
      <c r="AZI418" s="761">
        <f>PRESUPUESTO!AZJ80</f>
        <v>0</v>
      </c>
      <c r="AZJ418" s="762"/>
      <c r="AZK418" s="762"/>
      <c r="AZL418" s="762"/>
      <c r="AZM418" s="762"/>
      <c r="AZN418" s="762"/>
      <c r="AZO418" s="762"/>
      <c r="AZP418" s="763"/>
      <c r="AZQ418" s="761">
        <f>PRESUPUESTO!AZR80</f>
        <v>0</v>
      </c>
      <c r="AZR418" s="762"/>
      <c r="AZS418" s="762"/>
      <c r="AZT418" s="762"/>
      <c r="AZU418" s="762"/>
      <c r="AZV418" s="762"/>
      <c r="AZW418" s="762"/>
      <c r="AZX418" s="763"/>
      <c r="AZY418" s="761">
        <f>PRESUPUESTO!AZZ80</f>
        <v>0</v>
      </c>
      <c r="AZZ418" s="762"/>
      <c r="BAA418" s="762"/>
      <c r="BAB418" s="762"/>
      <c r="BAC418" s="762"/>
      <c r="BAD418" s="762"/>
      <c r="BAE418" s="762"/>
      <c r="BAF418" s="763"/>
      <c r="BAG418" s="761">
        <f>PRESUPUESTO!BAH80</f>
        <v>0</v>
      </c>
      <c r="BAH418" s="762"/>
      <c r="BAI418" s="762"/>
      <c r="BAJ418" s="762"/>
      <c r="BAK418" s="762"/>
      <c r="BAL418" s="762"/>
      <c r="BAM418" s="762"/>
      <c r="BAN418" s="763"/>
      <c r="BAO418" s="761">
        <f>PRESUPUESTO!BAP80</f>
        <v>0</v>
      </c>
      <c r="BAP418" s="762"/>
      <c r="BAQ418" s="762"/>
      <c r="BAR418" s="762"/>
      <c r="BAS418" s="762"/>
      <c r="BAT418" s="762"/>
      <c r="BAU418" s="762"/>
      <c r="BAV418" s="763"/>
      <c r="BAW418" s="761">
        <f>PRESUPUESTO!BAX80</f>
        <v>0</v>
      </c>
      <c r="BAX418" s="762"/>
      <c r="BAY418" s="762"/>
      <c r="BAZ418" s="762"/>
      <c r="BBA418" s="762"/>
      <c r="BBB418" s="762"/>
      <c r="BBC418" s="762"/>
      <c r="BBD418" s="763"/>
      <c r="BBE418" s="761">
        <f>PRESUPUESTO!BBF80</f>
        <v>0</v>
      </c>
      <c r="BBF418" s="762"/>
      <c r="BBG418" s="762"/>
      <c r="BBH418" s="762"/>
      <c r="BBI418" s="762"/>
      <c r="BBJ418" s="762"/>
      <c r="BBK418" s="762"/>
      <c r="BBL418" s="763"/>
      <c r="BBM418" s="761">
        <f>PRESUPUESTO!BBN80</f>
        <v>0</v>
      </c>
      <c r="BBN418" s="762"/>
      <c r="BBO418" s="762"/>
      <c r="BBP418" s="762"/>
      <c r="BBQ418" s="762"/>
      <c r="BBR418" s="762"/>
      <c r="BBS418" s="762"/>
      <c r="BBT418" s="763"/>
      <c r="BBU418" s="761">
        <f>PRESUPUESTO!BBV80</f>
        <v>0</v>
      </c>
      <c r="BBV418" s="762"/>
      <c r="BBW418" s="762"/>
      <c r="BBX418" s="762"/>
      <c r="BBY418" s="762"/>
      <c r="BBZ418" s="762"/>
      <c r="BCA418" s="762"/>
      <c r="BCB418" s="763"/>
      <c r="BCC418" s="761">
        <f>PRESUPUESTO!BCD80</f>
        <v>0</v>
      </c>
      <c r="BCD418" s="762"/>
      <c r="BCE418" s="762"/>
      <c r="BCF418" s="762"/>
      <c r="BCG418" s="762"/>
      <c r="BCH418" s="762"/>
      <c r="BCI418" s="762"/>
      <c r="BCJ418" s="763"/>
      <c r="BCK418" s="761">
        <f>PRESUPUESTO!BCL80</f>
        <v>0</v>
      </c>
      <c r="BCL418" s="762"/>
      <c r="BCM418" s="762"/>
      <c r="BCN418" s="762"/>
      <c r="BCO418" s="762"/>
      <c r="BCP418" s="762"/>
      <c r="BCQ418" s="762"/>
      <c r="BCR418" s="763"/>
      <c r="BCS418" s="761">
        <f>PRESUPUESTO!BCT80</f>
        <v>0</v>
      </c>
      <c r="BCT418" s="762"/>
      <c r="BCU418" s="762"/>
      <c r="BCV418" s="762"/>
      <c r="BCW418" s="762"/>
      <c r="BCX418" s="762"/>
      <c r="BCY418" s="762"/>
      <c r="BCZ418" s="763"/>
      <c r="BDA418" s="761">
        <f>PRESUPUESTO!BDB80</f>
        <v>0</v>
      </c>
      <c r="BDB418" s="762"/>
      <c r="BDC418" s="762"/>
      <c r="BDD418" s="762"/>
      <c r="BDE418" s="762"/>
      <c r="BDF418" s="762"/>
      <c r="BDG418" s="762"/>
      <c r="BDH418" s="763"/>
      <c r="BDI418" s="761">
        <f>PRESUPUESTO!BDJ80</f>
        <v>0</v>
      </c>
      <c r="BDJ418" s="762"/>
      <c r="BDK418" s="762"/>
      <c r="BDL418" s="762"/>
      <c r="BDM418" s="762"/>
      <c r="BDN418" s="762"/>
      <c r="BDO418" s="762"/>
      <c r="BDP418" s="763"/>
      <c r="BDQ418" s="761">
        <f>PRESUPUESTO!BDR80</f>
        <v>0</v>
      </c>
      <c r="BDR418" s="762"/>
      <c r="BDS418" s="762"/>
      <c r="BDT418" s="762"/>
      <c r="BDU418" s="762"/>
      <c r="BDV418" s="762"/>
      <c r="BDW418" s="762"/>
      <c r="BDX418" s="763"/>
      <c r="BDY418" s="761">
        <f>PRESUPUESTO!BDZ80</f>
        <v>0</v>
      </c>
      <c r="BDZ418" s="762"/>
      <c r="BEA418" s="762"/>
      <c r="BEB418" s="762"/>
      <c r="BEC418" s="762"/>
      <c r="BED418" s="762"/>
      <c r="BEE418" s="762"/>
      <c r="BEF418" s="763"/>
      <c r="BEG418" s="761">
        <f>PRESUPUESTO!BEH80</f>
        <v>0</v>
      </c>
      <c r="BEH418" s="762"/>
      <c r="BEI418" s="762"/>
      <c r="BEJ418" s="762"/>
      <c r="BEK418" s="762"/>
      <c r="BEL418" s="762"/>
      <c r="BEM418" s="762"/>
      <c r="BEN418" s="763"/>
      <c r="BEO418" s="761">
        <f>PRESUPUESTO!BEP80</f>
        <v>0</v>
      </c>
      <c r="BEP418" s="762"/>
      <c r="BEQ418" s="762"/>
      <c r="BER418" s="762"/>
      <c r="BES418" s="762"/>
      <c r="BET418" s="762"/>
      <c r="BEU418" s="762"/>
      <c r="BEV418" s="763"/>
      <c r="BEW418" s="761">
        <f>PRESUPUESTO!BEX80</f>
        <v>0</v>
      </c>
      <c r="BEX418" s="762"/>
      <c r="BEY418" s="762"/>
      <c r="BEZ418" s="762"/>
      <c r="BFA418" s="762"/>
      <c r="BFB418" s="762"/>
      <c r="BFC418" s="762"/>
      <c r="BFD418" s="763"/>
      <c r="BFE418" s="761">
        <f>PRESUPUESTO!BFF80</f>
        <v>0</v>
      </c>
      <c r="BFF418" s="762"/>
      <c r="BFG418" s="762"/>
      <c r="BFH418" s="762"/>
      <c r="BFI418" s="762"/>
      <c r="BFJ418" s="762"/>
      <c r="BFK418" s="762"/>
      <c r="BFL418" s="763"/>
      <c r="BFM418" s="761">
        <f>PRESUPUESTO!BFN80</f>
        <v>0</v>
      </c>
      <c r="BFN418" s="762"/>
      <c r="BFO418" s="762"/>
      <c r="BFP418" s="762"/>
      <c r="BFQ418" s="762"/>
      <c r="BFR418" s="762"/>
      <c r="BFS418" s="762"/>
      <c r="BFT418" s="763"/>
      <c r="BFU418" s="761">
        <f>PRESUPUESTO!BFV80</f>
        <v>0</v>
      </c>
      <c r="BFV418" s="762"/>
      <c r="BFW418" s="762"/>
      <c r="BFX418" s="762"/>
      <c r="BFY418" s="762"/>
      <c r="BFZ418" s="762"/>
      <c r="BGA418" s="762"/>
      <c r="BGB418" s="763"/>
      <c r="BGC418" s="761">
        <f>PRESUPUESTO!BGD80</f>
        <v>0</v>
      </c>
      <c r="BGD418" s="762"/>
      <c r="BGE418" s="762"/>
      <c r="BGF418" s="762"/>
      <c r="BGG418" s="762"/>
      <c r="BGH418" s="762"/>
      <c r="BGI418" s="762"/>
      <c r="BGJ418" s="763"/>
      <c r="BGK418" s="761">
        <f>PRESUPUESTO!BGL80</f>
        <v>0</v>
      </c>
      <c r="BGL418" s="762"/>
      <c r="BGM418" s="762"/>
      <c r="BGN418" s="762"/>
      <c r="BGO418" s="762"/>
      <c r="BGP418" s="762"/>
      <c r="BGQ418" s="762"/>
      <c r="BGR418" s="763"/>
      <c r="BGS418" s="761">
        <f>PRESUPUESTO!BGT80</f>
        <v>0</v>
      </c>
      <c r="BGT418" s="762"/>
      <c r="BGU418" s="762"/>
      <c r="BGV418" s="762"/>
      <c r="BGW418" s="762"/>
      <c r="BGX418" s="762"/>
      <c r="BGY418" s="762"/>
      <c r="BGZ418" s="763"/>
      <c r="BHA418" s="761">
        <f>PRESUPUESTO!BHB80</f>
        <v>0</v>
      </c>
      <c r="BHB418" s="762"/>
      <c r="BHC418" s="762"/>
      <c r="BHD418" s="762"/>
      <c r="BHE418" s="762"/>
      <c r="BHF418" s="762"/>
      <c r="BHG418" s="762"/>
      <c r="BHH418" s="763"/>
      <c r="BHI418" s="761">
        <f>PRESUPUESTO!BHJ80</f>
        <v>0</v>
      </c>
      <c r="BHJ418" s="762"/>
      <c r="BHK418" s="762"/>
      <c r="BHL418" s="762"/>
      <c r="BHM418" s="762"/>
      <c r="BHN418" s="762"/>
      <c r="BHO418" s="762"/>
      <c r="BHP418" s="763"/>
      <c r="BHQ418" s="761">
        <f>PRESUPUESTO!BHR80</f>
        <v>0</v>
      </c>
      <c r="BHR418" s="762"/>
      <c r="BHS418" s="762"/>
      <c r="BHT418" s="762"/>
      <c r="BHU418" s="762"/>
      <c r="BHV418" s="762"/>
      <c r="BHW418" s="762"/>
      <c r="BHX418" s="763"/>
      <c r="BHY418" s="761">
        <f>PRESUPUESTO!BHZ80</f>
        <v>0</v>
      </c>
      <c r="BHZ418" s="762"/>
      <c r="BIA418" s="762"/>
      <c r="BIB418" s="762"/>
      <c r="BIC418" s="762"/>
      <c r="BID418" s="762"/>
      <c r="BIE418" s="762"/>
      <c r="BIF418" s="763"/>
      <c r="BIG418" s="761">
        <f>PRESUPUESTO!BIH80</f>
        <v>0</v>
      </c>
      <c r="BIH418" s="762"/>
      <c r="BII418" s="762"/>
      <c r="BIJ418" s="762"/>
      <c r="BIK418" s="762"/>
      <c r="BIL418" s="762"/>
      <c r="BIM418" s="762"/>
      <c r="BIN418" s="763"/>
      <c r="BIO418" s="761">
        <f>PRESUPUESTO!BIP80</f>
        <v>0</v>
      </c>
      <c r="BIP418" s="762"/>
      <c r="BIQ418" s="762"/>
      <c r="BIR418" s="762"/>
      <c r="BIS418" s="762"/>
      <c r="BIT418" s="762"/>
      <c r="BIU418" s="762"/>
      <c r="BIV418" s="763"/>
      <c r="BIW418" s="761">
        <f>PRESUPUESTO!BIX80</f>
        <v>0</v>
      </c>
      <c r="BIX418" s="762"/>
      <c r="BIY418" s="762"/>
      <c r="BIZ418" s="762"/>
      <c r="BJA418" s="762"/>
      <c r="BJB418" s="762"/>
      <c r="BJC418" s="762"/>
      <c r="BJD418" s="763"/>
      <c r="BJE418" s="761">
        <f>PRESUPUESTO!BJF80</f>
        <v>0</v>
      </c>
      <c r="BJF418" s="762"/>
      <c r="BJG418" s="762"/>
      <c r="BJH418" s="762"/>
      <c r="BJI418" s="762"/>
      <c r="BJJ418" s="762"/>
      <c r="BJK418" s="762"/>
      <c r="BJL418" s="763"/>
      <c r="BJM418" s="761">
        <f>PRESUPUESTO!BJN80</f>
        <v>0</v>
      </c>
      <c r="BJN418" s="762"/>
      <c r="BJO418" s="762"/>
      <c r="BJP418" s="762"/>
      <c r="BJQ418" s="762"/>
      <c r="BJR418" s="762"/>
      <c r="BJS418" s="762"/>
      <c r="BJT418" s="763"/>
      <c r="BJU418" s="761">
        <f>PRESUPUESTO!BJV80</f>
        <v>0</v>
      </c>
      <c r="BJV418" s="762"/>
      <c r="BJW418" s="762"/>
      <c r="BJX418" s="762"/>
      <c r="BJY418" s="762"/>
      <c r="BJZ418" s="762"/>
      <c r="BKA418" s="762"/>
      <c r="BKB418" s="763"/>
      <c r="BKC418" s="761">
        <f>PRESUPUESTO!BKD80</f>
        <v>0</v>
      </c>
      <c r="BKD418" s="762"/>
      <c r="BKE418" s="762"/>
      <c r="BKF418" s="762"/>
      <c r="BKG418" s="762"/>
      <c r="BKH418" s="762"/>
      <c r="BKI418" s="762"/>
      <c r="BKJ418" s="763"/>
      <c r="BKK418" s="761">
        <f>PRESUPUESTO!BKL80</f>
        <v>0</v>
      </c>
      <c r="BKL418" s="762"/>
      <c r="BKM418" s="762"/>
      <c r="BKN418" s="762"/>
      <c r="BKO418" s="762"/>
      <c r="BKP418" s="762"/>
      <c r="BKQ418" s="762"/>
      <c r="BKR418" s="763"/>
      <c r="BKS418" s="761">
        <f>PRESUPUESTO!BKT80</f>
        <v>0</v>
      </c>
      <c r="BKT418" s="762"/>
      <c r="BKU418" s="762"/>
      <c r="BKV418" s="762"/>
      <c r="BKW418" s="762"/>
      <c r="BKX418" s="762"/>
      <c r="BKY418" s="762"/>
      <c r="BKZ418" s="763"/>
      <c r="BLA418" s="761">
        <f>PRESUPUESTO!BLB80</f>
        <v>0</v>
      </c>
      <c r="BLB418" s="762"/>
      <c r="BLC418" s="762"/>
      <c r="BLD418" s="762"/>
      <c r="BLE418" s="762"/>
      <c r="BLF418" s="762"/>
      <c r="BLG418" s="762"/>
      <c r="BLH418" s="763"/>
      <c r="BLI418" s="761">
        <f>PRESUPUESTO!BLJ80</f>
        <v>0</v>
      </c>
      <c r="BLJ418" s="762"/>
      <c r="BLK418" s="762"/>
      <c r="BLL418" s="762"/>
      <c r="BLM418" s="762"/>
      <c r="BLN418" s="762"/>
      <c r="BLO418" s="762"/>
      <c r="BLP418" s="763"/>
      <c r="BLQ418" s="761">
        <f>PRESUPUESTO!BLR80</f>
        <v>0</v>
      </c>
      <c r="BLR418" s="762"/>
      <c r="BLS418" s="762"/>
      <c r="BLT418" s="762"/>
      <c r="BLU418" s="762"/>
      <c r="BLV418" s="762"/>
      <c r="BLW418" s="762"/>
      <c r="BLX418" s="763"/>
      <c r="BLY418" s="761">
        <f>PRESUPUESTO!BLZ80</f>
        <v>0</v>
      </c>
      <c r="BLZ418" s="762"/>
      <c r="BMA418" s="762"/>
      <c r="BMB418" s="762"/>
      <c r="BMC418" s="762"/>
      <c r="BMD418" s="762"/>
      <c r="BME418" s="762"/>
      <c r="BMF418" s="763"/>
      <c r="BMG418" s="761">
        <f>PRESUPUESTO!BMH80</f>
        <v>0</v>
      </c>
      <c r="BMH418" s="762"/>
      <c r="BMI418" s="762"/>
      <c r="BMJ418" s="762"/>
      <c r="BMK418" s="762"/>
      <c r="BML418" s="762"/>
      <c r="BMM418" s="762"/>
      <c r="BMN418" s="763"/>
      <c r="BMO418" s="761">
        <f>PRESUPUESTO!BMP80</f>
        <v>0</v>
      </c>
      <c r="BMP418" s="762"/>
      <c r="BMQ418" s="762"/>
      <c r="BMR418" s="762"/>
      <c r="BMS418" s="762"/>
      <c r="BMT418" s="762"/>
      <c r="BMU418" s="762"/>
      <c r="BMV418" s="763"/>
      <c r="BMW418" s="761">
        <f>PRESUPUESTO!BMX80</f>
        <v>0</v>
      </c>
      <c r="BMX418" s="762"/>
      <c r="BMY418" s="762"/>
      <c r="BMZ418" s="762"/>
      <c r="BNA418" s="762"/>
      <c r="BNB418" s="762"/>
      <c r="BNC418" s="762"/>
      <c r="BND418" s="763"/>
      <c r="BNE418" s="761">
        <f>PRESUPUESTO!BNF80</f>
        <v>0</v>
      </c>
      <c r="BNF418" s="762"/>
      <c r="BNG418" s="762"/>
      <c r="BNH418" s="762"/>
      <c r="BNI418" s="762"/>
      <c r="BNJ418" s="762"/>
      <c r="BNK418" s="762"/>
      <c r="BNL418" s="763"/>
      <c r="BNM418" s="761">
        <f>PRESUPUESTO!BNN80</f>
        <v>0</v>
      </c>
      <c r="BNN418" s="762"/>
      <c r="BNO418" s="762"/>
      <c r="BNP418" s="762"/>
      <c r="BNQ418" s="762"/>
      <c r="BNR418" s="762"/>
      <c r="BNS418" s="762"/>
      <c r="BNT418" s="763"/>
      <c r="BNU418" s="761">
        <f>PRESUPUESTO!BNV80</f>
        <v>0</v>
      </c>
      <c r="BNV418" s="762"/>
      <c r="BNW418" s="762"/>
      <c r="BNX418" s="762"/>
      <c r="BNY418" s="762"/>
      <c r="BNZ418" s="762"/>
      <c r="BOA418" s="762"/>
      <c r="BOB418" s="763"/>
      <c r="BOC418" s="761">
        <f>PRESUPUESTO!BOD80</f>
        <v>0</v>
      </c>
      <c r="BOD418" s="762"/>
      <c r="BOE418" s="762"/>
      <c r="BOF418" s="762"/>
      <c r="BOG418" s="762"/>
      <c r="BOH418" s="762"/>
      <c r="BOI418" s="762"/>
      <c r="BOJ418" s="763"/>
      <c r="BOK418" s="761">
        <f>PRESUPUESTO!BOL80</f>
        <v>0</v>
      </c>
      <c r="BOL418" s="762"/>
      <c r="BOM418" s="762"/>
      <c r="BON418" s="762"/>
      <c r="BOO418" s="762"/>
      <c r="BOP418" s="762"/>
      <c r="BOQ418" s="762"/>
      <c r="BOR418" s="763"/>
      <c r="BOS418" s="761">
        <f>PRESUPUESTO!BOT80</f>
        <v>0</v>
      </c>
      <c r="BOT418" s="762"/>
      <c r="BOU418" s="762"/>
      <c r="BOV418" s="762"/>
      <c r="BOW418" s="762"/>
      <c r="BOX418" s="762"/>
      <c r="BOY418" s="762"/>
      <c r="BOZ418" s="763"/>
      <c r="BPA418" s="761">
        <f>PRESUPUESTO!BPB80</f>
        <v>0</v>
      </c>
      <c r="BPB418" s="762"/>
      <c r="BPC418" s="762"/>
      <c r="BPD418" s="762"/>
      <c r="BPE418" s="762"/>
      <c r="BPF418" s="762"/>
      <c r="BPG418" s="762"/>
      <c r="BPH418" s="763"/>
      <c r="BPI418" s="761">
        <f>PRESUPUESTO!BPJ80</f>
        <v>0</v>
      </c>
      <c r="BPJ418" s="762"/>
      <c r="BPK418" s="762"/>
      <c r="BPL418" s="762"/>
      <c r="BPM418" s="762"/>
      <c r="BPN418" s="762"/>
      <c r="BPO418" s="762"/>
      <c r="BPP418" s="763"/>
      <c r="BPQ418" s="761">
        <f>PRESUPUESTO!BPR80</f>
        <v>0</v>
      </c>
      <c r="BPR418" s="762"/>
      <c r="BPS418" s="762"/>
      <c r="BPT418" s="762"/>
      <c r="BPU418" s="762"/>
      <c r="BPV418" s="762"/>
      <c r="BPW418" s="762"/>
      <c r="BPX418" s="763"/>
      <c r="BPY418" s="761">
        <f>PRESUPUESTO!BPZ80</f>
        <v>0</v>
      </c>
      <c r="BPZ418" s="762"/>
      <c r="BQA418" s="762"/>
      <c r="BQB418" s="762"/>
      <c r="BQC418" s="762"/>
      <c r="BQD418" s="762"/>
      <c r="BQE418" s="762"/>
      <c r="BQF418" s="763"/>
      <c r="BQG418" s="761">
        <f>PRESUPUESTO!BQH80</f>
        <v>0</v>
      </c>
      <c r="BQH418" s="762"/>
      <c r="BQI418" s="762"/>
      <c r="BQJ418" s="762"/>
      <c r="BQK418" s="762"/>
      <c r="BQL418" s="762"/>
      <c r="BQM418" s="762"/>
      <c r="BQN418" s="763"/>
      <c r="BQO418" s="761">
        <f>PRESUPUESTO!BQP80</f>
        <v>0</v>
      </c>
      <c r="BQP418" s="762"/>
      <c r="BQQ418" s="762"/>
      <c r="BQR418" s="762"/>
      <c r="BQS418" s="762"/>
      <c r="BQT418" s="762"/>
      <c r="BQU418" s="762"/>
      <c r="BQV418" s="763"/>
      <c r="BQW418" s="761">
        <f>PRESUPUESTO!BQX80</f>
        <v>0</v>
      </c>
      <c r="BQX418" s="762"/>
      <c r="BQY418" s="762"/>
      <c r="BQZ418" s="762"/>
      <c r="BRA418" s="762"/>
      <c r="BRB418" s="762"/>
      <c r="BRC418" s="762"/>
      <c r="BRD418" s="763"/>
      <c r="BRE418" s="761">
        <f>PRESUPUESTO!BRF80</f>
        <v>0</v>
      </c>
      <c r="BRF418" s="762"/>
      <c r="BRG418" s="762"/>
      <c r="BRH418" s="762"/>
      <c r="BRI418" s="762"/>
      <c r="BRJ418" s="762"/>
      <c r="BRK418" s="762"/>
      <c r="BRL418" s="763"/>
      <c r="BRM418" s="761">
        <f>PRESUPUESTO!BRN80</f>
        <v>0</v>
      </c>
      <c r="BRN418" s="762"/>
      <c r="BRO418" s="762"/>
      <c r="BRP418" s="762"/>
      <c r="BRQ418" s="762"/>
      <c r="BRR418" s="762"/>
      <c r="BRS418" s="762"/>
      <c r="BRT418" s="763"/>
      <c r="BRU418" s="761">
        <f>PRESUPUESTO!BRV80</f>
        <v>0</v>
      </c>
      <c r="BRV418" s="762"/>
      <c r="BRW418" s="762"/>
      <c r="BRX418" s="762"/>
      <c r="BRY418" s="762"/>
      <c r="BRZ418" s="762"/>
      <c r="BSA418" s="762"/>
      <c r="BSB418" s="763"/>
      <c r="BSC418" s="761">
        <f>PRESUPUESTO!BSD80</f>
        <v>0</v>
      </c>
      <c r="BSD418" s="762"/>
      <c r="BSE418" s="762"/>
      <c r="BSF418" s="762"/>
      <c r="BSG418" s="762"/>
      <c r="BSH418" s="762"/>
      <c r="BSI418" s="762"/>
      <c r="BSJ418" s="763"/>
      <c r="BSK418" s="761">
        <f>PRESUPUESTO!BSL80</f>
        <v>0</v>
      </c>
      <c r="BSL418" s="762"/>
      <c r="BSM418" s="762"/>
      <c r="BSN418" s="762"/>
      <c r="BSO418" s="762"/>
      <c r="BSP418" s="762"/>
      <c r="BSQ418" s="762"/>
      <c r="BSR418" s="763"/>
      <c r="BSS418" s="761">
        <f>PRESUPUESTO!BST80</f>
        <v>0</v>
      </c>
      <c r="BST418" s="762"/>
      <c r="BSU418" s="762"/>
      <c r="BSV418" s="762"/>
      <c r="BSW418" s="762"/>
      <c r="BSX418" s="762"/>
      <c r="BSY418" s="762"/>
      <c r="BSZ418" s="763"/>
      <c r="BTA418" s="761">
        <f>PRESUPUESTO!BTB80</f>
        <v>0</v>
      </c>
      <c r="BTB418" s="762"/>
      <c r="BTC418" s="762"/>
      <c r="BTD418" s="762"/>
      <c r="BTE418" s="762"/>
      <c r="BTF418" s="762"/>
      <c r="BTG418" s="762"/>
      <c r="BTH418" s="763"/>
      <c r="BTI418" s="761">
        <f>PRESUPUESTO!BTJ80</f>
        <v>0</v>
      </c>
      <c r="BTJ418" s="762"/>
      <c r="BTK418" s="762"/>
      <c r="BTL418" s="762"/>
      <c r="BTM418" s="762"/>
      <c r="BTN418" s="762"/>
      <c r="BTO418" s="762"/>
      <c r="BTP418" s="763"/>
      <c r="BTQ418" s="761">
        <f>PRESUPUESTO!BTR80</f>
        <v>0</v>
      </c>
      <c r="BTR418" s="762"/>
      <c r="BTS418" s="762"/>
      <c r="BTT418" s="762"/>
      <c r="BTU418" s="762"/>
      <c r="BTV418" s="762"/>
      <c r="BTW418" s="762"/>
      <c r="BTX418" s="763"/>
      <c r="BTY418" s="761">
        <f>PRESUPUESTO!BTZ80</f>
        <v>0</v>
      </c>
      <c r="BTZ418" s="762"/>
      <c r="BUA418" s="762"/>
      <c r="BUB418" s="762"/>
      <c r="BUC418" s="762"/>
      <c r="BUD418" s="762"/>
      <c r="BUE418" s="762"/>
      <c r="BUF418" s="763"/>
      <c r="BUG418" s="761">
        <f>PRESUPUESTO!BUH80</f>
        <v>0</v>
      </c>
      <c r="BUH418" s="762"/>
      <c r="BUI418" s="762"/>
      <c r="BUJ418" s="762"/>
      <c r="BUK418" s="762"/>
      <c r="BUL418" s="762"/>
      <c r="BUM418" s="762"/>
      <c r="BUN418" s="763"/>
      <c r="BUO418" s="761">
        <f>PRESUPUESTO!BUP80</f>
        <v>0</v>
      </c>
      <c r="BUP418" s="762"/>
      <c r="BUQ418" s="762"/>
      <c r="BUR418" s="762"/>
      <c r="BUS418" s="762"/>
      <c r="BUT418" s="762"/>
      <c r="BUU418" s="762"/>
      <c r="BUV418" s="763"/>
      <c r="BUW418" s="761">
        <f>PRESUPUESTO!BUX80</f>
        <v>0</v>
      </c>
      <c r="BUX418" s="762"/>
      <c r="BUY418" s="762"/>
      <c r="BUZ418" s="762"/>
      <c r="BVA418" s="762"/>
      <c r="BVB418" s="762"/>
      <c r="BVC418" s="762"/>
      <c r="BVD418" s="763"/>
      <c r="BVE418" s="761">
        <f>PRESUPUESTO!BVF80</f>
        <v>0</v>
      </c>
      <c r="BVF418" s="762"/>
      <c r="BVG418" s="762"/>
      <c r="BVH418" s="762"/>
      <c r="BVI418" s="762"/>
      <c r="BVJ418" s="762"/>
      <c r="BVK418" s="762"/>
      <c r="BVL418" s="763"/>
      <c r="BVM418" s="761">
        <f>PRESUPUESTO!BVN80</f>
        <v>0</v>
      </c>
      <c r="BVN418" s="762"/>
      <c r="BVO418" s="762"/>
      <c r="BVP418" s="762"/>
      <c r="BVQ418" s="762"/>
      <c r="BVR418" s="762"/>
      <c r="BVS418" s="762"/>
      <c r="BVT418" s="763"/>
      <c r="BVU418" s="761">
        <f>PRESUPUESTO!BVV80</f>
        <v>0</v>
      </c>
      <c r="BVV418" s="762"/>
      <c r="BVW418" s="762"/>
      <c r="BVX418" s="762"/>
      <c r="BVY418" s="762"/>
      <c r="BVZ418" s="762"/>
      <c r="BWA418" s="762"/>
      <c r="BWB418" s="763"/>
      <c r="BWC418" s="761">
        <f>PRESUPUESTO!BWD80</f>
        <v>0</v>
      </c>
      <c r="BWD418" s="762"/>
      <c r="BWE418" s="762"/>
      <c r="BWF418" s="762"/>
      <c r="BWG418" s="762"/>
      <c r="BWH418" s="762"/>
      <c r="BWI418" s="762"/>
      <c r="BWJ418" s="763"/>
      <c r="BWK418" s="761">
        <f>PRESUPUESTO!BWL80</f>
        <v>0</v>
      </c>
      <c r="BWL418" s="762"/>
      <c r="BWM418" s="762"/>
      <c r="BWN418" s="762"/>
      <c r="BWO418" s="762"/>
      <c r="BWP418" s="762"/>
      <c r="BWQ418" s="762"/>
      <c r="BWR418" s="763"/>
      <c r="BWS418" s="761">
        <f>PRESUPUESTO!BWT80</f>
        <v>0</v>
      </c>
      <c r="BWT418" s="762"/>
      <c r="BWU418" s="762"/>
      <c r="BWV418" s="762"/>
      <c r="BWW418" s="762"/>
      <c r="BWX418" s="762"/>
      <c r="BWY418" s="762"/>
      <c r="BWZ418" s="763"/>
      <c r="BXA418" s="761">
        <f>PRESUPUESTO!BXB80</f>
        <v>0</v>
      </c>
      <c r="BXB418" s="762"/>
      <c r="BXC418" s="762"/>
      <c r="BXD418" s="762"/>
      <c r="BXE418" s="762"/>
      <c r="BXF418" s="762"/>
      <c r="BXG418" s="762"/>
      <c r="BXH418" s="763"/>
      <c r="BXI418" s="761">
        <f>PRESUPUESTO!BXJ80</f>
        <v>0</v>
      </c>
      <c r="BXJ418" s="762"/>
      <c r="BXK418" s="762"/>
      <c r="BXL418" s="762"/>
      <c r="BXM418" s="762"/>
      <c r="BXN418" s="762"/>
      <c r="BXO418" s="762"/>
      <c r="BXP418" s="763"/>
      <c r="BXQ418" s="761">
        <f>PRESUPUESTO!BXR80</f>
        <v>0</v>
      </c>
      <c r="BXR418" s="762"/>
      <c r="BXS418" s="762"/>
      <c r="BXT418" s="762"/>
      <c r="BXU418" s="762"/>
      <c r="BXV418" s="762"/>
      <c r="BXW418" s="762"/>
      <c r="BXX418" s="763"/>
      <c r="BXY418" s="761">
        <f>PRESUPUESTO!BXZ80</f>
        <v>0</v>
      </c>
      <c r="BXZ418" s="762"/>
      <c r="BYA418" s="762"/>
      <c r="BYB418" s="762"/>
      <c r="BYC418" s="762"/>
      <c r="BYD418" s="762"/>
      <c r="BYE418" s="762"/>
      <c r="BYF418" s="763"/>
      <c r="BYG418" s="761">
        <f>PRESUPUESTO!BYH80</f>
        <v>0</v>
      </c>
      <c r="BYH418" s="762"/>
      <c r="BYI418" s="762"/>
      <c r="BYJ418" s="762"/>
      <c r="BYK418" s="762"/>
      <c r="BYL418" s="762"/>
      <c r="BYM418" s="762"/>
      <c r="BYN418" s="763"/>
      <c r="BYO418" s="761">
        <f>PRESUPUESTO!BYP80</f>
        <v>0</v>
      </c>
      <c r="BYP418" s="762"/>
      <c r="BYQ418" s="762"/>
      <c r="BYR418" s="762"/>
      <c r="BYS418" s="762"/>
      <c r="BYT418" s="762"/>
      <c r="BYU418" s="762"/>
      <c r="BYV418" s="763"/>
      <c r="BYW418" s="761">
        <f>PRESUPUESTO!BYX80</f>
        <v>0</v>
      </c>
      <c r="BYX418" s="762"/>
      <c r="BYY418" s="762"/>
      <c r="BYZ418" s="762"/>
      <c r="BZA418" s="762"/>
      <c r="BZB418" s="762"/>
      <c r="BZC418" s="762"/>
      <c r="BZD418" s="763"/>
      <c r="BZE418" s="761">
        <f>PRESUPUESTO!BZF80</f>
        <v>0</v>
      </c>
      <c r="BZF418" s="762"/>
      <c r="BZG418" s="762"/>
      <c r="BZH418" s="762"/>
      <c r="BZI418" s="762"/>
      <c r="BZJ418" s="762"/>
      <c r="BZK418" s="762"/>
      <c r="BZL418" s="763"/>
      <c r="BZM418" s="761">
        <f>PRESUPUESTO!BZN80</f>
        <v>0</v>
      </c>
      <c r="BZN418" s="762"/>
      <c r="BZO418" s="762"/>
      <c r="BZP418" s="762"/>
      <c r="BZQ418" s="762"/>
      <c r="BZR418" s="762"/>
      <c r="BZS418" s="762"/>
      <c r="BZT418" s="763"/>
      <c r="BZU418" s="761">
        <f>PRESUPUESTO!BZV80</f>
        <v>0</v>
      </c>
      <c r="BZV418" s="762"/>
      <c r="BZW418" s="762"/>
      <c r="BZX418" s="762"/>
      <c r="BZY418" s="762"/>
      <c r="BZZ418" s="762"/>
      <c r="CAA418" s="762"/>
      <c r="CAB418" s="763"/>
      <c r="CAC418" s="761">
        <f>PRESUPUESTO!CAD80</f>
        <v>0</v>
      </c>
      <c r="CAD418" s="762"/>
      <c r="CAE418" s="762"/>
      <c r="CAF418" s="762"/>
      <c r="CAG418" s="762"/>
      <c r="CAH418" s="762"/>
      <c r="CAI418" s="762"/>
      <c r="CAJ418" s="763"/>
      <c r="CAK418" s="761">
        <f>PRESUPUESTO!CAL80</f>
        <v>0</v>
      </c>
      <c r="CAL418" s="762"/>
      <c r="CAM418" s="762"/>
      <c r="CAN418" s="762"/>
      <c r="CAO418" s="762"/>
      <c r="CAP418" s="762"/>
      <c r="CAQ418" s="762"/>
      <c r="CAR418" s="763"/>
      <c r="CAS418" s="761">
        <f>PRESUPUESTO!CAT80</f>
        <v>0</v>
      </c>
      <c r="CAT418" s="762"/>
      <c r="CAU418" s="762"/>
      <c r="CAV418" s="762"/>
      <c r="CAW418" s="762"/>
      <c r="CAX418" s="762"/>
      <c r="CAY418" s="762"/>
      <c r="CAZ418" s="763"/>
      <c r="CBA418" s="761">
        <f>PRESUPUESTO!CBB80</f>
        <v>0</v>
      </c>
      <c r="CBB418" s="762"/>
      <c r="CBC418" s="762"/>
      <c r="CBD418" s="762"/>
      <c r="CBE418" s="762"/>
      <c r="CBF418" s="762"/>
      <c r="CBG418" s="762"/>
      <c r="CBH418" s="763"/>
      <c r="CBI418" s="761">
        <f>PRESUPUESTO!CBJ80</f>
        <v>0</v>
      </c>
      <c r="CBJ418" s="762"/>
      <c r="CBK418" s="762"/>
      <c r="CBL418" s="762"/>
      <c r="CBM418" s="762"/>
      <c r="CBN418" s="762"/>
      <c r="CBO418" s="762"/>
      <c r="CBP418" s="763"/>
      <c r="CBQ418" s="761">
        <f>PRESUPUESTO!CBR80</f>
        <v>0</v>
      </c>
      <c r="CBR418" s="762"/>
      <c r="CBS418" s="762"/>
      <c r="CBT418" s="762"/>
      <c r="CBU418" s="762"/>
      <c r="CBV418" s="762"/>
      <c r="CBW418" s="762"/>
      <c r="CBX418" s="763"/>
      <c r="CBY418" s="761">
        <f>PRESUPUESTO!CBZ80</f>
        <v>0</v>
      </c>
      <c r="CBZ418" s="762"/>
      <c r="CCA418" s="762"/>
      <c r="CCB418" s="762"/>
      <c r="CCC418" s="762"/>
      <c r="CCD418" s="762"/>
      <c r="CCE418" s="762"/>
      <c r="CCF418" s="763"/>
      <c r="CCG418" s="761">
        <f>PRESUPUESTO!CCH80</f>
        <v>0</v>
      </c>
      <c r="CCH418" s="762"/>
      <c r="CCI418" s="762"/>
      <c r="CCJ418" s="762"/>
      <c r="CCK418" s="762"/>
      <c r="CCL418" s="762"/>
      <c r="CCM418" s="762"/>
      <c r="CCN418" s="763"/>
      <c r="CCO418" s="761">
        <f>PRESUPUESTO!CCP80</f>
        <v>0</v>
      </c>
      <c r="CCP418" s="762"/>
      <c r="CCQ418" s="762"/>
      <c r="CCR418" s="762"/>
      <c r="CCS418" s="762"/>
      <c r="CCT418" s="762"/>
      <c r="CCU418" s="762"/>
      <c r="CCV418" s="763"/>
      <c r="CCW418" s="761">
        <f>PRESUPUESTO!CCX80</f>
        <v>0</v>
      </c>
      <c r="CCX418" s="762"/>
      <c r="CCY418" s="762"/>
      <c r="CCZ418" s="762"/>
      <c r="CDA418" s="762"/>
      <c r="CDB418" s="762"/>
      <c r="CDC418" s="762"/>
      <c r="CDD418" s="763"/>
      <c r="CDE418" s="761">
        <f>PRESUPUESTO!CDF80</f>
        <v>0</v>
      </c>
      <c r="CDF418" s="762"/>
      <c r="CDG418" s="762"/>
      <c r="CDH418" s="762"/>
      <c r="CDI418" s="762"/>
      <c r="CDJ418" s="762"/>
      <c r="CDK418" s="762"/>
      <c r="CDL418" s="763"/>
      <c r="CDM418" s="761">
        <f>PRESUPUESTO!CDN80</f>
        <v>0</v>
      </c>
      <c r="CDN418" s="762"/>
      <c r="CDO418" s="762"/>
      <c r="CDP418" s="762"/>
      <c r="CDQ418" s="762"/>
      <c r="CDR418" s="762"/>
      <c r="CDS418" s="762"/>
      <c r="CDT418" s="763"/>
      <c r="CDU418" s="761">
        <f>PRESUPUESTO!CDV80</f>
        <v>0</v>
      </c>
      <c r="CDV418" s="762"/>
      <c r="CDW418" s="762"/>
      <c r="CDX418" s="762"/>
      <c r="CDY418" s="762"/>
      <c r="CDZ418" s="762"/>
      <c r="CEA418" s="762"/>
      <c r="CEB418" s="763"/>
      <c r="CEC418" s="761">
        <f>PRESUPUESTO!CED80</f>
        <v>0</v>
      </c>
      <c r="CED418" s="762"/>
      <c r="CEE418" s="762"/>
      <c r="CEF418" s="762"/>
      <c r="CEG418" s="762"/>
      <c r="CEH418" s="762"/>
      <c r="CEI418" s="762"/>
      <c r="CEJ418" s="763"/>
      <c r="CEK418" s="761">
        <f>PRESUPUESTO!CEL80</f>
        <v>0</v>
      </c>
      <c r="CEL418" s="762"/>
      <c r="CEM418" s="762"/>
      <c r="CEN418" s="762"/>
      <c r="CEO418" s="762"/>
      <c r="CEP418" s="762"/>
      <c r="CEQ418" s="762"/>
      <c r="CER418" s="763"/>
      <c r="CES418" s="761">
        <f>PRESUPUESTO!CET80</f>
        <v>0</v>
      </c>
      <c r="CET418" s="762"/>
      <c r="CEU418" s="762"/>
      <c r="CEV418" s="762"/>
      <c r="CEW418" s="762"/>
      <c r="CEX418" s="762"/>
      <c r="CEY418" s="762"/>
      <c r="CEZ418" s="763"/>
      <c r="CFA418" s="761">
        <f>PRESUPUESTO!CFB80</f>
        <v>0</v>
      </c>
      <c r="CFB418" s="762"/>
      <c r="CFC418" s="762"/>
      <c r="CFD418" s="762"/>
      <c r="CFE418" s="762"/>
      <c r="CFF418" s="762"/>
      <c r="CFG418" s="762"/>
      <c r="CFH418" s="763"/>
      <c r="CFI418" s="761">
        <f>PRESUPUESTO!CFJ80</f>
        <v>0</v>
      </c>
      <c r="CFJ418" s="762"/>
      <c r="CFK418" s="762"/>
      <c r="CFL418" s="762"/>
      <c r="CFM418" s="762"/>
      <c r="CFN418" s="762"/>
      <c r="CFO418" s="762"/>
      <c r="CFP418" s="763"/>
      <c r="CFQ418" s="761">
        <f>PRESUPUESTO!CFR80</f>
        <v>0</v>
      </c>
      <c r="CFR418" s="762"/>
      <c r="CFS418" s="762"/>
      <c r="CFT418" s="762"/>
      <c r="CFU418" s="762"/>
      <c r="CFV418" s="762"/>
      <c r="CFW418" s="762"/>
      <c r="CFX418" s="763"/>
      <c r="CFY418" s="761">
        <f>PRESUPUESTO!CFZ80</f>
        <v>0</v>
      </c>
      <c r="CFZ418" s="762"/>
      <c r="CGA418" s="762"/>
      <c r="CGB418" s="762"/>
      <c r="CGC418" s="762"/>
      <c r="CGD418" s="762"/>
      <c r="CGE418" s="762"/>
      <c r="CGF418" s="763"/>
      <c r="CGG418" s="761">
        <f>PRESUPUESTO!CGH80</f>
        <v>0</v>
      </c>
      <c r="CGH418" s="762"/>
      <c r="CGI418" s="762"/>
      <c r="CGJ418" s="762"/>
      <c r="CGK418" s="762"/>
      <c r="CGL418" s="762"/>
      <c r="CGM418" s="762"/>
      <c r="CGN418" s="763"/>
      <c r="CGO418" s="761">
        <f>PRESUPUESTO!CGP80</f>
        <v>0</v>
      </c>
      <c r="CGP418" s="762"/>
      <c r="CGQ418" s="762"/>
      <c r="CGR418" s="762"/>
      <c r="CGS418" s="762"/>
      <c r="CGT418" s="762"/>
      <c r="CGU418" s="762"/>
      <c r="CGV418" s="763"/>
      <c r="CGW418" s="761">
        <f>PRESUPUESTO!CGX80</f>
        <v>0</v>
      </c>
      <c r="CGX418" s="762"/>
      <c r="CGY418" s="762"/>
      <c r="CGZ418" s="762"/>
      <c r="CHA418" s="762"/>
      <c r="CHB418" s="762"/>
      <c r="CHC418" s="762"/>
      <c r="CHD418" s="763"/>
      <c r="CHE418" s="761">
        <f>PRESUPUESTO!CHF80</f>
        <v>0</v>
      </c>
      <c r="CHF418" s="762"/>
      <c r="CHG418" s="762"/>
      <c r="CHH418" s="762"/>
      <c r="CHI418" s="762"/>
      <c r="CHJ418" s="762"/>
      <c r="CHK418" s="762"/>
      <c r="CHL418" s="763"/>
      <c r="CHM418" s="761">
        <f>PRESUPUESTO!CHN80</f>
        <v>0</v>
      </c>
      <c r="CHN418" s="762"/>
      <c r="CHO418" s="762"/>
      <c r="CHP418" s="762"/>
      <c r="CHQ418" s="762"/>
      <c r="CHR418" s="762"/>
      <c r="CHS418" s="762"/>
      <c r="CHT418" s="763"/>
      <c r="CHU418" s="761">
        <f>PRESUPUESTO!CHV80</f>
        <v>0</v>
      </c>
      <c r="CHV418" s="762"/>
      <c r="CHW418" s="762"/>
      <c r="CHX418" s="762"/>
      <c r="CHY418" s="762"/>
      <c r="CHZ418" s="762"/>
      <c r="CIA418" s="762"/>
      <c r="CIB418" s="763"/>
      <c r="CIC418" s="761">
        <f>PRESUPUESTO!CID80</f>
        <v>0</v>
      </c>
      <c r="CID418" s="762"/>
      <c r="CIE418" s="762"/>
      <c r="CIF418" s="762"/>
      <c r="CIG418" s="762"/>
      <c r="CIH418" s="762"/>
      <c r="CII418" s="762"/>
      <c r="CIJ418" s="763"/>
      <c r="CIK418" s="761">
        <f>PRESUPUESTO!CIL80</f>
        <v>0</v>
      </c>
      <c r="CIL418" s="762"/>
      <c r="CIM418" s="762"/>
      <c r="CIN418" s="762"/>
      <c r="CIO418" s="762"/>
      <c r="CIP418" s="762"/>
      <c r="CIQ418" s="762"/>
      <c r="CIR418" s="763"/>
      <c r="CIS418" s="761">
        <f>PRESUPUESTO!CIT80</f>
        <v>0</v>
      </c>
      <c r="CIT418" s="762"/>
      <c r="CIU418" s="762"/>
      <c r="CIV418" s="762"/>
      <c r="CIW418" s="762"/>
      <c r="CIX418" s="762"/>
      <c r="CIY418" s="762"/>
      <c r="CIZ418" s="763"/>
      <c r="CJA418" s="761">
        <f>PRESUPUESTO!CJB80</f>
        <v>0</v>
      </c>
      <c r="CJB418" s="762"/>
      <c r="CJC418" s="762"/>
      <c r="CJD418" s="762"/>
      <c r="CJE418" s="762"/>
      <c r="CJF418" s="762"/>
      <c r="CJG418" s="762"/>
      <c r="CJH418" s="763"/>
      <c r="CJI418" s="761">
        <f>PRESUPUESTO!CJJ80</f>
        <v>0</v>
      </c>
      <c r="CJJ418" s="762"/>
      <c r="CJK418" s="762"/>
      <c r="CJL418" s="762"/>
      <c r="CJM418" s="762"/>
      <c r="CJN418" s="762"/>
      <c r="CJO418" s="762"/>
      <c r="CJP418" s="763"/>
      <c r="CJQ418" s="761">
        <f>PRESUPUESTO!CJR80</f>
        <v>0</v>
      </c>
      <c r="CJR418" s="762"/>
      <c r="CJS418" s="762"/>
      <c r="CJT418" s="762"/>
      <c r="CJU418" s="762"/>
      <c r="CJV418" s="762"/>
      <c r="CJW418" s="762"/>
      <c r="CJX418" s="763"/>
      <c r="CJY418" s="761">
        <f>PRESUPUESTO!CJZ80</f>
        <v>0</v>
      </c>
      <c r="CJZ418" s="762"/>
      <c r="CKA418" s="762"/>
      <c r="CKB418" s="762"/>
      <c r="CKC418" s="762"/>
      <c r="CKD418" s="762"/>
      <c r="CKE418" s="762"/>
      <c r="CKF418" s="763"/>
      <c r="CKG418" s="761">
        <f>PRESUPUESTO!CKH80</f>
        <v>0</v>
      </c>
      <c r="CKH418" s="762"/>
      <c r="CKI418" s="762"/>
      <c r="CKJ418" s="762"/>
      <c r="CKK418" s="762"/>
      <c r="CKL418" s="762"/>
      <c r="CKM418" s="762"/>
      <c r="CKN418" s="763"/>
      <c r="CKO418" s="761">
        <f>PRESUPUESTO!CKP80</f>
        <v>0</v>
      </c>
      <c r="CKP418" s="762"/>
      <c r="CKQ418" s="762"/>
      <c r="CKR418" s="762"/>
      <c r="CKS418" s="762"/>
      <c r="CKT418" s="762"/>
      <c r="CKU418" s="762"/>
      <c r="CKV418" s="763"/>
      <c r="CKW418" s="761">
        <f>PRESUPUESTO!CKX80</f>
        <v>0</v>
      </c>
      <c r="CKX418" s="762"/>
      <c r="CKY418" s="762"/>
      <c r="CKZ418" s="762"/>
      <c r="CLA418" s="762"/>
      <c r="CLB418" s="762"/>
      <c r="CLC418" s="762"/>
      <c r="CLD418" s="763"/>
      <c r="CLE418" s="761">
        <f>PRESUPUESTO!CLF80</f>
        <v>0</v>
      </c>
      <c r="CLF418" s="762"/>
      <c r="CLG418" s="762"/>
      <c r="CLH418" s="762"/>
      <c r="CLI418" s="762"/>
      <c r="CLJ418" s="762"/>
      <c r="CLK418" s="762"/>
      <c r="CLL418" s="763"/>
      <c r="CLM418" s="761">
        <f>PRESUPUESTO!CLN80</f>
        <v>0</v>
      </c>
      <c r="CLN418" s="762"/>
      <c r="CLO418" s="762"/>
      <c r="CLP418" s="762"/>
      <c r="CLQ418" s="762"/>
      <c r="CLR418" s="762"/>
      <c r="CLS418" s="762"/>
      <c r="CLT418" s="763"/>
      <c r="CLU418" s="761">
        <f>PRESUPUESTO!CLV80</f>
        <v>0</v>
      </c>
      <c r="CLV418" s="762"/>
      <c r="CLW418" s="762"/>
      <c r="CLX418" s="762"/>
      <c r="CLY418" s="762"/>
      <c r="CLZ418" s="762"/>
      <c r="CMA418" s="762"/>
      <c r="CMB418" s="763"/>
      <c r="CMC418" s="761">
        <f>PRESUPUESTO!CMD80</f>
        <v>0</v>
      </c>
      <c r="CMD418" s="762"/>
      <c r="CME418" s="762"/>
      <c r="CMF418" s="762"/>
      <c r="CMG418" s="762"/>
      <c r="CMH418" s="762"/>
      <c r="CMI418" s="762"/>
      <c r="CMJ418" s="763"/>
      <c r="CMK418" s="761">
        <f>PRESUPUESTO!CML80</f>
        <v>0</v>
      </c>
      <c r="CML418" s="762"/>
      <c r="CMM418" s="762"/>
      <c r="CMN418" s="762"/>
      <c r="CMO418" s="762"/>
      <c r="CMP418" s="762"/>
      <c r="CMQ418" s="762"/>
      <c r="CMR418" s="763"/>
      <c r="CMS418" s="761">
        <f>PRESUPUESTO!CMT80</f>
        <v>0</v>
      </c>
      <c r="CMT418" s="762"/>
      <c r="CMU418" s="762"/>
      <c r="CMV418" s="762"/>
      <c r="CMW418" s="762"/>
      <c r="CMX418" s="762"/>
      <c r="CMY418" s="762"/>
      <c r="CMZ418" s="763"/>
      <c r="CNA418" s="761">
        <f>PRESUPUESTO!CNB80</f>
        <v>0</v>
      </c>
      <c r="CNB418" s="762"/>
      <c r="CNC418" s="762"/>
      <c r="CND418" s="762"/>
      <c r="CNE418" s="762"/>
      <c r="CNF418" s="762"/>
      <c r="CNG418" s="762"/>
      <c r="CNH418" s="763"/>
      <c r="CNI418" s="761">
        <f>PRESUPUESTO!CNJ80</f>
        <v>0</v>
      </c>
      <c r="CNJ418" s="762"/>
      <c r="CNK418" s="762"/>
      <c r="CNL418" s="762"/>
      <c r="CNM418" s="762"/>
      <c r="CNN418" s="762"/>
      <c r="CNO418" s="762"/>
      <c r="CNP418" s="763"/>
      <c r="CNQ418" s="761">
        <f>PRESUPUESTO!CNR80</f>
        <v>0</v>
      </c>
      <c r="CNR418" s="762"/>
      <c r="CNS418" s="762"/>
      <c r="CNT418" s="762"/>
      <c r="CNU418" s="762"/>
      <c r="CNV418" s="762"/>
      <c r="CNW418" s="762"/>
      <c r="CNX418" s="763"/>
      <c r="CNY418" s="761">
        <f>PRESUPUESTO!CNZ80</f>
        <v>0</v>
      </c>
      <c r="CNZ418" s="762"/>
      <c r="COA418" s="762"/>
      <c r="COB418" s="762"/>
      <c r="COC418" s="762"/>
      <c r="COD418" s="762"/>
      <c r="COE418" s="762"/>
      <c r="COF418" s="763"/>
      <c r="COG418" s="761">
        <f>PRESUPUESTO!COH80</f>
        <v>0</v>
      </c>
      <c r="COH418" s="762"/>
      <c r="COI418" s="762"/>
      <c r="COJ418" s="762"/>
      <c r="COK418" s="762"/>
      <c r="COL418" s="762"/>
      <c r="COM418" s="762"/>
      <c r="CON418" s="763"/>
      <c r="COO418" s="761">
        <f>PRESUPUESTO!COP80</f>
        <v>0</v>
      </c>
      <c r="COP418" s="762"/>
      <c r="COQ418" s="762"/>
      <c r="COR418" s="762"/>
      <c r="COS418" s="762"/>
      <c r="COT418" s="762"/>
      <c r="COU418" s="762"/>
      <c r="COV418" s="763"/>
      <c r="COW418" s="761">
        <f>PRESUPUESTO!COX80</f>
        <v>0</v>
      </c>
      <c r="COX418" s="762"/>
      <c r="COY418" s="762"/>
      <c r="COZ418" s="762"/>
      <c r="CPA418" s="762"/>
      <c r="CPB418" s="762"/>
      <c r="CPC418" s="762"/>
      <c r="CPD418" s="763"/>
      <c r="CPE418" s="761">
        <f>PRESUPUESTO!CPF80</f>
        <v>0</v>
      </c>
      <c r="CPF418" s="762"/>
      <c r="CPG418" s="762"/>
      <c r="CPH418" s="762"/>
      <c r="CPI418" s="762"/>
      <c r="CPJ418" s="762"/>
      <c r="CPK418" s="762"/>
      <c r="CPL418" s="763"/>
      <c r="CPM418" s="761">
        <f>PRESUPUESTO!CPN80</f>
        <v>0</v>
      </c>
      <c r="CPN418" s="762"/>
      <c r="CPO418" s="762"/>
      <c r="CPP418" s="762"/>
      <c r="CPQ418" s="762"/>
      <c r="CPR418" s="762"/>
      <c r="CPS418" s="762"/>
      <c r="CPT418" s="763"/>
      <c r="CPU418" s="761">
        <f>PRESUPUESTO!CPV80</f>
        <v>0</v>
      </c>
      <c r="CPV418" s="762"/>
      <c r="CPW418" s="762"/>
      <c r="CPX418" s="762"/>
      <c r="CPY418" s="762"/>
      <c r="CPZ418" s="762"/>
      <c r="CQA418" s="762"/>
      <c r="CQB418" s="763"/>
      <c r="CQC418" s="761">
        <f>PRESUPUESTO!CQD80</f>
        <v>0</v>
      </c>
      <c r="CQD418" s="762"/>
      <c r="CQE418" s="762"/>
      <c r="CQF418" s="762"/>
      <c r="CQG418" s="762"/>
      <c r="CQH418" s="762"/>
      <c r="CQI418" s="762"/>
      <c r="CQJ418" s="763"/>
      <c r="CQK418" s="761">
        <f>PRESUPUESTO!CQL80</f>
        <v>0</v>
      </c>
      <c r="CQL418" s="762"/>
      <c r="CQM418" s="762"/>
      <c r="CQN418" s="762"/>
      <c r="CQO418" s="762"/>
      <c r="CQP418" s="762"/>
      <c r="CQQ418" s="762"/>
      <c r="CQR418" s="763"/>
      <c r="CQS418" s="761">
        <f>PRESUPUESTO!CQT80</f>
        <v>0</v>
      </c>
      <c r="CQT418" s="762"/>
      <c r="CQU418" s="762"/>
      <c r="CQV418" s="762"/>
      <c r="CQW418" s="762"/>
      <c r="CQX418" s="762"/>
      <c r="CQY418" s="762"/>
      <c r="CQZ418" s="763"/>
      <c r="CRA418" s="761">
        <f>PRESUPUESTO!CRB80</f>
        <v>0</v>
      </c>
      <c r="CRB418" s="762"/>
      <c r="CRC418" s="762"/>
      <c r="CRD418" s="762"/>
      <c r="CRE418" s="762"/>
      <c r="CRF418" s="762"/>
      <c r="CRG418" s="762"/>
      <c r="CRH418" s="763"/>
      <c r="CRI418" s="761">
        <f>PRESUPUESTO!CRJ80</f>
        <v>0</v>
      </c>
      <c r="CRJ418" s="762"/>
      <c r="CRK418" s="762"/>
      <c r="CRL418" s="762"/>
      <c r="CRM418" s="762"/>
      <c r="CRN418" s="762"/>
      <c r="CRO418" s="762"/>
      <c r="CRP418" s="763"/>
      <c r="CRQ418" s="761">
        <f>PRESUPUESTO!CRR80</f>
        <v>0</v>
      </c>
      <c r="CRR418" s="762"/>
      <c r="CRS418" s="762"/>
      <c r="CRT418" s="762"/>
      <c r="CRU418" s="762"/>
      <c r="CRV418" s="762"/>
      <c r="CRW418" s="762"/>
      <c r="CRX418" s="763"/>
      <c r="CRY418" s="761">
        <f>PRESUPUESTO!CRZ80</f>
        <v>0</v>
      </c>
      <c r="CRZ418" s="762"/>
      <c r="CSA418" s="762"/>
      <c r="CSB418" s="762"/>
      <c r="CSC418" s="762"/>
      <c r="CSD418" s="762"/>
      <c r="CSE418" s="762"/>
      <c r="CSF418" s="763"/>
      <c r="CSG418" s="761">
        <f>PRESUPUESTO!CSH80</f>
        <v>0</v>
      </c>
      <c r="CSH418" s="762"/>
      <c r="CSI418" s="762"/>
      <c r="CSJ418" s="762"/>
      <c r="CSK418" s="762"/>
      <c r="CSL418" s="762"/>
      <c r="CSM418" s="762"/>
      <c r="CSN418" s="763"/>
      <c r="CSO418" s="761">
        <f>PRESUPUESTO!CSP80</f>
        <v>0</v>
      </c>
      <c r="CSP418" s="762"/>
      <c r="CSQ418" s="762"/>
      <c r="CSR418" s="762"/>
      <c r="CSS418" s="762"/>
      <c r="CST418" s="762"/>
      <c r="CSU418" s="762"/>
      <c r="CSV418" s="763"/>
      <c r="CSW418" s="761">
        <f>PRESUPUESTO!CSX80</f>
        <v>0</v>
      </c>
      <c r="CSX418" s="762"/>
      <c r="CSY418" s="762"/>
      <c r="CSZ418" s="762"/>
      <c r="CTA418" s="762"/>
      <c r="CTB418" s="762"/>
      <c r="CTC418" s="762"/>
      <c r="CTD418" s="763"/>
      <c r="CTE418" s="761">
        <f>PRESUPUESTO!CTF80</f>
        <v>0</v>
      </c>
      <c r="CTF418" s="762"/>
      <c r="CTG418" s="762"/>
      <c r="CTH418" s="762"/>
      <c r="CTI418" s="762"/>
      <c r="CTJ418" s="762"/>
      <c r="CTK418" s="762"/>
      <c r="CTL418" s="763"/>
      <c r="CTM418" s="761">
        <f>PRESUPUESTO!CTN80</f>
        <v>0</v>
      </c>
      <c r="CTN418" s="762"/>
      <c r="CTO418" s="762"/>
      <c r="CTP418" s="762"/>
      <c r="CTQ418" s="762"/>
      <c r="CTR418" s="762"/>
      <c r="CTS418" s="762"/>
      <c r="CTT418" s="763"/>
      <c r="CTU418" s="761">
        <f>PRESUPUESTO!CTV80</f>
        <v>0</v>
      </c>
      <c r="CTV418" s="762"/>
      <c r="CTW418" s="762"/>
      <c r="CTX418" s="762"/>
      <c r="CTY418" s="762"/>
      <c r="CTZ418" s="762"/>
      <c r="CUA418" s="762"/>
      <c r="CUB418" s="763"/>
      <c r="CUC418" s="761">
        <f>PRESUPUESTO!CUD80</f>
        <v>0</v>
      </c>
      <c r="CUD418" s="762"/>
      <c r="CUE418" s="762"/>
      <c r="CUF418" s="762"/>
      <c r="CUG418" s="762"/>
      <c r="CUH418" s="762"/>
      <c r="CUI418" s="762"/>
      <c r="CUJ418" s="763"/>
      <c r="CUK418" s="761">
        <f>PRESUPUESTO!CUL80</f>
        <v>0</v>
      </c>
      <c r="CUL418" s="762"/>
      <c r="CUM418" s="762"/>
      <c r="CUN418" s="762"/>
      <c r="CUO418" s="762"/>
      <c r="CUP418" s="762"/>
      <c r="CUQ418" s="762"/>
      <c r="CUR418" s="763"/>
      <c r="CUS418" s="761">
        <f>PRESUPUESTO!CUT80</f>
        <v>0</v>
      </c>
      <c r="CUT418" s="762"/>
      <c r="CUU418" s="762"/>
      <c r="CUV418" s="762"/>
      <c r="CUW418" s="762"/>
      <c r="CUX418" s="762"/>
      <c r="CUY418" s="762"/>
      <c r="CUZ418" s="763"/>
      <c r="CVA418" s="761">
        <f>PRESUPUESTO!CVB80</f>
        <v>0</v>
      </c>
      <c r="CVB418" s="762"/>
      <c r="CVC418" s="762"/>
      <c r="CVD418" s="762"/>
      <c r="CVE418" s="762"/>
      <c r="CVF418" s="762"/>
      <c r="CVG418" s="762"/>
      <c r="CVH418" s="763"/>
      <c r="CVI418" s="761">
        <f>PRESUPUESTO!CVJ80</f>
        <v>0</v>
      </c>
      <c r="CVJ418" s="762"/>
      <c r="CVK418" s="762"/>
      <c r="CVL418" s="762"/>
      <c r="CVM418" s="762"/>
      <c r="CVN418" s="762"/>
      <c r="CVO418" s="762"/>
      <c r="CVP418" s="763"/>
      <c r="CVQ418" s="761">
        <f>PRESUPUESTO!CVR80</f>
        <v>0</v>
      </c>
      <c r="CVR418" s="762"/>
      <c r="CVS418" s="762"/>
      <c r="CVT418" s="762"/>
      <c r="CVU418" s="762"/>
      <c r="CVV418" s="762"/>
      <c r="CVW418" s="762"/>
      <c r="CVX418" s="763"/>
      <c r="CVY418" s="761">
        <f>PRESUPUESTO!CVZ80</f>
        <v>0</v>
      </c>
      <c r="CVZ418" s="762"/>
      <c r="CWA418" s="762"/>
      <c r="CWB418" s="762"/>
      <c r="CWC418" s="762"/>
      <c r="CWD418" s="762"/>
      <c r="CWE418" s="762"/>
      <c r="CWF418" s="763"/>
      <c r="CWG418" s="761">
        <f>PRESUPUESTO!CWH80</f>
        <v>0</v>
      </c>
      <c r="CWH418" s="762"/>
      <c r="CWI418" s="762"/>
      <c r="CWJ418" s="762"/>
      <c r="CWK418" s="762"/>
      <c r="CWL418" s="762"/>
      <c r="CWM418" s="762"/>
      <c r="CWN418" s="763"/>
      <c r="CWO418" s="761">
        <f>PRESUPUESTO!CWP80</f>
        <v>0</v>
      </c>
      <c r="CWP418" s="762"/>
      <c r="CWQ418" s="762"/>
      <c r="CWR418" s="762"/>
      <c r="CWS418" s="762"/>
      <c r="CWT418" s="762"/>
      <c r="CWU418" s="762"/>
      <c r="CWV418" s="763"/>
      <c r="CWW418" s="761">
        <f>PRESUPUESTO!CWX80</f>
        <v>0</v>
      </c>
      <c r="CWX418" s="762"/>
      <c r="CWY418" s="762"/>
      <c r="CWZ418" s="762"/>
      <c r="CXA418" s="762"/>
      <c r="CXB418" s="762"/>
      <c r="CXC418" s="762"/>
      <c r="CXD418" s="763"/>
      <c r="CXE418" s="761">
        <f>PRESUPUESTO!CXF80</f>
        <v>0</v>
      </c>
      <c r="CXF418" s="762"/>
      <c r="CXG418" s="762"/>
      <c r="CXH418" s="762"/>
      <c r="CXI418" s="762"/>
      <c r="CXJ418" s="762"/>
      <c r="CXK418" s="762"/>
      <c r="CXL418" s="763"/>
      <c r="CXM418" s="761">
        <f>PRESUPUESTO!CXN80</f>
        <v>0</v>
      </c>
      <c r="CXN418" s="762"/>
      <c r="CXO418" s="762"/>
      <c r="CXP418" s="762"/>
      <c r="CXQ418" s="762"/>
      <c r="CXR418" s="762"/>
      <c r="CXS418" s="762"/>
      <c r="CXT418" s="763"/>
      <c r="CXU418" s="761">
        <f>PRESUPUESTO!CXV80</f>
        <v>0</v>
      </c>
      <c r="CXV418" s="762"/>
      <c r="CXW418" s="762"/>
      <c r="CXX418" s="762"/>
      <c r="CXY418" s="762"/>
      <c r="CXZ418" s="762"/>
      <c r="CYA418" s="762"/>
      <c r="CYB418" s="763"/>
      <c r="CYC418" s="761">
        <f>PRESUPUESTO!CYD80</f>
        <v>0</v>
      </c>
      <c r="CYD418" s="762"/>
      <c r="CYE418" s="762"/>
      <c r="CYF418" s="762"/>
      <c r="CYG418" s="762"/>
      <c r="CYH418" s="762"/>
      <c r="CYI418" s="762"/>
      <c r="CYJ418" s="763"/>
      <c r="CYK418" s="761">
        <f>PRESUPUESTO!CYL80</f>
        <v>0</v>
      </c>
      <c r="CYL418" s="762"/>
      <c r="CYM418" s="762"/>
      <c r="CYN418" s="762"/>
      <c r="CYO418" s="762"/>
      <c r="CYP418" s="762"/>
      <c r="CYQ418" s="762"/>
      <c r="CYR418" s="763"/>
      <c r="CYS418" s="761">
        <f>PRESUPUESTO!CYT80</f>
        <v>0</v>
      </c>
      <c r="CYT418" s="762"/>
      <c r="CYU418" s="762"/>
      <c r="CYV418" s="762"/>
      <c r="CYW418" s="762"/>
      <c r="CYX418" s="762"/>
      <c r="CYY418" s="762"/>
      <c r="CYZ418" s="763"/>
      <c r="CZA418" s="761">
        <f>PRESUPUESTO!CZB80</f>
        <v>0</v>
      </c>
      <c r="CZB418" s="762"/>
      <c r="CZC418" s="762"/>
      <c r="CZD418" s="762"/>
      <c r="CZE418" s="762"/>
      <c r="CZF418" s="762"/>
      <c r="CZG418" s="762"/>
      <c r="CZH418" s="763"/>
      <c r="CZI418" s="761">
        <f>PRESUPUESTO!CZJ80</f>
        <v>0</v>
      </c>
      <c r="CZJ418" s="762"/>
      <c r="CZK418" s="762"/>
      <c r="CZL418" s="762"/>
      <c r="CZM418" s="762"/>
      <c r="CZN418" s="762"/>
      <c r="CZO418" s="762"/>
      <c r="CZP418" s="763"/>
      <c r="CZQ418" s="761">
        <f>PRESUPUESTO!CZR80</f>
        <v>0</v>
      </c>
      <c r="CZR418" s="762"/>
      <c r="CZS418" s="762"/>
      <c r="CZT418" s="762"/>
      <c r="CZU418" s="762"/>
      <c r="CZV418" s="762"/>
      <c r="CZW418" s="762"/>
      <c r="CZX418" s="763"/>
      <c r="CZY418" s="761">
        <f>PRESUPUESTO!CZZ80</f>
        <v>0</v>
      </c>
      <c r="CZZ418" s="762"/>
      <c r="DAA418" s="762"/>
      <c r="DAB418" s="762"/>
      <c r="DAC418" s="762"/>
      <c r="DAD418" s="762"/>
      <c r="DAE418" s="762"/>
      <c r="DAF418" s="763"/>
      <c r="DAG418" s="761">
        <f>PRESUPUESTO!DAH80</f>
        <v>0</v>
      </c>
      <c r="DAH418" s="762"/>
      <c r="DAI418" s="762"/>
      <c r="DAJ418" s="762"/>
      <c r="DAK418" s="762"/>
      <c r="DAL418" s="762"/>
      <c r="DAM418" s="762"/>
      <c r="DAN418" s="763"/>
      <c r="DAO418" s="761">
        <f>PRESUPUESTO!DAP80</f>
        <v>0</v>
      </c>
      <c r="DAP418" s="762"/>
      <c r="DAQ418" s="762"/>
      <c r="DAR418" s="762"/>
      <c r="DAS418" s="762"/>
      <c r="DAT418" s="762"/>
      <c r="DAU418" s="762"/>
      <c r="DAV418" s="763"/>
      <c r="DAW418" s="761">
        <f>PRESUPUESTO!DAX80</f>
        <v>0</v>
      </c>
      <c r="DAX418" s="762"/>
      <c r="DAY418" s="762"/>
      <c r="DAZ418" s="762"/>
      <c r="DBA418" s="762"/>
      <c r="DBB418" s="762"/>
      <c r="DBC418" s="762"/>
      <c r="DBD418" s="763"/>
      <c r="DBE418" s="761">
        <f>PRESUPUESTO!DBF80</f>
        <v>0</v>
      </c>
      <c r="DBF418" s="762"/>
      <c r="DBG418" s="762"/>
      <c r="DBH418" s="762"/>
      <c r="DBI418" s="762"/>
      <c r="DBJ418" s="762"/>
      <c r="DBK418" s="762"/>
      <c r="DBL418" s="763"/>
      <c r="DBM418" s="761">
        <f>PRESUPUESTO!DBN80</f>
        <v>0</v>
      </c>
      <c r="DBN418" s="762"/>
      <c r="DBO418" s="762"/>
      <c r="DBP418" s="762"/>
      <c r="DBQ418" s="762"/>
      <c r="DBR418" s="762"/>
      <c r="DBS418" s="762"/>
      <c r="DBT418" s="763"/>
      <c r="DBU418" s="761">
        <f>PRESUPUESTO!DBV80</f>
        <v>0</v>
      </c>
      <c r="DBV418" s="762"/>
      <c r="DBW418" s="762"/>
      <c r="DBX418" s="762"/>
      <c r="DBY418" s="762"/>
      <c r="DBZ418" s="762"/>
      <c r="DCA418" s="762"/>
      <c r="DCB418" s="763"/>
      <c r="DCC418" s="761">
        <f>PRESUPUESTO!DCD80</f>
        <v>0</v>
      </c>
      <c r="DCD418" s="762"/>
      <c r="DCE418" s="762"/>
      <c r="DCF418" s="762"/>
      <c r="DCG418" s="762"/>
      <c r="DCH418" s="762"/>
      <c r="DCI418" s="762"/>
      <c r="DCJ418" s="763"/>
      <c r="DCK418" s="761">
        <f>PRESUPUESTO!DCL80</f>
        <v>0</v>
      </c>
      <c r="DCL418" s="762"/>
      <c r="DCM418" s="762"/>
      <c r="DCN418" s="762"/>
      <c r="DCO418" s="762"/>
      <c r="DCP418" s="762"/>
      <c r="DCQ418" s="762"/>
      <c r="DCR418" s="763"/>
      <c r="DCS418" s="761">
        <f>PRESUPUESTO!DCT80</f>
        <v>0</v>
      </c>
      <c r="DCT418" s="762"/>
      <c r="DCU418" s="762"/>
      <c r="DCV418" s="762"/>
      <c r="DCW418" s="762"/>
      <c r="DCX418" s="762"/>
      <c r="DCY418" s="762"/>
      <c r="DCZ418" s="763"/>
      <c r="DDA418" s="761">
        <f>PRESUPUESTO!DDB80</f>
        <v>0</v>
      </c>
      <c r="DDB418" s="762"/>
      <c r="DDC418" s="762"/>
      <c r="DDD418" s="762"/>
      <c r="DDE418" s="762"/>
      <c r="DDF418" s="762"/>
      <c r="DDG418" s="762"/>
      <c r="DDH418" s="763"/>
      <c r="DDI418" s="761">
        <f>PRESUPUESTO!DDJ80</f>
        <v>0</v>
      </c>
      <c r="DDJ418" s="762"/>
      <c r="DDK418" s="762"/>
      <c r="DDL418" s="762"/>
      <c r="DDM418" s="762"/>
      <c r="DDN418" s="762"/>
      <c r="DDO418" s="762"/>
      <c r="DDP418" s="763"/>
      <c r="DDQ418" s="761">
        <f>PRESUPUESTO!DDR80</f>
        <v>0</v>
      </c>
      <c r="DDR418" s="762"/>
      <c r="DDS418" s="762"/>
      <c r="DDT418" s="762"/>
      <c r="DDU418" s="762"/>
      <c r="DDV418" s="762"/>
      <c r="DDW418" s="762"/>
      <c r="DDX418" s="763"/>
      <c r="DDY418" s="761">
        <f>PRESUPUESTO!DDZ80</f>
        <v>0</v>
      </c>
      <c r="DDZ418" s="762"/>
      <c r="DEA418" s="762"/>
      <c r="DEB418" s="762"/>
      <c r="DEC418" s="762"/>
      <c r="DED418" s="762"/>
      <c r="DEE418" s="762"/>
      <c r="DEF418" s="763"/>
      <c r="DEG418" s="761">
        <f>PRESUPUESTO!DEH80</f>
        <v>0</v>
      </c>
      <c r="DEH418" s="762"/>
      <c r="DEI418" s="762"/>
      <c r="DEJ418" s="762"/>
      <c r="DEK418" s="762"/>
      <c r="DEL418" s="762"/>
      <c r="DEM418" s="762"/>
      <c r="DEN418" s="763"/>
      <c r="DEO418" s="761">
        <f>PRESUPUESTO!DEP80</f>
        <v>0</v>
      </c>
      <c r="DEP418" s="762"/>
      <c r="DEQ418" s="762"/>
      <c r="DER418" s="762"/>
      <c r="DES418" s="762"/>
      <c r="DET418" s="762"/>
      <c r="DEU418" s="762"/>
      <c r="DEV418" s="763"/>
      <c r="DEW418" s="761">
        <f>PRESUPUESTO!DEX80</f>
        <v>0</v>
      </c>
      <c r="DEX418" s="762"/>
      <c r="DEY418" s="762"/>
      <c r="DEZ418" s="762"/>
      <c r="DFA418" s="762"/>
      <c r="DFB418" s="762"/>
      <c r="DFC418" s="762"/>
      <c r="DFD418" s="763"/>
      <c r="DFE418" s="761">
        <f>PRESUPUESTO!DFF80</f>
        <v>0</v>
      </c>
      <c r="DFF418" s="762"/>
      <c r="DFG418" s="762"/>
      <c r="DFH418" s="762"/>
      <c r="DFI418" s="762"/>
      <c r="DFJ418" s="762"/>
      <c r="DFK418" s="762"/>
      <c r="DFL418" s="763"/>
      <c r="DFM418" s="761">
        <f>PRESUPUESTO!DFN80</f>
        <v>0</v>
      </c>
      <c r="DFN418" s="762"/>
      <c r="DFO418" s="762"/>
      <c r="DFP418" s="762"/>
      <c r="DFQ418" s="762"/>
      <c r="DFR418" s="762"/>
      <c r="DFS418" s="762"/>
      <c r="DFT418" s="763"/>
      <c r="DFU418" s="761">
        <f>PRESUPUESTO!DFV80</f>
        <v>0</v>
      </c>
      <c r="DFV418" s="762"/>
      <c r="DFW418" s="762"/>
      <c r="DFX418" s="762"/>
      <c r="DFY418" s="762"/>
      <c r="DFZ418" s="762"/>
      <c r="DGA418" s="762"/>
      <c r="DGB418" s="763"/>
      <c r="DGC418" s="761">
        <f>PRESUPUESTO!DGD80</f>
        <v>0</v>
      </c>
      <c r="DGD418" s="762"/>
      <c r="DGE418" s="762"/>
      <c r="DGF418" s="762"/>
      <c r="DGG418" s="762"/>
      <c r="DGH418" s="762"/>
      <c r="DGI418" s="762"/>
      <c r="DGJ418" s="763"/>
      <c r="DGK418" s="761">
        <f>PRESUPUESTO!DGL80</f>
        <v>0</v>
      </c>
      <c r="DGL418" s="762"/>
      <c r="DGM418" s="762"/>
      <c r="DGN418" s="762"/>
      <c r="DGO418" s="762"/>
      <c r="DGP418" s="762"/>
      <c r="DGQ418" s="762"/>
      <c r="DGR418" s="763"/>
      <c r="DGS418" s="761">
        <f>PRESUPUESTO!DGT80</f>
        <v>0</v>
      </c>
      <c r="DGT418" s="762"/>
      <c r="DGU418" s="762"/>
      <c r="DGV418" s="762"/>
      <c r="DGW418" s="762"/>
      <c r="DGX418" s="762"/>
      <c r="DGY418" s="762"/>
      <c r="DGZ418" s="763"/>
      <c r="DHA418" s="761">
        <f>PRESUPUESTO!DHB80</f>
        <v>0</v>
      </c>
      <c r="DHB418" s="762"/>
      <c r="DHC418" s="762"/>
      <c r="DHD418" s="762"/>
      <c r="DHE418" s="762"/>
      <c r="DHF418" s="762"/>
      <c r="DHG418" s="762"/>
      <c r="DHH418" s="763"/>
      <c r="DHI418" s="761">
        <f>PRESUPUESTO!DHJ80</f>
        <v>0</v>
      </c>
      <c r="DHJ418" s="762"/>
      <c r="DHK418" s="762"/>
      <c r="DHL418" s="762"/>
      <c r="DHM418" s="762"/>
      <c r="DHN418" s="762"/>
      <c r="DHO418" s="762"/>
      <c r="DHP418" s="763"/>
      <c r="DHQ418" s="761">
        <f>PRESUPUESTO!DHR80</f>
        <v>0</v>
      </c>
      <c r="DHR418" s="762"/>
      <c r="DHS418" s="762"/>
      <c r="DHT418" s="762"/>
      <c r="DHU418" s="762"/>
      <c r="DHV418" s="762"/>
      <c r="DHW418" s="762"/>
      <c r="DHX418" s="763"/>
      <c r="DHY418" s="761">
        <f>PRESUPUESTO!DHZ80</f>
        <v>0</v>
      </c>
      <c r="DHZ418" s="762"/>
      <c r="DIA418" s="762"/>
      <c r="DIB418" s="762"/>
      <c r="DIC418" s="762"/>
      <c r="DID418" s="762"/>
      <c r="DIE418" s="762"/>
      <c r="DIF418" s="763"/>
      <c r="DIG418" s="761">
        <f>PRESUPUESTO!DIH80</f>
        <v>0</v>
      </c>
      <c r="DIH418" s="762"/>
      <c r="DII418" s="762"/>
      <c r="DIJ418" s="762"/>
      <c r="DIK418" s="762"/>
      <c r="DIL418" s="762"/>
      <c r="DIM418" s="762"/>
      <c r="DIN418" s="763"/>
      <c r="DIO418" s="761">
        <f>PRESUPUESTO!DIP80</f>
        <v>0</v>
      </c>
      <c r="DIP418" s="762"/>
      <c r="DIQ418" s="762"/>
      <c r="DIR418" s="762"/>
      <c r="DIS418" s="762"/>
      <c r="DIT418" s="762"/>
      <c r="DIU418" s="762"/>
      <c r="DIV418" s="763"/>
      <c r="DIW418" s="761">
        <f>PRESUPUESTO!DIX80</f>
        <v>0</v>
      </c>
      <c r="DIX418" s="762"/>
      <c r="DIY418" s="762"/>
      <c r="DIZ418" s="762"/>
      <c r="DJA418" s="762"/>
      <c r="DJB418" s="762"/>
      <c r="DJC418" s="762"/>
      <c r="DJD418" s="763"/>
      <c r="DJE418" s="761">
        <f>PRESUPUESTO!DJF80</f>
        <v>0</v>
      </c>
      <c r="DJF418" s="762"/>
      <c r="DJG418" s="762"/>
      <c r="DJH418" s="762"/>
      <c r="DJI418" s="762"/>
      <c r="DJJ418" s="762"/>
      <c r="DJK418" s="762"/>
      <c r="DJL418" s="763"/>
      <c r="DJM418" s="761">
        <f>PRESUPUESTO!DJN80</f>
        <v>0</v>
      </c>
      <c r="DJN418" s="762"/>
      <c r="DJO418" s="762"/>
      <c r="DJP418" s="762"/>
      <c r="DJQ418" s="762"/>
      <c r="DJR418" s="762"/>
      <c r="DJS418" s="762"/>
      <c r="DJT418" s="763"/>
      <c r="DJU418" s="761">
        <f>PRESUPUESTO!DJV80</f>
        <v>0</v>
      </c>
      <c r="DJV418" s="762"/>
      <c r="DJW418" s="762"/>
      <c r="DJX418" s="762"/>
      <c r="DJY418" s="762"/>
      <c r="DJZ418" s="762"/>
      <c r="DKA418" s="762"/>
      <c r="DKB418" s="763"/>
      <c r="DKC418" s="761">
        <f>PRESUPUESTO!DKD80</f>
        <v>0</v>
      </c>
      <c r="DKD418" s="762"/>
      <c r="DKE418" s="762"/>
      <c r="DKF418" s="762"/>
      <c r="DKG418" s="762"/>
      <c r="DKH418" s="762"/>
      <c r="DKI418" s="762"/>
      <c r="DKJ418" s="763"/>
      <c r="DKK418" s="761">
        <f>PRESUPUESTO!DKL80</f>
        <v>0</v>
      </c>
      <c r="DKL418" s="762"/>
      <c r="DKM418" s="762"/>
      <c r="DKN418" s="762"/>
      <c r="DKO418" s="762"/>
      <c r="DKP418" s="762"/>
      <c r="DKQ418" s="762"/>
      <c r="DKR418" s="763"/>
      <c r="DKS418" s="761">
        <f>PRESUPUESTO!DKT80</f>
        <v>0</v>
      </c>
      <c r="DKT418" s="762"/>
      <c r="DKU418" s="762"/>
      <c r="DKV418" s="762"/>
      <c r="DKW418" s="762"/>
      <c r="DKX418" s="762"/>
      <c r="DKY418" s="762"/>
      <c r="DKZ418" s="763"/>
      <c r="DLA418" s="761">
        <f>PRESUPUESTO!DLB80</f>
        <v>0</v>
      </c>
      <c r="DLB418" s="762"/>
      <c r="DLC418" s="762"/>
      <c r="DLD418" s="762"/>
      <c r="DLE418" s="762"/>
      <c r="DLF418" s="762"/>
      <c r="DLG418" s="762"/>
      <c r="DLH418" s="763"/>
      <c r="DLI418" s="761">
        <f>PRESUPUESTO!DLJ80</f>
        <v>0</v>
      </c>
      <c r="DLJ418" s="762"/>
      <c r="DLK418" s="762"/>
      <c r="DLL418" s="762"/>
      <c r="DLM418" s="762"/>
      <c r="DLN418" s="762"/>
      <c r="DLO418" s="762"/>
      <c r="DLP418" s="763"/>
      <c r="DLQ418" s="761">
        <f>PRESUPUESTO!DLR80</f>
        <v>0</v>
      </c>
      <c r="DLR418" s="762"/>
      <c r="DLS418" s="762"/>
      <c r="DLT418" s="762"/>
      <c r="DLU418" s="762"/>
      <c r="DLV418" s="762"/>
      <c r="DLW418" s="762"/>
      <c r="DLX418" s="763"/>
      <c r="DLY418" s="761">
        <f>PRESUPUESTO!DLZ80</f>
        <v>0</v>
      </c>
      <c r="DLZ418" s="762"/>
      <c r="DMA418" s="762"/>
      <c r="DMB418" s="762"/>
      <c r="DMC418" s="762"/>
      <c r="DMD418" s="762"/>
      <c r="DME418" s="762"/>
      <c r="DMF418" s="763"/>
      <c r="DMG418" s="761">
        <f>PRESUPUESTO!DMH80</f>
        <v>0</v>
      </c>
      <c r="DMH418" s="762"/>
      <c r="DMI418" s="762"/>
      <c r="DMJ418" s="762"/>
      <c r="DMK418" s="762"/>
      <c r="DML418" s="762"/>
      <c r="DMM418" s="762"/>
      <c r="DMN418" s="763"/>
      <c r="DMO418" s="761">
        <f>PRESUPUESTO!DMP80</f>
        <v>0</v>
      </c>
      <c r="DMP418" s="762"/>
      <c r="DMQ418" s="762"/>
      <c r="DMR418" s="762"/>
      <c r="DMS418" s="762"/>
      <c r="DMT418" s="762"/>
      <c r="DMU418" s="762"/>
      <c r="DMV418" s="763"/>
      <c r="DMW418" s="761">
        <f>PRESUPUESTO!DMX80</f>
        <v>0</v>
      </c>
      <c r="DMX418" s="762"/>
      <c r="DMY418" s="762"/>
      <c r="DMZ418" s="762"/>
      <c r="DNA418" s="762"/>
      <c r="DNB418" s="762"/>
      <c r="DNC418" s="762"/>
      <c r="DND418" s="763"/>
      <c r="DNE418" s="761">
        <f>PRESUPUESTO!DNF80</f>
        <v>0</v>
      </c>
      <c r="DNF418" s="762"/>
      <c r="DNG418" s="762"/>
      <c r="DNH418" s="762"/>
      <c r="DNI418" s="762"/>
      <c r="DNJ418" s="762"/>
      <c r="DNK418" s="762"/>
      <c r="DNL418" s="763"/>
      <c r="DNM418" s="761">
        <f>PRESUPUESTO!DNN80</f>
        <v>0</v>
      </c>
      <c r="DNN418" s="762"/>
      <c r="DNO418" s="762"/>
      <c r="DNP418" s="762"/>
      <c r="DNQ418" s="762"/>
      <c r="DNR418" s="762"/>
      <c r="DNS418" s="762"/>
      <c r="DNT418" s="763"/>
      <c r="DNU418" s="761">
        <f>PRESUPUESTO!DNV80</f>
        <v>0</v>
      </c>
      <c r="DNV418" s="762"/>
      <c r="DNW418" s="762"/>
      <c r="DNX418" s="762"/>
      <c r="DNY418" s="762"/>
      <c r="DNZ418" s="762"/>
      <c r="DOA418" s="762"/>
      <c r="DOB418" s="763"/>
      <c r="DOC418" s="761">
        <f>PRESUPUESTO!DOD80</f>
        <v>0</v>
      </c>
      <c r="DOD418" s="762"/>
      <c r="DOE418" s="762"/>
      <c r="DOF418" s="762"/>
      <c r="DOG418" s="762"/>
      <c r="DOH418" s="762"/>
      <c r="DOI418" s="762"/>
      <c r="DOJ418" s="763"/>
      <c r="DOK418" s="761">
        <f>PRESUPUESTO!DOL80</f>
        <v>0</v>
      </c>
      <c r="DOL418" s="762"/>
      <c r="DOM418" s="762"/>
      <c r="DON418" s="762"/>
      <c r="DOO418" s="762"/>
      <c r="DOP418" s="762"/>
      <c r="DOQ418" s="762"/>
      <c r="DOR418" s="763"/>
      <c r="DOS418" s="761">
        <f>PRESUPUESTO!DOT80</f>
        <v>0</v>
      </c>
      <c r="DOT418" s="762"/>
      <c r="DOU418" s="762"/>
      <c r="DOV418" s="762"/>
      <c r="DOW418" s="762"/>
      <c r="DOX418" s="762"/>
      <c r="DOY418" s="762"/>
      <c r="DOZ418" s="763"/>
      <c r="DPA418" s="761">
        <f>PRESUPUESTO!DPB80</f>
        <v>0</v>
      </c>
      <c r="DPB418" s="762"/>
      <c r="DPC418" s="762"/>
      <c r="DPD418" s="762"/>
      <c r="DPE418" s="762"/>
      <c r="DPF418" s="762"/>
      <c r="DPG418" s="762"/>
      <c r="DPH418" s="763"/>
      <c r="DPI418" s="761">
        <f>PRESUPUESTO!DPJ80</f>
        <v>0</v>
      </c>
      <c r="DPJ418" s="762"/>
      <c r="DPK418" s="762"/>
      <c r="DPL418" s="762"/>
      <c r="DPM418" s="762"/>
      <c r="DPN418" s="762"/>
      <c r="DPO418" s="762"/>
      <c r="DPP418" s="763"/>
      <c r="DPQ418" s="761">
        <f>PRESUPUESTO!DPR80</f>
        <v>0</v>
      </c>
      <c r="DPR418" s="762"/>
      <c r="DPS418" s="762"/>
      <c r="DPT418" s="762"/>
      <c r="DPU418" s="762"/>
      <c r="DPV418" s="762"/>
      <c r="DPW418" s="762"/>
      <c r="DPX418" s="763"/>
      <c r="DPY418" s="761">
        <f>PRESUPUESTO!DPZ80</f>
        <v>0</v>
      </c>
      <c r="DPZ418" s="762"/>
      <c r="DQA418" s="762"/>
      <c r="DQB418" s="762"/>
      <c r="DQC418" s="762"/>
      <c r="DQD418" s="762"/>
      <c r="DQE418" s="762"/>
      <c r="DQF418" s="763"/>
      <c r="DQG418" s="761">
        <f>PRESUPUESTO!DQH80</f>
        <v>0</v>
      </c>
      <c r="DQH418" s="762"/>
      <c r="DQI418" s="762"/>
      <c r="DQJ418" s="762"/>
      <c r="DQK418" s="762"/>
      <c r="DQL418" s="762"/>
      <c r="DQM418" s="762"/>
      <c r="DQN418" s="763"/>
      <c r="DQO418" s="761">
        <f>PRESUPUESTO!DQP80</f>
        <v>0</v>
      </c>
      <c r="DQP418" s="762"/>
      <c r="DQQ418" s="762"/>
      <c r="DQR418" s="762"/>
      <c r="DQS418" s="762"/>
      <c r="DQT418" s="762"/>
      <c r="DQU418" s="762"/>
      <c r="DQV418" s="763"/>
      <c r="DQW418" s="761">
        <f>PRESUPUESTO!DQX80</f>
        <v>0</v>
      </c>
      <c r="DQX418" s="762"/>
      <c r="DQY418" s="762"/>
      <c r="DQZ418" s="762"/>
      <c r="DRA418" s="762"/>
      <c r="DRB418" s="762"/>
      <c r="DRC418" s="762"/>
      <c r="DRD418" s="763"/>
      <c r="DRE418" s="761">
        <f>PRESUPUESTO!DRF80</f>
        <v>0</v>
      </c>
      <c r="DRF418" s="762"/>
      <c r="DRG418" s="762"/>
      <c r="DRH418" s="762"/>
      <c r="DRI418" s="762"/>
      <c r="DRJ418" s="762"/>
      <c r="DRK418" s="762"/>
      <c r="DRL418" s="763"/>
      <c r="DRM418" s="761">
        <f>PRESUPUESTO!DRN80</f>
        <v>0</v>
      </c>
      <c r="DRN418" s="762"/>
      <c r="DRO418" s="762"/>
      <c r="DRP418" s="762"/>
      <c r="DRQ418" s="762"/>
      <c r="DRR418" s="762"/>
      <c r="DRS418" s="762"/>
      <c r="DRT418" s="763"/>
      <c r="DRU418" s="761">
        <f>PRESUPUESTO!DRV80</f>
        <v>0</v>
      </c>
      <c r="DRV418" s="762"/>
      <c r="DRW418" s="762"/>
      <c r="DRX418" s="762"/>
      <c r="DRY418" s="762"/>
      <c r="DRZ418" s="762"/>
      <c r="DSA418" s="762"/>
      <c r="DSB418" s="763"/>
      <c r="DSC418" s="761">
        <f>PRESUPUESTO!DSD80</f>
        <v>0</v>
      </c>
      <c r="DSD418" s="762"/>
      <c r="DSE418" s="762"/>
      <c r="DSF418" s="762"/>
      <c r="DSG418" s="762"/>
      <c r="DSH418" s="762"/>
      <c r="DSI418" s="762"/>
      <c r="DSJ418" s="763"/>
      <c r="DSK418" s="761">
        <f>PRESUPUESTO!DSL80</f>
        <v>0</v>
      </c>
      <c r="DSL418" s="762"/>
      <c r="DSM418" s="762"/>
      <c r="DSN418" s="762"/>
      <c r="DSO418" s="762"/>
      <c r="DSP418" s="762"/>
      <c r="DSQ418" s="762"/>
      <c r="DSR418" s="763"/>
      <c r="DSS418" s="761">
        <f>PRESUPUESTO!DST80</f>
        <v>0</v>
      </c>
      <c r="DST418" s="762"/>
      <c r="DSU418" s="762"/>
      <c r="DSV418" s="762"/>
      <c r="DSW418" s="762"/>
      <c r="DSX418" s="762"/>
      <c r="DSY418" s="762"/>
      <c r="DSZ418" s="763"/>
      <c r="DTA418" s="761">
        <f>PRESUPUESTO!DTB80</f>
        <v>0</v>
      </c>
      <c r="DTB418" s="762"/>
      <c r="DTC418" s="762"/>
      <c r="DTD418" s="762"/>
      <c r="DTE418" s="762"/>
      <c r="DTF418" s="762"/>
      <c r="DTG418" s="762"/>
      <c r="DTH418" s="763"/>
      <c r="DTI418" s="761">
        <f>PRESUPUESTO!DTJ80</f>
        <v>0</v>
      </c>
      <c r="DTJ418" s="762"/>
      <c r="DTK418" s="762"/>
      <c r="DTL418" s="762"/>
      <c r="DTM418" s="762"/>
      <c r="DTN418" s="762"/>
      <c r="DTO418" s="762"/>
      <c r="DTP418" s="763"/>
      <c r="DTQ418" s="761">
        <f>PRESUPUESTO!DTR80</f>
        <v>0</v>
      </c>
      <c r="DTR418" s="762"/>
      <c r="DTS418" s="762"/>
      <c r="DTT418" s="762"/>
      <c r="DTU418" s="762"/>
      <c r="DTV418" s="762"/>
      <c r="DTW418" s="762"/>
      <c r="DTX418" s="763"/>
      <c r="DTY418" s="761">
        <f>PRESUPUESTO!DTZ80</f>
        <v>0</v>
      </c>
      <c r="DTZ418" s="762"/>
      <c r="DUA418" s="762"/>
      <c r="DUB418" s="762"/>
      <c r="DUC418" s="762"/>
      <c r="DUD418" s="762"/>
      <c r="DUE418" s="762"/>
      <c r="DUF418" s="763"/>
      <c r="DUG418" s="761">
        <f>PRESUPUESTO!DUH80</f>
        <v>0</v>
      </c>
      <c r="DUH418" s="762"/>
      <c r="DUI418" s="762"/>
      <c r="DUJ418" s="762"/>
      <c r="DUK418" s="762"/>
      <c r="DUL418" s="762"/>
      <c r="DUM418" s="762"/>
      <c r="DUN418" s="763"/>
      <c r="DUO418" s="761">
        <f>PRESUPUESTO!DUP80</f>
        <v>0</v>
      </c>
      <c r="DUP418" s="762"/>
      <c r="DUQ418" s="762"/>
      <c r="DUR418" s="762"/>
      <c r="DUS418" s="762"/>
      <c r="DUT418" s="762"/>
      <c r="DUU418" s="762"/>
      <c r="DUV418" s="763"/>
      <c r="DUW418" s="761">
        <f>PRESUPUESTO!DUX80</f>
        <v>0</v>
      </c>
      <c r="DUX418" s="762"/>
      <c r="DUY418" s="762"/>
      <c r="DUZ418" s="762"/>
      <c r="DVA418" s="762"/>
      <c r="DVB418" s="762"/>
      <c r="DVC418" s="762"/>
      <c r="DVD418" s="763"/>
      <c r="DVE418" s="761">
        <f>PRESUPUESTO!DVF80</f>
        <v>0</v>
      </c>
      <c r="DVF418" s="762"/>
      <c r="DVG418" s="762"/>
      <c r="DVH418" s="762"/>
      <c r="DVI418" s="762"/>
      <c r="DVJ418" s="762"/>
      <c r="DVK418" s="762"/>
      <c r="DVL418" s="763"/>
      <c r="DVM418" s="761">
        <f>PRESUPUESTO!DVN80</f>
        <v>0</v>
      </c>
      <c r="DVN418" s="762"/>
      <c r="DVO418" s="762"/>
      <c r="DVP418" s="762"/>
      <c r="DVQ418" s="762"/>
      <c r="DVR418" s="762"/>
      <c r="DVS418" s="762"/>
      <c r="DVT418" s="763"/>
      <c r="DVU418" s="761">
        <f>PRESUPUESTO!DVV80</f>
        <v>0</v>
      </c>
      <c r="DVV418" s="762"/>
      <c r="DVW418" s="762"/>
      <c r="DVX418" s="762"/>
      <c r="DVY418" s="762"/>
      <c r="DVZ418" s="762"/>
      <c r="DWA418" s="762"/>
      <c r="DWB418" s="763"/>
      <c r="DWC418" s="761">
        <f>PRESUPUESTO!DWD80</f>
        <v>0</v>
      </c>
      <c r="DWD418" s="762"/>
      <c r="DWE418" s="762"/>
      <c r="DWF418" s="762"/>
      <c r="DWG418" s="762"/>
      <c r="DWH418" s="762"/>
      <c r="DWI418" s="762"/>
      <c r="DWJ418" s="763"/>
      <c r="DWK418" s="761">
        <f>PRESUPUESTO!DWL80</f>
        <v>0</v>
      </c>
      <c r="DWL418" s="762"/>
      <c r="DWM418" s="762"/>
      <c r="DWN418" s="762"/>
      <c r="DWO418" s="762"/>
      <c r="DWP418" s="762"/>
      <c r="DWQ418" s="762"/>
      <c r="DWR418" s="763"/>
      <c r="DWS418" s="761">
        <f>PRESUPUESTO!DWT80</f>
        <v>0</v>
      </c>
      <c r="DWT418" s="762"/>
      <c r="DWU418" s="762"/>
      <c r="DWV418" s="762"/>
      <c r="DWW418" s="762"/>
      <c r="DWX418" s="762"/>
      <c r="DWY418" s="762"/>
      <c r="DWZ418" s="763"/>
      <c r="DXA418" s="761">
        <f>PRESUPUESTO!DXB80</f>
        <v>0</v>
      </c>
      <c r="DXB418" s="762"/>
      <c r="DXC418" s="762"/>
      <c r="DXD418" s="762"/>
      <c r="DXE418" s="762"/>
      <c r="DXF418" s="762"/>
      <c r="DXG418" s="762"/>
      <c r="DXH418" s="763"/>
      <c r="DXI418" s="761">
        <f>PRESUPUESTO!DXJ80</f>
        <v>0</v>
      </c>
      <c r="DXJ418" s="762"/>
      <c r="DXK418" s="762"/>
      <c r="DXL418" s="762"/>
      <c r="DXM418" s="762"/>
      <c r="DXN418" s="762"/>
      <c r="DXO418" s="762"/>
      <c r="DXP418" s="763"/>
      <c r="DXQ418" s="761">
        <f>PRESUPUESTO!DXR80</f>
        <v>0</v>
      </c>
      <c r="DXR418" s="762"/>
      <c r="DXS418" s="762"/>
      <c r="DXT418" s="762"/>
      <c r="DXU418" s="762"/>
      <c r="DXV418" s="762"/>
      <c r="DXW418" s="762"/>
      <c r="DXX418" s="763"/>
      <c r="DXY418" s="761">
        <f>PRESUPUESTO!DXZ80</f>
        <v>0</v>
      </c>
      <c r="DXZ418" s="762"/>
      <c r="DYA418" s="762"/>
      <c r="DYB418" s="762"/>
      <c r="DYC418" s="762"/>
      <c r="DYD418" s="762"/>
      <c r="DYE418" s="762"/>
      <c r="DYF418" s="763"/>
      <c r="DYG418" s="761">
        <f>PRESUPUESTO!DYH80</f>
        <v>0</v>
      </c>
      <c r="DYH418" s="762"/>
      <c r="DYI418" s="762"/>
      <c r="DYJ418" s="762"/>
      <c r="DYK418" s="762"/>
      <c r="DYL418" s="762"/>
      <c r="DYM418" s="762"/>
      <c r="DYN418" s="763"/>
      <c r="DYO418" s="761">
        <f>PRESUPUESTO!DYP80</f>
        <v>0</v>
      </c>
      <c r="DYP418" s="762"/>
      <c r="DYQ418" s="762"/>
      <c r="DYR418" s="762"/>
      <c r="DYS418" s="762"/>
      <c r="DYT418" s="762"/>
      <c r="DYU418" s="762"/>
      <c r="DYV418" s="763"/>
      <c r="DYW418" s="761">
        <f>PRESUPUESTO!DYX80</f>
        <v>0</v>
      </c>
      <c r="DYX418" s="762"/>
      <c r="DYY418" s="762"/>
      <c r="DYZ418" s="762"/>
      <c r="DZA418" s="762"/>
      <c r="DZB418" s="762"/>
      <c r="DZC418" s="762"/>
      <c r="DZD418" s="763"/>
      <c r="DZE418" s="761">
        <f>PRESUPUESTO!DZF80</f>
        <v>0</v>
      </c>
      <c r="DZF418" s="762"/>
      <c r="DZG418" s="762"/>
      <c r="DZH418" s="762"/>
      <c r="DZI418" s="762"/>
      <c r="DZJ418" s="762"/>
      <c r="DZK418" s="762"/>
      <c r="DZL418" s="763"/>
      <c r="DZM418" s="761">
        <f>PRESUPUESTO!DZN80</f>
        <v>0</v>
      </c>
      <c r="DZN418" s="762"/>
      <c r="DZO418" s="762"/>
      <c r="DZP418" s="762"/>
      <c r="DZQ418" s="762"/>
      <c r="DZR418" s="762"/>
      <c r="DZS418" s="762"/>
      <c r="DZT418" s="763"/>
      <c r="DZU418" s="761">
        <f>PRESUPUESTO!DZV80</f>
        <v>0</v>
      </c>
      <c r="DZV418" s="762"/>
      <c r="DZW418" s="762"/>
      <c r="DZX418" s="762"/>
      <c r="DZY418" s="762"/>
      <c r="DZZ418" s="762"/>
      <c r="EAA418" s="762"/>
      <c r="EAB418" s="763"/>
      <c r="EAC418" s="761">
        <f>PRESUPUESTO!EAD80</f>
        <v>0</v>
      </c>
      <c r="EAD418" s="762"/>
      <c r="EAE418" s="762"/>
      <c r="EAF418" s="762"/>
      <c r="EAG418" s="762"/>
      <c r="EAH418" s="762"/>
      <c r="EAI418" s="762"/>
      <c r="EAJ418" s="763"/>
      <c r="EAK418" s="761">
        <f>PRESUPUESTO!EAL80</f>
        <v>0</v>
      </c>
      <c r="EAL418" s="762"/>
      <c r="EAM418" s="762"/>
      <c r="EAN418" s="762"/>
      <c r="EAO418" s="762"/>
      <c r="EAP418" s="762"/>
      <c r="EAQ418" s="762"/>
      <c r="EAR418" s="763"/>
      <c r="EAS418" s="761">
        <f>PRESUPUESTO!EAT80</f>
        <v>0</v>
      </c>
      <c r="EAT418" s="762"/>
      <c r="EAU418" s="762"/>
      <c r="EAV418" s="762"/>
      <c r="EAW418" s="762"/>
      <c r="EAX418" s="762"/>
      <c r="EAY418" s="762"/>
      <c r="EAZ418" s="763"/>
      <c r="EBA418" s="761">
        <f>PRESUPUESTO!EBB80</f>
        <v>0</v>
      </c>
      <c r="EBB418" s="762"/>
      <c r="EBC418" s="762"/>
      <c r="EBD418" s="762"/>
      <c r="EBE418" s="762"/>
      <c r="EBF418" s="762"/>
      <c r="EBG418" s="762"/>
      <c r="EBH418" s="763"/>
      <c r="EBI418" s="761">
        <f>PRESUPUESTO!EBJ80</f>
        <v>0</v>
      </c>
      <c r="EBJ418" s="762"/>
      <c r="EBK418" s="762"/>
      <c r="EBL418" s="762"/>
      <c r="EBM418" s="762"/>
      <c r="EBN418" s="762"/>
      <c r="EBO418" s="762"/>
      <c r="EBP418" s="763"/>
      <c r="EBQ418" s="761">
        <f>PRESUPUESTO!EBR80</f>
        <v>0</v>
      </c>
      <c r="EBR418" s="762"/>
      <c r="EBS418" s="762"/>
      <c r="EBT418" s="762"/>
      <c r="EBU418" s="762"/>
      <c r="EBV418" s="762"/>
      <c r="EBW418" s="762"/>
      <c r="EBX418" s="763"/>
      <c r="EBY418" s="761">
        <f>PRESUPUESTO!EBZ80</f>
        <v>0</v>
      </c>
      <c r="EBZ418" s="762"/>
      <c r="ECA418" s="762"/>
      <c r="ECB418" s="762"/>
      <c r="ECC418" s="762"/>
      <c r="ECD418" s="762"/>
      <c r="ECE418" s="762"/>
      <c r="ECF418" s="763"/>
      <c r="ECG418" s="761">
        <f>PRESUPUESTO!ECH80</f>
        <v>0</v>
      </c>
      <c r="ECH418" s="762"/>
      <c r="ECI418" s="762"/>
      <c r="ECJ418" s="762"/>
      <c r="ECK418" s="762"/>
      <c r="ECL418" s="762"/>
      <c r="ECM418" s="762"/>
      <c r="ECN418" s="763"/>
      <c r="ECO418" s="761">
        <f>PRESUPUESTO!ECP80</f>
        <v>0</v>
      </c>
      <c r="ECP418" s="762"/>
      <c r="ECQ418" s="762"/>
      <c r="ECR418" s="762"/>
      <c r="ECS418" s="762"/>
      <c r="ECT418" s="762"/>
      <c r="ECU418" s="762"/>
      <c r="ECV418" s="763"/>
      <c r="ECW418" s="761">
        <f>PRESUPUESTO!ECX80</f>
        <v>0</v>
      </c>
      <c r="ECX418" s="762"/>
      <c r="ECY418" s="762"/>
      <c r="ECZ418" s="762"/>
      <c r="EDA418" s="762"/>
      <c r="EDB418" s="762"/>
      <c r="EDC418" s="762"/>
      <c r="EDD418" s="763"/>
      <c r="EDE418" s="761">
        <f>PRESUPUESTO!EDF80</f>
        <v>0</v>
      </c>
      <c r="EDF418" s="762"/>
      <c r="EDG418" s="762"/>
      <c r="EDH418" s="762"/>
      <c r="EDI418" s="762"/>
      <c r="EDJ418" s="762"/>
      <c r="EDK418" s="762"/>
      <c r="EDL418" s="763"/>
      <c r="EDM418" s="761">
        <f>PRESUPUESTO!EDN80</f>
        <v>0</v>
      </c>
      <c r="EDN418" s="762"/>
      <c r="EDO418" s="762"/>
      <c r="EDP418" s="762"/>
      <c r="EDQ418" s="762"/>
      <c r="EDR418" s="762"/>
      <c r="EDS418" s="762"/>
      <c r="EDT418" s="763"/>
      <c r="EDU418" s="761">
        <f>PRESUPUESTO!EDV80</f>
        <v>0</v>
      </c>
      <c r="EDV418" s="762"/>
      <c r="EDW418" s="762"/>
      <c r="EDX418" s="762"/>
      <c r="EDY418" s="762"/>
      <c r="EDZ418" s="762"/>
      <c r="EEA418" s="762"/>
      <c r="EEB418" s="763"/>
      <c r="EEC418" s="761">
        <f>PRESUPUESTO!EED80</f>
        <v>0</v>
      </c>
      <c r="EED418" s="762"/>
      <c r="EEE418" s="762"/>
      <c r="EEF418" s="762"/>
      <c r="EEG418" s="762"/>
      <c r="EEH418" s="762"/>
      <c r="EEI418" s="762"/>
      <c r="EEJ418" s="763"/>
      <c r="EEK418" s="761">
        <f>PRESUPUESTO!EEL80</f>
        <v>0</v>
      </c>
      <c r="EEL418" s="762"/>
      <c r="EEM418" s="762"/>
      <c r="EEN418" s="762"/>
      <c r="EEO418" s="762"/>
      <c r="EEP418" s="762"/>
      <c r="EEQ418" s="762"/>
      <c r="EER418" s="763"/>
      <c r="EES418" s="761">
        <f>PRESUPUESTO!EET80</f>
        <v>0</v>
      </c>
      <c r="EET418" s="762"/>
      <c r="EEU418" s="762"/>
      <c r="EEV418" s="762"/>
      <c r="EEW418" s="762"/>
      <c r="EEX418" s="762"/>
      <c r="EEY418" s="762"/>
      <c r="EEZ418" s="763"/>
      <c r="EFA418" s="761">
        <f>PRESUPUESTO!EFB80</f>
        <v>0</v>
      </c>
      <c r="EFB418" s="762"/>
      <c r="EFC418" s="762"/>
      <c r="EFD418" s="762"/>
      <c r="EFE418" s="762"/>
      <c r="EFF418" s="762"/>
      <c r="EFG418" s="762"/>
      <c r="EFH418" s="763"/>
      <c r="EFI418" s="761">
        <f>PRESUPUESTO!EFJ80</f>
        <v>0</v>
      </c>
      <c r="EFJ418" s="762"/>
      <c r="EFK418" s="762"/>
      <c r="EFL418" s="762"/>
      <c r="EFM418" s="762"/>
      <c r="EFN418" s="762"/>
      <c r="EFO418" s="762"/>
      <c r="EFP418" s="763"/>
      <c r="EFQ418" s="761">
        <f>PRESUPUESTO!EFR80</f>
        <v>0</v>
      </c>
      <c r="EFR418" s="762"/>
      <c r="EFS418" s="762"/>
      <c r="EFT418" s="762"/>
      <c r="EFU418" s="762"/>
      <c r="EFV418" s="762"/>
      <c r="EFW418" s="762"/>
      <c r="EFX418" s="763"/>
      <c r="EFY418" s="761">
        <f>PRESUPUESTO!EFZ80</f>
        <v>0</v>
      </c>
      <c r="EFZ418" s="762"/>
      <c r="EGA418" s="762"/>
      <c r="EGB418" s="762"/>
      <c r="EGC418" s="762"/>
      <c r="EGD418" s="762"/>
      <c r="EGE418" s="762"/>
      <c r="EGF418" s="763"/>
      <c r="EGG418" s="761">
        <f>PRESUPUESTO!EGH80</f>
        <v>0</v>
      </c>
      <c r="EGH418" s="762"/>
      <c r="EGI418" s="762"/>
      <c r="EGJ418" s="762"/>
      <c r="EGK418" s="762"/>
      <c r="EGL418" s="762"/>
      <c r="EGM418" s="762"/>
      <c r="EGN418" s="763"/>
      <c r="EGO418" s="761">
        <f>PRESUPUESTO!EGP80</f>
        <v>0</v>
      </c>
      <c r="EGP418" s="762"/>
      <c r="EGQ418" s="762"/>
      <c r="EGR418" s="762"/>
      <c r="EGS418" s="762"/>
      <c r="EGT418" s="762"/>
      <c r="EGU418" s="762"/>
      <c r="EGV418" s="763"/>
      <c r="EGW418" s="761">
        <f>PRESUPUESTO!EGX80</f>
        <v>0</v>
      </c>
      <c r="EGX418" s="762"/>
      <c r="EGY418" s="762"/>
      <c r="EGZ418" s="762"/>
      <c r="EHA418" s="762"/>
      <c r="EHB418" s="762"/>
      <c r="EHC418" s="762"/>
      <c r="EHD418" s="763"/>
      <c r="EHE418" s="761">
        <f>PRESUPUESTO!EHF80</f>
        <v>0</v>
      </c>
      <c r="EHF418" s="762"/>
      <c r="EHG418" s="762"/>
      <c r="EHH418" s="762"/>
      <c r="EHI418" s="762"/>
      <c r="EHJ418" s="762"/>
      <c r="EHK418" s="762"/>
      <c r="EHL418" s="763"/>
      <c r="EHM418" s="761">
        <f>PRESUPUESTO!EHN80</f>
        <v>0</v>
      </c>
      <c r="EHN418" s="762"/>
      <c r="EHO418" s="762"/>
      <c r="EHP418" s="762"/>
      <c r="EHQ418" s="762"/>
      <c r="EHR418" s="762"/>
      <c r="EHS418" s="762"/>
      <c r="EHT418" s="763"/>
      <c r="EHU418" s="761">
        <f>PRESUPUESTO!EHV80</f>
        <v>0</v>
      </c>
      <c r="EHV418" s="762"/>
      <c r="EHW418" s="762"/>
      <c r="EHX418" s="762"/>
      <c r="EHY418" s="762"/>
      <c r="EHZ418" s="762"/>
      <c r="EIA418" s="762"/>
      <c r="EIB418" s="763"/>
      <c r="EIC418" s="761">
        <f>PRESUPUESTO!EID80</f>
        <v>0</v>
      </c>
      <c r="EID418" s="762"/>
      <c r="EIE418" s="762"/>
      <c r="EIF418" s="762"/>
      <c r="EIG418" s="762"/>
      <c r="EIH418" s="762"/>
      <c r="EII418" s="762"/>
      <c r="EIJ418" s="763"/>
      <c r="EIK418" s="761">
        <f>PRESUPUESTO!EIL80</f>
        <v>0</v>
      </c>
      <c r="EIL418" s="762"/>
      <c r="EIM418" s="762"/>
      <c r="EIN418" s="762"/>
      <c r="EIO418" s="762"/>
      <c r="EIP418" s="762"/>
      <c r="EIQ418" s="762"/>
      <c r="EIR418" s="763"/>
      <c r="EIS418" s="761">
        <f>PRESUPUESTO!EIT80</f>
        <v>0</v>
      </c>
      <c r="EIT418" s="762"/>
      <c r="EIU418" s="762"/>
      <c r="EIV418" s="762"/>
      <c r="EIW418" s="762"/>
      <c r="EIX418" s="762"/>
      <c r="EIY418" s="762"/>
      <c r="EIZ418" s="763"/>
      <c r="EJA418" s="761">
        <f>PRESUPUESTO!EJB80</f>
        <v>0</v>
      </c>
      <c r="EJB418" s="762"/>
      <c r="EJC418" s="762"/>
      <c r="EJD418" s="762"/>
      <c r="EJE418" s="762"/>
      <c r="EJF418" s="762"/>
      <c r="EJG418" s="762"/>
      <c r="EJH418" s="763"/>
      <c r="EJI418" s="761">
        <f>PRESUPUESTO!EJJ80</f>
        <v>0</v>
      </c>
      <c r="EJJ418" s="762"/>
      <c r="EJK418" s="762"/>
      <c r="EJL418" s="762"/>
      <c r="EJM418" s="762"/>
      <c r="EJN418" s="762"/>
      <c r="EJO418" s="762"/>
      <c r="EJP418" s="763"/>
      <c r="EJQ418" s="761">
        <f>PRESUPUESTO!EJR80</f>
        <v>0</v>
      </c>
      <c r="EJR418" s="762"/>
      <c r="EJS418" s="762"/>
      <c r="EJT418" s="762"/>
      <c r="EJU418" s="762"/>
      <c r="EJV418" s="762"/>
      <c r="EJW418" s="762"/>
      <c r="EJX418" s="763"/>
      <c r="EJY418" s="761">
        <f>PRESUPUESTO!EJZ80</f>
        <v>0</v>
      </c>
      <c r="EJZ418" s="762"/>
      <c r="EKA418" s="762"/>
      <c r="EKB418" s="762"/>
      <c r="EKC418" s="762"/>
      <c r="EKD418" s="762"/>
      <c r="EKE418" s="762"/>
      <c r="EKF418" s="763"/>
      <c r="EKG418" s="761">
        <f>PRESUPUESTO!EKH80</f>
        <v>0</v>
      </c>
      <c r="EKH418" s="762"/>
      <c r="EKI418" s="762"/>
      <c r="EKJ418" s="762"/>
      <c r="EKK418" s="762"/>
      <c r="EKL418" s="762"/>
      <c r="EKM418" s="762"/>
      <c r="EKN418" s="763"/>
      <c r="EKO418" s="761">
        <f>PRESUPUESTO!EKP80</f>
        <v>0</v>
      </c>
      <c r="EKP418" s="762"/>
      <c r="EKQ418" s="762"/>
      <c r="EKR418" s="762"/>
      <c r="EKS418" s="762"/>
      <c r="EKT418" s="762"/>
      <c r="EKU418" s="762"/>
      <c r="EKV418" s="763"/>
      <c r="EKW418" s="761">
        <f>PRESUPUESTO!EKX80</f>
        <v>0</v>
      </c>
      <c r="EKX418" s="762"/>
      <c r="EKY418" s="762"/>
      <c r="EKZ418" s="762"/>
      <c r="ELA418" s="762"/>
      <c r="ELB418" s="762"/>
      <c r="ELC418" s="762"/>
      <c r="ELD418" s="763"/>
      <c r="ELE418" s="761">
        <f>PRESUPUESTO!ELF80</f>
        <v>0</v>
      </c>
      <c r="ELF418" s="762"/>
      <c r="ELG418" s="762"/>
      <c r="ELH418" s="762"/>
      <c r="ELI418" s="762"/>
      <c r="ELJ418" s="762"/>
      <c r="ELK418" s="762"/>
      <c r="ELL418" s="763"/>
      <c r="ELM418" s="761">
        <f>PRESUPUESTO!ELN80</f>
        <v>0</v>
      </c>
      <c r="ELN418" s="762"/>
      <c r="ELO418" s="762"/>
      <c r="ELP418" s="762"/>
      <c r="ELQ418" s="762"/>
      <c r="ELR418" s="762"/>
      <c r="ELS418" s="762"/>
      <c r="ELT418" s="763"/>
      <c r="ELU418" s="761">
        <f>PRESUPUESTO!ELV80</f>
        <v>0</v>
      </c>
      <c r="ELV418" s="762"/>
      <c r="ELW418" s="762"/>
      <c r="ELX418" s="762"/>
      <c r="ELY418" s="762"/>
      <c r="ELZ418" s="762"/>
      <c r="EMA418" s="762"/>
      <c r="EMB418" s="763"/>
      <c r="EMC418" s="761">
        <f>PRESUPUESTO!EMD80</f>
        <v>0</v>
      </c>
      <c r="EMD418" s="762"/>
      <c r="EME418" s="762"/>
      <c r="EMF418" s="762"/>
      <c r="EMG418" s="762"/>
      <c r="EMH418" s="762"/>
      <c r="EMI418" s="762"/>
      <c r="EMJ418" s="763"/>
      <c r="EMK418" s="761">
        <f>PRESUPUESTO!EML80</f>
        <v>0</v>
      </c>
      <c r="EML418" s="762"/>
      <c r="EMM418" s="762"/>
      <c r="EMN418" s="762"/>
      <c r="EMO418" s="762"/>
      <c r="EMP418" s="762"/>
      <c r="EMQ418" s="762"/>
      <c r="EMR418" s="763"/>
      <c r="EMS418" s="761">
        <f>PRESUPUESTO!EMT80</f>
        <v>0</v>
      </c>
      <c r="EMT418" s="762"/>
      <c r="EMU418" s="762"/>
      <c r="EMV418" s="762"/>
      <c r="EMW418" s="762"/>
      <c r="EMX418" s="762"/>
      <c r="EMY418" s="762"/>
      <c r="EMZ418" s="763"/>
      <c r="ENA418" s="761">
        <f>PRESUPUESTO!ENB80</f>
        <v>0</v>
      </c>
      <c r="ENB418" s="762"/>
      <c r="ENC418" s="762"/>
      <c r="END418" s="762"/>
      <c r="ENE418" s="762"/>
      <c r="ENF418" s="762"/>
      <c r="ENG418" s="762"/>
      <c r="ENH418" s="763"/>
      <c r="ENI418" s="761">
        <f>PRESUPUESTO!ENJ80</f>
        <v>0</v>
      </c>
      <c r="ENJ418" s="762"/>
      <c r="ENK418" s="762"/>
      <c r="ENL418" s="762"/>
      <c r="ENM418" s="762"/>
      <c r="ENN418" s="762"/>
      <c r="ENO418" s="762"/>
      <c r="ENP418" s="763"/>
      <c r="ENQ418" s="761">
        <f>PRESUPUESTO!ENR80</f>
        <v>0</v>
      </c>
      <c r="ENR418" s="762"/>
      <c r="ENS418" s="762"/>
      <c r="ENT418" s="762"/>
      <c r="ENU418" s="762"/>
      <c r="ENV418" s="762"/>
      <c r="ENW418" s="762"/>
      <c r="ENX418" s="763"/>
      <c r="ENY418" s="761">
        <f>PRESUPUESTO!ENZ80</f>
        <v>0</v>
      </c>
      <c r="ENZ418" s="762"/>
      <c r="EOA418" s="762"/>
      <c r="EOB418" s="762"/>
      <c r="EOC418" s="762"/>
      <c r="EOD418" s="762"/>
      <c r="EOE418" s="762"/>
      <c r="EOF418" s="763"/>
      <c r="EOG418" s="761">
        <f>PRESUPUESTO!EOH80</f>
        <v>0</v>
      </c>
      <c r="EOH418" s="762"/>
      <c r="EOI418" s="762"/>
      <c r="EOJ418" s="762"/>
      <c r="EOK418" s="762"/>
      <c r="EOL418" s="762"/>
      <c r="EOM418" s="762"/>
      <c r="EON418" s="763"/>
      <c r="EOO418" s="761">
        <f>PRESUPUESTO!EOP80</f>
        <v>0</v>
      </c>
      <c r="EOP418" s="762"/>
      <c r="EOQ418" s="762"/>
      <c r="EOR418" s="762"/>
      <c r="EOS418" s="762"/>
      <c r="EOT418" s="762"/>
      <c r="EOU418" s="762"/>
      <c r="EOV418" s="763"/>
      <c r="EOW418" s="761">
        <f>PRESUPUESTO!EOX80</f>
        <v>0</v>
      </c>
      <c r="EOX418" s="762"/>
      <c r="EOY418" s="762"/>
      <c r="EOZ418" s="762"/>
      <c r="EPA418" s="762"/>
      <c r="EPB418" s="762"/>
      <c r="EPC418" s="762"/>
      <c r="EPD418" s="763"/>
      <c r="EPE418" s="761">
        <f>PRESUPUESTO!EPF80</f>
        <v>0</v>
      </c>
      <c r="EPF418" s="762"/>
      <c r="EPG418" s="762"/>
      <c r="EPH418" s="762"/>
      <c r="EPI418" s="762"/>
      <c r="EPJ418" s="762"/>
      <c r="EPK418" s="762"/>
      <c r="EPL418" s="763"/>
      <c r="EPM418" s="761">
        <f>PRESUPUESTO!EPN80</f>
        <v>0</v>
      </c>
      <c r="EPN418" s="762"/>
      <c r="EPO418" s="762"/>
      <c r="EPP418" s="762"/>
      <c r="EPQ418" s="762"/>
      <c r="EPR418" s="762"/>
      <c r="EPS418" s="762"/>
      <c r="EPT418" s="763"/>
      <c r="EPU418" s="761">
        <f>PRESUPUESTO!EPV80</f>
        <v>0</v>
      </c>
      <c r="EPV418" s="762"/>
      <c r="EPW418" s="762"/>
      <c r="EPX418" s="762"/>
      <c r="EPY418" s="762"/>
      <c r="EPZ418" s="762"/>
      <c r="EQA418" s="762"/>
      <c r="EQB418" s="763"/>
      <c r="EQC418" s="761">
        <f>PRESUPUESTO!EQD80</f>
        <v>0</v>
      </c>
      <c r="EQD418" s="762"/>
      <c r="EQE418" s="762"/>
      <c r="EQF418" s="762"/>
      <c r="EQG418" s="762"/>
      <c r="EQH418" s="762"/>
      <c r="EQI418" s="762"/>
      <c r="EQJ418" s="763"/>
      <c r="EQK418" s="761">
        <f>PRESUPUESTO!EQL80</f>
        <v>0</v>
      </c>
      <c r="EQL418" s="762"/>
      <c r="EQM418" s="762"/>
      <c r="EQN418" s="762"/>
      <c r="EQO418" s="762"/>
      <c r="EQP418" s="762"/>
      <c r="EQQ418" s="762"/>
      <c r="EQR418" s="763"/>
      <c r="EQS418" s="761">
        <f>PRESUPUESTO!EQT80</f>
        <v>0</v>
      </c>
      <c r="EQT418" s="762"/>
      <c r="EQU418" s="762"/>
      <c r="EQV418" s="762"/>
      <c r="EQW418" s="762"/>
      <c r="EQX418" s="762"/>
      <c r="EQY418" s="762"/>
      <c r="EQZ418" s="763"/>
      <c r="ERA418" s="761">
        <f>PRESUPUESTO!ERB80</f>
        <v>0</v>
      </c>
      <c r="ERB418" s="762"/>
      <c r="ERC418" s="762"/>
      <c r="ERD418" s="762"/>
      <c r="ERE418" s="762"/>
      <c r="ERF418" s="762"/>
      <c r="ERG418" s="762"/>
      <c r="ERH418" s="763"/>
      <c r="ERI418" s="761">
        <f>PRESUPUESTO!ERJ80</f>
        <v>0</v>
      </c>
      <c r="ERJ418" s="762"/>
      <c r="ERK418" s="762"/>
      <c r="ERL418" s="762"/>
      <c r="ERM418" s="762"/>
      <c r="ERN418" s="762"/>
      <c r="ERO418" s="762"/>
      <c r="ERP418" s="763"/>
      <c r="ERQ418" s="761">
        <f>PRESUPUESTO!ERR80</f>
        <v>0</v>
      </c>
      <c r="ERR418" s="762"/>
      <c r="ERS418" s="762"/>
      <c r="ERT418" s="762"/>
      <c r="ERU418" s="762"/>
      <c r="ERV418" s="762"/>
      <c r="ERW418" s="762"/>
      <c r="ERX418" s="763"/>
      <c r="ERY418" s="761">
        <f>PRESUPUESTO!ERZ80</f>
        <v>0</v>
      </c>
      <c r="ERZ418" s="762"/>
      <c r="ESA418" s="762"/>
      <c r="ESB418" s="762"/>
      <c r="ESC418" s="762"/>
      <c r="ESD418" s="762"/>
      <c r="ESE418" s="762"/>
      <c r="ESF418" s="763"/>
      <c r="ESG418" s="761">
        <f>PRESUPUESTO!ESH80</f>
        <v>0</v>
      </c>
      <c r="ESH418" s="762"/>
      <c r="ESI418" s="762"/>
      <c r="ESJ418" s="762"/>
      <c r="ESK418" s="762"/>
      <c r="ESL418" s="762"/>
      <c r="ESM418" s="762"/>
      <c r="ESN418" s="763"/>
      <c r="ESO418" s="761">
        <f>PRESUPUESTO!ESP80</f>
        <v>0</v>
      </c>
      <c r="ESP418" s="762"/>
      <c r="ESQ418" s="762"/>
      <c r="ESR418" s="762"/>
      <c r="ESS418" s="762"/>
      <c r="EST418" s="762"/>
      <c r="ESU418" s="762"/>
      <c r="ESV418" s="763"/>
      <c r="ESW418" s="761">
        <f>PRESUPUESTO!ESX80</f>
        <v>0</v>
      </c>
      <c r="ESX418" s="762"/>
      <c r="ESY418" s="762"/>
      <c r="ESZ418" s="762"/>
      <c r="ETA418" s="762"/>
      <c r="ETB418" s="762"/>
      <c r="ETC418" s="762"/>
      <c r="ETD418" s="763"/>
      <c r="ETE418" s="761">
        <f>PRESUPUESTO!ETF80</f>
        <v>0</v>
      </c>
      <c r="ETF418" s="762"/>
      <c r="ETG418" s="762"/>
      <c r="ETH418" s="762"/>
      <c r="ETI418" s="762"/>
      <c r="ETJ418" s="762"/>
      <c r="ETK418" s="762"/>
      <c r="ETL418" s="763"/>
      <c r="ETM418" s="761">
        <f>PRESUPUESTO!ETN80</f>
        <v>0</v>
      </c>
      <c r="ETN418" s="762"/>
      <c r="ETO418" s="762"/>
      <c r="ETP418" s="762"/>
      <c r="ETQ418" s="762"/>
      <c r="ETR418" s="762"/>
      <c r="ETS418" s="762"/>
      <c r="ETT418" s="763"/>
      <c r="ETU418" s="761">
        <f>PRESUPUESTO!ETV80</f>
        <v>0</v>
      </c>
      <c r="ETV418" s="762"/>
      <c r="ETW418" s="762"/>
      <c r="ETX418" s="762"/>
      <c r="ETY418" s="762"/>
      <c r="ETZ418" s="762"/>
      <c r="EUA418" s="762"/>
      <c r="EUB418" s="763"/>
      <c r="EUC418" s="761">
        <f>PRESUPUESTO!EUD80</f>
        <v>0</v>
      </c>
      <c r="EUD418" s="762"/>
      <c r="EUE418" s="762"/>
      <c r="EUF418" s="762"/>
      <c r="EUG418" s="762"/>
      <c r="EUH418" s="762"/>
      <c r="EUI418" s="762"/>
      <c r="EUJ418" s="763"/>
      <c r="EUK418" s="761">
        <f>PRESUPUESTO!EUL80</f>
        <v>0</v>
      </c>
      <c r="EUL418" s="762"/>
      <c r="EUM418" s="762"/>
      <c r="EUN418" s="762"/>
      <c r="EUO418" s="762"/>
      <c r="EUP418" s="762"/>
      <c r="EUQ418" s="762"/>
      <c r="EUR418" s="763"/>
      <c r="EUS418" s="761">
        <f>PRESUPUESTO!EUT80</f>
        <v>0</v>
      </c>
      <c r="EUT418" s="762"/>
      <c r="EUU418" s="762"/>
      <c r="EUV418" s="762"/>
      <c r="EUW418" s="762"/>
      <c r="EUX418" s="762"/>
      <c r="EUY418" s="762"/>
      <c r="EUZ418" s="763"/>
      <c r="EVA418" s="761">
        <f>PRESUPUESTO!EVB80</f>
        <v>0</v>
      </c>
      <c r="EVB418" s="762"/>
      <c r="EVC418" s="762"/>
      <c r="EVD418" s="762"/>
      <c r="EVE418" s="762"/>
      <c r="EVF418" s="762"/>
      <c r="EVG418" s="762"/>
      <c r="EVH418" s="763"/>
      <c r="EVI418" s="761">
        <f>PRESUPUESTO!EVJ80</f>
        <v>0</v>
      </c>
      <c r="EVJ418" s="762"/>
      <c r="EVK418" s="762"/>
      <c r="EVL418" s="762"/>
      <c r="EVM418" s="762"/>
      <c r="EVN418" s="762"/>
      <c r="EVO418" s="762"/>
      <c r="EVP418" s="763"/>
      <c r="EVQ418" s="761">
        <f>PRESUPUESTO!EVR80</f>
        <v>0</v>
      </c>
      <c r="EVR418" s="762"/>
      <c r="EVS418" s="762"/>
      <c r="EVT418" s="762"/>
      <c r="EVU418" s="762"/>
      <c r="EVV418" s="762"/>
      <c r="EVW418" s="762"/>
      <c r="EVX418" s="763"/>
      <c r="EVY418" s="761">
        <f>PRESUPUESTO!EVZ80</f>
        <v>0</v>
      </c>
      <c r="EVZ418" s="762"/>
      <c r="EWA418" s="762"/>
      <c r="EWB418" s="762"/>
      <c r="EWC418" s="762"/>
      <c r="EWD418" s="762"/>
      <c r="EWE418" s="762"/>
      <c r="EWF418" s="763"/>
      <c r="EWG418" s="761">
        <f>PRESUPUESTO!EWH80</f>
        <v>0</v>
      </c>
      <c r="EWH418" s="762"/>
      <c r="EWI418" s="762"/>
      <c r="EWJ418" s="762"/>
      <c r="EWK418" s="762"/>
      <c r="EWL418" s="762"/>
      <c r="EWM418" s="762"/>
      <c r="EWN418" s="763"/>
      <c r="EWO418" s="761">
        <f>PRESUPUESTO!EWP80</f>
        <v>0</v>
      </c>
      <c r="EWP418" s="762"/>
      <c r="EWQ418" s="762"/>
      <c r="EWR418" s="762"/>
      <c r="EWS418" s="762"/>
      <c r="EWT418" s="762"/>
      <c r="EWU418" s="762"/>
      <c r="EWV418" s="763"/>
      <c r="EWW418" s="761">
        <f>PRESUPUESTO!EWX80</f>
        <v>0</v>
      </c>
      <c r="EWX418" s="762"/>
      <c r="EWY418" s="762"/>
      <c r="EWZ418" s="762"/>
      <c r="EXA418" s="762"/>
      <c r="EXB418" s="762"/>
      <c r="EXC418" s="762"/>
      <c r="EXD418" s="763"/>
      <c r="EXE418" s="761">
        <f>PRESUPUESTO!EXF80</f>
        <v>0</v>
      </c>
      <c r="EXF418" s="762"/>
      <c r="EXG418" s="762"/>
      <c r="EXH418" s="762"/>
      <c r="EXI418" s="762"/>
      <c r="EXJ418" s="762"/>
      <c r="EXK418" s="762"/>
      <c r="EXL418" s="763"/>
      <c r="EXM418" s="761">
        <f>PRESUPUESTO!EXN80</f>
        <v>0</v>
      </c>
      <c r="EXN418" s="762"/>
      <c r="EXO418" s="762"/>
      <c r="EXP418" s="762"/>
      <c r="EXQ418" s="762"/>
      <c r="EXR418" s="762"/>
      <c r="EXS418" s="762"/>
      <c r="EXT418" s="763"/>
      <c r="EXU418" s="761">
        <f>PRESUPUESTO!EXV80</f>
        <v>0</v>
      </c>
      <c r="EXV418" s="762"/>
      <c r="EXW418" s="762"/>
      <c r="EXX418" s="762"/>
      <c r="EXY418" s="762"/>
      <c r="EXZ418" s="762"/>
      <c r="EYA418" s="762"/>
      <c r="EYB418" s="763"/>
      <c r="EYC418" s="761">
        <f>PRESUPUESTO!EYD80</f>
        <v>0</v>
      </c>
      <c r="EYD418" s="762"/>
      <c r="EYE418" s="762"/>
      <c r="EYF418" s="762"/>
      <c r="EYG418" s="762"/>
      <c r="EYH418" s="762"/>
      <c r="EYI418" s="762"/>
      <c r="EYJ418" s="763"/>
      <c r="EYK418" s="761">
        <f>PRESUPUESTO!EYL80</f>
        <v>0</v>
      </c>
      <c r="EYL418" s="762"/>
      <c r="EYM418" s="762"/>
      <c r="EYN418" s="762"/>
      <c r="EYO418" s="762"/>
      <c r="EYP418" s="762"/>
      <c r="EYQ418" s="762"/>
      <c r="EYR418" s="763"/>
      <c r="EYS418" s="761">
        <f>PRESUPUESTO!EYT80</f>
        <v>0</v>
      </c>
      <c r="EYT418" s="762"/>
      <c r="EYU418" s="762"/>
      <c r="EYV418" s="762"/>
      <c r="EYW418" s="762"/>
      <c r="EYX418" s="762"/>
      <c r="EYY418" s="762"/>
      <c r="EYZ418" s="763"/>
      <c r="EZA418" s="761">
        <f>PRESUPUESTO!EZB80</f>
        <v>0</v>
      </c>
      <c r="EZB418" s="762"/>
      <c r="EZC418" s="762"/>
      <c r="EZD418" s="762"/>
      <c r="EZE418" s="762"/>
      <c r="EZF418" s="762"/>
      <c r="EZG418" s="762"/>
      <c r="EZH418" s="763"/>
      <c r="EZI418" s="761">
        <f>PRESUPUESTO!EZJ80</f>
        <v>0</v>
      </c>
      <c r="EZJ418" s="762"/>
      <c r="EZK418" s="762"/>
      <c r="EZL418" s="762"/>
      <c r="EZM418" s="762"/>
      <c r="EZN418" s="762"/>
      <c r="EZO418" s="762"/>
      <c r="EZP418" s="763"/>
      <c r="EZQ418" s="761">
        <f>PRESUPUESTO!EZR80</f>
        <v>0</v>
      </c>
      <c r="EZR418" s="762"/>
      <c r="EZS418" s="762"/>
      <c r="EZT418" s="762"/>
      <c r="EZU418" s="762"/>
      <c r="EZV418" s="762"/>
      <c r="EZW418" s="762"/>
      <c r="EZX418" s="763"/>
      <c r="EZY418" s="761">
        <f>PRESUPUESTO!EZZ80</f>
        <v>0</v>
      </c>
      <c r="EZZ418" s="762"/>
      <c r="FAA418" s="762"/>
      <c r="FAB418" s="762"/>
      <c r="FAC418" s="762"/>
      <c r="FAD418" s="762"/>
      <c r="FAE418" s="762"/>
      <c r="FAF418" s="763"/>
      <c r="FAG418" s="761">
        <f>PRESUPUESTO!FAH80</f>
        <v>0</v>
      </c>
      <c r="FAH418" s="762"/>
      <c r="FAI418" s="762"/>
      <c r="FAJ418" s="762"/>
      <c r="FAK418" s="762"/>
      <c r="FAL418" s="762"/>
      <c r="FAM418" s="762"/>
      <c r="FAN418" s="763"/>
      <c r="FAO418" s="761">
        <f>PRESUPUESTO!FAP80</f>
        <v>0</v>
      </c>
      <c r="FAP418" s="762"/>
      <c r="FAQ418" s="762"/>
      <c r="FAR418" s="762"/>
      <c r="FAS418" s="762"/>
      <c r="FAT418" s="762"/>
      <c r="FAU418" s="762"/>
      <c r="FAV418" s="763"/>
      <c r="FAW418" s="761">
        <f>PRESUPUESTO!FAX80</f>
        <v>0</v>
      </c>
      <c r="FAX418" s="762"/>
      <c r="FAY418" s="762"/>
      <c r="FAZ418" s="762"/>
      <c r="FBA418" s="762"/>
      <c r="FBB418" s="762"/>
      <c r="FBC418" s="762"/>
      <c r="FBD418" s="763"/>
      <c r="FBE418" s="761">
        <f>PRESUPUESTO!FBF80</f>
        <v>0</v>
      </c>
      <c r="FBF418" s="762"/>
      <c r="FBG418" s="762"/>
      <c r="FBH418" s="762"/>
      <c r="FBI418" s="762"/>
      <c r="FBJ418" s="762"/>
      <c r="FBK418" s="762"/>
      <c r="FBL418" s="763"/>
      <c r="FBM418" s="761">
        <f>PRESUPUESTO!FBN80</f>
        <v>0</v>
      </c>
      <c r="FBN418" s="762"/>
      <c r="FBO418" s="762"/>
      <c r="FBP418" s="762"/>
      <c r="FBQ418" s="762"/>
      <c r="FBR418" s="762"/>
      <c r="FBS418" s="762"/>
      <c r="FBT418" s="763"/>
      <c r="FBU418" s="761">
        <f>PRESUPUESTO!FBV80</f>
        <v>0</v>
      </c>
      <c r="FBV418" s="762"/>
      <c r="FBW418" s="762"/>
      <c r="FBX418" s="762"/>
      <c r="FBY418" s="762"/>
      <c r="FBZ418" s="762"/>
      <c r="FCA418" s="762"/>
      <c r="FCB418" s="763"/>
      <c r="FCC418" s="761">
        <f>PRESUPUESTO!FCD80</f>
        <v>0</v>
      </c>
      <c r="FCD418" s="762"/>
      <c r="FCE418" s="762"/>
      <c r="FCF418" s="762"/>
      <c r="FCG418" s="762"/>
      <c r="FCH418" s="762"/>
      <c r="FCI418" s="762"/>
      <c r="FCJ418" s="763"/>
      <c r="FCK418" s="761">
        <f>PRESUPUESTO!FCL80</f>
        <v>0</v>
      </c>
      <c r="FCL418" s="762"/>
      <c r="FCM418" s="762"/>
      <c r="FCN418" s="762"/>
      <c r="FCO418" s="762"/>
      <c r="FCP418" s="762"/>
      <c r="FCQ418" s="762"/>
      <c r="FCR418" s="763"/>
      <c r="FCS418" s="761">
        <f>PRESUPUESTO!FCT80</f>
        <v>0</v>
      </c>
      <c r="FCT418" s="762"/>
      <c r="FCU418" s="762"/>
      <c r="FCV418" s="762"/>
      <c r="FCW418" s="762"/>
      <c r="FCX418" s="762"/>
      <c r="FCY418" s="762"/>
      <c r="FCZ418" s="763"/>
      <c r="FDA418" s="761">
        <f>PRESUPUESTO!FDB80</f>
        <v>0</v>
      </c>
      <c r="FDB418" s="762"/>
      <c r="FDC418" s="762"/>
      <c r="FDD418" s="762"/>
      <c r="FDE418" s="762"/>
      <c r="FDF418" s="762"/>
      <c r="FDG418" s="762"/>
      <c r="FDH418" s="763"/>
      <c r="FDI418" s="761">
        <f>PRESUPUESTO!FDJ80</f>
        <v>0</v>
      </c>
      <c r="FDJ418" s="762"/>
      <c r="FDK418" s="762"/>
      <c r="FDL418" s="762"/>
      <c r="FDM418" s="762"/>
      <c r="FDN418" s="762"/>
      <c r="FDO418" s="762"/>
      <c r="FDP418" s="763"/>
      <c r="FDQ418" s="761">
        <f>PRESUPUESTO!FDR80</f>
        <v>0</v>
      </c>
      <c r="FDR418" s="762"/>
      <c r="FDS418" s="762"/>
      <c r="FDT418" s="762"/>
      <c r="FDU418" s="762"/>
      <c r="FDV418" s="762"/>
      <c r="FDW418" s="762"/>
      <c r="FDX418" s="763"/>
      <c r="FDY418" s="761">
        <f>PRESUPUESTO!FDZ80</f>
        <v>0</v>
      </c>
      <c r="FDZ418" s="762"/>
      <c r="FEA418" s="762"/>
      <c r="FEB418" s="762"/>
      <c r="FEC418" s="762"/>
      <c r="FED418" s="762"/>
      <c r="FEE418" s="762"/>
      <c r="FEF418" s="763"/>
      <c r="FEG418" s="761">
        <f>PRESUPUESTO!FEH80</f>
        <v>0</v>
      </c>
      <c r="FEH418" s="762"/>
      <c r="FEI418" s="762"/>
      <c r="FEJ418" s="762"/>
      <c r="FEK418" s="762"/>
      <c r="FEL418" s="762"/>
      <c r="FEM418" s="762"/>
      <c r="FEN418" s="763"/>
      <c r="FEO418" s="761">
        <f>PRESUPUESTO!FEP80</f>
        <v>0</v>
      </c>
      <c r="FEP418" s="762"/>
      <c r="FEQ418" s="762"/>
      <c r="FER418" s="762"/>
      <c r="FES418" s="762"/>
      <c r="FET418" s="762"/>
      <c r="FEU418" s="762"/>
      <c r="FEV418" s="763"/>
      <c r="FEW418" s="761">
        <f>PRESUPUESTO!FEX80</f>
        <v>0</v>
      </c>
      <c r="FEX418" s="762"/>
      <c r="FEY418" s="762"/>
      <c r="FEZ418" s="762"/>
      <c r="FFA418" s="762"/>
      <c r="FFB418" s="762"/>
      <c r="FFC418" s="762"/>
      <c r="FFD418" s="763"/>
      <c r="FFE418" s="761">
        <f>PRESUPUESTO!FFF80</f>
        <v>0</v>
      </c>
      <c r="FFF418" s="762"/>
      <c r="FFG418" s="762"/>
      <c r="FFH418" s="762"/>
      <c r="FFI418" s="762"/>
      <c r="FFJ418" s="762"/>
      <c r="FFK418" s="762"/>
      <c r="FFL418" s="763"/>
      <c r="FFM418" s="761">
        <f>PRESUPUESTO!FFN80</f>
        <v>0</v>
      </c>
      <c r="FFN418" s="762"/>
      <c r="FFO418" s="762"/>
      <c r="FFP418" s="762"/>
      <c r="FFQ418" s="762"/>
      <c r="FFR418" s="762"/>
      <c r="FFS418" s="762"/>
      <c r="FFT418" s="763"/>
      <c r="FFU418" s="761">
        <f>PRESUPUESTO!FFV80</f>
        <v>0</v>
      </c>
      <c r="FFV418" s="762"/>
      <c r="FFW418" s="762"/>
      <c r="FFX418" s="762"/>
      <c r="FFY418" s="762"/>
      <c r="FFZ418" s="762"/>
      <c r="FGA418" s="762"/>
      <c r="FGB418" s="763"/>
      <c r="FGC418" s="761">
        <f>PRESUPUESTO!FGD80</f>
        <v>0</v>
      </c>
      <c r="FGD418" s="762"/>
      <c r="FGE418" s="762"/>
      <c r="FGF418" s="762"/>
      <c r="FGG418" s="762"/>
      <c r="FGH418" s="762"/>
      <c r="FGI418" s="762"/>
      <c r="FGJ418" s="763"/>
      <c r="FGK418" s="761">
        <f>PRESUPUESTO!FGL80</f>
        <v>0</v>
      </c>
      <c r="FGL418" s="762"/>
      <c r="FGM418" s="762"/>
      <c r="FGN418" s="762"/>
      <c r="FGO418" s="762"/>
      <c r="FGP418" s="762"/>
      <c r="FGQ418" s="762"/>
      <c r="FGR418" s="763"/>
      <c r="FGS418" s="761">
        <f>PRESUPUESTO!FGT80</f>
        <v>0</v>
      </c>
      <c r="FGT418" s="762"/>
      <c r="FGU418" s="762"/>
      <c r="FGV418" s="762"/>
      <c r="FGW418" s="762"/>
      <c r="FGX418" s="762"/>
      <c r="FGY418" s="762"/>
      <c r="FGZ418" s="763"/>
      <c r="FHA418" s="761">
        <f>PRESUPUESTO!FHB80</f>
        <v>0</v>
      </c>
      <c r="FHB418" s="762"/>
      <c r="FHC418" s="762"/>
      <c r="FHD418" s="762"/>
      <c r="FHE418" s="762"/>
      <c r="FHF418" s="762"/>
      <c r="FHG418" s="762"/>
      <c r="FHH418" s="763"/>
      <c r="FHI418" s="761">
        <f>PRESUPUESTO!FHJ80</f>
        <v>0</v>
      </c>
      <c r="FHJ418" s="762"/>
      <c r="FHK418" s="762"/>
      <c r="FHL418" s="762"/>
      <c r="FHM418" s="762"/>
      <c r="FHN418" s="762"/>
      <c r="FHO418" s="762"/>
      <c r="FHP418" s="763"/>
      <c r="FHQ418" s="761">
        <f>PRESUPUESTO!FHR80</f>
        <v>0</v>
      </c>
      <c r="FHR418" s="762"/>
      <c r="FHS418" s="762"/>
      <c r="FHT418" s="762"/>
      <c r="FHU418" s="762"/>
      <c r="FHV418" s="762"/>
      <c r="FHW418" s="762"/>
      <c r="FHX418" s="763"/>
      <c r="FHY418" s="761">
        <f>PRESUPUESTO!FHZ80</f>
        <v>0</v>
      </c>
      <c r="FHZ418" s="762"/>
      <c r="FIA418" s="762"/>
      <c r="FIB418" s="762"/>
      <c r="FIC418" s="762"/>
      <c r="FID418" s="762"/>
      <c r="FIE418" s="762"/>
      <c r="FIF418" s="763"/>
      <c r="FIG418" s="761">
        <f>PRESUPUESTO!FIH80</f>
        <v>0</v>
      </c>
      <c r="FIH418" s="762"/>
      <c r="FII418" s="762"/>
      <c r="FIJ418" s="762"/>
      <c r="FIK418" s="762"/>
      <c r="FIL418" s="762"/>
      <c r="FIM418" s="762"/>
      <c r="FIN418" s="763"/>
      <c r="FIO418" s="761">
        <f>PRESUPUESTO!FIP80</f>
        <v>0</v>
      </c>
      <c r="FIP418" s="762"/>
      <c r="FIQ418" s="762"/>
      <c r="FIR418" s="762"/>
      <c r="FIS418" s="762"/>
      <c r="FIT418" s="762"/>
      <c r="FIU418" s="762"/>
      <c r="FIV418" s="763"/>
      <c r="FIW418" s="761">
        <f>PRESUPUESTO!FIX80</f>
        <v>0</v>
      </c>
      <c r="FIX418" s="762"/>
      <c r="FIY418" s="762"/>
      <c r="FIZ418" s="762"/>
      <c r="FJA418" s="762"/>
      <c r="FJB418" s="762"/>
      <c r="FJC418" s="762"/>
      <c r="FJD418" s="763"/>
      <c r="FJE418" s="761">
        <f>PRESUPUESTO!FJF80</f>
        <v>0</v>
      </c>
      <c r="FJF418" s="762"/>
      <c r="FJG418" s="762"/>
      <c r="FJH418" s="762"/>
      <c r="FJI418" s="762"/>
      <c r="FJJ418" s="762"/>
      <c r="FJK418" s="762"/>
      <c r="FJL418" s="763"/>
      <c r="FJM418" s="761">
        <f>PRESUPUESTO!FJN80</f>
        <v>0</v>
      </c>
      <c r="FJN418" s="762"/>
      <c r="FJO418" s="762"/>
      <c r="FJP418" s="762"/>
      <c r="FJQ418" s="762"/>
      <c r="FJR418" s="762"/>
      <c r="FJS418" s="762"/>
      <c r="FJT418" s="763"/>
      <c r="FJU418" s="761">
        <f>PRESUPUESTO!FJV80</f>
        <v>0</v>
      </c>
      <c r="FJV418" s="762"/>
      <c r="FJW418" s="762"/>
      <c r="FJX418" s="762"/>
      <c r="FJY418" s="762"/>
      <c r="FJZ418" s="762"/>
      <c r="FKA418" s="762"/>
      <c r="FKB418" s="763"/>
      <c r="FKC418" s="761">
        <f>PRESUPUESTO!FKD80</f>
        <v>0</v>
      </c>
      <c r="FKD418" s="762"/>
      <c r="FKE418" s="762"/>
      <c r="FKF418" s="762"/>
      <c r="FKG418" s="762"/>
      <c r="FKH418" s="762"/>
      <c r="FKI418" s="762"/>
      <c r="FKJ418" s="763"/>
      <c r="FKK418" s="761">
        <f>PRESUPUESTO!FKL80</f>
        <v>0</v>
      </c>
      <c r="FKL418" s="762"/>
      <c r="FKM418" s="762"/>
      <c r="FKN418" s="762"/>
      <c r="FKO418" s="762"/>
      <c r="FKP418" s="762"/>
      <c r="FKQ418" s="762"/>
      <c r="FKR418" s="763"/>
      <c r="FKS418" s="761">
        <f>PRESUPUESTO!FKT80</f>
        <v>0</v>
      </c>
      <c r="FKT418" s="762"/>
      <c r="FKU418" s="762"/>
      <c r="FKV418" s="762"/>
      <c r="FKW418" s="762"/>
      <c r="FKX418" s="762"/>
      <c r="FKY418" s="762"/>
      <c r="FKZ418" s="763"/>
      <c r="FLA418" s="761">
        <f>PRESUPUESTO!FLB80</f>
        <v>0</v>
      </c>
      <c r="FLB418" s="762"/>
      <c r="FLC418" s="762"/>
      <c r="FLD418" s="762"/>
      <c r="FLE418" s="762"/>
      <c r="FLF418" s="762"/>
      <c r="FLG418" s="762"/>
      <c r="FLH418" s="763"/>
      <c r="FLI418" s="761">
        <f>PRESUPUESTO!FLJ80</f>
        <v>0</v>
      </c>
      <c r="FLJ418" s="762"/>
      <c r="FLK418" s="762"/>
      <c r="FLL418" s="762"/>
      <c r="FLM418" s="762"/>
      <c r="FLN418" s="762"/>
      <c r="FLO418" s="762"/>
      <c r="FLP418" s="763"/>
      <c r="FLQ418" s="761">
        <f>PRESUPUESTO!FLR80</f>
        <v>0</v>
      </c>
      <c r="FLR418" s="762"/>
      <c r="FLS418" s="762"/>
      <c r="FLT418" s="762"/>
      <c r="FLU418" s="762"/>
      <c r="FLV418" s="762"/>
      <c r="FLW418" s="762"/>
      <c r="FLX418" s="763"/>
      <c r="FLY418" s="761">
        <f>PRESUPUESTO!FLZ80</f>
        <v>0</v>
      </c>
      <c r="FLZ418" s="762"/>
      <c r="FMA418" s="762"/>
      <c r="FMB418" s="762"/>
      <c r="FMC418" s="762"/>
      <c r="FMD418" s="762"/>
      <c r="FME418" s="762"/>
      <c r="FMF418" s="763"/>
      <c r="FMG418" s="761">
        <f>PRESUPUESTO!FMH80</f>
        <v>0</v>
      </c>
      <c r="FMH418" s="762"/>
      <c r="FMI418" s="762"/>
      <c r="FMJ418" s="762"/>
      <c r="FMK418" s="762"/>
      <c r="FML418" s="762"/>
      <c r="FMM418" s="762"/>
      <c r="FMN418" s="763"/>
      <c r="FMO418" s="761">
        <f>PRESUPUESTO!FMP80</f>
        <v>0</v>
      </c>
      <c r="FMP418" s="762"/>
      <c r="FMQ418" s="762"/>
      <c r="FMR418" s="762"/>
      <c r="FMS418" s="762"/>
      <c r="FMT418" s="762"/>
      <c r="FMU418" s="762"/>
      <c r="FMV418" s="763"/>
      <c r="FMW418" s="761">
        <f>PRESUPUESTO!FMX80</f>
        <v>0</v>
      </c>
      <c r="FMX418" s="762"/>
      <c r="FMY418" s="762"/>
      <c r="FMZ418" s="762"/>
      <c r="FNA418" s="762"/>
      <c r="FNB418" s="762"/>
      <c r="FNC418" s="762"/>
      <c r="FND418" s="763"/>
      <c r="FNE418" s="761">
        <f>PRESUPUESTO!FNF80</f>
        <v>0</v>
      </c>
      <c r="FNF418" s="762"/>
      <c r="FNG418" s="762"/>
      <c r="FNH418" s="762"/>
      <c r="FNI418" s="762"/>
      <c r="FNJ418" s="762"/>
      <c r="FNK418" s="762"/>
      <c r="FNL418" s="763"/>
      <c r="FNM418" s="761">
        <f>PRESUPUESTO!FNN80</f>
        <v>0</v>
      </c>
      <c r="FNN418" s="762"/>
      <c r="FNO418" s="762"/>
      <c r="FNP418" s="762"/>
      <c r="FNQ418" s="762"/>
      <c r="FNR418" s="762"/>
      <c r="FNS418" s="762"/>
      <c r="FNT418" s="763"/>
      <c r="FNU418" s="761">
        <f>PRESUPUESTO!FNV80</f>
        <v>0</v>
      </c>
      <c r="FNV418" s="762"/>
      <c r="FNW418" s="762"/>
      <c r="FNX418" s="762"/>
      <c r="FNY418" s="762"/>
      <c r="FNZ418" s="762"/>
      <c r="FOA418" s="762"/>
      <c r="FOB418" s="763"/>
      <c r="FOC418" s="761">
        <f>PRESUPUESTO!FOD80</f>
        <v>0</v>
      </c>
      <c r="FOD418" s="762"/>
      <c r="FOE418" s="762"/>
      <c r="FOF418" s="762"/>
      <c r="FOG418" s="762"/>
      <c r="FOH418" s="762"/>
      <c r="FOI418" s="762"/>
      <c r="FOJ418" s="763"/>
      <c r="FOK418" s="761">
        <f>PRESUPUESTO!FOL80</f>
        <v>0</v>
      </c>
      <c r="FOL418" s="762"/>
      <c r="FOM418" s="762"/>
      <c r="FON418" s="762"/>
      <c r="FOO418" s="762"/>
      <c r="FOP418" s="762"/>
      <c r="FOQ418" s="762"/>
      <c r="FOR418" s="763"/>
      <c r="FOS418" s="761">
        <f>PRESUPUESTO!FOT80</f>
        <v>0</v>
      </c>
      <c r="FOT418" s="762"/>
      <c r="FOU418" s="762"/>
      <c r="FOV418" s="762"/>
      <c r="FOW418" s="762"/>
      <c r="FOX418" s="762"/>
      <c r="FOY418" s="762"/>
      <c r="FOZ418" s="763"/>
      <c r="FPA418" s="761">
        <f>PRESUPUESTO!FPB80</f>
        <v>0</v>
      </c>
      <c r="FPB418" s="762"/>
      <c r="FPC418" s="762"/>
      <c r="FPD418" s="762"/>
      <c r="FPE418" s="762"/>
      <c r="FPF418" s="762"/>
      <c r="FPG418" s="762"/>
      <c r="FPH418" s="763"/>
      <c r="FPI418" s="761">
        <f>PRESUPUESTO!FPJ80</f>
        <v>0</v>
      </c>
      <c r="FPJ418" s="762"/>
      <c r="FPK418" s="762"/>
      <c r="FPL418" s="762"/>
      <c r="FPM418" s="762"/>
      <c r="FPN418" s="762"/>
      <c r="FPO418" s="762"/>
      <c r="FPP418" s="763"/>
      <c r="FPQ418" s="761">
        <f>PRESUPUESTO!FPR80</f>
        <v>0</v>
      </c>
      <c r="FPR418" s="762"/>
      <c r="FPS418" s="762"/>
      <c r="FPT418" s="762"/>
      <c r="FPU418" s="762"/>
      <c r="FPV418" s="762"/>
      <c r="FPW418" s="762"/>
      <c r="FPX418" s="763"/>
      <c r="FPY418" s="761">
        <f>PRESUPUESTO!FPZ80</f>
        <v>0</v>
      </c>
      <c r="FPZ418" s="762"/>
      <c r="FQA418" s="762"/>
      <c r="FQB418" s="762"/>
      <c r="FQC418" s="762"/>
      <c r="FQD418" s="762"/>
      <c r="FQE418" s="762"/>
      <c r="FQF418" s="763"/>
      <c r="FQG418" s="761">
        <f>PRESUPUESTO!FQH80</f>
        <v>0</v>
      </c>
      <c r="FQH418" s="762"/>
      <c r="FQI418" s="762"/>
      <c r="FQJ418" s="762"/>
      <c r="FQK418" s="762"/>
      <c r="FQL418" s="762"/>
      <c r="FQM418" s="762"/>
      <c r="FQN418" s="763"/>
      <c r="FQO418" s="761">
        <f>PRESUPUESTO!FQP80</f>
        <v>0</v>
      </c>
      <c r="FQP418" s="762"/>
      <c r="FQQ418" s="762"/>
      <c r="FQR418" s="762"/>
      <c r="FQS418" s="762"/>
      <c r="FQT418" s="762"/>
      <c r="FQU418" s="762"/>
      <c r="FQV418" s="763"/>
      <c r="FQW418" s="761">
        <f>PRESUPUESTO!FQX80</f>
        <v>0</v>
      </c>
      <c r="FQX418" s="762"/>
      <c r="FQY418" s="762"/>
      <c r="FQZ418" s="762"/>
      <c r="FRA418" s="762"/>
      <c r="FRB418" s="762"/>
      <c r="FRC418" s="762"/>
      <c r="FRD418" s="763"/>
      <c r="FRE418" s="761">
        <f>PRESUPUESTO!FRF80</f>
        <v>0</v>
      </c>
      <c r="FRF418" s="762"/>
      <c r="FRG418" s="762"/>
      <c r="FRH418" s="762"/>
      <c r="FRI418" s="762"/>
      <c r="FRJ418" s="762"/>
      <c r="FRK418" s="762"/>
      <c r="FRL418" s="763"/>
      <c r="FRM418" s="761">
        <f>PRESUPUESTO!FRN80</f>
        <v>0</v>
      </c>
      <c r="FRN418" s="762"/>
      <c r="FRO418" s="762"/>
      <c r="FRP418" s="762"/>
      <c r="FRQ418" s="762"/>
      <c r="FRR418" s="762"/>
      <c r="FRS418" s="762"/>
      <c r="FRT418" s="763"/>
      <c r="FRU418" s="761">
        <f>PRESUPUESTO!FRV80</f>
        <v>0</v>
      </c>
      <c r="FRV418" s="762"/>
      <c r="FRW418" s="762"/>
      <c r="FRX418" s="762"/>
      <c r="FRY418" s="762"/>
      <c r="FRZ418" s="762"/>
      <c r="FSA418" s="762"/>
      <c r="FSB418" s="763"/>
      <c r="FSC418" s="761">
        <f>PRESUPUESTO!FSD80</f>
        <v>0</v>
      </c>
      <c r="FSD418" s="762"/>
      <c r="FSE418" s="762"/>
      <c r="FSF418" s="762"/>
      <c r="FSG418" s="762"/>
      <c r="FSH418" s="762"/>
      <c r="FSI418" s="762"/>
      <c r="FSJ418" s="763"/>
      <c r="FSK418" s="761">
        <f>PRESUPUESTO!FSL80</f>
        <v>0</v>
      </c>
      <c r="FSL418" s="762"/>
      <c r="FSM418" s="762"/>
      <c r="FSN418" s="762"/>
      <c r="FSO418" s="762"/>
      <c r="FSP418" s="762"/>
      <c r="FSQ418" s="762"/>
      <c r="FSR418" s="763"/>
      <c r="FSS418" s="761">
        <f>PRESUPUESTO!FST80</f>
        <v>0</v>
      </c>
      <c r="FST418" s="762"/>
      <c r="FSU418" s="762"/>
      <c r="FSV418" s="762"/>
      <c r="FSW418" s="762"/>
      <c r="FSX418" s="762"/>
      <c r="FSY418" s="762"/>
      <c r="FSZ418" s="763"/>
      <c r="FTA418" s="761">
        <f>PRESUPUESTO!FTB80</f>
        <v>0</v>
      </c>
      <c r="FTB418" s="762"/>
      <c r="FTC418" s="762"/>
      <c r="FTD418" s="762"/>
      <c r="FTE418" s="762"/>
      <c r="FTF418" s="762"/>
      <c r="FTG418" s="762"/>
      <c r="FTH418" s="763"/>
      <c r="FTI418" s="761">
        <f>PRESUPUESTO!FTJ80</f>
        <v>0</v>
      </c>
      <c r="FTJ418" s="762"/>
      <c r="FTK418" s="762"/>
      <c r="FTL418" s="762"/>
      <c r="FTM418" s="762"/>
      <c r="FTN418" s="762"/>
      <c r="FTO418" s="762"/>
      <c r="FTP418" s="763"/>
      <c r="FTQ418" s="761">
        <f>PRESUPUESTO!FTR80</f>
        <v>0</v>
      </c>
      <c r="FTR418" s="762"/>
      <c r="FTS418" s="762"/>
      <c r="FTT418" s="762"/>
      <c r="FTU418" s="762"/>
      <c r="FTV418" s="762"/>
      <c r="FTW418" s="762"/>
      <c r="FTX418" s="763"/>
      <c r="FTY418" s="761">
        <f>PRESUPUESTO!FTZ80</f>
        <v>0</v>
      </c>
      <c r="FTZ418" s="762"/>
      <c r="FUA418" s="762"/>
      <c r="FUB418" s="762"/>
      <c r="FUC418" s="762"/>
      <c r="FUD418" s="762"/>
      <c r="FUE418" s="762"/>
      <c r="FUF418" s="763"/>
      <c r="FUG418" s="761">
        <f>PRESUPUESTO!FUH80</f>
        <v>0</v>
      </c>
      <c r="FUH418" s="762"/>
      <c r="FUI418" s="762"/>
      <c r="FUJ418" s="762"/>
      <c r="FUK418" s="762"/>
      <c r="FUL418" s="762"/>
      <c r="FUM418" s="762"/>
      <c r="FUN418" s="763"/>
      <c r="FUO418" s="761">
        <f>PRESUPUESTO!FUP80</f>
        <v>0</v>
      </c>
      <c r="FUP418" s="762"/>
      <c r="FUQ418" s="762"/>
      <c r="FUR418" s="762"/>
      <c r="FUS418" s="762"/>
      <c r="FUT418" s="762"/>
      <c r="FUU418" s="762"/>
      <c r="FUV418" s="763"/>
      <c r="FUW418" s="761">
        <f>PRESUPUESTO!FUX80</f>
        <v>0</v>
      </c>
      <c r="FUX418" s="762"/>
      <c r="FUY418" s="762"/>
      <c r="FUZ418" s="762"/>
      <c r="FVA418" s="762"/>
      <c r="FVB418" s="762"/>
      <c r="FVC418" s="762"/>
      <c r="FVD418" s="763"/>
      <c r="FVE418" s="761">
        <f>PRESUPUESTO!FVF80</f>
        <v>0</v>
      </c>
      <c r="FVF418" s="762"/>
      <c r="FVG418" s="762"/>
      <c r="FVH418" s="762"/>
      <c r="FVI418" s="762"/>
      <c r="FVJ418" s="762"/>
      <c r="FVK418" s="762"/>
      <c r="FVL418" s="763"/>
      <c r="FVM418" s="761">
        <f>PRESUPUESTO!FVN80</f>
        <v>0</v>
      </c>
      <c r="FVN418" s="762"/>
      <c r="FVO418" s="762"/>
      <c r="FVP418" s="762"/>
      <c r="FVQ418" s="762"/>
      <c r="FVR418" s="762"/>
      <c r="FVS418" s="762"/>
      <c r="FVT418" s="763"/>
      <c r="FVU418" s="761">
        <f>PRESUPUESTO!FVV80</f>
        <v>0</v>
      </c>
      <c r="FVV418" s="762"/>
      <c r="FVW418" s="762"/>
      <c r="FVX418" s="762"/>
      <c r="FVY418" s="762"/>
      <c r="FVZ418" s="762"/>
      <c r="FWA418" s="762"/>
      <c r="FWB418" s="763"/>
      <c r="FWC418" s="761">
        <f>PRESUPUESTO!FWD80</f>
        <v>0</v>
      </c>
      <c r="FWD418" s="762"/>
      <c r="FWE418" s="762"/>
      <c r="FWF418" s="762"/>
      <c r="FWG418" s="762"/>
      <c r="FWH418" s="762"/>
      <c r="FWI418" s="762"/>
      <c r="FWJ418" s="763"/>
      <c r="FWK418" s="761">
        <f>PRESUPUESTO!FWL80</f>
        <v>0</v>
      </c>
      <c r="FWL418" s="762"/>
      <c r="FWM418" s="762"/>
      <c r="FWN418" s="762"/>
      <c r="FWO418" s="762"/>
      <c r="FWP418" s="762"/>
      <c r="FWQ418" s="762"/>
      <c r="FWR418" s="763"/>
      <c r="FWS418" s="761">
        <f>PRESUPUESTO!FWT80</f>
        <v>0</v>
      </c>
      <c r="FWT418" s="762"/>
      <c r="FWU418" s="762"/>
      <c r="FWV418" s="762"/>
      <c r="FWW418" s="762"/>
      <c r="FWX418" s="762"/>
      <c r="FWY418" s="762"/>
      <c r="FWZ418" s="763"/>
      <c r="FXA418" s="761">
        <f>PRESUPUESTO!FXB80</f>
        <v>0</v>
      </c>
      <c r="FXB418" s="762"/>
      <c r="FXC418" s="762"/>
      <c r="FXD418" s="762"/>
      <c r="FXE418" s="762"/>
      <c r="FXF418" s="762"/>
      <c r="FXG418" s="762"/>
      <c r="FXH418" s="763"/>
      <c r="FXI418" s="761">
        <f>PRESUPUESTO!FXJ80</f>
        <v>0</v>
      </c>
      <c r="FXJ418" s="762"/>
      <c r="FXK418" s="762"/>
      <c r="FXL418" s="762"/>
      <c r="FXM418" s="762"/>
      <c r="FXN418" s="762"/>
      <c r="FXO418" s="762"/>
      <c r="FXP418" s="763"/>
      <c r="FXQ418" s="761">
        <f>PRESUPUESTO!FXR80</f>
        <v>0</v>
      </c>
      <c r="FXR418" s="762"/>
      <c r="FXS418" s="762"/>
      <c r="FXT418" s="762"/>
      <c r="FXU418" s="762"/>
      <c r="FXV418" s="762"/>
      <c r="FXW418" s="762"/>
      <c r="FXX418" s="763"/>
      <c r="FXY418" s="761">
        <f>PRESUPUESTO!FXZ80</f>
        <v>0</v>
      </c>
      <c r="FXZ418" s="762"/>
      <c r="FYA418" s="762"/>
      <c r="FYB418" s="762"/>
      <c r="FYC418" s="762"/>
      <c r="FYD418" s="762"/>
      <c r="FYE418" s="762"/>
      <c r="FYF418" s="763"/>
      <c r="FYG418" s="761">
        <f>PRESUPUESTO!FYH80</f>
        <v>0</v>
      </c>
      <c r="FYH418" s="762"/>
      <c r="FYI418" s="762"/>
      <c r="FYJ418" s="762"/>
      <c r="FYK418" s="762"/>
      <c r="FYL418" s="762"/>
      <c r="FYM418" s="762"/>
      <c r="FYN418" s="763"/>
      <c r="FYO418" s="761">
        <f>PRESUPUESTO!FYP80</f>
        <v>0</v>
      </c>
      <c r="FYP418" s="762"/>
      <c r="FYQ418" s="762"/>
      <c r="FYR418" s="762"/>
      <c r="FYS418" s="762"/>
      <c r="FYT418" s="762"/>
      <c r="FYU418" s="762"/>
      <c r="FYV418" s="763"/>
      <c r="FYW418" s="761">
        <f>PRESUPUESTO!FYX80</f>
        <v>0</v>
      </c>
      <c r="FYX418" s="762"/>
      <c r="FYY418" s="762"/>
      <c r="FYZ418" s="762"/>
      <c r="FZA418" s="762"/>
      <c r="FZB418" s="762"/>
      <c r="FZC418" s="762"/>
      <c r="FZD418" s="763"/>
      <c r="FZE418" s="761">
        <f>PRESUPUESTO!FZF80</f>
        <v>0</v>
      </c>
      <c r="FZF418" s="762"/>
      <c r="FZG418" s="762"/>
      <c r="FZH418" s="762"/>
      <c r="FZI418" s="762"/>
      <c r="FZJ418" s="762"/>
      <c r="FZK418" s="762"/>
      <c r="FZL418" s="763"/>
      <c r="FZM418" s="761">
        <f>PRESUPUESTO!FZN80</f>
        <v>0</v>
      </c>
      <c r="FZN418" s="762"/>
      <c r="FZO418" s="762"/>
      <c r="FZP418" s="762"/>
      <c r="FZQ418" s="762"/>
      <c r="FZR418" s="762"/>
      <c r="FZS418" s="762"/>
      <c r="FZT418" s="763"/>
      <c r="FZU418" s="761">
        <f>PRESUPUESTO!FZV80</f>
        <v>0</v>
      </c>
      <c r="FZV418" s="762"/>
      <c r="FZW418" s="762"/>
      <c r="FZX418" s="762"/>
      <c r="FZY418" s="762"/>
      <c r="FZZ418" s="762"/>
      <c r="GAA418" s="762"/>
      <c r="GAB418" s="763"/>
      <c r="GAC418" s="761">
        <f>PRESUPUESTO!GAD80</f>
        <v>0</v>
      </c>
      <c r="GAD418" s="762"/>
      <c r="GAE418" s="762"/>
      <c r="GAF418" s="762"/>
      <c r="GAG418" s="762"/>
      <c r="GAH418" s="762"/>
      <c r="GAI418" s="762"/>
      <c r="GAJ418" s="763"/>
      <c r="GAK418" s="761">
        <f>PRESUPUESTO!GAL80</f>
        <v>0</v>
      </c>
      <c r="GAL418" s="762"/>
      <c r="GAM418" s="762"/>
      <c r="GAN418" s="762"/>
      <c r="GAO418" s="762"/>
      <c r="GAP418" s="762"/>
      <c r="GAQ418" s="762"/>
      <c r="GAR418" s="763"/>
      <c r="GAS418" s="761">
        <f>PRESUPUESTO!GAT80</f>
        <v>0</v>
      </c>
      <c r="GAT418" s="762"/>
      <c r="GAU418" s="762"/>
      <c r="GAV418" s="762"/>
      <c r="GAW418" s="762"/>
      <c r="GAX418" s="762"/>
      <c r="GAY418" s="762"/>
      <c r="GAZ418" s="763"/>
      <c r="GBA418" s="761">
        <f>PRESUPUESTO!GBB80</f>
        <v>0</v>
      </c>
      <c r="GBB418" s="762"/>
      <c r="GBC418" s="762"/>
      <c r="GBD418" s="762"/>
      <c r="GBE418" s="762"/>
      <c r="GBF418" s="762"/>
      <c r="GBG418" s="762"/>
      <c r="GBH418" s="763"/>
      <c r="GBI418" s="761">
        <f>PRESUPUESTO!GBJ80</f>
        <v>0</v>
      </c>
      <c r="GBJ418" s="762"/>
      <c r="GBK418" s="762"/>
      <c r="GBL418" s="762"/>
      <c r="GBM418" s="762"/>
      <c r="GBN418" s="762"/>
      <c r="GBO418" s="762"/>
      <c r="GBP418" s="763"/>
      <c r="GBQ418" s="761">
        <f>PRESUPUESTO!GBR80</f>
        <v>0</v>
      </c>
      <c r="GBR418" s="762"/>
      <c r="GBS418" s="762"/>
      <c r="GBT418" s="762"/>
      <c r="GBU418" s="762"/>
      <c r="GBV418" s="762"/>
      <c r="GBW418" s="762"/>
      <c r="GBX418" s="763"/>
      <c r="GBY418" s="761">
        <f>PRESUPUESTO!GBZ80</f>
        <v>0</v>
      </c>
      <c r="GBZ418" s="762"/>
      <c r="GCA418" s="762"/>
      <c r="GCB418" s="762"/>
      <c r="GCC418" s="762"/>
      <c r="GCD418" s="762"/>
      <c r="GCE418" s="762"/>
      <c r="GCF418" s="763"/>
      <c r="GCG418" s="761">
        <f>PRESUPUESTO!GCH80</f>
        <v>0</v>
      </c>
      <c r="GCH418" s="762"/>
      <c r="GCI418" s="762"/>
      <c r="GCJ418" s="762"/>
      <c r="GCK418" s="762"/>
      <c r="GCL418" s="762"/>
      <c r="GCM418" s="762"/>
      <c r="GCN418" s="763"/>
      <c r="GCO418" s="761">
        <f>PRESUPUESTO!GCP80</f>
        <v>0</v>
      </c>
      <c r="GCP418" s="762"/>
      <c r="GCQ418" s="762"/>
      <c r="GCR418" s="762"/>
      <c r="GCS418" s="762"/>
      <c r="GCT418" s="762"/>
      <c r="GCU418" s="762"/>
      <c r="GCV418" s="763"/>
      <c r="GCW418" s="761">
        <f>PRESUPUESTO!GCX80</f>
        <v>0</v>
      </c>
      <c r="GCX418" s="762"/>
      <c r="GCY418" s="762"/>
      <c r="GCZ418" s="762"/>
      <c r="GDA418" s="762"/>
      <c r="GDB418" s="762"/>
      <c r="GDC418" s="762"/>
      <c r="GDD418" s="763"/>
      <c r="GDE418" s="761">
        <f>PRESUPUESTO!GDF80</f>
        <v>0</v>
      </c>
      <c r="GDF418" s="762"/>
      <c r="GDG418" s="762"/>
      <c r="GDH418" s="762"/>
      <c r="GDI418" s="762"/>
      <c r="GDJ418" s="762"/>
      <c r="GDK418" s="762"/>
      <c r="GDL418" s="763"/>
      <c r="GDM418" s="761">
        <f>PRESUPUESTO!GDN80</f>
        <v>0</v>
      </c>
      <c r="GDN418" s="762"/>
      <c r="GDO418" s="762"/>
      <c r="GDP418" s="762"/>
      <c r="GDQ418" s="762"/>
      <c r="GDR418" s="762"/>
      <c r="GDS418" s="762"/>
      <c r="GDT418" s="763"/>
      <c r="GDU418" s="761">
        <f>PRESUPUESTO!GDV80</f>
        <v>0</v>
      </c>
      <c r="GDV418" s="762"/>
      <c r="GDW418" s="762"/>
      <c r="GDX418" s="762"/>
      <c r="GDY418" s="762"/>
      <c r="GDZ418" s="762"/>
      <c r="GEA418" s="762"/>
      <c r="GEB418" s="763"/>
      <c r="GEC418" s="761">
        <f>PRESUPUESTO!GED80</f>
        <v>0</v>
      </c>
      <c r="GED418" s="762"/>
      <c r="GEE418" s="762"/>
      <c r="GEF418" s="762"/>
      <c r="GEG418" s="762"/>
      <c r="GEH418" s="762"/>
      <c r="GEI418" s="762"/>
      <c r="GEJ418" s="763"/>
      <c r="GEK418" s="761">
        <f>PRESUPUESTO!GEL80</f>
        <v>0</v>
      </c>
      <c r="GEL418" s="762"/>
      <c r="GEM418" s="762"/>
      <c r="GEN418" s="762"/>
      <c r="GEO418" s="762"/>
      <c r="GEP418" s="762"/>
      <c r="GEQ418" s="762"/>
      <c r="GER418" s="763"/>
      <c r="GES418" s="761">
        <f>PRESUPUESTO!GET80</f>
        <v>0</v>
      </c>
      <c r="GET418" s="762"/>
      <c r="GEU418" s="762"/>
      <c r="GEV418" s="762"/>
      <c r="GEW418" s="762"/>
      <c r="GEX418" s="762"/>
      <c r="GEY418" s="762"/>
      <c r="GEZ418" s="763"/>
      <c r="GFA418" s="761">
        <f>PRESUPUESTO!GFB80</f>
        <v>0</v>
      </c>
      <c r="GFB418" s="762"/>
      <c r="GFC418" s="762"/>
      <c r="GFD418" s="762"/>
      <c r="GFE418" s="762"/>
      <c r="GFF418" s="762"/>
      <c r="GFG418" s="762"/>
      <c r="GFH418" s="763"/>
      <c r="GFI418" s="761">
        <f>PRESUPUESTO!GFJ80</f>
        <v>0</v>
      </c>
      <c r="GFJ418" s="762"/>
      <c r="GFK418" s="762"/>
      <c r="GFL418" s="762"/>
      <c r="GFM418" s="762"/>
      <c r="GFN418" s="762"/>
      <c r="GFO418" s="762"/>
      <c r="GFP418" s="763"/>
      <c r="GFQ418" s="761">
        <f>PRESUPUESTO!GFR80</f>
        <v>0</v>
      </c>
      <c r="GFR418" s="762"/>
      <c r="GFS418" s="762"/>
      <c r="GFT418" s="762"/>
      <c r="GFU418" s="762"/>
      <c r="GFV418" s="762"/>
      <c r="GFW418" s="762"/>
      <c r="GFX418" s="763"/>
      <c r="GFY418" s="761">
        <f>PRESUPUESTO!GFZ80</f>
        <v>0</v>
      </c>
      <c r="GFZ418" s="762"/>
      <c r="GGA418" s="762"/>
      <c r="GGB418" s="762"/>
      <c r="GGC418" s="762"/>
      <c r="GGD418" s="762"/>
      <c r="GGE418" s="762"/>
      <c r="GGF418" s="763"/>
      <c r="GGG418" s="761">
        <f>PRESUPUESTO!GGH80</f>
        <v>0</v>
      </c>
      <c r="GGH418" s="762"/>
      <c r="GGI418" s="762"/>
      <c r="GGJ418" s="762"/>
      <c r="GGK418" s="762"/>
      <c r="GGL418" s="762"/>
      <c r="GGM418" s="762"/>
      <c r="GGN418" s="763"/>
      <c r="GGO418" s="761">
        <f>PRESUPUESTO!GGP80</f>
        <v>0</v>
      </c>
      <c r="GGP418" s="762"/>
      <c r="GGQ418" s="762"/>
      <c r="GGR418" s="762"/>
      <c r="GGS418" s="762"/>
      <c r="GGT418" s="762"/>
      <c r="GGU418" s="762"/>
      <c r="GGV418" s="763"/>
      <c r="GGW418" s="761">
        <f>PRESUPUESTO!GGX80</f>
        <v>0</v>
      </c>
      <c r="GGX418" s="762"/>
      <c r="GGY418" s="762"/>
      <c r="GGZ418" s="762"/>
      <c r="GHA418" s="762"/>
      <c r="GHB418" s="762"/>
      <c r="GHC418" s="762"/>
      <c r="GHD418" s="763"/>
      <c r="GHE418" s="761">
        <f>PRESUPUESTO!GHF80</f>
        <v>0</v>
      </c>
      <c r="GHF418" s="762"/>
      <c r="GHG418" s="762"/>
      <c r="GHH418" s="762"/>
      <c r="GHI418" s="762"/>
      <c r="GHJ418" s="762"/>
      <c r="GHK418" s="762"/>
      <c r="GHL418" s="763"/>
      <c r="GHM418" s="761">
        <f>PRESUPUESTO!GHN80</f>
        <v>0</v>
      </c>
      <c r="GHN418" s="762"/>
      <c r="GHO418" s="762"/>
      <c r="GHP418" s="762"/>
      <c r="GHQ418" s="762"/>
      <c r="GHR418" s="762"/>
      <c r="GHS418" s="762"/>
      <c r="GHT418" s="763"/>
      <c r="GHU418" s="761">
        <f>PRESUPUESTO!GHV80</f>
        <v>0</v>
      </c>
      <c r="GHV418" s="762"/>
      <c r="GHW418" s="762"/>
      <c r="GHX418" s="762"/>
      <c r="GHY418" s="762"/>
      <c r="GHZ418" s="762"/>
      <c r="GIA418" s="762"/>
      <c r="GIB418" s="763"/>
      <c r="GIC418" s="761">
        <f>PRESUPUESTO!GID80</f>
        <v>0</v>
      </c>
      <c r="GID418" s="762"/>
      <c r="GIE418" s="762"/>
      <c r="GIF418" s="762"/>
      <c r="GIG418" s="762"/>
      <c r="GIH418" s="762"/>
      <c r="GII418" s="762"/>
      <c r="GIJ418" s="763"/>
      <c r="GIK418" s="761">
        <f>PRESUPUESTO!GIL80</f>
        <v>0</v>
      </c>
      <c r="GIL418" s="762"/>
      <c r="GIM418" s="762"/>
      <c r="GIN418" s="762"/>
      <c r="GIO418" s="762"/>
      <c r="GIP418" s="762"/>
      <c r="GIQ418" s="762"/>
      <c r="GIR418" s="763"/>
      <c r="GIS418" s="761">
        <f>PRESUPUESTO!GIT80</f>
        <v>0</v>
      </c>
      <c r="GIT418" s="762"/>
      <c r="GIU418" s="762"/>
      <c r="GIV418" s="762"/>
      <c r="GIW418" s="762"/>
      <c r="GIX418" s="762"/>
      <c r="GIY418" s="762"/>
      <c r="GIZ418" s="763"/>
      <c r="GJA418" s="761">
        <f>PRESUPUESTO!GJB80</f>
        <v>0</v>
      </c>
      <c r="GJB418" s="762"/>
      <c r="GJC418" s="762"/>
      <c r="GJD418" s="762"/>
      <c r="GJE418" s="762"/>
      <c r="GJF418" s="762"/>
      <c r="GJG418" s="762"/>
      <c r="GJH418" s="763"/>
      <c r="GJI418" s="761">
        <f>PRESUPUESTO!GJJ80</f>
        <v>0</v>
      </c>
      <c r="GJJ418" s="762"/>
      <c r="GJK418" s="762"/>
      <c r="GJL418" s="762"/>
      <c r="GJM418" s="762"/>
      <c r="GJN418" s="762"/>
      <c r="GJO418" s="762"/>
      <c r="GJP418" s="763"/>
      <c r="GJQ418" s="761">
        <f>PRESUPUESTO!GJR80</f>
        <v>0</v>
      </c>
      <c r="GJR418" s="762"/>
      <c r="GJS418" s="762"/>
      <c r="GJT418" s="762"/>
      <c r="GJU418" s="762"/>
      <c r="GJV418" s="762"/>
      <c r="GJW418" s="762"/>
      <c r="GJX418" s="763"/>
      <c r="GJY418" s="761">
        <f>PRESUPUESTO!GJZ80</f>
        <v>0</v>
      </c>
      <c r="GJZ418" s="762"/>
      <c r="GKA418" s="762"/>
      <c r="GKB418" s="762"/>
      <c r="GKC418" s="762"/>
      <c r="GKD418" s="762"/>
      <c r="GKE418" s="762"/>
      <c r="GKF418" s="763"/>
      <c r="GKG418" s="761">
        <f>PRESUPUESTO!GKH80</f>
        <v>0</v>
      </c>
      <c r="GKH418" s="762"/>
      <c r="GKI418" s="762"/>
      <c r="GKJ418" s="762"/>
      <c r="GKK418" s="762"/>
      <c r="GKL418" s="762"/>
      <c r="GKM418" s="762"/>
      <c r="GKN418" s="763"/>
      <c r="GKO418" s="761">
        <f>PRESUPUESTO!GKP80</f>
        <v>0</v>
      </c>
      <c r="GKP418" s="762"/>
      <c r="GKQ418" s="762"/>
      <c r="GKR418" s="762"/>
      <c r="GKS418" s="762"/>
      <c r="GKT418" s="762"/>
      <c r="GKU418" s="762"/>
      <c r="GKV418" s="763"/>
      <c r="GKW418" s="761">
        <f>PRESUPUESTO!GKX80</f>
        <v>0</v>
      </c>
      <c r="GKX418" s="762"/>
      <c r="GKY418" s="762"/>
      <c r="GKZ418" s="762"/>
      <c r="GLA418" s="762"/>
      <c r="GLB418" s="762"/>
      <c r="GLC418" s="762"/>
      <c r="GLD418" s="763"/>
      <c r="GLE418" s="761">
        <f>PRESUPUESTO!GLF80</f>
        <v>0</v>
      </c>
      <c r="GLF418" s="762"/>
      <c r="GLG418" s="762"/>
      <c r="GLH418" s="762"/>
      <c r="GLI418" s="762"/>
      <c r="GLJ418" s="762"/>
      <c r="GLK418" s="762"/>
      <c r="GLL418" s="763"/>
      <c r="GLM418" s="761">
        <f>PRESUPUESTO!GLN80</f>
        <v>0</v>
      </c>
      <c r="GLN418" s="762"/>
      <c r="GLO418" s="762"/>
      <c r="GLP418" s="762"/>
      <c r="GLQ418" s="762"/>
      <c r="GLR418" s="762"/>
      <c r="GLS418" s="762"/>
      <c r="GLT418" s="763"/>
      <c r="GLU418" s="761">
        <f>PRESUPUESTO!GLV80</f>
        <v>0</v>
      </c>
      <c r="GLV418" s="762"/>
      <c r="GLW418" s="762"/>
      <c r="GLX418" s="762"/>
      <c r="GLY418" s="762"/>
      <c r="GLZ418" s="762"/>
      <c r="GMA418" s="762"/>
      <c r="GMB418" s="763"/>
      <c r="GMC418" s="761">
        <f>PRESUPUESTO!GMD80</f>
        <v>0</v>
      </c>
      <c r="GMD418" s="762"/>
      <c r="GME418" s="762"/>
      <c r="GMF418" s="762"/>
      <c r="GMG418" s="762"/>
      <c r="GMH418" s="762"/>
      <c r="GMI418" s="762"/>
      <c r="GMJ418" s="763"/>
      <c r="GMK418" s="761">
        <f>PRESUPUESTO!GML80</f>
        <v>0</v>
      </c>
      <c r="GML418" s="762"/>
      <c r="GMM418" s="762"/>
      <c r="GMN418" s="762"/>
      <c r="GMO418" s="762"/>
      <c r="GMP418" s="762"/>
      <c r="GMQ418" s="762"/>
      <c r="GMR418" s="763"/>
      <c r="GMS418" s="761">
        <f>PRESUPUESTO!GMT80</f>
        <v>0</v>
      </c>
      <c r="GMT418" s="762"/>
      <c r="GMU418" s="762"/>
      <c r="GMV418" s="762"/>
      <c r="GMW418" s="762"/>
      <c r="GMX418" s="762"/>
      <c r="GMY418" s="762"/>
      <c r="GMZ418" s="763"/>
      <c r="GNA418" s="761">
        <f>PRESUPUESTO!GNB80</f>
        <v>0</v>
      </c>
      <c r="GNB418" s="762"/>
      <c r="GNC418" s="762"/>
      <c r="GND418" s="762"/>
      <c r="GNE418" s="762"/>
      <c r="GNF418" s="762"/>
      <c r="GNG418" s="762"/>
      <c r="GNH418" s="763"/>
      <c r="GNI418" s="761">
        <f>PRESUPUESTO!GNJ80</f>
        <v>0</v>
      </c>
      <c r="GNJ418" s="762"/>
      <c r="GNK418" s="762"/>
      <c r="GNL418" s="762"/>
      <c r="GNM418" s="762"/>
      <c r="GNN418" s="762"/>
      <c r="GNO418" s="762"/>
      <c r="GNP418" s="763"/>
      <c r="GNQ418" s="761">
        <f>PRESUPUESTO!GNR80</f>
        <v>0</v>
      </c>
      <c r="GNR418" s="762"/>
      <c r="GNS418" s="762"/>
      <c r="GNT418" s="762"/>
      <c r="GNU418" s="762"/>
      <c r="GNV418" s="762"/>
      <c r="GNW418" s="762"/>
      <c r="GNX418" s="763"/>
      <c r="GNY418" s="761">
        <f>PRESUPUESTO!GNZ80</f>
        <v>0</v>
      </c>
      <c r="GNZ418" s="762"/>
      <c r="GOA418" s="762"/>
      <c r="GOB418" s="762"/>
      <c r="GOC418" s="762"/>
      <c r="GOD418" s="762"/>
      <c r="GOE418" s="762"/>
      <c r="GOF418" s="763"/>
      <c r="GOG418" s="761">
        <f>PRESUPUESTO!GOH80</f>
        <v>0</v>
      </c>
      <c r="GOH418" s="762"/>
      <c r="GOI418" s="762"/>
      <c r="GOJ418" s="762"/>
      <c r="GOK418" s="762"/>
      <c r="GOL418" s="762"/>
      <c r="GOM418" s="762"/>
      <c r="GON418" s="763"/>
      <c r="GOO418" s="761">
        <f>PRESUPUESTO!GOP80</f>
        <v>0</v>
      </c>
      <c r="GOP418" s="762"/>
      <c r="GOQ418" s="762"/>
      <c r="GOR418" s="762"/>
      <c r="GOS418" s="762"/>
      <c r="GOT418" s="762"/>
      <c r="GOU418" s="762"/>
      <c r="GOV418" s="763"/>
      <c r="GOW418" s="761">
        <f>PRESUPUESTO!GOX80</f>
        <v>0</v>
      </c>
      <c r="GOX418" s="762"/>
      <c r="GOY418" s="762"/>
      <c r="GOZ418" s="762"/>
      <c r="GPA418" s="762"/>
      <c r="GPB418" s="762"/>
      <c r="GPC418" s="762"/>
      <c r="GPD418" s="763"/>
      <c r="GPE418" s="761">
        <f>PRESUPUESTO!GPF80</f>
        <v>0</v>
      </c>
      <c r="GPF418" s="762"/>
      <c r="GPG418" s="762"/>
      <c r="GPH418" s="762"/>
      <c r="GPI418" s="762"/>
      <c r="GPJ418" s="762"/>
      <c r="GPK418" s="762"/>
      <c r="GPL418" s="763"/>
      <c r="GPM418" s="761">
        <f>PRESUPUESTO!GPN80</f>
        <v>0</v>
      </c>
      <c r="GPN418" s="762"/>
      <c r="GPO418" s="762"/>
      <c r="GPP418" s="762"/>
      <c r="GPQ418" s="762"/>
      <c r="GPR418" s="762"/>
      <c r="GPS418" s="762"/>
      <c r="GPT418" s="763"/>
      <c r="GPU418" s="761">
        <f>PRESUPUESTO!GPV80</f>
        <v>0</v>
      </c>
      <c r="GPV418" s="762"/>
      <c r="GPW418" s="762"/>
      <c r="GPX418" s="762"/>
      <c r="GPY418" s="762"/>
      <c r="GPZ418" s="762"/>
      <c r="GQA418" s="762"/>
      <c r="GQB418" s="763"/>
      <c r="GQC418" s="761">
        <f>PRESUPUESTO!GQD80</f>
        <v>0</v>
      </c>
      <c r="GQD418" s="762"/>
      <c r="GQE418" s="762"/>
      <c r="GQF418" s="762"/>
      <c r="GQG418" s="762"/>
      <c r="GQH418" s="762"/>
      <c r="GQI418" s="762"/>
      <c r="GQJ418" s="763"/>
      <c r="GQK418" s="761">
        <f>PRESUPUESTO!GQL80</f>
        <v>0</v>
      </c>
      <c r="GQL418" s="762"/>
      <c r="GQM418" s="762"/>
      <c r="GQN418" s="762"/>
      <c r="GQO418" s="762"/>
      <c r="GQP418" s="762"/>
      <c r="GQQ418" s="762"/>
      <c r="GQR418" s="763"/>
      <c r="GQS418" s="761">
        <f>PRESUPUESTO!GQT80</f>
        <v>0</v>
      </c>
      <c r="GQT418" s="762"/>
      <c r="GQU418" s="762"/>
      <c r="GQV418" s="762"/>
      <c r="GQW418" s="762"/>
      <c r="GQX418" s="762"/>
      <c r="GQY418" s="762"/>
      <c r="GQZ418" s="763"/>
      <c r="GRA418" s="761">
        <f>PRESUPUESTO!GRB80</f>
        <v>0</v>
      </c>
      <c r="GRB418" s="762"/>
      <c r="GRC418" s="762"/>
      <c r="GRD418" s="762"/>
      <c r="GRE418" s="762"/>
      <c r="GRF418" s="762"/>
      <c r="GRG418" s="762"/>
      <c r="GRH418" s="763"/>
      <c r="GRI418" s="761">
        <f>PRESUPUESTO!GRJ80</f>
        <v>0</v>
      </c>
      <c r="GRJ418" s="762"/>
      <c r="GRK418" s="762"/>
      <c r="GRL418" s="762"/>
      <c r="GRM418" s="762"/>
      <c r="GRN418" s="762"/>
      <c r="GRO418" s="762"/>
      <c r="GRP418" s="763"/>
      <c r="GRQ418" s="761">
        <f>PRESUPUESTO!GRR80</f>
        <v>0</v>
      </c>
      <c r="GRR418" s="762"/>
      <c r="GRS418" s="762"/>
      <c r="GRT418" s="762"/>
      <c r="GRU418" s="762"/>
      <c r="GRV418" s="762"/>
      <c r="GRW418" s="762"/>
      <c r="GRX418" s="763"/>
      <c r="GRY418" s="761">
        <f>PRESUPUESTO!GRZ80</f>
        <v>0</v>
      </c>
      <c r="GRZ418" s="762"/>
      <c r="GSA418" s="762"/>
      <c r="GSB418" s="762"/>
      <c r="GSC418" s="762"/>
      <c r="GSD418" s="762"/>
      <c r="GSE418" s="762"/>
      <c r="GSF418" s="763"/>
      <c r="GSG418" s="761">
        <f>PRESUPUESTO!GSH80</f>
        <v>0</v>
      </c>
      <c r="GSH418" s="762"/>
      <c r="GSI418" s="762"/>
      <c r="GSJ418" s="762"/>
      <c r="GSK418" s="762"/>
      <c r="GSL418" s="762"/>
      <c r="GSM418" s="762"/>
      <c r="GSN418" s="763"/>
      <c r="GSO418" s="761">
        <f>PRESUPUESTO!GSP80</f>
        <v>0</v>
      </c>
      <c r="GSP418" s="762"/>
      <c r="GSQ418" s="762"/>
      <c r="GSR418" s="762"/>
      <c r="GSS418" s="762"/>
      <c r="GST418" s="762"/>
      <c r="GSU418" s="762"/>
      <c r="GSV418" s="763"/>
      <c r="GSW418" s="761">
        <f>PRESUPUESTO!GSX80</f>
        <v>0</v>
      </c>
      <c r="GSX418" s="762"/>
      <c r="GSY418" s="762"/>
      <c r="GSZ418" s="762"/>
      <c r="GTA418" s="762"/>
      <c r="GTB418" s="762"/>
      <c r="GTC418" s="762"/>
      <c r="GTD418" s="763"/>
      <c r="GTE418" s="761">
        <f>PRESUPUESTO!GTF80</f>
        <v>0</v>
      </c>
      <c r="GTF418" s="762"/>
      <c r="GTG418" s="762"/>
      <c r="GTH418" s="762"/>
      <c r="GTI418" s="762"/>
      <c r="GTJ418" s="762"/>
      <c r="GTK418" s="762"/>
      <c r="GTL418" s="763"/>
      <c r="GTM418" s="761">
        <f>PRESUPUESTO!GTN80</f>
        <v>0</v>
      </c>
      <c r="GTN418" s="762"/>
      <c r="GTO418" s="762"/>
      <c r="GTP418" s="762"/>
      <c r="GTQ418" s="762"/>
      <c r="GTR418" s="762"/>
      <c r="GTS418" s="762"/>
      <c r="GTT418" s="763"/>
      <c r="GTU418" s="761">
        <f>PRESUPUESTO!GTV80</f>
        <v>0</v>
      </c>
      <c r="GTV418" s="762"/>
      <c r="GTW418" s="762"/>
      <c r="GTX418" s="762"/>
      <c r="GTY418" s="762"/>
      <c r="GTZ418" s="762"/>
      <c r="GUA418" s="762"/>
      <c r="GUB418" s="763"/>
      <c r="GUC418" s="761">
        <f>PRESUPUESTO!GUD80</f>
        <v>0</v>
      </c>
      <c r="GUD418" s="762"/>
      <c r="GUE418" s="762"/>
      <c r="GUF418" s="762"/>
      <c r="GUG418" s="762"/>
      <c r="GUH418" s="762"/>
      <c r="GUI418" s="762"/>
      <c r="GUJ418" s="763"/>
      <c r="GUK418" s="761">
        <f>PRESUPUESTO!GUL80</f>
        <v>0</v>
      </c>
      <c r="GUL418" s="762"/>
      <c r="GUM418" s="762"/>
      <c r="GUN418" s="762"/>
      <c r="GUO418" s="762"/>
      <c r="GUP418" s="762"/>
      <c r="GUQ418" s="762"/>
      <c r="GUR418" s="763"/>
      <c r="GUS418" s="761">
        <f>PRESUPUESTO!GUT80</f>
        <v>0</v>
      </c>
      <c r="GUT418" s="762"/>
      <c r="GUU418" s="762"/>
      <c r="GUV418" s="762"/>
      <c r="GUW418" s="762"/>
      <c r="GUX418" s="762"/>
      <c r="GUY418" s="762"/>
      <c r="GUZ418" s="763"/>
      <c r="GVA418" s="761">
        <f>PRESUPUESTO!GVB80</f>
        <v>0</v>
      </c>
      <c r="GVB418" s="762"/>
      <c r="GVC418" s="762"/>
      <c r="GVD418" s="762"/>
      <c r="GVE418" s="762"/>
      <c r="GVF418" s="762"/>
      <c r="GVG418" s="762"/>
      <c r="GVH418" s="763"/>
      <c r="GVI418" s="761">
        <f>PRESUPUESTO!GVJ80</f>
        <v>0</v>
      </c>
      <c r="GVJ418" s="762"/>
      <c r="GVK418" s="762"/>
      <c r="GVL418" s="762"/>
      <c r="GVM418" s="762"/>
      <c r="GVN418" s="762"/>
      <c r="GVO418" s="762"/>
      <c r="GVP418" s="763"/>
      <c r="GVQ418" s="761">
        <f>PRESUPUESTO!GVR80</f>
        <v>0</v>
      </c>
      <c r="GVR418" s="762"/>
      <c r="GVS418" s="762"/>
      <c r="GVT418" s="762"/>
      <c r="GVU418" s="762"/>
      <c r="GVV418" s="762"/>
      <c r="GVW418" s="762"/>
      <c r="GVX418" s="763"/>
      <c r="GVY418" s="761">
        <f>PRESUPUESTO!GVZ80</f>
        <v>0</v>
      </c>
      <c r="GVZ418" s="762"/>
      <c r="GWA418" s="762"/>
      <c r="GWB418" s="762"/>
      <c r="GWC418" s="762"/>
      <c r="GWD418" s="762"/>
      <c r="GWE418" s="762"/>
      <c r="GWF418" s="763"/>
      <c r="GWG418" s="761">
        <f>PRESUPUESTO!GWH80</f>
        <v>0</v>
      </c>
      <c r="GWH418" s="762"/>
      <c r="GWI418" s="762"/>
      <c r="GWJ418" s="762"/>
      <c r="GWK418" s="762"/>
      <c r="GWL418" s="762"/>
      <c r="GWM418" s="762"/>
      <c r="GWN418" s="763"/>
      <c r="GWO418" s="761">
        <f>PRESUPUESTO!GWP80</f>
        <v>0</v>
      </c>
      <c r="GWP418" s="762"/>
      <c r="GWQ418" s="762"/>
      <c r="GWR418" s="762"/>
      <c r="GWS418" s="762"/>
      <c r="GWT418" s="762"/>
      <c r="GWU418" s="762"/>
      <c r="GWV418" s="763"/>
      <c r="GWW418" s="761">
        <f>PRESUPUESTO!GWX80</f>
        <v>0</v>
      </c>
      <c r="GWX418" s="762"/>
      <c r="GWY418" s="762"/>
      <c r="GWZ418" s="762"/>
      <c r="GXA418" s="762"/>
      <c r="GXB418" s="762"/>
      <c r="GXC418" s="762"/>
      <c r="GXD418" s="763"/>
      <c r="GXE418" s="761">
        <f>PRESUPUESTO!GXF80</f>
        <v>0</v>
      </c>
      <c r="GXF418" s="762"/>
      <c r="GXG418" s="762"/>
      <c r="GXH418" s="762"/>
      <c r="GXI418" s="762"/>
      <c r="GXJ418" s="762"/>
      <c r="GXK418" s="762"/>
      <c r="GXL418" s="763"/>
      <c r="GXM418" s="761">
        <f>PRESUPUESTO!GXN80</f>
        <v>0</v>
      </c>
      <c r="GXN418" s="762"/>
      <c r="GXO418" s="762"/>
      <c r="GXP418" s="762"/>
      <c r="GXQ418" s="762"/>
      <c r="GXR418" s="762"/>
      <c r="GXS418" s="762"/>
      <c r="GXT418" s="763"/>
      <c r="GXU418" s="761">
        <f>PRESUPUESTO!GXV80</f>
        <v>0</v>
      </c>
      <c r="GXV418" s="762"/>
      <c r="GXW418" s="762"/>
      <c r="GXX418" s="762"/>
      <c r="GXY418" s="762"/>
      <c r="GXZ418" s="762"/>
      <c r="GYA418" s="762"/>
      <c r="GYB418" s="763"/>
      <c r="GYC418" s="761">
        <f>PRESUPUESTO!GYD80</f>
        <v>0</v>
      </c>
      <c r="GYD418" s="762"/>
      <c r="GYE418" s="762"/>
      <c r="GYF418" s="762"/>
      <c r="GYG418" s="762"/>
      <c r="GYH418" s="762"/>
      <c r="GYI418" s="762"/>
      <c r="GYJ418" s="763"/>
      <c r="GYK418" s="761">
        <f>PRESUPUESTO!GYL80</f>
        <v>0</v>
      </c>
      <c r="GYL418" s="762"/>
      <c r="GYM418" s="762"/>
      <c r="GYN418" s="762"/>
      <c r="GYO418" s="762"/>
      <c r="GYP418" s="762"/>
      <c r="GYQ418" s="762"/>
      <c r="GYR418" s="763"/>
      <c r="GYS418" s="761">
        <f>PRESUPUESTO!GYT80</f>
        <v>0</v>
      </c>
      <c r="GYT418" s="762"/>
      <c r="GYU418" s="762"/>
      <c r="GYV418" s="762"/>
      <c r="GYW418" s="762"/>
      <c r="GYX418" s="762"/>
      <c r="GYY418" s="762"/>
      <c r="GYZ418" s="763"/>
      <c r="GZA418" s="761">
        <f>PRESUPUESTO!GZB80</f>
        <v>0</v>
      </c>
      <c r="GZB418" s="762"/>
      <c r="GZC418" s="762"/>
      <c r="GZD418" s="762"/>
      <c r="GZE418" s="762"/>
      <c r="GZF418" s="762"/>
      <c r="GZG418" s="762"/>
      <c r="GZH418" s="763"/>
      <c r="GZI418" s="761">
        <f>PRESUPUESTO!GZJ80</f>
        <v>0</v>
      </c>
      <c r="GZJ418" s="762"/>
      <c r="GZK418" s="762"/>
      <c r="GZL418" s="762"/>
      <c r="GZM418" s="762"/>
      <c r="GZN418" s="762"/>
      <c r="GZO418" s="762"/>
      <c r="GZP418" s="763"/>
      <c r="GZQ418" s="761">
        <f>PRESUPUESTO!GZR80</f>
        <v>0</v>
      </c>
      <c r="GZR418" s="762"/>
      <c r="GZS418" s="762"/>
      <c r="GZT418" s="762"/>
      <c r="GZU418" s="762"/>
      <c r="GZV418" s="762"/>
      <c r="GZW418" s="762"/>
      <c r="GZX418" s="763"/>
      <c r="GZY418" s="761">
        <f>PRESUPUESTO!GZZ80</f>
        <v>0</v>
      </c>
      <c r="GZZ418" s="762"/>
      <c r="HAA418" s="762"/>
      <c r="HAB418" s="762"/>
      <c r="HAC418" s="762"/>
      <c r="HAD418" s="762"/>
      <c r="HAE418" s="762"/>
      <c r="HAF418" s="763"/>
      <c r="HAG418" s="761">
        <f>PRESUPUESTO!HAH80</f>
        <v>0</v>
      </c>
      <c r="HAH418" s="762"/>
      <c r="HAI418" s="762"/>
      <c r="HAJ418" s="762"/>
      <c r="HAK418" s="762"/>
      <c r="HAL418" s="762"/>
      <c r="HAM418" s="762"/>
      <c r="HAN418" s="763"/>
      <c r="HAO418" s="761">
        <f>PRESUPUESTO!HAP80</f>
        <v>0</v>
      </c>
      <c r="HAP418" s="762"/>
      <c r="HAQ418" s="762"/>
      <c r="HAR418" s="762"/>
      <c r="HAS418" s="762"/>
      <c r="HAT418" s="762"/>
      <c r="HAU418" s="762"/>
      <c r="HAV418" s="763"/>
      <c r="HAW418" s="761">
        <f>PRESUPUESTO!HAX80</f>
        <v>0</v>
      </c>
      <c r="HAX418" s="762"/>
      <c r="HAY418" s="762"/>
      <c r="HAZ418" s="762"/>
      <c r="HBA418" s="762"/>
      <c r="HBB418" s="762"/>
      <c r="HBC418" s="762"/>
      <c r="HBD418" s="763"/>
      <c r="HBE418" s="761">
        <f>PRESUPUESTO!HBF80</f>
        <v>0</v>
      </c>
      <c r="HBF418" s="762"/>
      <c r="HBG418" s="762"/>
      <c r="HBH418" s="762"/>
      <c r="HBI418" s="762"/>
      <c r="HBJ418" s="762"/>
      <c r="HBK418" s="762"/>
      <c r="HBL418" s="763"/>
      <c r="HBM418" s="761">
        <f>PRESUPUESTO!HBN80</f>
        <v>0</v>
      </c>
      <c r="HBN418" s="762"/>
      <c r="HBO418" s="762"/>
      <c r="HBP418" s="762"/>
      <c r="HBQ418" s="762"/>
      <c r="HBR418" s="762"/>
      <c r="HBS418" s="762"/>
      <c r="HBT418" s="763"/>
      <c r="HBU418" s="761">
        <f>PRESUPUESTO!HBV80</f>
        <v>0</v>
      </c>
      <c r="HBV418" s="762"/>
      <c r="HBW418" s="762"/>
      <c r="HBX418" s="762"/>
      <c r="HBY418" s="762"/>
      <c r="HBZ418" s="762"/>
      <c r="HCA418" s="762"/>
      <c r="HCB418" s="763"/>
      <c r="HCC418" s="761">
        <f>PRESUPUESTO!HCD80</f>
        <v>0</v>
      </c>
      <c r="HCD418" s="762"/>
      <c r="HCE418" s="762"/>
      <c r="HCF418" s="762"/>
      <c r="HCG418" s="762"/>
      <c r="HCH418" s="762"/>
      <c r="HCI418" s="762"/>
      <c r="HCJ418" s="763"/>
      <c r="HCK418" s="761">
        <f>PRESUPUESTO!HCL80</f>
        <v>0</v>
      </c>
      <c r="HCL418" s="762"/>
      <c r="HCM418" s="762"/>
      <c r="HCN418" s="762"/>
      <c r="HCO418" s="762"/>
      <c r="HCP418" s="762"/>
      <c r="HCQ418" s="762"/>
      <c r="HCR418" s="763"/>
      <c r="HCS418" s="761">
        <f>PRESUPUESTO!HCT80</f>
        <v>0</v>
      </c>
      <c r="HCT418" s="762"/>
      <c r="HCU418" s="762"/>
      <c r="HCV418" s="762"/>
      <c r="HCW418" s="762"/>
      <c r="HCX418" s="762"/>
      <c r="HCY418" s="762"/>
      <c r="HCZ418" s="763"/>
      <c r="HDA418" s="761">
        <f>PRESUPUESTO!HDB80</f>
        <v>0</v>
      </c>
      <c r="HDB418" s="762"/>
      <c r="HDC418" s="762"/>
      <c r="HDD418" s="762"/>
      <c r="HDE418" s="762"/>
      <c r="HDF418" s="762"/>
      <c r="HDG418" s="762"/>
      <c r="HDH418" s="763"/>
      <c r="HDI418" s="761">
        <f>PRESUPUESTO!HDJ80</f>
        <v>0</v>
      </c>
      <c r="HDJ418" s="762"/>
      <c r="HDK418" s="762"/>
      <c r="HDL418" s="762"/>
      <c r="HDM418" s="762"/>
      <c r="HDN418" s="762"/>
      <c r="HDO418" s="762"/>
      <c r="HDP418" s="763"/>
      <c r="HDQ418" s="761">
        <f>PRESUPUESTO!HDR80</f>
        <v>0</v>
      </c>
      <c r="HDR418" s="762"/>
      <c r="HDS418" s="762"/>
      <c r="HDT418" s="762"/>
      <c r="HDU418" s="762"/>
      <c r="HDV418" s="762"/>
      <c r="HDW418" s="762"/>
      <c r="HDX418" s="763"/>
      <c r="HDY418" s="761">
        <f>PRESUPUESTO!HDZ80</f>
        <v>0</v>
      </c>
      <c r="HDZ418" s="762"/>
      <c r="HEA418" s="762"/>
      <c r="HEB418" s="762"/>
      <c r="HEC418" s="762"/>
      <c r="HED418" s="762"/>
      <c r="HEE418" s="762"/>
      <c r="HEF418" s="763"/>
      <c r="HEG418" s="761">
        <f>PRESUPUESTO!HEH80</f>
        <v>0</v>
      </c>
      <c r="HEH418" s="762"/>
      <c r="HEI418" s="762"/>
      <c r="HEJ418" s="762"/>
      <c r="HEK418" s="762"/>
      <c r="HEL418" s="762"/>
      <c r="HEM418" s="762"/>
      <c r="HEN418" s="763"/>
      <c r="HEO418" s="761">
        <f>PRESUPUESTO!HEP80</f>
        <v>0</v>
      </c>
      <c r="HEP418" s="762"/>
      <c r="HEQ418" s="762"/>
      <c r="HER418" s="762"/>
      <c r="HES418" s="762"/>
      <c r="HET418" s="762"/>
      <c r="HEU418" s="762"/>
      <c r="HEV418" s="763"/>
      <c r="HEW418" s="761">
        <f>PRESUPUESTO!HEX80</f>
        <v>0</v>
      </c>
      <c r="HEX418" s="762"/>
      <c r="HEY418" s="762"/>
      <c r="HEZ418" s="762"/>
      <c r="HFA418" s="762"/>
      <c r="HFB418" s="762"/>
      <c r="HFC418" s="762"/>
      <c r="HFD418" s="763"/>
      <c r="HFE418" s="761">
        <f>PRESUPUESTO!HFF80</f>
        <v>0</v>
      </c>
      <c r="HFF418" s="762"/>
      <c r="HFG418" s="762"/>
      <c r="HFH418" s="762"/>
      <c r="HFI418" s="762"/>
      <c r="HFJ418" s="762"/>
      <c r="HFK418" s="762"/>
      <c r="HFL418" s="763"/>
      <c r="HFM418" s="761">
        <f>PRESUPUESTO!HFN80</f>
        <v>0</v>
      </c>
      <c r="HFN418" s="762"/>
      <c r="HFO418" s="762"/>
      <c r="HFP418" s="762"/>
      <c r="HFQ418" s="762"/>
      <c r="HFR418" s="762"/>
      <c r="HFS418" s="762"/>
      <c r="HFT418" s="763"/>
      <c r="HFU418" s="761">
        <f>PRESUPUESTO!HFV80</f>
        <v>0</v>
      </c>
      <c r="HFV418" s="762"/>
      <c r="HFW418" s="762"/>
      <c r="HFX418" s="762"/>
      <c r="HFY418" s="762"/>
      <c r="HFZ418" s="762"/>
      <c r="HGA418" s="762"/>
      <c r="HGB418" s="763"/>
      <c r="HGC418" s="761">
        <f>PRESUPUESTO!HGD80</f>
        <v>0</v>
      </c>
      <c r="HGD418" s="762"/>
      <c r="HGE418" s="762"/>
      <c r="HGF418" s="762"/>
      <c r="HGG418" s="762"/>
      <c r="HGH418" s="762"/>
      <c r="HGI418" s="762"/>
      <c r="HGJ418" s="763"/>
      <c r="HGK418" s="761">
        <f>PRESUPUESTO!HGL80</f>
        <v>0</v>
      </c>
      <c r="HGL418" s="762"/>
      <c r="HGM418" s="762"/>
      <c r="HGN418" s="762"/>
      <c r="HGO418" s="762"/>
      <c r="HGP418" s="762"/>
      <c r="HGQ418" s="762"/>
      <c r="HGR418" s="763"/>
      <c r="HGS418" s="761">
        <f>PRESUPUESTO!HGT80</f>
        <v>0</v>
      </c>
      <c r="HGT418" s="762"/>
      <c r="HGU418" s="762"/>
      <c r="HGV418" s="762"/>
      <c r="HGW418" s="762"/>
      <c r="HGX418" s="762"/>
      <c r="HGY418" s="762"/>
      <c r="HGZ418" s="763"/>
      <c r="HHA418" s="761">
        <f>PRESUPUESTO!HHB80</f>
        <v>0</v>
      </c>
      <c r="HHB418" s="762"/>
      <c r="HHC418" s="762"/>
      <c r="HHD418" s="762"/>
      <c r="HHE418" s="762"/>
      <c r="HHF418" s="762"/>
      <c r="HHG418" s="762"/>
      <c r="HHH418" s="763"/>
      <c r="HHI418" s="761">
        <f>PRESUPUESTO!HHJ80</f>
        <v>0</v>
      </c>
      <c r="HHJ418" s="762"/>
      <c r="HHK418" s="762"/>
      <c r="HHL418" s="762"/>
      <c r="HHM418" s="762"/>
      <c r="HHN418" s="762"/>
      <c r="HHO418" s="762"/>
      <c r="HHP418" s="763"/>
      <c r="HHQ418" s="761">
        <f>PRESUPUESTO!HHR80</f>
        <v>0</v>
      </c>
      <c r="HHR418" s="762"/>
      <c r="HHS418" s="762"/>
      <c r="HHT418" s="762"/>
      <c r="HHU418" s="762"/>
      <c r="HHV418" s="762"/>
      <c r="HHW418" s="762"/>
      <c r="HHX418" s="763"/>
      <c r="HHY418" s="761">
        <f>PRESUPUESTO!HHZ80</f>
        <v>0</v>
      </c>
      <c r="HHZ418" s="762"/>
      <c r="HIA418" s="762"/>
      <c r="HIB418" s="762"/>
      <c r="HIC418" s="762"/>
      <c r="HID418" s="762"/>
      <c r="HIE418" s="762"/>
      <c r="HIF418" s="763"/>
      <c r="HIG418" s="761">
        <f>PRESUPUESTO!HIH80</f>
        <v>0</v>
      </c>
      <c r="HIH418" s="762"/>
      <c r="HII418" s="762"/>
      <c r="HIJ418" s="762"/>
      <c r="HIK418" s="762"/>
      <c r="HIL418" s="762"/>
      <c r="HIM418" s="762"/>
      <c r="HIN418" s="763"/>
      <c r="HIO418" s="761">
        <f>PRESUPUESTO!HIP80</f>
        <v>0</v>
      </c>
      <c r="HIP418" s="762"/>
      <c r="HIQ418" s="762"/>
      <c r="HIR418" s="762"/>
      <c r="HIS418" s="762"/>
      <c r="HIT418" s="762"/>
      <c r="HIU418" s="762"/>
      <c r="HIV418" s="763"/>
      <c r="HIW418" s="761">
        <f>PRESUPUESTO!HIX80</f>
        <v>0</v>
      </c>
      <c r="HIX418" s="762"/>
      <c r="HIY418" s="762"/>
      <c r="HIZ418" s="762"/>
      <c r="HJA418" s="762"/>
      <c r="HJB418" s="762"/>
      <c r="HJC418" s="762"/>
      <c r="HJD418" s="763"/>
      <c r="HJE418" s="761">
        <f>PRESUPUESTO!HJF80</f>
        <v>0</v>
      </c>
      <c r="HJF418" s="762"/>
      <c r="HJG418" s="762"/>
      <c r="HJH418" s="762"/>
      <c r="HJI418" s="762"/>
      <c r="HJJ418" s="762"/>
      <c r="HJK418" s="762"/>
      <c r="HJL418" s="763"/>
      <c r="HJM418" s="761">
        <f>PRESUPUESTO!HJN80</f>
        <v>0</v>
      </c>
      <c r="HJN418" s="762"/>
      <c r="HJO418" s="762"/>
      <c r="HJP418" s="762"/>
      <c r="HJQ418" s="762"/>
      <c r="HJR418" s="762"/>
      <c r="HJS418" s="762"/>
      <c r="HJT418" s="763"/>
      <c r="HJU418" s="761">
        <f>PRESUPUESTO!HJV80</f>
        <v>0</v>
      </c>
      <c r="HJV418" s="762"/>
      <c r="HJW418" s="762"/>
      <c r="HJX418" s="762"/>
      <c r="HJY418" s="762"/>
      <c r="HJZ418" s="762"/>
      <c r="HKA418" s="762"/>
      <c r="HKB418" s="763"/>
      <c r="HKC418" s="761">
        <f>PRESUPUESTO!HKD80</f>
        <v>0</v>
      </c>
      <c r="HKD418" s="762"/>
      <c r="HKE418" s="762"/>
      <c r="HKF418" s="762"/>
      <c r="HKG418" s="762"/>
      <c r="HKH418" s="762"/>
      <c r="HKI418" s="762"/>
      <c r="HKJ418" s="763"/>
      <c r="HKK418" s="761">
        <f>PRESUPUESTO!HKL80</f>
        <v>0</v>
      </c>
      <c r="HKL418" s="762"/>
      <c r="HKM418" s="762"/>
      <c r="HKN418" s="762"/>
      <c r="HKO418" s="762"/>
      <c r="HKP418" s="762"/>
      <c r="HKQ418" s="762"/>
      <c r="HKR418" s="763"/>
      <c r="HKS418" s="761">
        <f>PRESUPUESTO!HKT80</f>
        <v>0</v>
      </c>
      <c r="HKT418" s="762"/>
      <c r="HKU418" s="762"/>
      <c r="HKV418" s="762"/>
      <c r="HKW418" s="762"/>
      <c r="HKX418" s="762"/>
      <c r="HKY418" s="762"/>
      <c r="HKZ418" s="763"/>
      <c r="HLA418" s="761">
        <f>PRESUPUESTO!HLB80</f>
        <v>0</v>
      </c>
      <c r="HLB418" s="762"/>
      <c r="HLC418" s="762"/>
      <c r="HLD418" s="762"/>
      <c r="HLE418" s="762"/>
      <c r="HLF418" s="762"/>
      <c r="HLG418" s="762"/>
      <c r="HLH418" s="763"/>
      <c r="HLI418" s="761">
        <f>PRESUPUESTO!HLJ80</f>
        <v>0</v>
      </c>
      <c r="HLJ418" s="762"/>
      <c r="HLK418" s="762"/>
      <c r="HLL418" s="762"/>
      <c r="HLM418" s="762"/>
      <c r="HLN418" s="762"/>
      <c r="HLO418" s="762"/>
      <c r="HLP418" s="763"/>
      <c r="HLQ418" s="761">
        <f>PRESUPUESTO!HLR80</f>
        <v>0</v>
      </c>
      <c r="HLR418" s="762"/>
      <c r="HLS418" s="762"/>
      <c r="HLT418" s="762"/>
      <c r="HLU418" s="762"/>
      <c r="HLV418" s="762"/>
      <c r="HLW418" s="762"/>
      <c r="HLX418" s="763"/>
      <c r="HLY418" s="761">
        <f>PRESUPUESTO!HLZ80</f>
        <v>0</v>
      </c>
      <c r="HLZ418" s="762"/>
      <c r="HMA418" s="762"/>
      <c r="HMB418" s="762"/>
      <c r="HMC418" s="762"/>
      <c r="HMD418" s="762"/>
      <c r="HME418" s="762"/>
      <c r="HMF418" s="763"/>
      <c r="HMG418" s="761">
        <f>PRESUPUESTO!HMH80</f>
        <v>0</v>
      </c>
      <c r="HMH418" s="762"/>
      <c r="HMI418" s="762"/>
      <c r="HMJ418" s="762"/>
      <c r="HMK418" s="762"/>
      <c r="HML418" s="762"/>
      <c r="HMM418" s="762"/>
      <c r="HMN418" s="763"/>
      <c r="HMO418" s="761">
        <f>PRESUPUESTO!HMP80</f>
        <v>0</v>
      </c>
      <c r="HMP418" s="762"/>
      <c r="HMQ418" s="762"/>
      <c r="HMR418" s="762"/>
      <c r="HMS418" s="762"/>
      <c r="HMT418" s="762"/>
      <c r="HMU418" s="762"/>
      <c r="HMV418" s="763"/>
      <c r="HMW418" s="761">
        <f>PRESUPUESTO!HMX80</f>
        <v>0</v>
      </c>
      <c r="HMX418" s="762"/>
      <c r="HMY418" s="762"/>
      <c r="HMZ418" s="762"/>
      <c r="HNA418" s="762"/>
      <c r="HNB418" s="762"/>
      <c r="HNC418" s="762"/>
      <c r="HND418" s="763"/>
      <c r="HNE418" s="761">
        <f>PRESUPUESTO!HNF80</f>
        <v>0</v>
      </c>
      <c r="HNF418" s="762"/>
      <c r="HNG418" s="762"/>
      <c r="HNH418" s="762"/>
      <c r="HNI418" s="762"/>
      <c r="HNJ418" s="762"/>
      <c r="HNK418" s="762"/>
      <c r="HNL418" s="763"/>
      <c r="HNM418" s="761">
        <f>PRESUPUESTO!HNN80</f>
        <v>0</v>
      </c>
      <c r="HNN418" s="762"/>
      <c r="HNO418" s="762"/>
      <c r="HNP418" s="762"/>
      <c r="HNQ418" s="762"/>
      <c r="HNR418" s="762"/>
      <c r="HNS418" s="762"/>
      <c r="HNT418" s="763"/>
      <c r="HNU418" s="761">
        <f>PRESUPUESTO!HNV80</f>
        <v>0</v>
      </c>
      <c r="HNV418" s="762"/>
      <c r="HNW418" s="762"/>
      <c r="HNX418" s="762"/>
      <c r="HNY418" s="762"/>
      <c r="HNZ418" s="762"/>
      <c r="HOA418" s="762"/>
      <c r="HOB418" s="763"/>
      <c r="HOC418" s="761">
        <f>PRESUPUESTO!HOD80</f>
        <v>0</v>
      </c>
      <c r="HOD418" s="762"/>
      <c r="HOE418" s="762"/>
      <c r="HOF418" s="762"/>
      <c r="HOG418" s="762"/>
      <c r="HOH418" s="762"/>
      <c r="HOI418" s="762"/>
      <c r="HOJ418" s="763"/>
      <c r="HOK418" s="761">
        <f>PRESUPUESTO!HOL80</f>
        <v>0</v>
      </c>
      <c r="HOL418" s="762"/>
      <c r="HOM418" s="762"/>
      <c r="HON418" s="762"/>
      <c r="HOO418" s="762"/>
      <c r="HOP418" s="762"/>
      <c r="HOQ418" s="762"/>
      <c r="HOR418" s="763"/>
      <c r="HOS418" s="761">
        <f>PRESUPUESTO!HOT80</f>
        <v>0</v>
      </c>
      <c r="HOT418" s="762"/>
      <c r="HOU418" s="762"/>
      <c r="HOV418" s="762"/>
      <c r="HOW418" s="762"/>
      <c r="HOX418" s="762"/>
      <c r="HOY418" s="762"/>
      <c r="HOZ418" s="763"/>
      <c r="HPA418" s="761">
        <f>PRESUPUESTO!HPB80</f>
        <v>0</v>
      </c>
      <c r="HPB418" s="762"/>
      <c r="HPC418" s="762"/>
      <c r="HPD418" s="762"/>
      <c r="HPE418" s="762"/>
      <c r="HPF418" s="762"/>
      <c r="HPG418" s="762"/>
      <c r="HPH418" s="763"/>
      <c r="HPI418" s="761">
        <f>PRESUPUESTO!HPJ80</f>
        <v>0</v>
      </c>
      <c r="HPJ418" s="762"/>
      <c r="HPK418" s="762"/>
      <c r="HPL418" s="762"/>
      <c r="HPM418" s="762"/>
      <c r="HPN418" s="762"/>
      <c r="HPO418" s="762"/>
      <c r="HPP418" s="763"/>
      <c r="HPQ418" s="761">
        <f>PRESUPUESTO!HPR80</f>
        <v>0</v>
      </c>
      <c r="HPR418" s="762"/>
      <c r="HPS418" s="762"/>
      <c r="HPT418" s="762"/>
      <c r="HPU418" s="762"/>
      <c r="HPV418" s="762"/>
      <c r="HPW418" s="762"/>
      <c r="HPX418" s="763"/>
      <c r="HPY418" s="761">
        <f>PRESUPUESTO!HPZ80</f>
        <v>0</v>
      </c>
      <c r="HPZ418" s="762"/>
      <c r="HQA418" s="762"/>
      <c r="HQB418" s="762"/>
      <c r="HQC418" s="762"/>
      <c r="HQD418" s="762"/>
      <c r="HQE418" s="762"/>
      <c r="HQF418" s="763"/>
      <c r="HQG418" s="761">
        <f>PRESUPUESTO!HQH80</f>
        <v>0</v>
      </c>
      <c r="HQH418" s="762"/>
      <c r="HQI418" s="762"/>
      <c r="HQJ418" s="762"/>
      <c r="HQK418" s="762"/>
      <c r="HQL418" s="762"/>
      <c r="HQM418" s="762"/>
      <c r="HQN418" s="763"/>
      <c r="HQO418" s="761">
        <f>PRESUPUESTO!HQP80</f>
        <v>0</v>
      </c>
      <c r="HQP418" s="762"/>
      <c r="HQQ418" s="762"/>
      <c r="HQR418" s="762"/>
      <c r="HQS418" s="762"/>
      <c r="HQT418" s="762"/>
      <c r="HQU418" s="762"/>
      <c r="HQV418" s="763"/>
      <c r="HQW418" s="761">
        <f>PRESUPUESTO!HQX80</f>
        <v>0</v>
      </c>
      <c r="HQX418" s="762"/>
      <c r="HQY418" s="762"/>
      <c r="HQZ418" s="762"/>
      <c r="HRA418" s="762"/>
      <c r="HRB418" s="762"/>
      <c r="HRC418" s="762"/>
      <c r="HRD418" s="763"/>
      <c r="HRE418" s="761">
        <f>PRESUPUESTO!HRF80</f>
        <v>0</v>
      </c>
      <c r="HRF418" s="762"/>
      <c r="HRG418" s="762"/>
      <c r="HRH418" s="762"/>
      <c r="HRI418" s="762"/>
      <c r="HRJ418" s="762"/>
      <c r="HRK418" s="762"/>
      <c r="HRL418" s="763"/>
      <c r="HRM418" s="761">
        <f>PRESUPUESTO!HRN80</f>
        <v>0</v>
      </c>
      <c r="HRN418" s="762"/>
      <c r="HRO418" s="762"/>
      <c r="HRP418" s="762"/>
      <c r="HRQ418" s="762"/>
      <c r="HRR418" s="762"/>
      <c r="HRS418" s="762"/>
      <c r="HRT418" s="763"/>
      <c r="HRU418" s="761">
        <f>PRESUPUESTO!HRV80</f>
        <v>0</v>
      </c>
      <c r="HRV418" s="762"/>
      <c r="HRW418" s="762"/>
      <c r="HRX418" s="762"/>
      <c r="HRY418" s="762"/>
      <c r="HRZ418" s="762"/>
      <c r="HSA418" s="762"/>
      <c r="HSB418" s="763"/>
      <c r="HSC418" s="761">
        <f>PRESUPUESTO!HSD80</f>
        <v>0</v>
      </c>
      <c r="HSD418" s="762"/>
      <c r="HSE418" s="762"/>
      <c r="HSF418" s="762"/>
      <c r="HSG418" s="762"/>
      <c r="HSH418" s="762"/>
      <c r="HSI418" s="762"/>
      <c r="HSJ418" s="763"/>
      <c r="HSK418" s="761">
        <f>PRESUPUESTO!HSL80</f>
        <v>0</v>
      </c>
      <c r="HSL418" s="762"/>
      <c r="HSM418" s="762"/>
      <c r="HSN418" s="762"/>
      <c r="HSO418" s="762"/>
      <c r="HSP418" s="762"/>
      <c r="HSQ418" s="762"/>
      <c r="HSR418" s="763"/>
      <c r="HSS418" s="761">
        <f>PRESUPUESTO!HST80</f>
        <v>0</v>
      </c>
      <c r="HST418" s="762"/>
      <c r="HSU418" s="762"/>
      <c r="HSV418" s="762"/>
      <c r="HSW418" s="762"/>
      <c r="HSX418" s="762"/>
      <c r="HSY418" s="762"/>
      <c r="HSZ418" s="763"/>
      <c r="HTA418" s="761">
        <f>PRESUPUESTO!HTB80</f>
        <v>0</v>
      </c>
      <c r="HTB418" s="762"/>
      <c r="HTC418" s="762"/>
      <c r="HTD418" s="762"/>
      <c r="HTE418" s="762"/>
      <c r="HTF418" s="762"/>
      <c r="HTG418" s="762"/>
      <c r="HTH418" s="763"/>
      <c r="HTI418" s="761">
        <f>PRESUPUESTO!HTJ80</f>
        <v>0</v>
      </c>
      <c r="HTJ418" s="762"/>
      <c r="HTK418" s="762"/>
      <c r="HTL418" s="762"/>
      <c r="HTM418" s="762"/>
      <c r="HTN418" s="762"/>
      <c r="HTO418" s="762"/>
      <c r="HTP418" s="763"/>
      <c r="HTQ418" s="761">
        <f>PRESUPUESTO!HTR80</f>
        <v>0</v>
      </c>
      <c r="HTR418" s="762"/>
      <c r="HTS418" s="762"/>
      <c r="HTT418" s="762"/>
      <c r="HTU418" s="762"/>
      <c r="HTV418" s="762"/>
      <c r="HTW418" s="762"/>
      <c r="HTX418" s="763"/>
      <c r="HTY418" s="761">
        <f>PRESUPUESTO!HTZ80</f>
        <v>0</v>
      </c>
      <c r="HTZ418" s="762"/>
      <c r="HUA418" s="762"/>
      <c r="HUB418" s="762"/>
      <c r="HUC418" s="762"/>
      <c r="HUD418" s="762"/>
      <c r="HUE418" s="762"/>
      <c r="HUF418" s="763"/>
      <c r="HUG418" s="761">
        <f>PRESUPUESTO!HUH80</f>
        <v>0</v>
      </c>
      <c r="HUH418" s="762"/>
      <c r="HUI418" s="762"/>
      <c r="HUJ418" s="762"/>
      <c r="HUK418" s="762"/>
      <c r="HUL418" s="762"/>
      <c r="HUM418" s="762"/>
      <c r="HUN418" s="763"/>
      <c r="HUO418" s="761">
        <f>PRESUPUESTO!HUP80</f>
        <v>0</v>
      </c>
      <c r="HUP418" s="762"/>
      <c r="HUQ418" s="762"/>
      <c r="HUR418" s="762"/>
      <c r="HUS418" s="762"/>
      <c r="HUT418" s="762"/>
      <c r="HUU418" s="762"/>
      <c r="HUV418" s="763"/>
      <c r="HUW418" s="761">
        <f>PRESUPUESTO!HUX80</f>
        <v>0</v>
      </c>
      <c r="HUX418" s="762"/>
      <c r="HUY418" s="762"/>
      <c r="HUZ418" s="762"/>
      <c r="HVA418" s="762"/>
      <c r="HVB418" s="762"/>
      <c r="HVC418" s="762"/>
      <c r="HVD418" s="763"/>
      <c r="HVE418" s="761">
        <f>PRESUPUESTO!HVF80</f>
        <v>0</v>
      </c>
      <c r="HVF418" s="762"/>
      <c r="HVG418" s="762"/>
      <c r="HVH418" s="762"/>
      <c r="HVI418" s="762"/>
      <c r="HVJ418" s="762"/>
      <c r="HVK418" s="762"/>
      <c r="HVL418" s="763"/>
      <c r="HVM418" s="761">
        <f>PRESUPUESTO!HVN80</f>
        <v>0</v>
      </c>
      <c r="HVN418" s="762"/>
      <c r="HVO418" s="762"/>
      <c r="HVP418" s="762"/>
      <c r="HVQ418" s="762"/>
      <c r="HVR418" s="762"/>
      <c r="HVS418" s="762"/>
      <c r="HVT418" s="763"/>
      <c r="HVU418" s="761">
        <f>PRESUPUESTO!HVV80</f>
        <v>0</v>
      </c>
      <c r="HVV418" s="762"/>
      <c r="HVW418" s="762"/>
      <c r="HVX418" s="762"/>
      <c r="HVY418" s="762"/>
      <c r="HVZ418" s="762"/>
      <c r="HWA418" s="762"/>
      <c r="HWB418" s="763"/>
      <c r="HWC418" s="761">
        <f>PRESUPUESTO!HWD80</f>
        <v>0</v>
      </c>
      <c r="HWD418" s="762"/>
      <c r="HWE418" s="762"/>
      <c r="HWF418" s="762"/>
      <c r="HWG418" s="762"/>
      <c r="HWH418" s="762"/>
      <c r="HWI418" s="762"/>
      <c r="HWJ418" s="763"/>
      <c r="HWK418" s="761">
        <f>PRESUPUESTO!HWL80</f>
        <v>0</v>
      </c>
      <c r="HWL418" s="762"/>
      <c r="HWM418" s="762"/>
      <c r="HWN418" s="762"/>
      <c r="HWO418" s="762"/>
      <c r="HWP418" s="762"/>
      <c r="HWQ418" s="762"/>
      <c r="HWR418" s="763"/>
      <c r="HWS418" s="761">
        <f>PRESUPUESTO!HWT80</f>
        <v>0</v>
      </c>
      <c r="HWT418" s="762"/>
      <c r="HWU418" s="762"/>
      <c r="HWV418" s="762"/>
      <c r="HWW418" s="762"/>
      <c r="HWX418" s="762"/>
      <c r="HWY418" s="762"/>
      <c r="HWZ418" s="763"/>
      <c r="HXA418" s="761">
        <f>PRESUPUESTO!HXB80</f>
        <v>0</v>
      </c>
      <c r="HXB418" s="762"/>
      <c r="HXC418" s="762"/>
      <c r="HXD418" s="762"/>
      <c r="HXE418" s="762"/>
      <c r="HXF418" s="762"/>
      <c r="HXG418" s="762"/>
      <c r="HXH418" s="763"/>
      <c r="HXI418" s="761">
        <f>PRESUPUESTO!HXJ80</f>
        <v>0</v>
      </c>
      <c r="HXJ418" s="762"/>
      <c r="HXK418" s="762"/>
      <c r="HXL418" s="762"/>
      <c r="HXM418" s="762"/>
      <c r="HXN418" s="762"/>
      <c r="HXO418" s="762"/>
      <c r="HXP418" s="763"/>
      <c r="HXQ418" s="761">
        <f>PRESUPUESTO!HXR80</f>
        <v>0</v>
      </c>
      <c r="HXR418" s="762"/>
      <c r="HXS418" s="762"/>
      <c r="HXT418" s="762"/>
      <c r="HXU418" s="762"/>
      <c r="HXV418" s="762"/>
      <c r="HXW418" s="762"/>
      <c r="HXX418" s="763"/>
      <c r="HXY418" s="761">
        <f>PRESUPUESTO!HXZ80</f>
        <v>0</v>
      </c>
      <c r="HXZ418" s="762"/>
      <c r="HYA418" s="762"/>
      <c r="HYB418" s="762"/>
      <c r="HYC418" s="762"/>
      <c r="HYD418" s="762"/>
      <c r="HYE418" s="762"/>
      <c r="HYF418" s="763"/>
      <c r="HYG418" s="761">
        <f>PRESUPUESTO!HYH80</f>
        <v>0</v>
      </c>
      <c r="HYH418" s="762"/>
      <c r="HYI418" s="762"/>
      <c r="HYJ418" s="762"/>
      <c r="HYK418" s="762"/>
      <c r="HYL418" s="762"/>
      <c r="HYM418" s="762"/>
      <c r="HYN418" s="763"/>
      <c r="HYO418" s="761">
        <f>PRESUPUESTO!HYP80</f>
        <v>0</v>
      </c>
      <c r="HYP418" s="762"/>
      <c r="HYQ418" s="762"/>
      <c r="HYR418" s="762"/>
      <c r="HYS418" s="762"/>
      <c r="HYT418" s="762"/>
      <c r="HYU418" s="762"/>
      <c r="HYV418" s="763"/>
      <c r="HYW418" s="761">
        <f>PRESUPUESTO!HYX80</f>
        <v>0</v>
      </c>
      <c r="HYX418" s="762"/>
      <c r="HYY418" s="762"/>
      <c r="HYZ418" s="762"/>
      <c r="HZA418" s="762"/>
      <c r="HZB418" s="762"/>
      <c r="HZC418" s="762"/>
      <c r="HZD418" s="763"/>
      <c r="HZE418" s="761">
        <f>PRESUPUESTO!HZF80</f>
        <v>0</v>
      </c>
      <c r="HZF418" s="762"/>
      <c r="HZG418" s="762"/>
      <c r="HZH418" s="762"/>
      <c r="HZI418" s="762"/>
      <c r="HZJ418" s="762"/>
      <c r="HZK418" s="762"/>
      <c r="HZL418" s="763"/>
      <c r="HZM418" s="761">
        <f>PRESUPUESTO!HZN80</f>
        <v>0</v>
      </c>
      <c r="HZN418" s="762"/>
      <c r="HZO418" s="762"/>
      <c r="HZP418" s="762"/>
      <c r="HZQ418" s="762"/>
      <c r="HZR418" s="762"/>
      <c r="HZS418" s="762"/>
      <c r="HZT418" s="763"/>
      <c r="HZU418" s="761">
        <f>PRESUPUESTO!HZV80</f>
        <v>0</v>
      </c>
      <c r="HZV418" s="762"/>
      <c r="HZW418" s="762"/>
      <c r="HZX418" s="762"/>
      <c r="HZY418" s="762"/>
      <c r="HZZ418" s="762"/>
      <c r="IAA418" s="762"/>
      <c r="IAB418" s="763"/>
      <c r="IAC418" s="761">
        <f>PRESUPUESTO!IAD80</f>
        <v>0</v>
      </c>
      <c r="IAD418" s="762"/>
      <c r="IAE418" s="762"/>
      <c r="IAF418" s="762"/>
      <c r="IAG418" s="762"/>
      <c r="IAH418" s="762"/>
      <c r="IAI418" s="762"/>
      <c r="IAJ418" s="763"/>
      <c r="IAK418" s="761">
        <f>PRESUPUESTO!IAL80</f>
        <v>0</v>
      </c>
      <c r="IAL418" s="762"/>
      <c r="IAM418" s="762"/>
      <c r="IAN418" s="762"/>
      <c r="IAO418" s="762"/>
      <c r="IAP418" s="762"/>
      <c r="IAQ418" s="762"/>
      <c r="IAR418" s="763"/>
      <c r="IAS418" s="761">
        <f>PRESUPUESTO!IAT80</f>
        <v>0</v>
      </c>
      <c r="IAT418" s="762"/>
      <c r="IAU418" s="762"/>
      <c r="IAV418" s="762"/>
      <c r="IAW418" s="762"/>
      <c r="IAX418" s="762"/>
      <c r="IAY418" s="762"/>
      <c r="IAZ418" s="763"/>
      <c r="IBA418" s="761">
        <f>PRESUPUESTO!IBB80</f>
        <v>0</v>
      </c>
      <c r="IBB418" s="762"/>
      <c r="IBC418" s="762"/>
      <c r="IBD418" s="762"/>
      <c r="IBE418" s="762"/>
      <c r="IBF418" s="762"/>
      <c r="IBG418" s="762"/>
      <c r="IBH418" s="763"/>
      <c r="IBI418" s="761">
        <f>PRESUPUESTO!IBJ80</f>
        <v>0</v>
      </c>
      <c r="IBJ418" s="762"/>
      <c r="IBK418" s="762"/>
      <c r="IBL418" s="762"/>
      <c r="IBM418" s="762"/>
      <c r="IBN418" s="762"/>
      <c r="IBO418" s="762"/>
      <c r="IBP418" s="763"/>
      <c r="IBQ418" s="761">
        <f>PRESUPUESTO!IBR80</f>
        <v>0</v>
      </c>
      <c r="IBR418" s="762"/>
      <c r="IBS418" s="762"/>
      <c r="IBT418" s="762"/>
      <c r="IBU418" s="762"/>
      <c r="IBV418" s="762"/>
      <c r="IBW418" s="762"/>
      <c r="IBX418" s="763"/>
      <c r="IBY418" s="761">
        <f>PRESUPUESTO!IBZ80</f>
        <v>0</v>
      </c>
      <c r="IBZ418" s="762"/>
      <c r="ICA418" s="762"/>
      <c r="ICB418" s="762"/>
      <c r="ICC418" s="762"/>
      <c r="ICD418" s="762"/>
      <c r="ICE418" s="762"/>
      <c r="ICF418" s="763"/>
      <c r="ICG418" s="761">
        <f>PRESUPUESTO!ICH80</f>
        <v>0</v>
      </c>
      <c r="ICH418" s="762"/>
      <c r="ICI418" s="762"/>
      <c r="ICJ418" s="762"/>
      <c r="ICK418" s="762"/>
      <c r="ICL418" s="762"/>
      <c r="ICM418" s="762"/>
      <c r="ICN418" s="763"/>
      <c r="ICO418" s="761">
        <f>PRESUPUESTO!ICP80</f>
        <v>0</v>
      </c>
      <c r="ICP418" s="762"/>
      <c r="ICQ418" s="762"/>
      <c r="ICR418" s="762"/>
      <c r="ICS418" s="762"/>
      <c r="ICT418" s="762"/>
      <c r="ICU418" s="762"/>
      <c r="ICV418" s="763"/>
      <c r="ICW418" s="761">
        <f>PRESUPUESTO!ICX80</f>
        <v>0</v>
      </c>
      <c r="ICX418" s="762"/>
      <c r="ICY418" s="762"/>
      <c r="ICZ418" s="762"/>
      <c r="IDA418" s="762"/>
      <c r="IDB418" s="762"/>
      <c r="IDC418" s="762"/>
      <c r="IDD418" s="763"/>
      <c r="IDE418" s="761">
        <f>PRESUPUESTO!IDF80</f>
        <v>0</v>
      </c>
      <c r="IDF418" s="762"/>
      <c r="IDG418" s="762"/>
      <c r="IDH418" s="762"/>
      <c r="IDI418" s="762"/>
      <c r="IDJ418" s="762"/>
      <c r="IDK418" s="762"/>
      <c r="IDL418" s="763"/>
      <c r="IDM418" s="761">
        <f>PRESUPUESTO!IDN80</f>
        <v>0</v>
      </c>
      <c r="IDN418" s="762"/>
      <c r="IDO418" s="762"/>
      <c r="IDP418" s="762"/>
      <c r="IDQ418" s="762"/>
      <c r="IDR418" s="762"/>
      <c r="IDS418" s="762"/>
      <c r="IDT418" s="763"/>
      <c r="IDU418" s="761">
        <f>PRESUPUESTO!IDV80</f>
        <v>0</v>
      </c>
      <c r="IDV418" s="762"/>
      <c r="IDW418" s="762"/>
      <c r="IDX418" s="762"/>
      <c r="IDY418" s="762"/>
      <c r="IDZ418" s="762"/>
      <c r="IEA418" s="762"/>
      <c r="IEB418" s="763"/>
      <c r="IEC418" s="761">
        <f>PRESUPUESTO!IED80</f>
        <v>0</v>
      </c>
      <c r="IED418" s="762"/>
      <c r="IEE418" s="762"/>
      <c r="IEF418" s="762"/>
      <c r="IEG418" s="762"/>
      <c r="IEH418" s="762"/>
      <c r="IEI418" s="762"/>
      <c r="IEJ418" s="763"/>
      <c r="IEK418" s="761">
        <f>PRESUPUESTO!IEL80</f>
        <v>0</v>
      </c>
      <c r="IEL418" s="762"/>
      <c r="IEM418" s="762"/>
      <c r="IEN418" s="762"/>
      <c r="IEO418" s="762"/>
      <c r="IEP418" s="762"/>
      <c r="IEQ418" s="762"/>
      <c r="IER418" s="763"/>
      <c r="IES418" s="761">
        <f>PRESUPUESTO!IET80</f>
        <v>0</v>
      </c>
      <c r="IET418" s="762"/>
      <c r="IEU418" s="762"/>
      <c r="IEV418" s="762"/>
      <c r="IEW418" s="762"/>
      <c r="IEX418" s="762"/>
      <c r="IEY418" s="762"/>
      <c r="IEZ418" s="763"/>
      <c r="IFA418" s="761">
        <f>PRESUPUESTO!IFB80</f>
        <v>0</v>
      </c>
      <c r="IFB418" s="762"/>
      <c r="IFC418" s="762"/>
      <c r="IFD418" s="762"/>
      <c r="IFE418" s="762"/>
      <c r="IFF418" s="762"/>
      <c r="IFG418" s="762"/>
      <c r="IFH418" s="763"/>
      <c r="IFI418" s="761">
        <f>PRESUPUESTO!IFJ80</f>
        <v>0</v>
      </c>
      <c r="IFJ418" s="762"/>
      <c r="IFK418" s="762"/>
      <c r="IFL418" s="762"/>
      <c r="IFM418" s="762"/>
      <c r="IFN418" s="762"/>
      <c r="IFO418" s="762"/>
      <c r="IFP418" s="763"/>
      <c r="IFQ418" s="761">
        <f>PRESUPUESTO!IFR80</f>
        <v>0</v>
      </c>
      <c r="IFR418" s="762"/>
      <c r="IFS418" s="762"/>
      <c r="IFT418" s="762"/>
      <c r="IFU418" s="762"/>
      <c r="IFV418" s="762"/>
      <c r="IFW418" s="762"/>
      <c r="IFX418" s="763"/>
      <c r="IFY418" s="761">
        <f>PRESUPUESTO!IFZ80</f>
        <v>0</v>
      </c>
      <c r="IFZ418" s="762"/>
      <c r="IGA418" s="762"/>
      <c r="IGB418" s="762"/>
      <c r="IGC418" s="762"/>
      <c r="IGD418" s="762"/>
      <c r="IGE418" s="762"/>
      <c r="IGF418" s="763"/>
      <c r="IGG418" s="761">
        <f>PRESUPUESTO!IGH80</f>
        <v>0</v>
      </c>
      <c r="IGH418" s="762"/>
      <c r="IGI418" s="762"/>
      <c r="IGJ418" s="762"/>
      <c r="IGK418" s="762"/>
      <c r="IGL418" s="762"/>
      <c r="IGM418" s="762"/>
      <c r="IGN418" s="763"/>
      <c r="IGO418" s="761">
        <f>PRESUPUESTO!IGP80</f>
        <v>0</v>
      </c>
      <c r="IGP418" s="762"/>
      <c r="IGQ418" s="762"/>
      <c r="IGR418" s="762"/>
      <c r="IGS418" s="762"/>
      <c r="IGT418" s="762"/>
      <c r="IGU418" s="762"/>
      <c r="IGV418" s="763"/>
      <c r="IGW418" s="761">
        <f>PRESUPUESTO!IGX80</f>
        <v>0</v>
      </c>
      <c r="IGX418" s="762"/>
      <c r="IGY418" s="762"/>
      <c r="IGZ418" s="762"/>
      <c r="IHA418" s="762"/>
      <c r="IHB418" s="762"/>
      <c r="IHC418" s="762"/>
      <c r="IHD418" s="763"/>
      <c r="IHE418" s="761">
        <f>PRESUPUESTO!IHF80</f>
        <v>0</v>
      </c>
      <c r="IHF418" s="762"/>
      <c r="IHG418" s="762"/>
      <c r="IHH418" s="762"/>
      <c r="IHI418" s="762"/>
      <c r="IHJ418" s="762"/>
      <c r="IHK418" s="762"/>
      <c r="IHL418" s="763"/>
      <c r="IHM418" s="761">
        <f>PRESUPUESTO!IHN80</f>
        <v>0</v>
      </c>
      <c r="IHN418" s="762"/>
      <c r="IHO418" s="762"/>
      <c r="IHP418" s="762"/>
      <c r="IHQ418" s="762"/>
      <c r="IHR418" s="762"/>
      <c r="IHS418" s="762"/>
      <c r="IHT418" s="763"/>
      <c r="IHU418" s="761">
        <f>PRESUPUESTO!IHV80</f>
        <v>0</v>
      </c>
      <c r="IHV418" s="762"/>
      <c r="IHW418" s="762"/>
      <c r="IHX418" s="762"/>
      <c r="IHY418" s="762"/>
      <c r="IHZ418" s="762"/>
      <c r="IIA418" s="762"/>
      <c r="IIB418" s="763"/>
      <c r="IIC418" s="761">
        <f>PRESUPUESTO!IID80</f>
        <v>0</v>
      </c>
      <c r="IID418" s="762"/>
      <c r="IIE418" s="762"/>
      <c r="IIF418" s="762"/>
      <c r="IIG418" s="762"/>
      <c r="IIH418" s="762"/>
      <c r="III418" s="762"/>
      <c r="IIJ418" s="763"/>
      <c r="IIK418" s="761">
        <f>PRESUPUESTO!IIL80</f>
        <v>0</v>
      </c>
      <c r="IIL418" s="762"/>
      <c r="IIM418" s="762"/>
      <c r="IIN418" s="762"/>
      <c r="IIO418" s="762"/>
      <c r="IIP418" s="762"/>
      <c r="IIQ418" s="762"/>
      <c r="IIR418" s="763"/>
      <c r="IIS418" s="761">
        <f>PRESUPUESTO!IIT80</f>
        <v>0</v>
      </c>
      <c r="IIT418" s="762"/>
      <c r="IIU418" s="762"/>
      <c r="IIV418" s="762"/>
      <c r="IIW418" s="762"/>
      <c r="IIX418" s="762"/>
      <c r="IIY418" s="762"/>
      <c r="IIZ418" s="763"/>
      <c r="IJA418" s="761">
        <f>PRESUPUESTO!IJB80</f>
        <v>0</v>
      </c>
      <c r="IJB418" s="762"/>
      <c r="IJC418" s="762"/>
      <c r="IJD418" s="762"/>
      <c r="IJE418" s="762"/>
      <c r="IJF418" s="762"/>
      <c r="IJG418" s="762"/>
      <c r="IJH418" s="763"/>
      <c r="IJI418" s="761">
        <f>PRESUPUESTO!IJJ80</f>
        <v>0</v>
      </c>
      <c r="IJJ418" s="762"/>
      <c r="IJK418" s="762"/>
      <c r="IJL418" s="762"/>
      <c r="IJM418" s="762"/>
      <c r="IJN418" s="762"/>
      <c r="IJO418" s="762"/>
      <c r="IJP418" s="763"/>
      <c r="IJQ418" s="761">
        <f>PRESUPUESTO!IJR80</f>
        <v>0</v>
      </c>
      <c r="IJR418" s="762"/>
      <c r="IJS418" s="762"/>
      <c r="IJT418" s="762"/>
      <c r="IJU418" s="762"/>
      <c r="IJV418" s="762"/>
      <c r="IJW418" s="762"/>
      <c r="IJX418" s="763"/>
      <c r="IJY418" s="761">
        <f>PRESUPUESTO!IJZ80</f>
        <v>0</v>
      </c>
      <c r="IJZ418" s="762"/>
      <c r="IKA418" s="762"/>
      <c r="IKB418" s="762"/>
      <c r="IKC418" s="762"/>
      <c r="IKD418" s="762"/>
      <c r="IKE418" s="762"/>
      <c r="IKF418" s="763"/>
      <c r="IKG418" s="761">
        <f>PRESUPUESTO!IKH80</f>
        <v>0</v>
      </c>
      <c r="IKH418" s="762"/>
      <c r="IKI418" s="762"/>
      <c r="IKJ418" s="762"/>
      <c r="IKK418" s="762"/>
      <c r="IKL418" s="762"/>
      <c r="IKM418" s="762"/>
      <c r="IKN418" s="763"/>
      <c r="IKO418" s="761">
        <f>PRESUPUESTO!IKP80</f>
        <v>0</v>
      </c>
      <c r="IKP418" s="762"/>
      <c r="IKQ418" s="762"/>
      <c r="IKR418" s="762"/>
      <c r="IKS418" s="762"/>
      <c r="IKT418" s="762"/>
      <c r="IKU418" s="762"/>
      <c r="IKV418" s="763"/>
      <c r="IKW418" s="761">
        <f>PRESUPUESTO!IKX80</f>
        <v>0</v>
      </c>
      <c r="IKX418" s="762"/>
      <c r="IKY418" s="762"/>
      <c r="IKZ418" s="762"/>
      <c r="ILA418" s="762"/>
      <c r="ILB418" s="762"/>
      <c r="ILC418" s="762"/>
      <c r="ILD418" s="763"/>
      <c r="ILE418" s="761">
        <f>PRESUPUESTO!ILF80</f>
        <v>0</v>
      </c>
      <c r="ILF418" s="762"/>
      <c r="ILG418" s="762"/>
      <c r="ILH418" s="762"/>
      <c r="ILI418" s="762"/>
      <c r="ILJ418" s="762"/>
      <c r="ILK418" s="762"/>
      <c r="ILL418" s="763"/>
      <c r="ILM418" s="761">
        <f>PRESUPUESTO!ILN80</f>
        <v>0</v>
      </c>
      <c r="ILN418" s="762"/>
      <c r="ILO418" s="762"/>
      <c r="ILP418" s="762"/>
      <c r="ILQ418" s="762"/>
      <c r="ILR418" s="762"/>
      <c r="ILS418" s="762"/>
      <c r="ILT418" s="763"/>
      <c r="ILU418" s="761">
        <f>PRESUPUESTO!ILV80</f>
        <v>0</v>
      </c>
      <c r="ILV418" s="762"/>
      <c r="ILW418" s="762"/>
      <c r="ILX418" s="762"/>
      <c r="ILY418" s="762"/>
      <c r="ILZ418" s="762"/>
      <c r="IMA418" s="762"/>
      <c r="IMB418" s="763"/>
      <c r="IMC418" s="761">
        <f>PRESUPUESTO!IMD80</f>
        <v>0</v>
      </c>
      <c r="IMD418" s="762"/>
      <c r="IME418" s="762"/>
      <c r="IMF418" s="762"/>
      <c r="IMG418" s="762"/>
      <c r="IMH418" s="762"/>
      <c r="IMI418" s="762"/>
      <c r="IMJ418" s="763"/>
      <c r="IMK418" s="761">
        <f>PRESUPUESTO!IML80</f>
        <v>0</v>
      </c>
      <c r="IML418" s="762"/>
      <c r="IMM418" s="762"/>
      <c r="IMN418" s="762"/>
      <c r="IMO418" s="762"/>
      <c r="IMP418" s="762"/>
      <c r="IMQ418" s="762"/>
      <c r="IMR418" s="763"/>
      <c r="IMS418" s="761">
        <f>PRESUPUESTO!IMT80</f>
        <v>0</v>
      </c>
      <c r="IMT418" s="762"/>
      <c r="IMU418" s="762"/>
      <c r="IMV418" s="762"/>
      <c r="IMW418" s="762"/>
      <c r="IMX418" s="762"/>
      <c r="IMY418" s="762"/>
      <c r="IMZ418" s="763"/>
      <c r="INA418" s="761">
        <f>PRESUPUESTO!INB80</f>
        <v>0</v>
      </c>
      <c r="INB418" s="762"/>
      <c r="INC418" s="762"/>
      <c r="IND418" s="762"/>
      <c r="INE418" s="762"/>
      <c r="INF418" s="762"/>
      <c r="ING418" s="762"/>
      <c r="INH418" s="763"/>
      <c r="INI418" s="761">
        <f>PRESUPUESTO!INJ80</f>
        <v>0</v>
      </c>
      <c r="INJ418" s="762"/>
      <c r="INK418" s="762"/>
      <c r="INL418" s="762"/>
      <c r="INM418" s="762"/>
      <c r="INN418" s="762"/>
      <c r="INO418" s="762"/>
      <c r="INP418" s="763"/>
      <c r="INQ418" s="761">
        <f>PRESUPUESTO!INR80</f>
        <v>0</v>
      </c>
      <c r="INR418" s="762"/>
      <c r="INS418" s="762"/>
      <c r="INT418" s="762"/>
      <c r="INU418" s="762"/>
      <c r="INV418" s="762"/>
      <c r="INW418" s="762"/>
      <c r="INX418" s="763"/>
      <c r="INY418" s="761">
        <f>PRESUPUESTO!INZ80</f>
        <v>0</v>
      </c>
      <c r="INZ418" s="762"/>
      <c r="IOA418" s="762"/>
      <c r="IOB418" s="762"/>
      <c r="IOC418" s="762"/>
      <c r="IOD418" s="762"/>
      <c r="IOE418" s="762"/>
      <c r="IOF418" s="763"/>
      <c r="IOG418" s="761">
        <f>PRESUPUESTO!IOH80</f>
        <v>0</v>
      </c>
      <c r="IOH418" s="762"/>
      <c r="IOI418" s="762"/>
      <c r="IOJ418" s="762"/>
      <c r="IOK418" s="762"/>
      <c r="IOL418" s="762"/>
      <c r="IOM418" s="762"/>
      <c r="ION418" s="763"/>
      <c r="IOO418" s="761">
        <f>PRESUPUESTO!IOP80</f>
        <v>0</v>
      </c>
      <c r="IOP418" s="762"/>
      <c r="IOQ418" s="762"/>
      <c r="IOR418" s="762"/>
      <c r="IOS418" s="762"/>
      <c r="IOT418" s="762"/>
      <c r="IOU418" s="762"/>
      <c r="IOV418" s="763"/>
      <c r="IOW418" s="761">
        <f>PRESUPUESTO!IOX80</f>
        <v>0</v>
      </c>
      <c r="IOX418" s="762"/>
      <c r="IOY418" s="762"/>
      <c r="IOZ418" s="762"/>
      <c r="IPA418" s="762"/>
      <c r="IPB418" s="762"/>
      <c r="IPC418" s="762"/>
      <c r="IPD418" s="763"/>
      <c r="IPE418" s="761">
        <f>PRESUPUESTO!IPF80</f>
        <v>0</v>
      </c>
      <c r="IPF418" s="762"/>
      <c r="IPG418" s="762"/>
      <c r="IPH418" s="762"/>
      <c r="IPI418" s="762"/>
      <c r="IPJ418" s="762"/>
      <c r="IPK418" s="762"/>
      <c r="IPL418" s="763"/>
      <c r="IPM418" s="761">
        <f>PRESUPUESTO!IPN80</f>
        <v>0</v>
      </c>
      <c r="IPN418" s="762"/>
      <c r="IPO418" s="762"/>
      <c r="IPP418" s="762"/>
      <c r="IPQ418" s="762"/>
      <c r="IPR418" s="762"/>
      <c r="IPS418" s="762"/>
      <c r="IPT418" s="763"/>
      <c r="IPU418" s="761">
        <f>PRESUPUESTO!IPV80</f>
        <v>0</v>
      </c>
      <c r="IPV418" s="762"/>
      <c r="IPW418" s="762"/>
      <c r="IPX418" s="762"/>
      <c r="IPY418" s="762"/>
      <c r="IPZ418" s="762"/>
      <c r="IQA418" s="762"/>
      <c r="IQB418" s="763"/>
      <c r="IQC418" s="761">
        <f>PRESUPUESTO!IQD80</f>
        <v>0</v>
      </c>
      <c r="IQD418" s="762"/>
      <c r="IQE418" s="762"/>
      <c r="IQF418" s="762"/>
      <c r="IQG418" s="762"/>
      <c r="IQH418" s="762"/>
      <c r="IQI418" s="762"/>
      <c r="IQJ418" s="763"/>
      <c r="IQK418" s="761">
        <f>PRESUPUESTO!IQL80</f>
        <v>0</v>
      </c>
      <c r="IQL418" s="762"/>
      <c r="IQM418" s="762"/>
      <c r="IQN418" s="762"/>
      <c r="IQO418" s="762"/>
      <c r="IQP418" s="762"/>
      <c r="IQQ418" s="762"/>
      <c r="IQR418" s="763"/>
      <c r="IQS418" s="761">
        <f>PRESUPUESTO!IQT80</f>
        <v>0</v>
      </c>
      <c r="IQT418" s="762"/>
      <c r="IQU418" s="762"/>
      <c r="IQV418" s="762"/>
      <c r="IQW418" s="762"/>
      <c r="IQX418" s="762"/>
      <c r="IQY418" s="762"/>
      <c r="IQZ418" s="763"/>
      <c r="IRA418" s="761">
        <f>PRESUPUESTO!IRB80</f>
        <v>0</v>
      </c>
      <c r="IRB418" s="762"/>
      <c r="IRC418" s="762"/>
      <c r="IRD418" s="762"/>
      <c r="IRE418" s="762"/>
      <c r="IRF418" s="762"/>
      <c r="IRG418" s="762"/>
      <c r="IRH418" s="763"/>
      <c r="IRI418" s="761">
        <f>PRESUPUESTO!IRJ80</f>
        <v>0</v>
      </c>
      <c r="IRJ418" s="762"/>
      <c r="IRK418" s="762"/>
      <c r="IRL418" s="762"/>
      <c r="IRM418" s="762"/>
      <c r="IRN418" s="762"/>
      <c r="IRO418" s="762"/>
      <c r="IRP418" s="763"/>
      <c r="IRQ418" s="761">
        <f>PRESUPUESTO!IRR80</f>
        <v>0</v>
      </c>
      <c r="IRR418" s="762"/>
      <c r="IRS418" s="762"/>
      <c r="IRT418" s="762"/>
      <c r="IRU418" s="762"/>
      <c r="IRV418" s="762"/>
      <c r="IRW418" s="762"/>
      <c r="IRX418" s="763"/>
      <c r="IRY418" s="761">
        <f>PRESUPUESTO!IRZ80</f>
        <v>0</v>
      </c>
      <c r="IRZ418" s="762"/>
      <c r="ISA418" s="762"/>
      <c r="ISB418" s="762"/>
      <c r="ISC418" s="762"/>
      <c r="ISD418" s="762"/>
      <c r="ISE418" s="762"/>
      <c r="ISF418" s="763"/>
      <c r="ISG418" s="761">
        <f>PRESUPUESTO!ISH80</f>
        <v>0</v>
      </c>
      <c r="ISH418" s="762"/>
      <c r="ISI418" s="762"/>
      <c r="ISJ418" s="762"/>
      <c r="ISK418" s="762"/>
      <c r="ISL418" s="762"/>
      <c r="ISM418" s="762"/>
      <c r="ISN418" s="763"/>
      <c r="ISO418" s="761">
        <f>PRESUPUESTO!ISP80</f>
        <v>0</v>
      </c>
      <c r="ISP418" s="762"/>
      <c r="ISQ418" s="762"/>
      <c r="ISR418" s="762"/>
      <c r="ISS418" s="762"/>
      <c r="IST418" s="762"/>
      <c r="ISU418" s="762"/>
      <c r="ISV418" s="763"/>
      <c r="ISW418" s="761">
        <f>PRESUPUESTO!ISX80</f>
        <v>0</v>
      </c>
      <c r="ISX418" s="762"/>
      <c r="ISY418" s="762"/>
      <c r="ISZ418" s="762"/>
      <c r="ITA418" s="762"/>
      <c r="ITB418" s="762"/>
      <c r="ITC418" s="762"/>
      <c r="ITD418" s="763"/>
      <c r="ITE418" s="761">
        <f>PRESUPUESTO!ITF80</f>
        <v>0</v>
      </c>
      <c r="ITF418" s="762"/>
      <c r="ITG418" s="762"/>
      <c r="ITH418" s="762"/>
      <c r="ITI418" s="762"/>
      <c r="ITJ418" s="762"/>
      <c r="ITK418" s="762"/>
      <c r="ITL418" s="763"/>
      <c r="ITM418" s="761">
        <f>PRESUPUESTO!ITN80</f>
        <v>0</v>
      </c>
      <c r="ITN418" s="762"/>
      <c r="ITO418" s="762"/>
      <c r="ITP418" s="762"/>
      <c r="ITQ418" s="762"/>
      <c r="ITR418" s="762"/>
      <c r="ITS418" s="762"/>
      <c r="ITT418" s="763"/>
      <c r="ITU418" s="761">
        <f>PRESUPUESTO!ITV80</f>
        <v>0</v>
      </c>
      <c r="ITV418" s="762"/>
      <c r="ITW418" s="762"/>
      <c r="ITX418" s="762"/>
      <c r="ITY418" s="762"/>
      <c r="ITZ418" s="762"/>
      <c r="IUA418" s="762"/>
      <c r="IUB418" s="763"/>
      <c r="IUC418" s="761">
        <f>PRESUPUESTO!IUD80</f>
        <v>0</v>
      </c>
      <c r="IUD418" s="762"/>
      <c r="IUE418" s="762"/>
      <c r="IUF418" s="762"/>
      <c r="IUG418" s="762"/>
      <c r="IUH418" s="762"/>
      <c r="IUI418" s="762"/>
      <c r="IUJ418" s="763"/>
      <c r="IUK418" s="761">
        <f>PRESUPUESTO!IUL80</f>
        <v>0</v>
      </c>
      <c r="IUL418" s="762"/>
      <c r="IUM418" s="762"/>
      <c r="IUN418" s="762"/>
      <c r="IUO418" s="762"/>
      <c r="IUP418" s="762"/>
      <c r="IUQ418" s="762"/>
      <c r="IUR418" s="763"/>
      <c r="IUS418" s="761">
        <f>PRESUPUESTO!IUT80</f>
        <v>0</v>
      </c>
      <c r="IUT418" s="762"/>
      <c r="IUU418" s="762"/>
      <c r="IUV418" s="762"/>
      <c r="IUW418" s="762"/>
      <c r="IUX418" s="762"/>
      <c r="IUY418" s="762"/>
      <c r="IUZ418" s="763"/>
      <c r="IVA418" s="761">
        <f>PRESUPUESTO!IVB80</f>
        <v>0</v>
      </c>
      <c r="IVB418" s="762"/>
      <c r="IVC418" s="762"/>
      <c r="IVD418" s="762"/>
      <c r="IVE418" s="762"/>
      <c r="IVF418" s="762"/>
      <c r="IVG418" s="762"/>
      <c r="IVH418" s="763"/>
      <c r="IVI418" s="761">
        <f>PRESUPUESTO!IVJ80</f>
        <v>0</v>
      </c>
      <c r="IVJ418" s="762"/>
      <c r="IVK418" s="762"/>
      <c r="IVL418" s="762"/>
      <c r="IVM418" s="762"/>
      <c r="IVN418" s="762"/>
      <c r="IVO418" s="762"/>
      <c r="IVP418" s="763"/>
      <c r="IVQ418" s="761">
        <f>PRESUPUESTO!IVR80</f>
        <v>0</v>
      </c>
      <c r="IVR418" s="762"/>
      <c r="IVS418" s="762"/>
      <c r="IVT418" s="762"/>
      <c r="IVU418" s="762"/>
      <c r="IVV418" s="762"/>
      <c r="IVW418" s="762"/>
      <c r="IVX418" s="763"/>
      <c r="IVY418" s="761">
        <f>PRESUPUESTO!IVZ80</f>
        <v>0</v>
      </c>
      <c r="IVZ418" s="762"/>
      <c r="IWA418" s="762"/>
      <c r="IWB418" s="762"/>
      <c r="IWC418" s="762"/>
      <c r="IWD418" s="762"/>
      <c r="IWE418" s="762"/>
      <c r="IWF418" s="763"/>
      <c r="IWG418" s="761">
        <f>PRESUPUESTO!IWH80</f>
        <v>0</v>
      </c>
      <c r="IWH418" s="762"/>
      <c r="IWI418" s="762"/>
      <c r="IWJ418" s="762"/>
      <c r="IWK418" s="762"/>
      <c r="IWL418" s="762"/>
      <c r="IWM418" s="762"/>
      <c r="IWN418" s="763"/>
      <c r="IWO418" s="761">
        <f>PRESUPUESTO!IWP80</f>
        <v>0</v>
      </c>
      <c r="IWP418" s="762"/>
      <c r="IWQ418" s="762"/>
      <c r="IWR418" s="762"/>
      <c r="IWS418" s="762"/>
      <c r="IWT418" s="762"/>
      <c r="IWU418" s="762"/>
      <c r="IWV418" s="763"/>
      <c r="IWW418" s="761">
        <f>PRESUPUESTO!IWX80</f>
        <v>0</v>
      </c>
      <c r="IWX418" s="762"/>
      <c r="IWY418" s="762"/>
      <c r="IWZ418" s="762"/>
      <c r="IXA418" s="762"/>
      <c r="IXB418" s="762"/>
      <c r="IXC418" s="762"/>
      <c r="IXD418" s="763"/>
      <c r="IXE418" s="761">
        <f>PRESUPUESTO!IXF80</f>
        <v>0</v>
      </c>
      <c r="IXF418" s="762"/>
      <c r="IXG418" s="762"/>
      <c r="IXH418" s="762"/>
      <c r="IXI418" s="762"/>
      <c r="IXJ418" s="762"/>
      <c r="IXK418" s="762"/>
      <c r="IXL418" s="763"/>
      <c r="IXM418" s="761">
        <f>PRESUPUESTO!IXN80</f>
        <v>0</v>
      </c>
      <c r="IXN418" s="762"/>
      <c r="IXO418" s="762"/>
      <c r="IXP418" s="762"/>
      <c r="IXQ418" s="762"/>
      <c r="IXR418" s="762"/>
      <c r="IXS418" s="762"/>
      <c r="IXT418" s="763"/>
      <c r="IXU418" s="761">
        <f>PRESUPUESTO!IXV80</f>
        <v>0</v>
      </c>
      <c r="IXV418" s="762"/>
      <c r="IXW418" s="762"/>
      <c r="IXX418" s="762"/>
      <c r="IXY418" s="762"/>
      <c r="IXZ418" s="762"/>
      <c r="IYA418" s="762"/>
      <c r="IYB418" s="763"/>
      <c r="IYC418" s="761">
        <f>PRESUPUESTO!IYD80</f>
        <v>0</v>
      </c>
      <c r="IYD418" s="762"/>
      <c r="IYE418" s="762"/>
      <c r="IYF418" s="762"/>
      <c r="IYG418" s="762"/>
      <c r="IYH418" s="762"/>
      <c r="IYI418" s="762"/>
      <c r="IYJ418" s="763"/>
      <c r="IYK418" s="761">
        <f>PRESUPUESTO!IYL80</f>
        <v>0</v>
      </c>
      <c r="IYL418" s="762"/>
      <c r="IYM418" s="762"/>
      <c r="IYN418" s="762"/>
      <c r="IYO418" s="762"/>
      <c r="IYP418" s="762"/>
      <c r="IYQ418" s="762"/>
      <c r="IYR418" s="763"/>
      <c r="IYS418" s="761">
        <f>PRESUPUESTO!IYT80</f>
        <v>0</v>
      </c>
      <c r="IYT418" s="762"/>
      <c r="IYU418" s="762"/>
      <c r="IYV418" s="762"/>
      <c r="IYW418" s="762"/>
      <c r="IYX418" s="762"/>
      <c r="IYY418" s="762"/>
      <c r="IYZ418" s="763"/>
      <c r="IZA418" s="761">
        <f>PRESUPUESTO!IZB80</f>
        <v>0</v>
      </c>
      <c r="IZB418" s="762"/>
      <c r="IZC418" s="762"/>
      <c r="IZD418" s="762"/>
      <c r="IZE418" s="762"/>
      <c r="IZF418" s="762"/>
      <c r="IZG418" s="762"/>
      <c r="IZH418" s="763"/>
      <c r="IZI418" s="761">
        <f>PRESUPUESTO!IZJ80</f>
        <v>0</v>
      </c>
      <c r="IZJ418" s="762"/>
      <c r="IZK418" s="762"/>
      <c r="IZL418" s="762"/>
      <c r="IZM418" s="762"/>
      <c r="IZN418" s="762"/>
      <c r="IZO418" s="762"/>
      <c r="IZP418" s="763"/>
      <c r="IZQ418" s="761">
        <f>PRESUPUESTO!IZR80</f>
        <v>0</v>
      </c>
      <c r="IZR418" s="762"/>
      <c r="IZS418" s="762"/>
      <c r="IZT418" s="762"/>
      <c r="IZU418" s="762"/>
      <c r="IZV418" s="762"/>
      <c r="IZW418" s="762"/>
      <c r="IZX418" s="763"/>
      <c r="IZY418" s="761">
        <f>PRESUPUESTO!IZZ80</f>
        <v>0</v>
      </c>
      <c r="IZZ418" s="762"/>
      <c r="JAA418" s="762"/>
      <c r="JAB418" s="762"/>
      <c r="JAC418" s="762"/>
      <c r="JAD418" s="762"/>
      <c r="JAE418" s="762"/>
      <c r="JAF418" s="763"/>
      <c r="JAG418" s="761">
        <f>PRESUPUESTO!JAH80</f>
        <v>0</v>
      </c>
      <c r="JAH418" s="762"/>
      <c r="JAI418" s="762"/>
      <c r="JAJ418" s="762"/>
      <c r="JAK418" s="762"/>
      <c r="JAL418" s="762"/>
      <c r="JAM418" s="762"/>
      <c r="JAN418" s="763"/>
      <c r="JAO418" s="761">
        <f>PRESUPUESTO!JAP80</f>
        <v>0</v>
      </c>
      <c r="JAP418" s="762"/>
      <c r="JAQ418" s="762"/>
      <c r="JAR418" s="762"/>
      <c r="JAS418" s="762"/>
      <c r="JAT418" s="762"/>
      <c r="JAU418" s="762"/>
      <c r="JAV418" s="763"/>
      <c r="JAW418" s="761">
        <f>PRESUPUESTO!JAX80</f>
        <v>0</v>
      </c>
      <c r="JAX418" s="762"/>
      <c r="JAY418" s="762"/>
      <c r="JAZ418" s="762"/>
      <c r="JBA418" s="762"/>
      <c r="JBB418" s="762"/>
      <c r="JBC418" s="762"/>
      <c r="JBD418" s="763"/>
      <c r="JBE418" s="761">
        <f>PRESUPUESTO!JBF80</f>
        <v>0</v>
      </c>
      <c r="JBF418" s="762"/>
      <c r="JBG418" s="762"/>
      <c r="JBH418" s="762"/>
      <c r="JBI418" s="762"/>
      <c r="JBJ418" s="762"/>
      <c r="JBK418" s="762"/>
      <c r="JBL418" s="763"/>
      <c r="JBM418" s="761">
        <f>PRESUPUESTO!JBN80</f>
        <v>0</v>
      </c>
      <c r="JBN418" s="762"/>
      <c r="JBO418" s="762"/>
      <c r="JBP418" s="762"/>
      <c r="JBQ418" s="762"/>
      <c r="JBR418" s="762"/>
      <c r="JBS418" s="762"/>
      <c r="JBT418" s="763"/>
      <c r="JBU418" s="761">
        <f>PRESUPUESTO!JBV80</f>
        <v>0</v>
      </c>
      <c r="JBV418" s="762"/>
      <c r="JBW418" s="762"/>
      <c r="JBX418" s="762"/>
      <c r="JBY418" s="762"/>
      <c r="JBZ418" s="762"/>
      <c r="JCA418" s="762"/>
      <c r="JCB418" s="763"/>
      <c r="JCC418" s="761">
        <f>PRESUPUESTO!JCD80</f>
        <v>0</v>
      </c>
      <c r="JCD418" s="762"/>
      <c r="JCE418" s="762"/>
      <c r="JCF418" s="762"/>
      <c r="JCG418" s="762"/>
      <c r="JCH418" s="762"/>
      <c r="JCI418" s="762"/>
      <c r="JCJ418" s="763"/>
      <c r="JCK418" s="761">
        <f>PRESUPUESTO!JCL80</f>
        <v>0</v>
      </c>
      <c r="JCL418" s="762"/>
      <c r="JCM418" s="762"/>
      <c r="JCN418" s="762"/>
      <c r="JCO418" s="762"/>
      <c r="JCP418" s="762"/>
      <c r="JCQ418" s="762"/>
      <c r="JCR418" s="763"/>
      <c r="JCS418" s="761">
        <f>PRESUPUESTO!JCT80</f>
        <v>0</v>
      </c>
      <c r="JCT418" s="762"/>
      <c r="JCU418" s="762"/>
      <c r="JCV418" s="762"/>
      <c r="JCW418" s="762"/>
      <c r="JCX418" s="762"/>
      <c r="JCY418" s="762"/>
      <c r="JCZ418" s="763"/>
      <c r="JDA418" s="761">
        <f>PRESUPUESTO!JDB80</f>
        <v>0</v>
      </c>
      <c r="JDB418" s="762"/>
      <c r="JDC418" s="762"/>
      <c r="JDD418" s="762"/>
      <c r="JDE418" s="762"/>
      <c r="JDF418" s="762"/>
      <c r="JDG418" s="762"/>
      <c r="JDH418" s="763"/>
      <c r="JDI418" s="761">
        <f>PRESUPUESTO!JDJ80</f>
        <v>0</v>
      </c>
      <c r="JDJ418" s="762"/>
      <c r="JDK418" s="762"/>
      <c r="JDL418" s="762"/>
      <c r="JDM418" s="762"/>
      <c r="JDN418" s="762"/>
      <c r="JDO418" s="762"/>
      <c r="JDP418" s="763"/>
      <c r="JDQ418" s="761">
        <f>PRESUPUESTO!JDR80</f>
        <v>0</v>
      </c>
      <c r="JDR418" s="762"/>
      <c r="JDS418" s="762"/>
      <c r="JDT418" s="762"/>
      <c r="JDU418" s="762"/>
      <c r="JDV418" s="762"/>
      <c r="JDW418" s="762"/>
      <c r="JDX418" s="763"/>
      <c r="JDY418" s="761">
        <f>PRESUPUESTO!JDZ80</f>
        <v>0</v>
      </c>
      <c r="JDZ418" s="762"/>
      <c r="JEA418" s="762"/>
      <c r="JEB418" s="762"/>
      <c r="JEC418" s="762"/>
      <c r="JED418" s="762"/>
      <c r="JEE418" s="762"/>
      <c r="JEF418" s="763"/>
      <c r="JEG418" s="761">
        <f>PRESUPUESTO!JEH80</f>
        <v>0</v>
      </c>
      <c r="JEH418" s="762"/>
      <c r="JEI418" s="762"/>
      <c r="JEJ418" s="762"/>
      <c r="JEK418" s="762"/>
      <c r="JEL418" s="762"/>
      <c r="JEM418" s="762"/>
      <c r="JEN418" s="763"/>
      <c r="JEO418" s="761">
        <f>PRESUPUESTO!JEP80</f>
        <v>0</v>
      </c>
      <c r="JEP418" s="762"/>
      <c r="JEQ418" s="762"/>
      <c r="JER418" s="762"/>
      <c r="JES418" s="762"/>
      <c r="JET418" s="762"/>
      <c r="JEU418" s="762"/>
      <c r="JEV418" s="763"/>
      <c r="JEW418" s="761">
        <f>PRESUPUESTO!JEX80</f>
        <v>0</v>
      </c>
      <c r="JEX418" s="762"/>
      <c r="JEY418" s="762"/>
      <c r="JEZ418" s="762"/>
      <c r="JFA418" s="762"/>
      <c r="JFB418" s="762"/>
      <c r="JFC418" s="762"/>
      <c r="JFD418" s="763"/>
      <c r="JFE418" s="761">
        <f>PRESUPUESTO!JFF80</f>
        <v>0</v>
      </c>
      <c r="JFF418" s="762"/>
      <c r="JFG418" s="762"/>
      <c r="JFH418" s="762"/>
      <c r="JFI418" s="762"/>
      <c r="JFJ418" s="762"/>
      <c r="JFK418" s="762"/>
      <c r="JFL418" s="763"/>
      <c r="JFM418" s="761">
        <f>PRESUPUESTO!JFN80</f>
        <v>0</v>
      </c>
      <c r="JFN418" s="762"/>
      <c r="JFO418" s="762"/>
      <c r="JFP418" s="762"/>
      <c r="JFQ418" s="762"/>
      <c r="JFR418" s="762"/>
      <c r="JFS418" s="762"/>
      <c r="JFT418" s="763"/>
      <c r="JFU418" s="761">
        <f>PRESUPUESTO!JFV80</f>
        <v>0</v>
      </c>
      <c r="JFV418" s="762"/>
      <c r="JFW418" s="762"/>
      <c r="JFX418" s="762"/>
      <c r="JFY418" s="762"/>
      <c r="JFZ418" s="762"/>
      <c r="JGA418" s="762"/>
      <c r="JGB418" s="763"/>
      <c r="JGC418" s="761">
        <f>PRESUPUESTO!JGD80</f>
        <v>0</v>
      </c>
      <c r="JGD418" s="762"/>
      <c r="JGE418" s="762"/>
      <c r="JGF418" s="762"/>
      <c r="JGG418" s="762"/>
      <c r="JGH418" s="762"/>
      <c r="JGI418" s="762"/>
      <c r="JGJ418" s="763"/>
      <c r="JGK418" s="761">
        <f>PRESUPUESTO!JGL80</f>
        <v>0</v>
      </c>
      <c r="JGL418" s="762"/>
      <c r="JGM418" s="762"/>
      <c r="JGN418" s="762"/>
      <c r="JGO418" s="762"/>
      <c r="JGP418" s="762"/>
      <c r="JGQ418" s="762"/>
      <c r="JGR418" s="763"/>
      <c r="JGS418" s="761">
        <f>PRESUPUESTO!JGT80</f>
        <v>0</v>
      </c>
      <c r="JGT418" s="762"/>
      <c r="JGU418" s="762"/>
      <c r="JGV418" s="762"/>
      <c r="JGW418" s="762"/>
      <c r="JGX418" s="762"/>
      <c r="JGY418" s="762"/>
      <c r="JGZ418" s="763"/>
      <c r="JHA418" s="761">
        <f>PRESUPUESTO!JHB80</f>
        <v>0</v>
      </c>
      <c r="JHB418" s="762"/>
      <c r="JHC418" s="762"/>
      <c r="JHD418" s="762"/>
      <c r="JHE418" s="762"/>
      <c r="JHF418" s="762"/>
      <c r="JHG418" s="762"/>
      <c r="JHH418" s="763"/>
      <c r="JHI418" s="761">
        <f>PRESUPUESTO!JHJ80</f>
        <v>0</v>
      </c>
      <c r="JHJ418" s="762"/>
      <c r="JHK418" s="762"/>
      <c r="JHL418" s="762"/>
      <c r="JHM418" s="762"/>
      <c r="JHN418" s="762"/>
      <c r="JHO418" s="762"/>
      <c r="JHP418" s="763"/>
      <c r="JHQ418" s="761">
        <f>PRESUPUESTO!JHR80</f>
        <v>0</v>
      </c>
      <c r="JHR418" s="762"/>
      <c r="JHS418" s="762"/>
      <c r="JHT418" s="762"/>
      <c r="JHU418" s="762"/>
      <c r="JHV418" s="762"/>
      <c r="JHW418" s="762"/>
      <c r="JHX418" s="763"/>
      <c r="JHY418" s="761">
        <f>PRESUPUESTO!JHZ80</f>
        <v>0</v>
      </c>
      <c r="JHZ418" s="762"/>
      <c r="JIA418" s="762"/>
      <c r="JIB418" s="762"/>
      <c r="JIC418" s="762"/>
      <c r="JID418" s="762"/>
      <c r="JIE418" s="762"/>
      <c r="JIF418" s="763"/>
      <c r="JIG418" s="761">
        <f>PRESUPUESTO!JIH80</f>
        <v>0</v>
      </c>
      <c r="JIH418" s="762"/>
      <c r="JII418" s="762"/>
      <c r="JIJ418" s="762"/>
      <c r="JIK418" s="762"/>
      <c r="JIL418" s="762"/>
      <c r="JIM418" s="762"/>
      <c r="JIN418" s="763"/>
      <c r="JIO418" s="761">
        <f>PRESUPUESTO!JIP80</f>
        <v>0</v>
      </c>
      <c r="JIP418" s="762"/>
      <c r="JIQ418" s="762"/>
      <c r="JIR418" s="762"/>
      <c r="JIS418" s="762"/>
      <c r="JIT418" s="762"/>
      <c r="JIU418" s="762"/>
      <c r="JIV418" s="763"/>
      <c r="JIW418" s="761">
        <f>PRESUPUESTO!JIX80</f>
        <v>0</v>
      </c>
      <c r="JIX418" s="762"/>
      <c r="JIY418" s="762"/>
      <c r="JIZ418" s="762"/>
      <c r="JJA418" s="762"/>
      <c r="JJB418" s="762"/>
      <c r="JJC418" s="762"/>
      <c r="JJD418" s="763"/>
      <c r="JJE418" s="761">
        <f>PRESUPUESTO!JJF80</f>
        <v>0</v>
      </c>
      <c r="JJF418" s="762"/>
      <c r="JJG418" s="762"/>
      <c r="JJH418" s="762"/>
      <c r="JJI418" s="762"/>
      <c r="JJJ418" s="762"/>
      <c r="JJK418" s="762"/>
      <c r="JJL418" s="763"/>
      <c r="JJM418" s="761">
        <f>PRESUPUESTO!JJN80</f>
        <v>0</v>
      </c>
      <c r="JJN418" s="762"/>
      <c r="JJO418" s="762"/>
      <c r="JJP418" s="762"/>
      <c r="JJQ418" s="762"/>
      <c r="JJR418" s="762"/>
      <c r="JJS418" s="762"/>
      <c r="JJT418" s="763"/>
      <c r="JJU418" s="761">
        <f>PRESUPUESTO!JJV80</f>
        <v>0</v>
      </c>
      <c r="JJV418" s="762"/>
      <c r="JJW418" s="762"/>
      <c r="JJX418" s="762"/>
      <c r="JJY418" s="762"/>
      <c r="JJZ418" s="762"/>
      <c r="JKA418" s="762"/>
      <c r="JKB418" s="763"/>
      <c r="JKC418" s="761">
        <f>PRESUPUESTO!JKD80</f>
        <v>0</v>
      </c>
      <c r="JKD418" s="762"/>
      <c r="JKE418" s="762"/>
      <c r="JKF418" s="762"/>
      <c r="JKG418" s="762"/>
      <c r="JKH418" s="762"/>
      <c r="JKI418" s="762"/>
      <c r="JKJ418" s="763"/>
      <c r="JKK418" s="761">
        <f>PRESUPUESTO!JKL80</f>
        <v>0</v>
      </c>
      <c r="JKL418" s="762"/>
      <c r="JKM418" s="762"/>
      <c r="JKN418" s="762"/>
      <c r="JKO418" s="762"/>
      <c r="JKP418" s="762"/>
      <c r="JKQ418" s="762"/>
      <c r="JKR418" s="763"/>
      <c r="JKS418" s="761">
        <f>PRESUPUESTO!JKT80</f>
        <v>0</v>
      </c>
      <c r="JKT418" s="762"/>
      <c r="JKU418" s="762"/>
      <c r="JKV418" s="762"/>
      <c r="JKW418" s="762"/>
      <c r="JKX418" s="762"/>
      <c r="JKY418" s="762"/>
      <c r="JKZ418" s="763"/>
      <c r="JLA418" s="761">
        <f>PRESUPUESTO!JLB80</f>
        <v>0</v>
      </c>
      <c r="JLB418" s="762"/>
      <c r="JLC418" s="762"/>
      <c r="JLD418" s="762"/>
      <c r="JLE418" s="762"/>
      <c r="JLF418" s="762"/>
      <c r="JLG418" s="762"/>
      <c r="JLH418" s="763"/>
      <c r="JLI418" s="761">
        <f>PRESUPUESTO!JLJ80</f>
        <v>0</v>
      </c>
      <c r="JLJ418" s="762"/>
      <c r="JLK418" s="762"/>
      <c r="JLL418" s="762"/>
      <c r="JLM418" s="762"/>
      <c r="JLN418" s="762"/>
      <c r="JLO418" s="762"/>
      <c r="JLP418" s="763"/>
      <c r="JLQ418" s="761">
        <f>PRESUPUESTO!JLR80</f>
        <v>0</v>
      </c>
      <c r="JLR418" s="762"/>
      <c r="JLS418" s="762"/>
      <c r="JLT418" s="762"/>
      <c r="JLU418" s="762"/>
      <c r="JLV418" s="762"/>
      <c r="JLW418" s="762"/>
      <c r="JLX418" s="763"/>
      <c r="JLY418" s="761">
        <f>PRESUPUESTO!JLZ80</f>
        <v>0</v>
      </c>
      <c r="JLZ418" s="762"/>
      <c r="JMA418" s="762"/>
      <c r="JMB418" s="762"/>
      <c r="JMC418" s="762"/>
      <c r="JMD418" s="762"/>
      <c r="JME418" s="762"/>
      <c r="JMF418" s="763"/>
      <c r="JMG418" s="761">
        <f>PRESUPUESTO!JMH80</f>
        <v>0</v>
      </c>
      <c r="JMH418" s="762"/>
      <c r="JMI418" s="762"/>
      <c r="JMJ418" s="762"/>
      <c r="JMK418" s="762"/>
      <c r="JML418" s="762"/>
      <c r="JMM418" s="762"/>
      <c r="JMN418" s="763"/>
      <c r="JMO418" s="761">
        <f>PRESUPUESTO!JMP80</f>
        <v>0</v>
      </c>
      <c r="JMP418" s="762"/>
      <c r="JMQ418" s="762"/>
      <c r="JMR418" s="762"/>
      <c r="JMS418" s="762"/>
      <c r="JMT418" s="762"/>
      <c r="JMU418" s="762"/>
      <c r="JMV418" s="763"/>
      <c r="JMW418" s="761">
        <f>PRESUPUESTO!JMX80</f>
        <v>0</v>
      </c>
      <c r="JMX418" s="762"/>
      <c r="JMY418" s="762"/>
      <c r="JMZ418" s="762"/>
      <c r="JNA418" s="762"/>
      <c r="JNB418" s="762"/>
      <c r="JNC418" s="762"/>
      <c r="JND418" s="763"/>
      <c r="JNE418" s="761">
        <f>PRESUPUESTO!JNF80</f>
        <v>0</v>
      </c>
      <c r="JNF418" s="762"/>
      <c r="JNG418" s="762"/>
      <c r="JNH418" s="762"/>
      <c r="JNI418" s="762"/>
      <c r="JNJ418" s="762"/>
      <c r="JNK418" s="762"/>
      <c r="JNL418" s="763"/>
      <c r="JNM418" s="761">
        <f>PRESUPUESTO!JNN80</f>
        <v>0</v>
      </c>
      <c r="JNN418" s="762"/>
      <c r="JNO418" s="762"/>
      <c r="JNP418" s="762"/>
      <c r="JNQ418" s="762"/>
      <c r="JNR418" s="762"/>
      <c r="JNS418" s="762"/>
      <c r="JNT418" s="763"/>
      <c r="JNU418" s="761">
        <f>PRESUPUESTO!JNV80</f>
        <v>0</v>
      </c>
      <c r="JNV418" s="762"/>
      <c r="JNW418" s="762"/>
      <c r="JNX418" s="762"/>
      <c r="JNY418" s="762"/>
      <c r="JNZ418" s="762"/>
      <c r="JOA418" s="762"/>
      <c r="JOB418" s="763"/>
      <c r="JOC418" s="761">
        <f>PRESUPUESTO!JOD80</f>
        <v>0</v>
      </c>
      <c r="JOD418" s="762"/>
      <c r="JOE418" s="762"/>
      <c r="JOF418" s="762"/>
      <c r="JOG418" s="762"/>
      <c r="JOH418" s="762"/>
      <c r="JOI418" s="762"/>
      <c r="JOJ418" s="763"/>
      <c r="JOK418" s="761">
        <f>PRESUPUESTO!JOL80</f>
        <v>0</v>
      </c>
      <c r="JOL418" s="762"/>
      <c r="JOM418" s="762"/>
      <c r="JON418" s="762"/>
      <c r="JOO418" s="762"/>
      <c r="JOP418" s="762"/>
      <c r="JOQ418" s="762"/>
      <c r="JOR418" s="763"/>
      <c r="JOS418" s="761">
        <f>PRESUPUESTO!JOT80</f>
        <v>0</v>
      </c>
      <c r="JOT418" s="762"/>
      <c r="JOU418" s="762"/>
      <c r="JOV418" s="762"/>
      <c r="JOW418" s="762"/>
      <c r="JOX418" s="762"/>
      <c r="JOY418" s="762"/>
      <c r="JOZ418" s="763"/>
      <c r="JPA418" s="761">
        <f>PRESUPUESTO!JPB80</f>
        <v>0</v>
      </c>
      <c r="JPB418" s="762"/>
      <c r="JPC418" s="762"/>
      <c r="JPD418" s="762"/>
      <c r="JPE418" s="762"/>
      <c r="JPF418" s="762"/>
      <c r="JPG418" s="762"/>
      <c r="JPH418" s="763"/>
      <c r="JPI418" s="761">
        <f>PRESUPUESTO!JPJ80</f>
        <v>0</v>
      </c>
      <c r="JPJ418" s="762"/>
      <c r="JPK418" s="762"/>
      <c r="JPL418" s="762"/>
      <c r="JPM418" s="762"/>
      <c r="JPN418" s="762"/>
      <c r="JPO418" s="762"/>
      <c r="JPP418" s="763"/>
      <c r="JPQ418" s="761">
        <f>PRESUPUESTO!JPR80</f>
        <v>0</v>
      </c>
      <c r="JPR418" s="762"/>
      <c r="JPS418" s="762"/>
      <c r="JPT418" s="762"/>
      <c r="JPU418" s="762"/>
      <c r="JPV418" s="762"/>
      <c r="JPW418" s="762"/>
      <c r="JPX418" s="763"/>
      <c r="JPY418" s="761">
        <f>PRESUPUESTO!JPZ80</f>
        <v>0</v>
      </c>
      <c r="JPZ418" s="762"/>
      <c r="JQA418" s="762"/>
      <c r="JQB418" s="762"/>
      <c r="JQC418" s="762"/>
      <c r="JQD418" s="762"/>
      <c r="JQE418" s="762"/>
      <c r="JQF418" s="763"/>
      <c r="JQG418" s="761">
        <f>PRESUPUESTO!JQH80</f>
        <v>0</v>
      </c>
      <c r="JQH418" s="762"/>
      <c r="JQI418" s="762"/>
      <c r="JQJ418" s="762"/>
      <c r="JQK418" s="762"/>
      <c r="JQL418" s="762"/>
      <c r="JQM418" s="762"/>
      <c r="JQN418" s="763"/>
      <c r="JQO418" s="761">
        <f>PRESUPUESTO!JQP80</f>
        <v>0</v>
      </c>
      <c r="JQP418" s="762"/>
      <c r="JQQ418" s="762"/>
      <c r="JQR418" s="762"/>
      <c r="JQS418" s="762"/>
      <c r="JQT418" s="762"/>
      <c r="JQU418" s="762"/>
      <c r="JQV418" s="763"/>
      <c r="JQW418" s="761">
        <f>PRESUPUESTO!JQX80</f>
        <v>0</v>
      </c>
      <c r="JQX418" s="762"/>
      <c r="JQY418" s="762"/>
      <c r="JQZ418" s="762"/>
      <c r="JRA418" s="762"/>
      <c r="JRB418" s="762"/>
      <c r="JRC418" s="762"/>
      <c r="JRD418" s="763"/>
      <c r="JRE418" s="761">
        <f>PRESUPUESTO!JRF80</f>
        <v>0</v>
      </c>
      <c r="JRF418" s="762"/>
      <c r="JRG418" s="762"/>
      <c r="JRH418" s="762"/>
      <c r="JRI418" s="762"/>
      <c r="JRJ418" s="762"/>
      <c r="JRK418" s="762"/>
      <c r="JRL418" s="763"/>
      <c r="JRM418" s="761">
        <f>PRESUPUESTO!JRN80</f>
        <v>0</v>
      </c>
      <c r="JRN418" s="762"/>
      <c r="JRO418" s="762"/>
      <c r="JRP418" s="762"/>
      <c r="JRQ418" s="762"/>
      <c r="JRR418" s="762"/>
      <c r="JRS418" s="762"/>
      <c r="JRT418" s="763"/>
      <c r="JRU418" s="761">
        <f>PRESUPUESTO!JRV80</f>
        <v>0</v>
      </c>
      <c r="JRV418" s="762"/>
      <c r="JRW418" s="762"/>
      <c r="JRX418" s="762"/>
      <c r="JRY418" s="762"/>
      <c r="JRZ418" s="762"/>
      <c r="JSA418" s="762"/>
      <c r="JSB418" s="763"/>
      <c r="JSC418" s="761">
        <f>PRESUPUESTO!JSD80</f>
        <v>0</v>
      </c>
      <c r="JSD418" s="762"/>
      <c r="JSE418" s="762"/>
      <c r="JSF418" s="762"/>
      <c r="JSG418" s="762"/>
      <c r="JSH418" s="762"/>
      <c r="JSI418" s="762"/>
      <c r="JSJ418" s="763"/>
      <c r="JSK418" s="761">
        <f>PRESUPUESTO!JSL80</f>
        <v>0</v>
      </c>
      <c r="JSL418" s="762"/>
      <c r="JSM418" s="762"/>
      <c r="JSN418" s="762"/>
      <c r="JSO418" s="762"/>
      <c r="JSP418" s="762"/>
      <c r="JSQ418" s="762"/>
      <c r="JSR418" s="763"/>
      <c r="JSS418" s="761">
        <f>PRESUPUESTO!JST80</f>
        <v>0</v>
      </c>
      <c r="JST418" s="762"/>
      <c r="JSU418" s="762"/>
      <c r="JSV418" s="762"/>
      <c r="JSW418" s="762"/>
      <c r="JSX418" s="762"/>
      <c r="JSY418" s="762"/>
      <c r="JSZ418" s="763"/>
      <c r="JTA418" s="761">
        <f>PRESUPUESTO!JTB80</f>
        <v>0</v>
      </c>
      <c r="JTB418" s="762"/>
      <c r="JTC418" s="762"/>
      <c r="JTD418" s="762"/>
      <c r="JTE418" s="762"/>
      <c r="JTF418" s="762"/>
      <c r="JTG418" s="762"/>
      <c r="JTH418" s="763"/>
      <c r="JTI418" s="761">
        <f>PRESUPUESTO!JTJ80</f>
        <v>0</v>
      </c>
      <c r="JTJ418" s="762"/>
      <c r="JTK418" s="762"/>
      <c r="JTL418" s="762"/>
      <c r="JTM418" s="762"/>
      <c r="JTN418" s="762"/>
      <c r="JTO418" s="762"/>
      <c r="JTP418" s="763"/>
      <c r="JTQ418" s="761">
        <f>PRESUPUESTO!JTR80</f>
        <v>0</v>
      </c>
      <c r="JTR418" s="762"/>
      <c r="JTS418" s="762"/>
      <c r="JTT418" s="762"/>
      <c r="JTU418" s="762"/>
      <c r="JTV418" s="762"/>
      <c r="JTW418" s="762"/>
      <c r="JTX418" s="763"/>
      <c r="JTY418" s="761">
        <f>PRESUPUESTO!JTZ80</f>
        <v>0</v>
      </c>
      <c r="JTZ418" s="762"/>
      <c r="JUA418" s="762"/>
      <c r="JUB418" s="762"/>
      <c r="JUC418" s="762"/>
      <c r="JUD418" s="762"/>
      <c r="JUE418" s="762"/>
      <c r="JUF418" s="763"/>
      <c r="JUG418" s="761">
        <f>PRESUPUESTO!JUH80</f>
        <v>0</v>
      </c>
      <c r="JUH418" s="762"/>
      <c r="JUI418" s="762"/>
      <c r="JUJ418" s="762"/>
      <c r="JUK418" s="762"/>
      <c r="JUL418" s="762"/>
      <c r="JUM418" s="762"/>
      <c r="JUN418" s="763"/>
      <c r="JUO418" s="761">
        <f>PRESUPUESTO!JUP80</f>
        <v>0</v>
      </c>
      <c r="JUP418" s="762"/>
      <c r="JUQ418" s="762"/>
      <c r="JUR418" s="762"/>
      <c r="JUS418" s="762"/>
      <c r="JUT418" s="762"/>
      <c r="JUU418" s="762"/>
      <c r="JUV418" s="763"/>
      <c r="JUW418" s="761">
        <f>PRESUPUESTO!JUX80</f>
        <v>0</v>
      </c>
      <c r="JUX418" s="762"/>
      <c r="JUY418" s="762"/>
      <c r="JUZ418" s="762"/>
      <c r="JVA418" s="762"/>
      <c r="JVB418" s="762"/>
      <c r="JVC418" s="762"/>
      <c r="JVD418" s="763"/>
      <c r="JVE418" s="761">
        <f>PRESUPUESTO!JVF80</f>
        <v>0</v>
      </c>
      <c r="JVF418" s="762"/>
      <c r="JVG418" s="762"/>
      <c r="JVH418" s="762"/>
      <c r="JVI418" s="762"/>
      <c r="JVJ418" s="762"/>
      <c r="JVK418" s="762"/>
      <c r="JVL418" s="763"/>
      <c r="JVM418" s="761">
        <f>PRESUPUESTO!JVN80</f>
        <v>0</v>
      </c>
      <c r="JVN418" s="762"/>
      <c r="JVO418" s="762"/>
      <c r="JVP418" s="762"/>
      <c r="JVQ418" s="762"/>
      <c r="JVR418" s="762"/>
      <c r="JVS418" s="762"/>
      <c r="JVT418" s="763"/>
      <c r="JVU418" s="761">
        <f>PRESUPUESTO!JVV80</f>
        <v>0</v>
      </c>
      <c r="JVV418" s="762"/>
      <c r="JVW418" s="762"/>
      <c r="JVX418" s="762"/>
      <c r="JVY418" s="762"/>
      <c r="JVZ418" s="762"/>
      <c r="JWA418" s="762"/>
      <c r="JWB418" s="763"/>
      <c r="JWC418" s="761">
        <f>PRESUPUESTO!JWD80</f>
        <v>0</v>
      </c>
      <c r="JWD418" s="762"/>
      <c r="JWE418" s="762"/>
      <c r="JWF418" s="762"/>
      <c r="JWG418" s="762"/>
      <c r="JWH418" s="762"/>
      <c r="JWI418" s="762"/>
      <c r="JWJ418" s="763"/>
      <c r="JWK418" s="761">
        <f>PRESUPUESTO!JWL80</f>
        <v>0</v>
      </c>
      <c r="JWL418" s="762"/>
      <c r="JWM418" s="762"/>
      <c r="JWN418" s="762"/>
      <c r="JWO418" s="762"/>
      <c r="JWP418" s="762"/>
      <c r="JWQ418" s="762"/>
      <c r="JWR418" s="763"/>
      <c r="JWS418" s="761">
        <f>PRESUPUESTO!JWT80</f>
        <v>0</v>
      </c>
      <c r="JWT418" s="762"/>
      <c r="JWU418" s="762"/>
      <c r="JWV418" s="762"/>
      <c r="JWW418" s="762"/>
      <c r="JWX418" s="762"/>
      <c r="JWY418" s="762"/>
      <c r="JWZ418" s="763"/>
      <c r="JXA418" s="761">
        <f>PRESUPUESTO!JXB80</f>
        <v>0</v>
      </c>
      <c r="JXB418" s="762"/>
      <c r="JXC418" s="762"/>
      <c r="JXD418" s="762"/>
      <c r="JXE418" s="762"/>
      <c r="JXF418" s="762"/>
      <c r="JXG418" s="762"/>
      <c r="JXH418" s="763"/>
      <c r="JXI418" s="761">
        <f>PRESUPUESTO!JXJ80</f>
        <v>0</v>
      </c>
      <c r="JXJ418" s="762"/>
      <c r="JXK418" s="762"/>
      <c r="JXL418" s="762"/>
      <c r="JXM418" s="762"/>
      <c r="JXN418" s="762"/>
      <c r="JXO418" s="762"/>
      <c r="JXP418" s="763"/>
      <c r="JXQ418" s="761">
        <f>PRESUPUESTO!JXR80</f>
        <v>0</v>
      </c>
      <c r="JXR418" s="762"/>
      <c r="JXS418" s="762"/>
      <c r="JXT418" s="762"/>
      <c r="JXU418" s="762"/>
      <c r="JXV418" s="762"/>
      <c r="JXW418" s="762"/>
      <c r="JXX418" s="763"/>
      <c r="JXY418" s="761">
        <f>PRESUPUESTO!JXZ80</f>
        <v>0</v>
      </c>
      <c r="JXZ418" s="762"/>
      <c r="JYA418" s="762"/>
      <c r="JYB418" s="762"/>
      <c r="JYC418" s="762"/>
      <c r="JYD418" s="762"/>
      <c r="JYE418" s="762"/>
      <c r="JYF418" s="763"/>
      <c r="JYG418" s="761">
        <f>PRESUPUESTO!JYH80</f>
        <v>0</v>
      </c>
      <c r="JYH418" s="762"/>
      <c r="JYI418" s="762"/>
      <c r="JYJ418" s="762"/>
      <c r="JYK418" s="762"/>
      <c r="JYL418" s="762"/>
      <c r="JYM418" s="762"/>
      <c r="JYN418" s="763"/>
      <c r="JYO418" s="761">
        <f>PRESUPUESTO!JYP80</f>
        <v>0</v>
      </c>
      <c r="JYP418" s="762"/>
      <c r="JYQ418" s="762"/>
      <c r="JYR418" s="762"/>
      <c r="JYS418" s="762"/>
      <c r="JYT418" s="762"/>
      <c r="JYU418" s="762"/>
      <c r="JYV418" s="763"/>
      <c r="JYW418" s="761">
        <f>PRESUPUESTO!JYX80</f>
        <v>0</v>
      </c>
      <c r="JYX418" s="762"/>
      <c r="JYY418" s="762"/>
      <c r="JYZ418" s="762"/>
      <c r="JZA418" s="762"/>
      <c r="JZB418" s="762"/>
      <c r="JZC418" s="762"/>
      <c r="JZD418" s="763"/>
      <c r="JZE418" s="761">
        <f>PRESUPUESTO!JZF80</f>
        <v>0</v>
      </c>
      <c r="JZF418" s="762"/>
      <c r="JZG418" s="762"/>
      <c r="JZH418" s="762"/>
      <c r="JZI418" s="762"/>
      <c r="JZJ418" s="762"/>
      <c r="JZK418" s="762"/>
      <c r="JZL418" s="763"/>
      <c r="JZM418" s="761">
        <f>PRESUPUESTO!JZN80</f>
        <v>0</v>
      </c>
      <c r="JZN418" s="762"/>
      <c r="JZO418" s="762"/>
      <c r="JZP418" s="762"/>
      <c r="JZQ418" s="762"/>
      <c r="JZR418" s="762"/>
      <c r="JZS418" s="762"/>
      <c r="JZT418" s="763"/>
      <c r="JZU418" s="761">
        <f>PRESUPUESTO!JZV80</f>
        <v>0</v>
      </c>
      <c r="JZV418" s="762"/>
      <c r="JZW418" s="762"/>
      <c r="JZX418" s="762"/>
      <c r="JZY418" s="762"/>
      <c r="JZZ418" s="762"/>
      <c r="KAA418" s="762"/>
      <c r="KAB418" s="763"/>
      <c r="KAC418" s="761">
        <f>PRESUPUESTO!KAD80</f>
        <v>0</v>
      </c>
      <c r="KAD418" s="762"/>
      <c r="KAE418" s="762"/>
      <c r="KAF418" s="762"/>
      <c r="KAG418" s="762"/>
      <c r="KAH418" s="762"/>
      <c r="KAI418" s="762"/>
      <c r="KAJ418" s="763"/>
      <c r="KAK418" s="761">
        <f>PRESUPUESTO!KAL80</f>
        <v>0</v>
      </c>
      <c r="KAL418" s="762"/>
      <c r="KAM418" s="762"/>
      <c r="KAN418" s="762"/>
      <c r="KAO418" s="762"/>
      <c r="KAP418" s="762"/>
      <c r="KAQ418" s="762"/>
      <c r="KAR418" s="763"/>
      <c r="KAS418" s="761">
        <f>PRESUPUESTO!KAT80</f>
        <v>0</v>
      </c>
      <c r="KAT418" s="762"/>
      <c r="KAU418" s="762"/>
      <c r="KAV418" s="762"/>
      <c r="KAW418" s="762"/>
      <c r="KAX418" s="762"/>
      <c r="KAY418" s="762"/>
      <c r="KAZ418" s="763"/>
      <c r="KBA418" s="761">
        <f>PRESUPUESTO!KBB80</f>
        <v>0</v>
      </c>
      <c r="KBB418" s="762"/>
      <c r="KBC418" s="762"/>
      <c r="KBD418" s="762"/>
      <c r="KBE418" s="762"/>
      <c r="KBF418" s="762"/>
      <c r="KBG418" s="762"/>
      <c r="KBH418" s="763"/>
      <c r="KBI418" s="761">
        <f>PRESUPUESTO!KBJ80</f>
        <v>0</v>
      </c>
      <c r="KBJ418" s="762"/>
      <c r="KBK418" s="762"/>
      <c r="KBL418" s="762"/>
      <c r="KBM418" s="762"/>
      <c r="KBN418" s="762"/>
      <c r="KBO418" s="762"/>
      <c r="KBP418" s="763"/>
      <c r="KBQ418" s="761">
        <f>PRESUPUESTO!KBR80</f>
        <v>0</v>
      </c>
      <c r="KBR418" s="762"/>
      <c r="KBS418" s="762"/>
      <c r="KBT418" s="762"/>
      <c r="KBU418" s="762"/>
      <c r="KBV418" s="762"/>
      <c r="KBW418" s="762"/>
      <c r="KBX418" s="763"/>
      <c r="KBY418" s="761">
        <f>PRESUPUESTO!KBZ80</f>
        <v>0</v>
      </c>
      <c r="KBZ418" s="762"/>
      <c r="KCA418" s="762"/>
      <c r="KCB418" s="762"/>
      <c r="KCC418" s="762"/>
      <c r="KCD418" s="762"/>
      <c r="KCE418" s="762"/>
      <c r="KCF418" s="763"/>
      <c r="KCG418" s="761">
        <f>PRESUPUESTO!KCH80</f>
        <v>0</v>
      </c>
      <c r="KCH418" s="762"/>
      <c r="KCI418" s="762"/>
      <c r="KCJ418" s="762"/>
      <c r="KCK418" s="762"/>
      <c r="KCL418" s="762"/>
      <c r="KCM418" s="762"/>
      <c r="KCN418" s="763"/>
      <c r="KCO418" s="761">
        <f>PRESUPUESTO!KCP80</f>
        <v>0</v>
      </c>
      <c r="KCP418" s="762"/>
      <c r="KCQ418" s="762"/>
      <c r="KCR418" s="762"/>
      <c r="KCS418" s="762"/>
      <c r="KCT418" s="762"/>
      <c r="KCU418" s="762"/>
      <c r="KCV418" s="763"/>
      <c r="KCW418" s="761">
        <f>PRESUPUESTO!KCX80</f>
        <v>0</v>
      </c>
      <c r="KCX418" s="762"/>
      <c r="KCY418" s="762"/>
      <c r="KCZ418" s="762"/>
      <c r="KDA418" s="762"/>
      <c r="KDB418" s="762"/>
      <c r="KDC418" s="762"/>
      <c r="KDD418" s="763"/>
      <c r="KDE418" s="761">
        <f>PRESUPUESTO!KDF80</f>
        <v>0</v>
      </c>
      <c r="KDF418" s="762"/>
      <c r="KDG418" s="762"/>
      <c r="KDH418" s="762"/>
      <c r="KDI418" s="762"/>
      <c r="KDJ418" s="762"/>
      <c r="KDK418" s="762"/>
      <c r="KDL418" s="763"/>
      <c r="KDM418" s="761">
        <f>PRESUPUESTO!KDN80</f>
        <v>0</v>
      </c>
      <c r="KDN418" s="762"/>
      <c r="KDO418" s="762"/>
      <c r="KDP418" s="762"/>
      <c r="KDQ418" s="762"/>
      <c r="KDR418" s="762"/>
      <c r="KDS418" s="762"/>
      <c r="KDT418" s="763"/>
      <c r="KDU418" s="761">
        <f>PRESUPUESTO!KDV80</f>
        <v>0</v>
      </c>
      <c r="KDV418" s="762"/>
      <c r="KDW418" s="762"/>
      <c r="KDX418" s="762"/>
      <c r="KDY418" s="762"/>
      <c r="KDZ418" s="762"/>
      <c r="KEA418" s="762"/>
      <c r="KEB418" s="763"/>
      <c r="KEC418" s="761">
        <f>PRESUPUESTO!KED80</f>
        <v>0</v>
      </c>
      <c r="KED418" s="762"/>
      <c r="KEE418" s="762"/>
      <c r="KEF418" s="762"/>
      <c r="KEG418" s="762"/>
      <c r="KEH418" s="762"/>
      <c r="KEI418" s="762"/>
      <c r="KEJ418" s="763"/>
      <c r="KEK418" s="761">
        <f>PRESUPUESTO!KEL80</f>
        <v>0</v>
      </c>
      <c r="KEL418" s="762"/>
      <c r="KEM418" s="762"/>
      <c r="KEN418" s="762"/>
      <c r="KEO418" s="762"/>
      <c r="KEP418" s="762"/>
      <c r="KEQ418" s="762"/>
      <c r="KER418" s="763"/>
      <c r="KES418" s="761">
        <f>PRESUPUESTO!KET80</f>
        <v>0</v>
      </c>
      <c r="KET418" s="762"/>
      <c r="KEU418" s="762"/>
      <c r="KEV418" s="762"/>
      <c r="KEW418" s="762"/>
      <c r="KEX418" s="762"/>
      <c r="KEY418" s="762"/>
      <c r="KEZ418" s="763"/>
      <c r="KFA418" s="761">
        <f>PRESUPUESTO!KFB80</f>
        <v>0</v>
      </c>
      <c r="KFB418" s="762"/>
      <c r="KFC418" s="762"/>
      <c r="KFD418" s="762"/>
      <c r="KFE418" s="762"/>
      <c r="KFF418" s="762"/>
      <c r="KFG418" s="762"/>
      <c r="KFH418" s="763"/>
      <c r="KFI418" s="761">
        <f>PRESUPUESTO!KFJ80</f>
        <v>0</v>
      </c>
      <c r="KFJ418" s="762"/>
      <c r="KFK418" s="762"/>
      <c r="KFL418" s="762"/>
      <c r="KFM418" s="762"/>
      <c r="KFN418" s="762"/>
      <c r="KFO418" s="762"/>
      <c r="KFP418" s="763"/>
      <c r="KFQ418" s="761">
        <f>PRESUPUESTO!KFR80</f>
        <v>0</v>
      </c>
      <c r="KFR418" s="762"/>
      <c r="KFS418" s="762"/>
      <c r="KFT418" s="762"/>
      <c r="KFU418" s="762"/>
      <c r="KFV418" s="762"/>
      <c r="KFW418" s="762"/>
      <c r="KFX418" s="763"/>
      <c r="KFY418" s="761">
        <f>PRESUPUESTO!KFZ80</f>
        <v>0</v>
      </c>
      <c r="KFZ418" s="762"/>
      <c r="KGA418" s="762"/>
      <c r="KGB418" s="762"/>
      <c r="KGC418" s="762"/>
      <c r="KGD418" s="762"/>
      <c r="KGE418" s="762"/>
      <c r="KGF418" s="763"/>
      <c r="KGG418" s="761">
        <f>PRESUPUESTO!KGH80</f>
        <v>0</v>
      </c>
      <c r="KGH418" s="762"/>
      <c r="KGI418" s="762"/>
      <c r="KGJ418" s="762"/>
      <c r="KGK418" s="762"/>
      <c r="KGL418" s="762"/>
      <c r="KGM418" s="762"/>
      <c r="KGN418" s="763"/>
      <c r="KGO418" s="761">
        <f>PRESUPUESTO!KGP80</f>
        <v>0</v>
      </c>
      <c r="KGP418" s="762"/>
      <c r="KGQ418" s="762"/>
      <c r="KGR418" s="762"/>
      <c r="KGS418" s="762"/>
      <c r="KGT418" s="762"/>
      <c r="KGU418" s="762"/>
      <c r="KGV418" s="763"/>
      <c r="KGW418" s="761">
        <f>PRESUPUESTO!KGX80</f>
        <v>0</v>
      </c>
      <c r="KGX418" s="762"/>
      <c r="KGY418" s="762"/>
      <c r="KGZ418" s="762"/>
      <c r="KHA418" s="762"/>
      <c r="KHB418" s="762"/>
      <c r="KHC418" s="762"/>
      <c r="KHD418" s="763"/>
      <c r="KHE418" s="761">
        <f>PRESUPUESTO!KHF80</f>
        <v>0</v>
      </c>
      <c r="KHF418" s="762"/>
      <c r="KHG418" s="762"/>
      <c r="KHH418" s="762"/>
      <c r="KHI418" s="762"/>
      <c r="KHJ418" s="762"/>
      <c r="KHK418" s="762"/>
      <c r="KHL418" s="763"/>
      <c r="KHM418" s="761">
        <f>PRESUPUESTO!KHN80</f>
        <v>0</v>
      </c>
      <c r="KHN418" s="762"/>
      <c r="KHO418" s="762"/>
      <c r="KHP418" s="762"/>
      <c r="KHQ418" s="762"/>
      <c r="KHR418" s="762"/>
      <c r="KHS418" s="762"/>
      <c r="KHT418" s="763"/>
      <c r="KHU418" s="761">
        <f>PRESUPUESTO!KHV80</f>
        <v>0</v>
      </c>
      <c r="KHV418" s="762"/>
      <c r="KHW418" s="762"/>
      <c r="KHX418" s="762"/>
      <c r="KHY418" s="762"/>
      <c r="KHZ418" s="762"/>
      <c r="KIA418" s="762"/>
      <c r="KIB418" s="763"/>
      <c r="KIC418" s="761">
        <f>PRESUPUESTO!KID80</f>
        <v>0</v>
      </c>
      <c r="KID418" s="762"/>
      <c r="KIE418" s="762"/>
      <c r="KIF418" s="762"/>
      <c r="KIG418" s="762"/>
      <c r="KIH418" s="762"/>
      <c r="KII418" s="762"/>
      <c r="KIJ418" s="763"/>
      <c r="KIK418" s="761">
        <f>PRESUPUESTO!KIL80</f>
        <v>0</v>
      </c>
      <c r="KIL418" s="762"/>
      <c r="KIM418" s="762"/>
      <c r="KIN418" s="762"/>
      <c r="KIO418" s="762"/>
      <c r="KIP418" s="762"/>
      <c r="KIQ418" s="762"/>
      <c r="KIR418" s="763"/>
      <c r="KIS418" s="761">
        <f>PRESUPUESTO!KIT80</f>
        <v>0</v>
      </c>
      <c r="KIT418" s="762"/>
      <c r="KIU418" s="762"/>
      <c r="KIV418" s="762"/>
      <c r="KIW418" s="762"/>
      <c r="KIX418" s="762"/>
      <c r="KIY418" s="762"/>
      <c r="KIZ418" s="763"/>
      <c r="KJA418" s="761">
        <f>PRESUPUESTO!KJB80</f>
        <v>0</v>
      </c>
      <c r="KJB418" s="762"/>
      <c r="KJC418" s="762"/>
      <c r="KJD418" s="762"/>
      <c r="KJE418" s="762"/>
      <c r="KJF418" s="762"/>
      <c r="KJG418" s="762"/>
      <c r="KJH418" s="763"/>
      <c r="KJI418" s="761">
        <f>PRESUPUESTO!KJJ80</f>
        <v>0</v>
      </c>
      <c r="KJJ418" s="762"/>
      <c r="KJK418" s="762"/>
      <c r="KJL418" s="762"/>
      <c r="KJM418" s="762"/>
      <c r="KJN418" s="762"/>
      <c r="KJO418" s="762"/>
      <c r="KJP418" s="763"/>
      <c r="KJQ418" s="761">
        <f>PRESUPUESTO!KJR80</f>
        <v>0</v>
      </c>
      <c r="KJR418" s="762"/>
      <c r="KJS418" s="762"/>
      <c r="KJT418" s="762"/>
      <c r="KJU418" s="762"/>
      <c r="KJV418" s="762"/>
      <c r="KJW418" s="762"/>
      <c r="KJX418" s="763"/>
      <c r="KJY418" s="761">
        <f>PRESUPUESTO!KJZ80</f>
        <v>0</v>
      </c>
      <c r="KJZ418" s="762"/>
      <c r="KKA418" s="762"/>
      <c r="KKB418" s="762"/>
      <c r="KKC418" s="762"/>
      <c r="KKD418" s="762"/>
      <c r="KKE418" s="762"/>
      <c r="KKF418" s="763"/>
      <c r="KKG418" s="761">
        <f>PRESUPUESTO!KKH80</f>
        <v>0</v>
      </c>
      <c r="KKH418" s="762"/>
      <c r="KKI418" s="762"/>
      <c r="KKJ418" s="762"/>
      <c r="KKK418" s="762"/>
      <c r="KKL418" s="762"/>
      <c r="KKM418" s="762"/>
      <c r="KKN418" s="763"/>
      <c r="KKO418" s="761">
        <f>PRESUPUESTO!KKP80</f>
        <v>0</v>
      </c>
      <c r="KKP418" s="762"/>
      <c r="KKQ418" s="762"/>
      <c r="KKR418" s="762"/>
      <c r="KKS418" s="762"/>
      <c r="KKT418" s="762"/>
      <c r="KKU418" s="762"/>
      <c r="KKV418" s="763"/>
      <c r="KKW418" s="761">
        <f>PRESUPUESTO!KKX80</f>
        <v>0</v>
      </c>
      <c r="KKX418" s="762"/>
      <c r="KKY418" s="762"/>
      <c r="KKZ418" s="762"/>
      <c r="KLA418" s="762"/>
      <c r="KLB418" s="762"/>
      <c r="KLC418" s="762"/>
      <c r="KLD418" s="763"/>
      <c r="KLE418" s="761">
        <f>PRESUPUESTO!KLF80</f>
        <v>0</v>
      </c>
      <c r="KLF418" s="762"/>
      <c r="KLG418" s="762"/>
      <c r="KLH418" s="762"/>
      <c r="KLI418" s="762"/>
      <c r="KLJ418" s="762"/>
      <c r="KLK418" s="762"/>
      <c r="KLL418" s="763"/>
      <c r="KLM418" s="761">
        <f>PRESUPUESTO!KLN80</f>
        <v>0</v>
      </c>
      <c r="KLN418" s="762"/>
      <c r="KLO418" s="762"/>
      <c r="KLP418" s="762"/>
      <c r="KLQ418" s="762"/>
      <c r="KLR418" s="762"/>
      <c r="KLS418" s="762"/>
      <c r="KLT418" s="763"/>
      <c r="KLU418" s="761">
        <f>PRESUPUESTO!KLV80</f>
        <v>0</v>
      </c>
      <c r="KLV418" s="762"/>
      <c r="KLW418" s="762"/>
      <c r="KLX418" s="762"/>
      <c r="KLY418" s="762"/>
      <c r="KLZ418" s="762"/>
      <c r="KMA418" s="762"/>
      <c r="KMB418" s="763"/>
      <c r="KMC418" s="761">
        <f>PRESUPUESTO!KMD80</f>
        <v>0</v>
      </c>
      <c r="KMD418" s="762"/>
      <c r="KME418" s="762"/>
      <c r="KMF418" s="762"/>
      <c r="KMG418" s="762"/>
      <c r="KMH418" s="762"/>
      <c r="KMI418" s="762"/>
      <c r="KMJ418" s="763"/>
      <c r="KMK418" s="761">
        <f>PRESUPUESTO!KML80</f>
        <v>0</v>
      </c>
      <c r="KML418" s="762"/>
      <c r="KMM418" s="762"/>
      <c r="KMN418" s="762"/>
      <c r="KMO418" s="762"/>
      <c r="KMP418" s="762"/>
      <c r="KMQ418" s="762"/>
      <c r="KMR418" s="763"/>
      <c r="KMS418" s="761">
        <f>PRESUPUESTO!KMT80</f>
        <v>0</v>
      </c>
      <c r="KMT418" s="762"/>
      <c r="KMU418" s="762"/>
      <c r="KMV418" s="762"/>
      <c r="KMW418" s="762"/>
      <c r="KMX418" s="762"/>
      <c r="KMY418" s="762"/>
      <c r="KMZ418" s="763"/>
      <c r="KNA418" s="761">
        <f>PRESUPUESTO!KNB80</f>
        <v>0</v>
      </c>
      <c r="KNB418" s="762"/>
      <c r="KNC418" s="762"/>
      <c r="KND418" s="762"/>
      <c r="KNE418" s="762"/>
      <c r="KNF418" s="762"/>
      <c r="KNG418" s="762"/>
      <c r="KNH418" s="763"/>
      <c r="KNI418" s="761">
        <f>PRESUPUESTO!KNJ80</f>
        <v>0</v>
      </c>
      <c r="KNJ418" s="762"/>
      <c r="KNK418" s="762"/>
      <c r="KNL418" s="762"/>
      <c r="KNM418" s="762"/>
      <c r="KNN418" s="762"/>
      <c r="KNO418" s="762"/>
      <c r="KNP418" s="763"/>
      <c r="KNQ418" s="761">
        <f>PRESUPUESTO!KNR80</f>
        <v>0</v>
      </c>
      <c r="KNR418" s="762"/>
      <c r="KNS418" s="762"/>
      <c r="KNT418" s="762"/>
      <c r="KNU418" s="762"/>
      <c r="KNV418" s="762"/>
      <c r="KNW418" s="762"/>
      <c r="KNX418" s="763"/>
      <c r="KNY418" s="761">
        <f>PRESUPUESTO!KNZ80</f>
        <v>0</v>
      </c>
      <c r="KNZ418" s="762"/>
      <c r="KOA418" s="762"/>
      <c r="KOB418" s="762"/>
      <c r="KOC418" s="762"/>
      <c r="KOD418" s="762"/>
      <c r="KOE418" s="762"/>
      <c r="KOF418" s="763"/>
      <c r="KOG418" s="761">
        <f>PRESUPUESTO!KOH80</f>
        <v>0</v>
      </c>
      <c r="KOH418" s="762"/>
      <c r="KOI418" s="762"/>
      <c r="KOJ418" s="762"/>
      <c r="KOK418" s="762"/>
      <c r="KOL418" s="762"/>
      <c r="KOM418" s="762"/>
      <c r="KON418" s="763"/>
      <c r="KOO418" s="761">
        <f>PRESUPUESTO!KOP80</f>
        <v>0</v>
      </c>
      <c r="KOP418" s="762"/>
      <c r="KOQ418" s="762"/>
      <c r="KOR418" s="762"/>
      <c r="KOS418" s="762"/>
      <c r="KOT418" s="762"/>
      <c r="KOU418" s="762"/>
      <c r="KOV418" s="763"/>
      <c r="KOW418" s="761">
        <f>PRESUPUESTO!KOX80</f>
        <v>0</v>
      </c>
      <c r="KOX418" s="762"/>
      <c r="KOY418" s="762"/>
      <c r="KOZ418" s="762"/>
      <c r="KPA418" s="762"/>
      <c r="KPB418" s="762"/>
      <c r="KPC418" s="762"/>
      <c r="KPD418" s="763"/>
      <c r="KPE418" s="761">
        <f>PRESUPUESTO!KPF80</f>
        <v>0</v>
      </c>
      <c r="KPF418" s="762"/>
      <c r="KPG418" s="762"/>
      <c r="KPH418" s="762"/>
      <c r="KPI418" s="762"/>
      <c r="KPJ418" s="762"/>
      <c r="KPK418" s="762"/>
      <c r="KPL418" s="763"/>
      <c r="KPM418" s="761">
        <f>PRESUPUESTO!KPN80</f>
        <v>0</v>
      </c>
      <c r="KPN418" s="762"/>
      <c r="KPO418" s="762"/>
      <c r="KPP418" s="762"/>
      <c r="KPQ418" s="762"/>
      <c r="KPR418" s="762"/>
      <c r="KPS418" s="762"/>
      <c r="KPT418" s="763"/>
      <c r="KPU418" s="761">
        <f>PRESUPUESTO!KPV80</f>
        <v>0</v>
      </c>
      <c r="KPV418" s="762"/>
      <c r="KPW418" s="762"/>
      <c r="KPX418" s="762"/>
      <c r="KPY418" s="762"/>
      <c r="KPZ418" s="762"/>
      <c r="KQA418" s="762"/>
      <c r="KQB418" s="763"/>
      <c r="KQC418" s="761">
        <f>PRESUPUESTO!KQD80</f>
        <v>0</v>
      </c>
      <c r="KQD418" s="762"/>
      <c r="KQE418" s="762"/>
      <c r="KQF418" s="762"/>
      <c r="KQG418" s="762"/>
      <c r="KQH418" s="762"/>
      <c r="KQI418" s="762"/>
      <c r="KQJ418" s="763"/>
      <c r="KQK418" s="761">
        <f>PRESUPUESTO!KQL80</f>
        <v>0</v>
      </c>
      <c r="KQL418" s="762"/>
      <c r="KQM418" s="762"/>
      <c r="KQN418" s="762"/>
      <c r="KQO418" s="762"/>
      <c r="KQP418" s="762"/>
      <c r="KQQ418" s="762"/>
      <c r="KQR418" s="763"/>
      <c r="KQS418" s="761">
        <f>PRESUPUESTO!KQT80</f>
        <v>0</v>
      </c>
      <c r="KQT418" s="762"/>
      <c r="KQU418" s="762"/>
      <c r="KQV418" s="762"/>
      <c r="KQW418" s="762"/>
      <c r="KQX418" s="762"/>
      <c r="KQY418" s="762"/>
      <c r="KQZ418" s="763"/>
      <c r="KRA418" s="761">
        <f>PRESUPUESTO!KRB80</f>
        <v>0</v>
      </c>
      <c r="KRB418" s="762"/>
      <c r="KRC418" s="762"/>
      <c r="KRD418" s="762"/>
      <c r="KRE418" s="762"/>
      <c r="KRF418" s="762"/>
      <c r="KRG418" s="762"/>
      <c r="KRH418" s="763"/>
      <c r="KRI418" s="761">
        <f>PRESUPUESTO!KRJ80</f>
        <v>0</v>
      </c>
      <c r="KRJ418" s="762"/>
      <c r="KRK418" s="762"/>
      <c r="KRL418" s="762"/>
      <c r="KRM418" s="762"/>
      <c r="KRN418" s="762"/>
      <c r="KRO418" s="762"/>
      <c r="KRP418" s="763"/>
      <c r="KRQ418" s="761">
        <f>PRESUPUESTO!KRR80</f>
        <v>0</v>
      </c>
      <c r="KRR418" s="762"/>
      <c r="KRS418" s="762"/>
      <c r="KRT418" s="762"/>
      <c r="KRU418" s="762"/>
      <c r="KRV418" s="762"/>
      <c r="KRW418" s="762"/>
      <c r="KRX418" s="763"/>
      <c r="KRY418" s="761">
        <f>PRESUPUESTO!KRZ80</f>
        <v>0</v>
      </c>
      <c r="KRZ418" s="762"/>
      <c r="KSA418" s="762"/>
      <c r="KSB418" s="762"/>
      <c r="KSC418" s="762"/>
      <c r="KSD418" s="762"/>
      <c r="KSE418" s="762"/>
      <c r="KSF418" s="763"/>
      <c r="KSG418" s="761">
        <f>PRESUPUESTO!KSH80</f>
        <v>0</v>
      </c>
      <c r="KSH418" s="762"/>
      <c r="KSI418" s="762"/>
      <c r="KSJ418" s="762"/>
      <c r="KSK418" s="762"/>
      <c r="KSL418" s="762"/>
      <c r="KSM418" s="762"/>
      <c r="KSN418" s="763"/>
      <c r="KSO418" s="761">
        <f>PRESUPUESTO!KSP80</f>
        <v>0</v>
      </c>
      <c r="KSP418" s="762"/>
      <c r="KSQ418" s="762"/>
      <c r="KSR418" s="762"/>
      <c r="KSS418" s="762"/>
      <c r="KST418" s="762"/>
      <c r="KSU418" s="762"/>
      <c r="KSV418" s="763"/>
      <c r="KSW418" s="761">
        <f>PRESUPUESTO!KSX80</f>
        <v>0</v>
      </c>
      <c r="KSX418" s="762"/>
      <c r="KSY418" s="762"/>
      <c r="KSZ418" s="762"/>
      <c r="KTA418" s="762"/>
      <c r="KTB418" s="762"/>
      <c r="KTC418" s="762"/>
      <c r="KTD418" s="763"/>
      <c r="KTE418" s="761">
        <f>PRESUPUESTO!KTF80</f>
        <v>0</v>
      </c>
      <c r="KTF418" s="762"/>
      <c r="KTG418" s="762"/>
      <c r="KTH418" s="762"/>
      <c r="KTI418" s="762"/>
      <c r="KTJ418" s="762"/>
      <c r="KTK418" s="762"/>
      <c r="KTL418" s="763"/>
      <c r="KTM418" s="761">
        <f>PRESUPUESTO!KTN80</f>
        <v>0</v>
      </c>
      <c r="KTN418" s="762"/>
      <c r="KTO418" s="762"/>
      <c r="KTP418" s="762"/>
      <c r="KTQ418" s="762"/>
      <c r="KTR418" s="762"/>
      <c r="KTS418" s="762"/>
      <c r="KTT418" s="763"/>
      <c r="KTU418" s="761">
        <f>PRESUPUESTO!KTV80</f>
        <v>0</v>
      </c>
      <c r="KTV418" s="762"/>
      <c r="KTW418" s="762"/>
      <c r="KTX418" s="762"/>
      <c r="KTY418" s="762"/>
      <c r="KTZ418" s="762"/>
      <c r="KUA418" s="762"/>
      <c r="KUB418" s="763"/>
      <c r="KUC418" s="761">
        <f>PRESUPUESTO!KUD80</f>
        <v>0</v>
      </c>
      <c r="KUD418" s="762"/>
      <c r="KUE418" s="762"/>
      <c r="KUF418" s="762"/>
      <c r="KUG418" s="762"/>
      <c r="KUH418" s="762"/>
      <c r="KUI418" s="762"/>
      <c r="KUJ418" s="763"/>
      <c r="KUK418" s="761">
        <f>PRESUPUESTO!KUL80</f>
        <v>0</v>
      </c>
      <c r="KUL418" s="762"/>
      <c r="KUM418" s="762"/>
      <c r="KUN418" s="762"/>
      <c r="KUO418" s="762"/>
      <c r="KUP418" s="762"/>
      <c r="KUQ418" s="762"/>
      <c r="KUR418" s="763"/>
      <c r="KUS418" s="761">
        <f>PRESUPUESTO!KUT80</f>
        <v>0</v>
      </c>
      <c r="KUT418" s="762"/>
      <c r="KUU418" s="762"/>
      <c r="KUV418" s="762"/>
      <c r="KUW418" s="762"/>
      <c r="KUX418" s="762"/>
      <c r="KUY418" s="762"/>
      <c r="KUZ418" s="763"/>
      <c r="KVA418" s="761">
        <f>PRESUPUESTO!KVB80</f>
        <v>0</v>
      </c>
      <c r="KVB418" s="762"/>
      <c r="KVC418" s="762"/>
      <c r="KVD418" s="762"/>
      <c r="KVE418" s="762"/>
      <c r="KVF418" s="762"/>
      <c r="KVG418" s="762"/>
      <c r="KVH418" s="763"/>
      <c r="KVI418" s="761">
        <f>PRESUPUESTO!KVJ80</f>
        <v>0</v>
      </c>
      <c r="KVJ418" s="762"/>
      <c r="KVK418" s="762"/>
      <c r="KVL418" s="762"/>
      <c r="KVM418" s="762"/>
      <c r="KVN418" s="762"/>
      <c r="KVO418" s="762"/>
      <c r="KVP418" s="763"/>
      <c r="KVQ418" s="761">
        <f>PRESUPUESTO!KVR80</f>
        <v>0</v>
      </c>
      <c r="KVR418" s="762"/>
      <c r="KVS418" s="762"/>
      <c r="KVT418" s="762"/>
      <c r="KVU418" s="762"/>
      <c r="KVV418" s="762"/>
      <c r="KVW418" s="762"/>
      <c r="KVX418" s="763"/>
      <c r="KVY418" s="761">
        <f>PRESUPUESTO!KVZ80</f>
        <v>0</v>
      </c>
      <c r="KVZ418" s="762"/>
      <c r="KWA418" s="762"/>
      <c r="KWB418" s="762"/>
      <c r="KWC418" s="762"/>
      <c r="KWD418" s="762"/>
      <c r="KWE418" s="762"/>
      <c r="KWF418" s="763"/>
      <c r="KWG418" s="761">
        <f>PRESUPUESTO!KWH80</f>
        <v>0</v>
      </c>
      <c r="KWH418" s="762"/>
      <c r="KWI418" s="762"/>
      <c r="KWJ418" s="762"/>
      <c r="KWK418" s="762"/>
      <c r="KWL418" s="762"/>
      <c r="KWM418" s="762"/>
      <c r="KWN418" s="763"/>
      <c r="KWO418" s="761">
        <f>PRESUPUESTO!KWP80</f>
        <v>0</v>
      </c>
      <c r="KWP418" s="762"/>
      <c r="KWQ418" s="762"/>
      <c r="KWR418" s="762"/>
      <c r="KWS418" s="762"/>
      <c r="KWT418" s="762"/>
      <c r="KWU418" s="762"/>
      <c r="KWV418" s="763"/>
      <c r="KWW418" s="761">
        <f>PRESUPUESTO!KWX80</f>
        <v>0</v>
      </c>
      <c r="KWX418" s="762"/>
      <c r="KWY418" s="762"/>
      <c r="KWZ418" s="762"/>
      <c r="KXA418" s="762"/>
      <c r="KXB418" s="762"/>
      <c r="KXC418" s="762"/>
      <c r="KXD418" s="763"/>
      <c r="KXE418" s="761">
        <f>PRESUPUESTO!KXF80</f>
        <v>0</v>
      </c>
      <c r="KXF418" s="762"/>
      <c r="KXG418" s="762"/>
      <c r="KXH418" s="762"/>
      <c r="KXI418" s="762"/>
      <c r="KXJ418" s="762"/>
      <c r="KXK418" s="762"/>
      <c r="KXL418" s="763"/>
      <c r="KXM418" s="761">
        <f>PRESUPUESTO!KXN80</f>
        <v>0</v>
      </c>
      <c r="KXN418" s="762"/>
      <c r="KXO418" s="762"/>
      <c r="KXP418" s="762"/>
      <c r="KXQ418" s="762"/>
      <c r="KXR418" s="762"/>
      <c r="KXS418" s="762"/>
      <c r="KXT418" s="763"/>
      <c r="KXU418" s="761">
        <f>PRESUPUESTO!KXV80</f>
        <v>0</v>
      </c>
      <c r="KXV418" s="762"/>
      <c r="KXW418" s="762"/>
      <c r="KXX418" s="762"/>
      <c r="KXY418" s="762"/>
      <c r="KXZ418" s="762"/>
      <c r="KYA418" s="762"/>
      <c r="KYB418" s="763"/>
      <c r="KYC418" s="761">
        <f>PRESUPUESTO!KYD80</f>
        <v>0</v>
      </c>
      <c r="KYD418" s="762"/>
      <c r="KYE418" s="762"/>
      <c r="KYF418" s="762"/>
      <c r="KYG418" s="762"/>
      <c r="KYH418" s="762"/>
      <c r="KYI418" s="762"/>
      <c r="KYJ418" s="763"/>
      <c r="KYK418" s="761">
        <f>PRESUPUESTO!KYL80</f>
        <v>0</v>
      </c>
      <c r="KYL418" s="762"/>
      <c r="KYM418" s="762"/>
      <c r="KYN418" s="762"/>
      <c r="KYO418" s="762"/>
      <c r="KYP418" s="762"/>
      <c r="KYQ418" s="762"/>
      <c r="KYR418" s="763"/>
      <c r="KYS418" s="761">
        <f>PRESUPUESTO!KYT80</f>
        <v>0</v>
      </c>
      <c r="KYT418" s="762"/>
      <c r="KYU418" s="762"/>
      <c r="KYV418" s="762"/>
      <c r="KYW418" s="762"/>
      <c r="KYX418" s="762"/>
      <c r="KYY418" s="762"/>
      <c r="KYZ418" s="763"/>
      <c r="KZA418" s="761">
        <f>PRESUPUESTO!KZB80</f>
        <v>0</v>
      </c>
      <c r="KZB418" s="762"/>
      <c r="KZC418" s="762"/>
      <c r="KZD418" s="762"/>
      <c r="KZE418" s="762"/>
      <c r="KZF418" s="762"/>
      <c r="KZG418" s="762"/>
      <c r="KZH418" s="763"/>
      <c r="KZI418" s="761">
        <f>PRESUPUESTO!KZJ80</f>
        <v>0</v>
      </c>
      <c r="KZJ418" s="762"/>
      <c r="KZK418" s="762"/>
      <c r="KZL418" s="762"/>
      <c r="KZM418" s="762"/>
      <c r="KZN418" s="762"/>
      <c r="KZO418" s="762"/>
      <c r="KZP418" s="763"/>
      <c r="KZQ418" s="761">
        <f>PRESUPUESTO!KZR80</f>
        <v>0</v>
      </c>
      <c r="KZR418" s="762"/>
      <c r="KZS418" s="762"/>
      <c r="KZT418" s="762"/>
      <c r="KZU418" s="762"/>
      <c r="KZV418" s="762"/>
      <c r="KZW418" s="762"/>
      <c r="KZX418" s="763"/>
      <c r="KZY418" s="761">
        <f>PRESUPUESTO!KZZ80</f>
        <v>0</v>
      </c>
      <c r="KZZ418" s="762"/>
      <c r="LAA418" s="762"/>
      <c r="LAB418" s="762"/>
      <c r="LAC418" s="762"/>
      <c r="LAD418" s="762"/>
      <c r="LAE418" s="762"/>
      <c r="LAF418" s="763"/>
      <c r="LAG418" s="761">
        <f>PRESUPUESTO!LAH80</f>
        <v>0</v>
      </c>
      <c r="LAH418" s="762"/>
      <c r="LAI418" s="762"/>
      <c r="LAJ418" s="762"/>
      <c r="LAK418" s="762"/>
      <c r="LAL418" s="762"/>
      <c r="LAM418" s="762"/>
      <c r="LAN418" s="763"/>
      <c r="LAO418" s="761">
        <f>PRESUPUESTO!LAP80</f>
        <v>0</v>
      </c>
      <c r="LAP418" s="762"/>
      <c r="LAQ418" s="762"/>
      <c r="LAR418" s="762"/>
      <c r="LAS418" s="762"/>
      <c r="LAT418" s="762"/>
      <c r="LAU418" s="762"/>
      <c r="LAV418" s="763"/>
      <c r="LAW418" s="761">
        <f>PRESUPUESTO!LAX80</f>
        <v>0</v>
      </c>
      <c r="LAX418" s="762"/>
      <c r="LAY418" s="762"/>
      <c r="LAZ418" s="762"/>
      <c r="LBA418" s="762"/>
      <c r="LBB418" s="762"/>
      <c r="LBC418" s="762"/>
      <c r="LBD418" s="763"/>
      <c r="LBE418" s="761">
        <f>PRESUPUESTO!LBF80</f>
        <v>0</v>
      </c>
      <c r="LBF418" s="762"/>
      <c r="LBG418" s="762"/>
      <c r="LBH418" s="762"/>
      <c r="LBI418" s="762"/>
      <c r="LBJ418" s="762"/>
      <c r="LBK418" s="762"/>
      <c r="LBL418" s="763"/>
      <c r="LBM418" s="761">
        <f>PRESUPUESTO!LBN80</f>
        <v>0</v>
      </c>
      <c r="LBN418" s="762"/>
      <c r="LBO418" s="762"/>
      <c r="LBP418" s="762"/>
      <c r="LBQ418" s="762"/>
      <c r="LBR418" s="762"/>
      <c r="LBS418" s="762"/>
      <c r="LBT418" s="763"/>
      <c r="LBU418" s="761">
        <f>PRESUPUESTO!LBV80</f>
        <v>0</v>
      </c>
      <c r="LBV418" s="762"/>
      <c r="LBW418" s="762"/>
      <c r="LBX418" s="762"/>
      <c r="LBY418" s="762"/>
      <c r="LBZ418" s="762"/>
      <c r="LCA418" s="762"/>
      <c r="LCB418" s="763"/>
      <c r="LCC418" s="761">
        <f>PRESUPUESTO!LCD80</f>
        <v>0</v>
      </c>
      <c r="LCD418" s="762"/>
      <c r="LCE418" s="762"/>
      <c r="LCF418" s="762"/>
      <c r="LCG418" s="762"/>
      <c r="LCH418" s="762"/>
      <c r="LCI418" s="762"/>
      <c r="LCJ418" s="763"/>
      <c r="LCK418" s="761">
        <f>PRESUPUESTO!LCL80</f>
        <v>0</v>
      </c>
      <c r="LCL418" s="762"/>
      <c r="LCM418" s="762"/>
      <c r="LCN418" s="762"/>
      <c r="LCO418" s="762"/>
      <c r="LCP418" s="762"/>
      <c r="LCQ418" s="762"/>
      <c r="LCR418" s="763"/>
      <c r="LCS418" s="761">
        <f>PRESUPUESTO!LCT80</f>
        <v>0</v>
      </c>
      <c r="LCT418" s="762"/>
      <c r="LCU418" s="762"/>
      <c r="LCV418" s="762"/>
      <c r="LCW418" s="762"/>
      <c r="LCX418" s="762"/>
      <c r="LCY418" s="762"/>
      <c r="LCZ418" s="763"/>
      <c r="LDA418" s="761">
        <f>PRESUPUESTO!LDB80</f>
        <v>0</v>
      </c>
      <c r="LDB418" s="762"/>
      <c r="LDC418" s="762"/>
      <c r="LDD418" s="762"/>
      <c r="LDE418" s="762"/>
      <c r="LDF418" s="762"/>
      <c r="LDG418" s="762"/>
      <c r="LDH418" s="763"/>
      <c r="LDI418" s="761">
        <f>PRESUPUESTO!LDJ80</f>
        <v>0</v>
      </c>
      <c r="LDJ418" s="762"/>
      <c r="LDK418" s="762"/>
      <c r="LDL418" s="762"/>
      <c r="LDM418" s="762"/>
      <c r="LDN418" s="762"/>
      <c r="LDO418" s="762"/>
      <c r="LDP418" s="763"/>
      <c r="LDQ418" s="761">
        <f>PRESUPUESTO!LDR80</f>
        <v>0</v>
      </c>
      <c r="LDR418" s="762"/>
      <c r="LDS418" s="762"/>
      <c r="LDT418" s="762"/>
      <c r="LDU418" s="762"/>
      <c r="LDV418" s="762"/>
      <c r="LDW418" s="762"/>
      <c r="LDX418" s="763"/>
      <c r="LDY418" s="761">
        <f>PRESUPUESTO!LDZ80</f>
        <v>0</v>
      </c>
      <c r="LDZ418" s="762"/>
      <c r="LEA418" s="762"/>
      <c r="LEB418" s="762"/>
      <c r="LEC418" s="762"/>
      <c r="LED418" s="762"/>
      <c r="LEE418" s="762"/>
      <c r="LEF418" s="763"/>
      <c r="LEG418" s="761">
        <f>PRESUPUESTO!LEH80</f>
        <v>0</v>
      </c>
      <c r="LEH418" s="762"/>
      <c r="LEI418" s="762"/>
      <c r="LEJ418" s="762"/>
      <c r="LEK418" s="762"/>
      <c r="LEL418" s="762"/>
      <c r="LEM418" s="762"/>
      <c r="LEN418" s="763"/>
      <c r="LEO418" s="761">
        <f>PRESUPUESTO!LEP80</f>
        <v>0</v>
      </c>
      <c r="LEP418" s="762"/>
      <c r="LEQ418" s="762"/>
      <c r="LER418" s="762"/>
      <c r="LES418" s="762"/>
      <c r="LET418" s="762"/>
      <c r="LEU418" s="762"/>
      <c r="LEV418" s="763"/>
      <c r="LEW418" s="761">
        <f>PRESUPUESTO!LEX80</f>
        <v>0</v>
      </c>
      <c r="LEX418" s="762"/>
      <c r="LEY418" s="762"/>
      <c r="LEZ418" s="762"/>
      <c r="LFA418" s="762"/>
      <c r="LFB418" s="762"/>
      <c r="LFC418" s="762"/>
      <c r="LFD418" s="763"/>
      <c r="LFE418" s="761">
        <f>PRESUPUESTO!LFF80</f>
        <v>0</v>
      </c>
      <c r="LFF418" s="762"/>
      <c r="LFG418" s="762"/>
      <c r="LFH418" s="762"/>
      <c r="LFI418" s="762"/>
      <c r="LFJ418" s="762"/>
      <c r="LFK418" s="762"/>
      <c r="LFL418" s="763"/>
      <c r="LFM418" s="761">
        <f>PRESUPUESTO!LFN80</f>
        <v>0</v>
      </c>
      <c r="LFN418" s="762"/>
      <c r="LFO418" s="762"/>
      <c r="LFP418" s="762"/>
      <c r="LFQ418" s="762"/>
      <c r="LFR418" s="762"/>
      <c r="LFS418" s="762"/>
      <c r="LFT418" s="763"/>
      <c r="LFU418" s="761">
        <f>PRESUPUESTO!LFV80</f>
        <v>0</v>
      </c>
      <c r="LFV418" s="762"/>
      <c r="LFW418" s="762"/>
      <c r="LFX418" s="762"/>
      <c r="LFY418" s="762"/>
      <c r="LFZ418" s="762"/>
      <c r="LGA418" s="762"/>
      <c r="LGB418" s="763"/>
      <c r="LGC418" s="761">
        <f>PRESUPUESTO!LGD80</f>
        <v>0</v>
      </c>
      <c r="LGD418" s="762"/>
      <c r="LGE418" s="762"/>
      <c r="LGF418" s="762"/>
      <c r="LGG418" s="762"/>
      <c r="LGH418" s="762"/>
      <c r="LGI418" s="762"/>
      <c r="LGJ418" s="763"/>
      <c r="LGK418" s="761">
        <f>PRESUPUESTO!LGL80</f>
        <v>0</v>
      </c>
      <c r="LGL418" s="762"/>
      <c r="LGM418" s="762"/>
      <c r="LGN418" s="762"/>
      <c r="LGO418" s="762"/>
      <c r="LGP418" s="762"/>
      <c r="LGQ418" s="762"/>
      <c r="LGR418" s="763"/>
      <c r="LGS418" s="761">
        <f>PRESUPUESTO!LGT80</f>
        <v>0</v>
      </c>
      <c r="LGT418" s="762"/>
      <c r="LGU418" s="762"/>
      <c r="LGV418" s="762"/>
      <c r="LGW418" s="762"/>
      <c r="LGX418" s="762"/>
      <c r="LGY418" s="762"/>
      <c r="LGZ418" s="763"/>
      <c r="LHA418" s="761">
        <f>PRESUPUESTO!LHB80</f>
        <v>0</v>
      </c>
      <c r="LHB418" s="762"/>
      <c r="LHC418" s="762"/>
      <c r="LHD418" s="762"/>
      <c r="LHE418" s="762"/>
      <c r="LHF418" s="762"/>
      <c r="LHG418" s="762"/>
      <c r="LHH418" s="763"/>
      <c r="LHI418" s="761">
        <f>PRESUPUESTO!LHJ80</f>
        <v>0</v>
      </c>
      <c r="LHJ418" s="762"/>
      <c r="LHK418" s="762"/>
      <c r="LHL418" s="762"/>
      <c r="LHM418" s="762"/>
      <c r="LHN418" s="762"/>
      <c r="LHO418" s="762"/>
      <c r="LHP418" s="763"/>
      <c r="LHQ418" s="761">
        <f>PRESUPUESTO!LHR80</f>
        <v>0</v>
      </c>
      <c r="LHR418" s="762"/>
      <c r="LHS418" s="762"/>
      <c r="LHT418" s="762"/>
      <c r="LHU418" s="762"/>
      <c r="LHV418" s="762"/>
      <c r="LHW418" s="762"/>
      <c r="LHX418" s="763"/>
      <c r="LHY418" s="761">
        <f>PRESUPUESTO!LHZ80</f>
        <v>0</v>
      </c>
      <c r="LHZ418" s="762"/>
      <c r="LIA418" s="762"/>
      <c r="LIB418" s="762"/>
      <c r="LIC418" s="762"/>
      <c r="LID418" s="762"/>
      <c r="LIE418" s="762"/>
      <c r="LIF418" s="763"/>
      <c r="LIG418" s="761">
        <f>PRESUPUESTO!LIH80</f>
        <v>0</v>
      </c>
      <c r="LIH418" s="762"/>
      <c r="LII418" s="762"/>
      <c r="LIJ418" s="762"/>
      <c r="LIK418" s="762"/>
      <c r="LIL418" s="762"/>
      <c r="LIM418" s="762"/>
      <c r="LIN418" s="763"/>
      <c r="LIO418" s="761">
        <f>PRESUPUESTO!LIP80</f>
        <v>0</v>
      </c>
      <c r="LIP418" s="762"/>
      <c r="LIQ418" s="762"/>
      <c r="LIR418" s="762"/>
      <c r="LIS418" s="762"/>
      <c r="LIT418" s="762"/>
      <c r="LIU418" s="762"/>
      <c r="LIV418" s="763"/>
      <c r="LIW418" s="761">
        <f>PRESUPUESTO!LIX80</f>
        <v>0</v>
      </c>
      <c r="LIX418" s="762"/>
      <c r="LIY418" s="762"/>
      <c r="LIZ418" s="762"/>
      <c r="LJA418" s="762"/>
      <c r="LJB418" s="762"/>
      <c r="LJC418" s="762"/>
      <c r="LJD418" s="763"/>
      <c r="LJE418" s="761">
        <f>PRESUPUESTO!LJF80</f>
        <v>0</v>
      </c>
      <c r="LJF418" s="762"/>
      <c r="LJG418" s="762"/>
      <c r="LJH418" s="762"/>
      <c r="LJI418" s="762"/>
      <c r="LJJ418" s="762"/>
      <c r="LJK418" s="762"/>
      <c r="LJL418" s="763"/>
      <c r="LJM418" s="761">
        <f>PRESUPUESTO!LJN80</f>
        <v>0</v>
      </c>
      <c r="LJN418" s="762"/>
      <c r="LJO418" s="762"/>
      <c r="LJP418" s="762"/>
      <c r="LJQ418" s="762"/>
      <c r="LJR418" s="762"/>
      <c r="LJS418" s="762"/>
      <c r="LJT418" s="763"/>
      <c r="LJU418" s="761">
        <f>PRESUPUESTO!LJV80</f>
        <v>0</v>
      </c>
      <c r="LJV418" s="762"/>
      <c r="LJW418" s="762"/>
      <c r="LJX418" s="762"/>
      <c r="LJY418" s="762"/>
      <c r="LJZ418" s="762"/>
      <c r="LKA418" s="762"/>
      <c r="LKB418" s="763"/>
      <c r="LKC418" s="761">
        <f>PRESUPUESTO!LKD80</f>
        <v>0</v>
      </c>
      <c r="LKD418" s="762"/>
      <c r="LKE418" s="762"/>
      <c r="LKF418" s="762"/>
      <c r="LKG418" s="762"/>
      <c r="LKH418" s="762"/>
      <c r="LKI418" s="762"/>
      <c r="LKJ418" s="763"/>
      <c r="LKK418" s="761">
        <f>PRESUPUESTO!LKL80</f>
        <v>0</v>
      </c>
      <c r="LKL418" s="762"/>
      <c r="LKM418" s="762"/>
      <c r="LKN418" s="762"/>
      <c r="LKO418" s="762"/>
      <c r="LKP418" s="762"/>
      <c r="LKQ418" s="762"/>
      <c r="LKR418" s="763"/>
      <c r="LKS418" s="761">
        <f>PRESUPUESTO!LKT80</f>
        <v>0</v>
      </c>
      <c r="LKT418" s="762"/>
      <c r="LKU418" s="762"/>
      <c r="LKV418" s="762"/>
      <c r="LKW418" s="762"/>
      <c r="LKX418" s="762"/>
      <c r="LKY418" s="762"/>
      <c r="LKZ418" s="763"/>
      <c r="LLA418" s="761">
        <f>PRESUPUESTO!LLB80</f>
        <v>0</v>
      </c>
      <c r="LLB418" s="762"/>
      <c r="LLC418" s="762"/>
      <c r="LLD418" s="762"/>
      <c r="LLE418" s="762"/>
      <c r="LLF418" s="762"/>
      <c r="LLG418" s="762"/>
      <c r="LLH418" s="763"/>
      <c r="LLI418" s="761">
        <f>PRESUPUESTO!LLJ80</f>
        <v>0</v>
      </c>
      <c r="LLJ418" s="762"/>
      <c r="LLK418" s="762"/>
      <c r="LLL418" s="762"/>
      <c r="LLM418" s="762"/>
      <c r="LLN418" s="762"/>
      <c r="LLO418" s="762"/>
      <c r="LLP418" s="763"/>
      <c r="LLQ418" s="761">
        <f>PRESUPUESTO!LLR80</f>
        <v>0</v>
      </c>
      <c r="LLR418" s="762"/>
      <c r="LLS418" s="762"/>
      <c r="LLT418" s="762"/>
      <c r="LLU418" s="762"/>
      <c r="LLV418" s="762"/>
      <c r="LLW418" s="762"/>
      <c r="LLX418" s="763"/>
      <c r="LLY418" s="761">
        <f>PRESUPUESTO!LLZ80</f>
        <v>0</v>
      </c>
      <c r="LLZ418" s="762"/>
      <c r="LMA418" s="762"/>
      <c r="LMB418" s="762"/>
      <c r="LMC418" s="762"/>
      <c r="LMD418" s="762"/>
      <c r="LME418" s="762"/>
      <c r="LMF418" s="763"/>
      <c r="LMG418" s="761">
        <f>PRESUPUESTO!LMH80</f>
        <v>0</v>
      </c>
      <c r="LMH418" s="762"/>
      <c r="LMI418" s="762"/>
      <c r="LMJ418" s="762"/>
      <c r="LMK418" s="762"/>
      <c r="LML418" s="762"/>
      <c r="LMM418" s="762"/>
      <c r="LMN418" s="763"/>
      <c r="LMO418" s="761">
        <f>PRESUPUESTO!LMP80</f>
        <v>0</v>
      </c>
      <c r="LMP418" s="762"/>
      <c r="LMQ418" s="762"/>
      <c r="LMR418" s="762"/>
      <c r="LMS418" s="762"/>
      <c r="LMT418" s="762"/>
      <c r="LMU418" s="762"/>
      <c r="LMV418" s="763"/>
      <c r="LMW418" s="761">
        <f>PRESUPUESTO!LMX80</f>
        <v>0</v>
      </c>
      <c r="LMX418" s="762"/>
      <c r="LMY418" s="762"/>
      <c r="LMZ418" s="762"/>
      <c r="LNA418" s="762"/>
      <c r="LNB418" s="762"/>
      <c r="LNC418" s="762"/>
      <c r="LND418" s="763"/>
      <c r="LNE418" s="761">
        <f>PRESUPUESTO!LNF80</f>
        <v>0</v>
      </c>
      <c r="LNF418" s="762"/>
      <c r="LNG418" s="762"/>
      <c r="LNH418" s="762"/>
      <c r="LNI418" s="762"/>
      <c r="LNJ418" s="762"/>
      <c r="LNK418" s="762"/>
      <c r="LNL418" s="763"/>
      <c r="LNM418" s="761">
        <f>PRESUPUESTO!LNN80</f>
        <v>0</v>
      </c>
      <c r="LNN418" s="762"/>
      <c r="LNO418" s="762"/>
      <c r="LNP418" s="762"/>
      <c r="LNQ418" s="762"/>
      <c r="LNR418" s="762"/>
      <c r="LNS418" s="762"/>
      <c r="LNT418" s="763"/>
      <c r="LNU418" s="761">
        <f>PRESUPUESTO!LNV80</f>
        <v>0</v>
      </c>
      <c r="LNV418" s="762"/>
      <c r="LNW418" s="762"/>
      <c r="LNX418" s="762"/>
      <c r="LNY418" s="762"/>
      <c r="LNZ418" s="762"/>
      <c r="LOA418" s="762"/>
      <c r="LOB418" s="763"/>
      <c r="LOC418" s="761">
        <f>PRESUPUESTO!LOD80</f>
        <v>0</v>
      </c>
      <c r="LOD418" s="762"/>
      <c r="LOE418" s="762"/>
      <c r="LOF418" s="762"/>
      <c r="LOG418" s="762"/>
      <c r="LOH418" s="762"/>
      <c r="LOI418" s="762"/>
      <c r="LOJ418" s="763"/>
      <c r="LOK418" s="761">
        <f>PRESUPUESTO!LOL80</f>
        <v>0</v>
      </c>
      <c r="LOL418" s="762"/>
      <c r="LOM418" s="762"/>
      <c r="LON418" s="762"/>
      <c r="LOO418" s="762"/>
      <c r="LOP418" s="762"/>
      <c r="LOQ418" s="762"/>
      <c r="LOR418" s="763"/>
      <c r="LOS418" s="761">
        <f>PRESUPUESTO!LOT80</f>
        <v>0</v>
      </c>
      <c r="LOT418" s="762"/>
      <c r="LOU418" s="762"/>
      <c r="LOV418" s="762"/>
      <c r="LOW418" s="762"/>
      <c r="LOX418" s="762"/>
      <c r="LOY418" s="762"/>
      <c r="LOZ418" s="763"/>
      <c r="LPA418" s="761">
        <f>PRESUPUESTO!LPB80</f>
        <v>0</v>
      </c>
      <c r="LPB418" s="762"/>
      <c r="LPC418" s="762"/>
      <c r="LPD418" s="762"/>
      <c r="LPE418" s="762"/>
      <c r="LPF418" s="762"/>
      <c r="LPG418" s="762"/>
      <c r="LPH418" s="763"/>
      <c r="LPI418" s="761">
        <f>PRESUPUESTO!LPJ80</f>
        <v>0</v>
      </c>
      <c r="LPJ418" s="762"/>
      <c r="LPK418" s="762"/>
      <c r="LPL418" s="762"/>
      <c r="LPM418" s="762"/>
      <c r="LPN418" s="762"/>
      <c r="LPO418" s="762"/>
      <c r="LPP418" s="763"/>
      <c r="LPQ418" s="761">
        <f>PRESUPUESTO!LPR80</f>
        <v>0</v>
      </c>
      <c r="LPR418" s="762"/>
      <c r="LPS418" s="762"/>
      <c r="LPT418" s="762"/>
      <c r="LPU418" s="762"/>
      <c r="LPV418" s="762"/>
      <c r="LPW418" s="762"/>
      <c r="LPX418" s="763"/>
      <c r="LPY418" s="761">
        <f>PRESUPUESTO!LPZ80</f>
        <v>0</v>
      </c>
      <c r="LPZ418" s="762"/>
      <c r="LQA418" s="762"/>
      <c r="LQB418" s="762"/>
      <c r="LQC418" s="762"/>
      <c r="LQD418" s="762"/>
      <c r="LQE418" s="762"/>
      <c r="LQF418" s="763"/>
      <c r="LQG418" s="761">
        <f>PRESUPUESTO!LQH80</f>
        <v>0</v>
      </c>
      <c r="LQH418" s="762"/>
      <c r="LQI418" s="762"/>
      <c r="LQJ418" s="762"/>
      <c r="LQK418" s="762"/>
      <c r="LQL418" s="762"/>
      <c r="LQM418" s="762"/>
      <c r="LQN418" s="763"/>
      <c r="LQO418" s="761">
        <f>PRESUPUESTO!LQP80</f>
        <v>0</v>
      </c>
      <c r="LQP418" s="762"/>
      <c r="LQQ418" s="762"/>
      <c r="LQR418" s="762"/>
      <c r="LQS418" s="762"/>
      <c r="LQT418" s="762"/>
      <c r="LQU418" s="762"/>
      <c r="LQV418" s="763"/>
      <c r="LQW418" s="761">
        <f>PRESUPUESTO!LQX80</f>
        <v>0</v>
      </c>
      <c r="LQX418" s="762"/>
      <c r="LQY418" s="762"/>
      <c r="LQZ418" s="762"/>
      <c r="LRA418" s="762"/>
      <c r="LRB418" s="762"/>
      <c r="LRC418" s="762"/>
      <c r="LRD418" s="763"/>
      <c r="LRE418" s="761">
        <f>PRESUPUESTO!LRF80</f>
        <v>0</v>
      </c>
      <c r="LRF418" s="762"/>
      <c r="LRG418" s="762"/>
      <c r="LRH418" s="762"/>
      <c r="LRI418" s="762"/>
      <c r="LRJ418" s="762"/>
      <c r="LRK418" s="762"/>
      <c r="LRL418" s="763"/>
      <c r="LRM418" s="761">
        <f>PRESUPUESTO!LRN80</f>
        <v>0</v>
      </c>
      <c r="LRN418" s="762"/>
      <c r="LRO418" s="762"/>
      <c r="LRP418" s="762"/>
      <c r="LRQ418" s="762"/>
      <c r="LRR418" s="762"/>
      <c r="LRS418" s="762"/>
      <c r="LRT418" s="763"/>
      <c r="LRU418" s="761">
        <f>PRESUPUESTO!LRV80</f>
        <v>0</v>
      </c>
      <c r="LRV418" s="762"/>
      <c r="LRW418" s="762"/>
      <c r="LRX418" s="762"/>
      <c r="LRY418" s="762"/>
      <c r="LRZ418" s="762"/>
      <c r="LSA418" s="762"/>
      <c r="LSB418" s="763"/>
      <c r="LSC418" s="761">
        <f>PRESUPUESTO!LSD80</f>
        <v>0</v>
      </c>
      <c r="LSD418" s="762"/>
      <c r="LSE418" s="762"/>
      <c r="LSF418" s="762"/>
      <c r="LSG418" s="762"/>
      <c r="LSH418" s="762"/>
      <c r="LSI418" s="762"/>
      <c r="LSJ418" s="763"/>
      <c r="LSK418" s="761">
        <f>PRESUPUESTO!LSL80</f>
        <v>0</v>
      </c>
      <c r="LSL418" s="762"/>
      <c r="LSM418" s="762"/>
      <c r="LSN418" s="762"/>
      <c r="LSO418" s="762"/>
      <c r="LSP418" s="762"/>
      <c r="LSQ418" s="762"/>
      <c r="LSR418" s="763"/>
      <c r="LSS418" s="761">
        <f>PRESUPUESTO!LST80</f>
        <v>0</v>
      </c>
      <c r="LST418" s="762"/>
      <c r="LSU418" s="762"/>
      <c r="LSV418" s="762"/>
      <c r="LSW418" s="762"/>
      <c r="LSX418" s="762"/>
      <c r="LSY418" s="762"/>
      <c r="LSZ418" s="763"/>
      <c r="LTA418" s="761">
        <f>PRESUPUESTO!LTB80</f>
        <v>0</v>
      </c>
      <c r="LTB418" s="762"/>
      <c r="LTC418" s="762"/>
      <c r="LTD418" s="762"/>
      <c r="LTE418" s="762"/>
      <c r="LTF418" s="762"/>
      <c r="LTG418" s="762"/>
      <c r="LTH418" s="763"/>
      <c r="LTI418" s="761">
        <f>PRESUPUESTO!LTJ80</f>
        <v>0</v>
      </c>
      <c r="LTJ418" s="762"/>
      <c r="LTK418" s="762"/>
      <c r="LTL418" s="762"/>
      <c r="LTM418" s="762"/>
      <c r="LTN418" s="762"/>
      <c r="LTO418" s="762"/>
      <c r="LTP418" s="763"/>
      <c r="LTQ418" s="761">
        <f>PRESUPUESTO!LTR80</f>
        <v>0</v>
      </c>
      <c r="LTR418" s="762"/>
      <c r="LTS418" s="762"/>
      <c r="LTT418" s="762"/>
      <c r="LTU418" s="762"/>
      <c r="LTV418" s="762"/>
      <c r="LTW418" s="762"/>
      <c r="LTX418" s="763"/>
      <c r="LTY418" s="761">
        <f>PRESUPUESTO!LTZ80</f>
        <v>0</v>
      </c>
      <c r="LTZ418" s="762"/>
      <c r="LUA418" s="762"/>
      <c r="LUB418" s="762"/>
      <c r="LUC418" s="762"/>
      <c r="LUD418" s="762"/>
      <c r="LUE418" s="762"/>
      <c r="LUF418" s="763"/>
      <c r="LUG418" s="761">
        <f>PRESUPUESTO!LUH80</f>
        <v>0</v>
      </c>
      <c r="LUH418" s="762"/>
      <c r="LUI418" s="762"/>
      <c r="LUJ418" s="762"/>
      <c r="LUK418" s="762"/>
      <c r="LUL418" s="762"/>
      <c r="LUM418" s="762"/>
      <c r="LUN418" s="763"/>
      <c r="LUO418" s="761">
        <f>PRESUPUESTO!LUP80</f>
        <v>0</v>
      </c>
      <c r="LUP418" s="762"/>
      <c r="LUQ418" s="762"/>
      <c r="LUR418" s="762"/>
      <c r="LUS418" s="762"/>
      <c r="LUT418" s="762"/>
      <c r="LUU418" s="762"/>
      <c r="LUV418" s="763"/>
      <c r="LUW418" s="761">
        <f>PRESUPUESTO!LUX80</f>
        <v>0</v>
      </c>
      <c r="LUX418" s="762"/>
      <c r="LUY418" s="762"/>
      <c r="LUZ418" s="762"/>
      <c r="LVA418" s="762"/>
      <c r="LVB418" s="762"/>
      <c r="LVC418" s="762"/>
      <c r="LVD418" s="763"/>
      <c r="LVE418" s="761">
        <f>PRESUPUESTO!LVF80</f>
        <v>0</v>
      </c>
      <c r="LVF418" s="762"/>
      <c r="LVG418" s="762"/>
      <c r="LVH418" s="762"/>
      <c r="LVI418" s="762"/>
      <c r="LVJ418" s="762"/>
      <c r="LVK418" s="762"/>
      <c r="LVL418" s="763"/>
      <c r="LVM418" s="761">
        <f>PRESUPUESTO!LVN80</f>
        <v>0</v>
      </c>
      <c r="LVN418" s="762"/>
      <c r="LVO418" s="762"/>
      <c r="LVP418" s="762"/>
      <c r="LVQ418" s="762"/>
      <c r="LVR418" s="762"/>
      <c r="LVS418" s="762"/>
      <c r="LVT418" s="763"/>
      <c r="LVU418" s="761">
        <f>PRESUPUESTO!LVV80</f>
        <v>0</v>
      </c>
      <c r="LVV418" s="762"/>
      <c r="LVW418" s="762"/>
      <c r="LVX418" s="762"/>
      <c r="LVY418" s="762"/>
      <c r="LVZ418" s="762"/>
      <c r="LWA418" s="762"/>
      <c r="LWB418" s="763"/>
      <c r="LWC418" s="761">
        <f>PRESUPUESTO!LWD80</f>
        <v>0</v>
      </c>
      <c r="LWD418" s="762"/>
      <c r="LWE418" s="762"/>
      <c r="LWF418" s="762"/>
      <c r="LWG418" s="762"/>
      <c r="LWH418" s="762"/>
      <c r="LWI418" s="762"/>
      <c r="LWJ418" s="763"/>
      <c r="LWK418" s="761">
        <f>PRESUPUESTO!LWL80</f>
        <v>0</v>
      </c>
      <c r="LWL418" s="762"/>
      <c r="LWM418" s="762"/>
      <c r="LWN418" s="762"/>
      <c r="LWO418" s="762"/>
      <c r="LWP418" s="762"/>
      <c r="LWQ418" s="762"/>
      <c r="LWR418" s="763"/>
      <c r="LWS418" s="761">
        <f>PRESUPUESTO!LWT80</f>
        <v>0</v>
      </c>
      <c r="LWT418" s="762"/>
      <c r="LWU418" s="762"/>
      <c r="LWV418" s="762"/>
      <c r="LWW418" s="762"/>
      <c r="LWX418" s="762"/>
      <c r="LWY418" s="762"/>
      <c r="LWZ418" s="763"/>
      <c r="LXA418" s="761">
        <f>PRESUPUESTO!LXB80</f>
        <v>0</v>
      </c>
      <c r="LXB418" s="762"/>
      <c r="LXC418" s="762"/>
      <c r="LXD418" s="762"/>
      <c r="LXE418" s="762"/>
      <c r="LXF418" s="762"/>
      <c r="LXG418" s="762"/>
      <c r="LXH418" s="763"/>
      <c r="LXI418" s="761">
        <f>PRESUPUESTO!LXJ80</f>
        <v>0</v>
      </c>
      <c r="LXJ418" s="762"/>
      <c r="LXK418" s="762"/>
      <c r="LXL418" s="762"/>
      <c r="LXM418" s="762"/>
      <c r="LXN418" s="762"/>
      <c r="LXO418" s="762"/>
      <c r="LXP418" s="763"/>
      <c r="LXQ418" s="761">
        <f>PRESUPUESTO!LXR80</f>
        <v>0</v>
      </c>
      <c r="LXR418" s="762"/>
      <c r="LXS418" s="762"/>
      <c r="LXT418" s="762"/>
      <c r="LXU418" s="762"/>
      <c r="LXV418" s="762"/>
      <c r="LXW418" s="762"/>
      <c r="LXX418" s="763"/>
      <c r="LXY418" s="761">
        <f>PRESUPUESTO!LXZ80</f>
        <v>0</v>
      </c>
      <c r="LXZ418" s="762"/>
      <c r="LYA418" s="762"/>
      <c r="LYB418" s="762"/>
      <c r="LYC418" s="762"/>
      <c r="LYD418" s="762"/>
      <c r="LYE418" s="762"/>
      <c r="LYF418" s="763"/>
      <c r="LYG418" s="761">
        <f>PRESUPUESTO!LYH80</f>
        <v>0</v>
      </c>
      <c r="LYH418" s="762"/>
      <c r="LYI418" s="762"/>
      <c r="LYJ418" s="762"/>
      <c r="LYK418" s="762"/>
      <c r="LYL418" s="762"/>
      <c r="LYM418" s="762"/>
      <c r="LYN418" s="763"/>
      <c r="LYO418" s="761">
        <f>PRESUPUESTO!LYP80</f>
        <v>0</v>
      </c>
      <c r="LYP418" s="762"/>
      <c r="LYQ418" s="762"/>
      <c r="LYR418" s="762"/>
      <c r="LYS418" s="762"/>
      <c r="LYT418" s="762"/>
      <c r="LYU418" s="762"/>
      <c r="LYV418" s="763"/>
      <c r="LYW418" s="761">
        <f>PRESUPUESTO!LYX80</f>
        <v>0</v>
      </c>
      <c r="LYX418" s="762"/>
      <c r="LYY418" s="762"/>
      <c r="LYZ418" s="762"/>
      <c r="LZA418" s="762"/>
      <c r="LZB418" s="762"/>
      <c r="LZC418" s="762"/>
      <c r="LZD418" s="763"/>
      <c r="LZE418" s="761">
        <f>PRESUPUESTO!LZF80</f>
        <v>0</v>
      </c>
      <c r="LZF418" s="762"/>
      <c r="LZG418" s="762"/>
      <c r="LZH418" s="762"/>
      <c r="LZI418" s="762"/>
      <c r="LZJ418" s="762"/>
      <c r="LZK418" s="762"/>
      <c r="LZL418" s="763"/>
      <c r="LZM418" s="761">
        <f>PRESUPUESTO!LZN80</f>
        <v>0</v>
      </c>
      <c r="LZN418" s="762"/>
      <c r="LZO418" s="762"/>
      <c r="LZP418" s="762"/>
      <c r="LZQ418" s="762"/>
      <c r="LZR418" s="762"/>
      <c r="LZS418" s="762"/>
      <c r="LZT418" s="763"/>
      <c r="LZU418" s="761">
        <f>PRESUPUESTO!LZV80</f>
        <v>0</v>
      </c>
      <c r="LZV418" s="762"/>
      <c r="LZW418" s="762"/>
      <c r="LZX418" s="762"/>
      <c r="LZY418" s="762"/>
      <c r="LZZ418" s="762"/>
      <c r="MAA418" s="762"/>
      <c r="MAB418" s="763"/>
      <c r="MAC418" s="761">
        <f>PRESUPUESTO!MAD80</f>
        <v>0</v>
      </c>
      <c r="MAD418" s="762"/>
      <c r="MAE418" s="762"/>
      <c r="MAF418" s="762"/>
      <c r="MAG418" s="762"/>
      <c r="MAH418" s="762"/>
      <c r="MAI418" s="762"/>
      <c r="MAJ418" s="763"/>
      <c r="MAK418" s="761">
        <f>PRESUPUESTO!MAL80</f>
        <v>0</v>
      </c>
      <c r="MAL418" s="762"/>
      <c r="MAM418" s="762"/>
      <c r="MAN418" s="762"/>
      <c r="MAO418" s="762"/>
      <c r="MAP418" s="762"/>
      <c r="MAQ418" s="762"/>
      <c r="MAR418" s="763"/>
      <c r="MAS418" s="761">
        <f>PRESUPUESTO!MAT80</f>
        <v>0</v>
      </c>
      <c r="MAT418" s="762"/>
      <c r="MAU418" s="762"/>
      <c r="MAV418" s="762"/>
      <c r="MAW418" s="762"/>
      <c r="MAX418" s="762"/>
      <c r="MAY418" s="762"/>
      <c r="MAZ418" s="763"/>
      <c r="MBA418" s="761">
        <f>PRESUPUESTO!MBB80</f>
        <v>0</v>
      </c>
      <c r="MBB418" s="762"/>
      <c r="MBC418" s="762"/>
      <c r="MBD418" s="762"/>
      <c r="MBE418" s="762"/>
      <c r="MBF418" s="762"/>
      <c r="MBG418" s="762"/>
      <c r="MBH418" s="763"/>
      <c r="MBI418" s="761">
        <f>PRESUPUESTO!MBJ80</f>
        <v>0</v>
      </c>
      <c r="MBJ418" s="762"/>
      <c r="MBK418" s="762"/>
      <c r="MBL418" s="762"/>
      <c r="MBM418" s="762"/>
      <c r="MBN418" s="762"/>
      <c r="MBO418" s="762"/>
      <c r="MBP418" s="763"/>
      <c r="MBQ418" s="761">
        <f>PRESUPUESTO!MBR80</f>
        <v>0</v>
      </c>
      <c r="MBR418" s="762"/>
      <c r="MBS418" s="762"/>
      <c r="MBT418" s="762"/>
      <c r="MBU418" s="762"/>
      <c r="MBV418" s="762"/>
      <c r="MBW418" s="762"/>
      <c r="MBX418" s="763"/>
      <c r="MBY418" s="761">
        <f>PRESUPUESTO!MBZ80</f>
        <v>0</v>
      </c>
      <c r="MBZ418" s="762"/>
      <c r="MCA418" s="762"/>
      <c r="MCB418" s="762"/>
      <c r="MCC418" s="762"/>
      <c r="MCD418" s="762"/>
      <c r="MCE418" s="762"/>
      <c r="MCF418" s="763"/>
      <c r="MCG418" s="761">
        <f>PRESUPUESTO!MCH80</f>
        <v>0</v>
      </c>
      <c r="MCH418" s="762"/>
      <c r="MCI418" s="762"/>
      <c r="MCJ418" s="762"/>
      <c r="MCK418" s="762"/>
      <c r="MCL418" s="762"/>
      <c r="MCM418" s="762"/>
      <c r="MCN418" s="763"/>
      <c r="MCO418" s="761">
        <f>PRESUPUESTO!MCP80</f>
        <v>0</v>
      </c>
      <c r="MCP418" s="762"/>
      <c r="MCQ418" s="762"/>
      <c r="MCR418" s="762"/>
      <c r="MCS418" s="762"/>
      <c r="MCT418" s="762"/>
      <c r="MCU418" s="762"/>
      <c r="MCV418" s="763"/>
      <c r="MCW418" s="761">
        <f>PRESUPUESTO!MCX80</f>
        <v>0</v>
      </c>
      <c r="MCX418" s="762"/>
      <c r="MCY418" s="762"/>
      <c r="MCZ418" s="762"/>
      <c r="MDA418" s="762"/>
      <c r="MDB418" s="762"/>
      <c r="MDC418" s="762"/>
      <c r="MDD418" s="763"/>
      <c r="MDE418" s="761">
        <f>PRESUPUESTO!MDF80</f>
        <v>0</v>
      </c>
      <c r="MDF418" s="762"/>
      <c r="MDG418" s="762"/>
      <c r="MDH418" s="762"/>
      <c r="MDI418" s="762"/>
      <c r="MDJ418" s="762"/>
      <c r="MDK418" s="762"/>
      <c r="MDL418" s="763"/>
      <c r="MDM418" s="761">
        <f>PRESUPUESTO!MDN80</f>
        <v>0</v>
      </c>
      <c r="MDN418" s="762"/>
      <c r="MDO418" s="762"/>
      <c r="MDP418" s="762"/>
      <c r="MDQ418" s="762"/>
      <c r="MDR418" s="762"/>
      <c r="MDS418" s="762"/>
      <c r="MDT418" s="763"/>
      <c r="MDU418" s="761">
        <f>PRESUPUESTO!MDV80</f>
        <v>0</v>
      </c>
      <c r="MDV418" s="762"/>
      <c r="MDW418" s="762"/>
      <c r="MDX418" s="762"/>
      <c r="MDY418" s="762"/>
      <c r="MDZ418" s="762"/>
      <c r="MEA418" s="762"/>
      <c r="MEB418" s="763"/>
      <c r="MEC418" s="761">
        <f>PRESUPUESTO!MED80</f>
        <v>0</v>
      </c>
      <c r="MED418" s="762"/>
      <c r="MEE418" s="762"/>
      <c r="MEF418" s="762"/>
      <c r="MEG418" s="762"/>
      <c r="MEH418" s="762"/>
      <c r="MEI418" s="762"/>
      <c r="MEJ418" s="763"/>
      <c r="MEK418" s="761">
        <f>PRESUPUESTO!MEL80</f>
        <v>0</v>
      </c>
      <c r="MEL418" s="762"/>
      <c r="MEM418" s="762"/>
      <c r="MEN418" s="762"/>
      <c r="MEO418" s="762"/>
      <c r="MEP418" s="762"/>
      <c r="MEQ418" s="762"/>
      <c r="MER418" s="763"/>
      <c r="MES418" s="761">
        <f>PRESUPUESTO!MET80</f>
        <v>0</v>
      </c>
      <c r="MET418" s="762"/>
      <c r="MEU418" s="762"/>
      <c r="MEV418" s="762"/>
      <c r="MEW418" s="762"/>
      <c r="MEX418" s="762"/>
      <c r="MEY418" s="762"/>
      <c r="MEZ418" s="763"/>
      <c r="MFA418" s="761">
        <f>PRESUPUESTO!MFB80</f>
        <v>0</v>
      </c>
      <c r="MFB418" s="762"/>
      <c r="MFC418" s="762"/>
      <c r="MFD418" s="762"/>
      <c r="MFE418" s="762"/>
      <c r="MFF418" s="762"/>
      <c r="MFG418" s="762"/>
      <c r="MFH418" s="763"/>
      <c r="MFI418" s="761">
        <f>PRESUPUESTO!MFJ80</f>
        <v>0</v>
      </c>
      <c r="MFJ418" s="762"/>
      <c r="MFK418" s="762"/>
      <c r="MFL418" s="762"/>
      <c r="MFM418" s="762"/>
      <c r="MFN418" s="762"/>
      <c r="MFO418" s="762"/>
      <c r="MFP418" s="763"/>
      <c r="MFQ418" s="761">
        <f>PRESUPUESTO!MFR80</f>
        <v>0</v>
      </c>
      <c r="MFR418" s="762"/>
      <c r="MFS418" s="762"/>
      <c r="MFT418" s="762"/>
      <c r="MFU418" s="762"/>
      <c r="MFV418" s="762"/>
      <c r="MFW418" s="762"/>
      <c r="MFX418" s="763"/>
      <c r="MFY418" s="761">
        <f>PRESUPUESTO!MFZ80</f>
        <v>0</v>
      </c>
      <c r="MFZ418" s="762"/>
      <c r="MGA418" s="762"/>
      <c r="MGB418" s="762"/>
      <c r="MGC418" s="762"/>
      <c r="MGD418" s="762"/>
      <c r="MGE418" s="762"/>
      <c r="MGF418" s="763"/>
      <c r="MGG418" s="761">
        <f>PRESUPUESTO!MGH80</f>
        <v>0</v>
      </c>
      <c r="MGH418" s="762"/>
      <c r="MGI418" s="762"/>
      <c r="MGJ418" s="762"/>
      <c r="MGK418" s="762"/>
      <c r="MGL418" s="762"/>
      <c r="MGM418" s="762"/>
      <c r="MGN418" s="763"/>
      <c r="MGO418" s="761">
        <f>PRESUPUESTO!MGP80</f>
        <v>0</v>
      </c>
      <c r="MGP418" s="762"/>
      <c r="MGQ418" s="762"/>
      <c r="MGR418" s="762"/>
      <c r="MGS418" s="762"/>
      <c r="MGT418" s="762"/>
      <c r="MGU418" s="762"/>
      <c r="MGV418" s="763"/>
      <c r="MGW418" s="761">
        <f>PRESUPUESTO!MGX80</f>
        <v>0</v>
      </c>
      <c r="MGX418" s="762"/>
      <c r="MGY418" s="762"/>
      <c r="MGZ418" s="762"/>
      <c r="MHA418" s="762"/>
      <c r="MHB418" s="762"/>
      <c r="MHC418" s="762"/>
      <c r="MHD418" s="763"/>
      <c r="MHE418" s="761">
        <f>PRESUPUESTO!MHF80</f>
        <v>0</v>
      </c>
      <c r="MHF418" s="762"/>
      <c r="MHG418" s="762"/>
      <c r="MHH418" s="762"/>
      <c r="MHI418" s="762"/>
      <c r="MHJ418" s="762"/>
      <c r="MHK418" s="762"/>
      <c r="MHL418" s="763"/>
      <c r="MHM418" s="761">
        <f>PRESUPUESTO!MHN80</f>
        <v>0</v>
      </c>
      <c r="MHN418" s="762"/>
      <c r="MHO418" s="762"/>
      <c r="MHP418" s="762"/>
      <c r="MHQ418" s="762"/>
      <c r="MHR418" s="762"/>
      <c r="MHS418" s="762"/>
      <c r="MHT418" s="763"/>
      <c r="MHU418" s="761">
        <f>PRESUPUESTO!MHV80</f>
        <v>0</v>
      </c>
      <c r="MHV418" s="762"/>
      <c r="MHW418" s="762"/>
      <c r="MHX418" s="762"/>
      <c r="MHY418" s="762"/>
      <c r="MHZ418" s="762"/>
      <c r="MIA418" s="762"/>
      <c r="MIB418" s="763"/>
      <c r="MIC418" s="761">
        <f>PRESUPUESTO!MID80</f>
        <v>0</v>
      </c>
      <c r="MID418" s="762"/>
      <c r="MIE418" s="762"/>
      <c r="MIF418" s="762"/>
      <c r="MIG418" s="762"/>
      <c r="MIH418" s="762"/>
      <c r="MII418" s="762"/>
      <c r="MIJ418" s="763"/>
      <c r="MIK418" s="761">
        <f>PRESUPUESTO!MIL80</f>
        <v>0</v>
      </c>
      <c r="MIL418" s="762"/>
      <c r="MIM418" s="762"/>
      <c r="MIN418" s="762"/>
      <c r="MIO418" s="762"/>
      <c r="MIP418" s="762"/>
      <c r="MIQ418" s="762"/>
      <c r="MIR418" s="763"/>
      <c r="MIS418" s="761">
        <f>PRESUPUESTO!MIT80</f>
        <v>0</v>
      </c>
      <c r="MIT418" s="762"/>
      <c r="MIU418" s="762"/>
      <c r="MIV418" s="762"/>
      <c r="MIW418" s="762"/>
      <c r="MIX418" s="762"/>
      <c r="MIY418" s="762"/>
      <c r="MIZ418" s="763"/>
      <c r="MJA418" s="761">
        <f>PRESUPUESTO!MJB80</f>
        <v>0</v>
      </c>
      <c r="MJB418" s="762"/>
      <c r="MJC418" s="762"/>
      <c r="MJD418" s="762"/>
      <c r="MJE418" s="762"/>
      <c r="MJF418" s="762"/>
      <c r="MJG418" s="762"/>
      <c r="MJH418" s="763"/>
      <c r="MJI418" s="761">
        <f>PRESUPUESTO!MJJ80</f>
        <v>0</v>
      </c>
      <c r="MJJ418" s="762"/>
      <c r="MJK418" s="762"/>
      <c r="MJL418" s="762"/>
      <c r="MJM418" s="762"/>
      <c r="MJN418" s="762"/>
      <c r="MJO418" s="762"/>
      <c r="MJP418" s="763"/>
      <c r="MJQ418" s="761">
        <f>PRESUPUESTO!MJR80</f>
        <v>0</v>
      </c>
      <c r="MJR418" s="762"/>
      <c r="MJS418" s="762"/>
      <c r="MJT418" s="762"/>
      <c r="MJU418" s="762"/>
      <c r="MJV418" s="762"/>
      <c r="MJW418" s="762"/>
      <c r="MJX418" s="763"/>
      <c r="MJY418" s="761">
        <f>PRESUPUESTO!MJZ80</f>
        <v>0</v>
      </c>
      <c r="MJZ418" s="762"/>
      <c r="MKA418" s="762"/>
      <c r="MKB418" s="762"/>
      <c r="MKC418" s="762"/>
      <c r="MKD418" s="762"/>
      <c r="MKE418" s="762"/>
      <c r="MKF418" s="763"/>
      <c r="MKG418" s="761">
        <f>PRESUPUESTO!MKH80</f>
        <v>0</v>
      </c>
      <c r="MKH418" s="762"/>
      <c r="MKI418" s="762"/>
      <c r="MKJ418" s="762"/>
      <c r="MKK418" s="762"/>
      <c r="MKL418" s="762"/>
      <c r="MKM418" s="762"/>
      <c r="MKN418" s="763"/>
      <c r="MKO418" s="761">
        <f>PRESUPUESTO!MKP80</f>
        <v>0</v>
      </c>
      <c r="MKP418" s="762"/>
      <c r="MKQ418" s="762"/>
      <c r="MKR418" s="762"/>
      <c r="MKS418" s="762"/>
      <c r="MKT418" s="762"/>
      <c r="MKU418" s="762"/>
      <c r="MKV418" s="763"/>
      <c r="MKW418" s="761">
        <f>PRESUPUESTO!MKX80</f>
        <v>0</v>
      </c>
      <c r="MKX418" s="762"/>
      <c r="MKY418" s="762"/>
      <c r="MKZ418" s="762"/>
      <c r="MLA418" s="762"/>
      <c r="MLB418" s="762"/>
      <c r="MLC418" s="762"/>
      <c r="MLD418" s="763"/>
      <c r="MLE418" s="761">
        <f>PRESUPUESTO!MLF80</f>
        <v>0</v>
      </c>
      <c r="MLF418" s="762"/>
      <c r="MLG418" s="762"/>
      <c r="MLH418" s="762"/>
      <c r="MLI418" s="762"/>
      <c r="MLJ418" s="762"/>
      <c r="MLK418" s="762"/>
      <c r="MLL418" s="763"/>
      <c r="MLM418" s="761">
        <f>PRESUPUESTO!MLN80</f>
        <v>0</v>
      </c>
      <c r="MLN418" s="762"/>
      <c r="MLO418" s="762"/>
      <c r="MLP418" s="762"/>
      <c r="MLQ418" s="762"/>
      <c r="MLR418" s="762"/>
      <c r="MLS418" s="762"/>
      <c r="MLT418" s="763"/>
      <c r="MLU418" s="761">
        <f>PRESUPUESTO!MLV80</f>
        <v>0</v>
      </c>
      <c r="MLV418" s="762"/>
      <c r="MLW418" s="762"/>
      <c r="MLX418" s="762"/>
      <c r="MLY418" s="762"/>
      <c r="MLZ418" s="762"/>
      <c r="MMA418" s="762"/>
      <c r="MMB418" s="763"/>
      <c r="MMC418" s="761">
        <f>PRESUPUESTO!MMD80</f>
        <v>0</v>
      </c>
      <c r="MMD418" s="762"/>
      <c r="MME418" s="762"/>
      <c r="MMF418" s="762"/>
      <c r="MMG418" s="762"/>
      <c r="MMH418" s="762"/>
      <c r="MMI418" s="762"/>
      <c r="MMJ418" s="763"/>
      <c r="MMK418" s="761">
        <f>PRESUPUESTO!MML80</f>
        <v>0</v>
      </c>
      <c r="MML418" s="762"/>
      <c r="MMM418" s="762"/>
      <c r="MMN418" s="762"/>
      <c r="MMO418" s="762"/>
      <c r="MMP418" s="762"/>
      <c r="MMQ418" s="762"/>
      <c r="MMR418" s="763"/>
      <c r="MMS418" s="761">
        <f>PRESUPUESTO!MMT80</f>
        <v>0</v>
      </c>
      <c r="MMT418" s="762"/>
      <c r="MMU418" s="762"/>
      <c r="MMV418" s="762"/>
      <c r="MMW418" s="762"/>
      <c r="MMX418" s="762"/>
      <c r="MMY418" s="762"/>
      <c r="MMZ418" s="763"/>
      <c r="MNA418" s="761">
        <f>PRESUPUESTO!MNB80</f>
        <v>0</v>
      </c>
      <c r="MNB418" s="762"/>
      <c r="MNC418" s="762"/>
      <c r="MND418" s="762"/>
      <c r="MNE418" s="762"/>
      <c r="MNF418" s="762"/>
      <c r="MNG418" s="762"/>
      <c r="MNH418" s="763"/>
      <c r="MNI418" s="761">
        <f>PRESUPUESTO!MNJ80</f>
        <v>0</v>
      </c>
      <c r="MNJ418" s="762"/>
      <c r="MNK418" s="762"/>
      <c r="MNL418" s="762"/>
      <c r="MNM418" s="762"/>
      <c r="MNN418" s="762"/>
      <c r="MNO418" s="762"/>
      <c r="MNP418" s="763"/>
      <c r="MNQ418" s="761">
        <f>PRESUPUESTO!MNR80</f>
        <v>0</v>
      </c>
      <c r="MNR418" s="762"/>
      <c r="MNS418" s="762"/>
      <c r="MNT418" s="762"/>
      <c r="MNU418" s="762"/>
      <c r="MNV418" s="762"/>
      <c r="MNW418" s="762"/>
      <c r="MNX418" s="763"/>
      <c r="MNY418" s="761">
        <f>PRESUPUESTO!MNZ80</f>
        <v>0</v>
      </c>
      <c r="MNZ418" s="762"/>
      <c r="MOA418" s="762"/>
      <c r="MOB418" s="762"/>
      <c r="MOC418" s="762"/>
      <c r="MOD418" s="762"/>
      <c r="MOE418" s="762"/>
      <c r="MOF418" s="763"/>
      <c r="MOG418" s="761">
        <f>PRESUPUESTO!MOH80</f>
        <v>0</v>
      </c>
      <c r="MOH418" s="762"/>
      <c r="MOI418" s="762"/>
      <c r="MOJ418" s="762"/>
      <c r="MOK418" s="762"/>
      <c r="MOL418" s="762"/>
      <c r="MOM418" s="762"/>
      <c r="MON418" s="763"/>
      <c r="MOO418" s="761">
        <f>PRESUPUESTO!MOP80</f>
        <v>0</v>
      </c>
      <c r="MOP418" s="762"/>
      <c r="MOQ418" s="762"/>
      <c r="MOR418" s="762"/>
      <c r="MOS418" s="762"/>
      <c r="MOT418" s="762"/>
      <c r="MOU418" s="762"/>
      <c r="MOV418" s="763"/>
      <c r="MOW418" s="761">
        <f>PRESUPUESTO!MOX80</f>
        <v>0</v>
      </c>
      <c r="MOX418" s="762"/>
      <c r="MOY418" s="762"/>
      <c r="MOZ418" s="762"/>
      <c r="MPA418" s="762"/>
      <c r="MPB418" s="762"/>
      <c r="MPC418" s="762"/>
      <c r="MPD418" s="763"/>
      <c r="MPE418" s="761">
        <f>PRESUPUESTO!MPF80</f>
        <v>0</v>
      </c>
      <c r="MPF418" s="762"/>
      <c r="MPG418" s="762"/>
      <c r="MPH418" s="762"/>
      <c r="MPI418" s="762"/>
      <c r="MPJ418" s="762"/>
      <c r="MPK418" s="762"/>
      <c r="MPL418" s="763"/>
      <c r="MPM418" s="761">
        <f>PRESUPUESTO!MPN80</f>
        <v>0</v>
      </c>
      <c r="MPN418" s="762"/>
      <c r="MPO418" s="762"/>
      <c r="MPP418" s="762"/>
      <c r="MPQ418" s="762"/>
      <c r="MPR418" s="762"/>
      <c r="MPS418" s="762"/>
      <c r="MPT418" s="763"/>
      <c r="MPU418" s="761">
        <f>PRESUPUESTO!MPV80</f>
        <v>0</v>
      </c>
      <c r="MPV418" s="762"/>
      <c r="MPW418" s="762"/>
      <c r="MPX418" s="762"/>
      <c r="MPY418" s="762"/>
      <c r="MPZ418" s="762"/>
      <c r="MQA418" s="762"/>
      <c r="MQB418" s="763"/>
      <c r="MQC418" s="761">
        <f>PRESUPUESTO!MQD80</f>
        <v>0</v>
      </c>
      <c r="MQD418" s="762"/>
      <c r="MQE418" s="762"/>
      <c r="MQF418" s="762"/>
      <c r="MQG418" s="762"/>
      <c r="MQH418" s="762"/>
      <c r="MQI418" s="762"/>
      <c r="MQJ418" s="763"/>
      <c r="MQK418" s="761">
        <f>PRESUPUESTO!MQL80</f>
        <v>0</v>
      </c>
      <c r="MQL418" s="762"/>
      <c r="MQM418" s="762"/>
      <c r="MQN418" s="762"/>
      <c r="MQO418" s="762"/>
      <c r="MQP418" s="762"/>
      <c r="MQQ418" s="762"/>
      <c r="MQR418" s="763"/>
      <c r="MQS418" s="761">
        <f>PRESUPUESTO!MQT80</f>
        <v>0</v>
      </c>
      <c r="MQT418" s="762"/>
      <c r="MQU418" s="762"/>
      <c r="MQV418" s="762"/>
      <c r="MQW418" s="762"/>
      <c r="MQX418" s="762"/>
      <c r="MQY418" s="762"/>
      <c r="MQZ418" s="763"/>
      <c r="MRA418" s="761">
        <f>PRESUPUESTO!MRB80</f>
        <v>0</v>
      </c>
      <c r="MRB418" s="762"/>
      <c r="MRC418" s="762"/>
      <c r="MRD418" s="762"/>
      <c r="MRE418" s="762"/>
      <c r="MRF418" s="762"/>
      <c r="MRG418" s="762"/>
      <c r="MRH418" s="763"/>
      <c r="MRI418" s="761">
        <f>PRESUPUESTO!MRJ80</f>
        <v>0</v>
      </c>
      <c r="MRJ418" s="762"/>
      <c r="MRK418" s="762"/>
      <c r="MRL418" s="762"/>
      <c r="MRM418" s="762"/>
      <c r="MRN418" s="762"/>
      <c r="MRO418" s="762"/>
      <c r="MRP418" s="763"/>
      <c r="MRQ418" s="761">
        <f>PRESUPUESTO!MRR80</f>
        <v>0</v>
      </c>
      <c r="MRR418" s="762"/>
      <c r="MRS418" s="762"/>
      <c r="MRT418" s="762"/>
      <c r="MRU418" s="762"/>
      <c r="MRV418" s="762"/>
      <c r="MRW418" s="762"/>
      <c r="MRX418" s="763"/>
      <c r="MRY418" s="761">
        <f>PRESUPUESTO!MRZ80</f>
        <v>0</v>
      </c>
      <c r="MRZ418" s="762"/>
      <c r="MSA418" s="762"/>
      <c r="MSB418" s="762"/>
      <c r="MSC418" s="762"/>
      <c r="MSD418" s="762"/>
      <c r="MSE418" s="762"/>
      <c r="MSF418" s="763"/>
      <c r="MSG418" s="761">
        <f>PRESUPUESTO!MSH80</f>
        <v>0</v>
      </c>
      <c r="MSH418" s="762"/>
      <c r="MSI418" s="762"/>
      <c r="MSJ418" s="762"/>
      <c r="MSK418" s="762"/>
      <c r="MSL418" s="762"/>
      <c r="MSM418" s="762"/>
      <c r="MSN418" s="763"/>
      <c r="MSO418" s="761">
        <f>PRESUPUESTO!MSP80</f>
        <v>0</v>
      </c>
      <c r="MSP418" s="762"/>
      <c r="MSQ418" s="762"/>
      <c r="MSR418" s="762"/>
      <c r="MSS418" s="762"/>
      <c r="MST418" s="762"/>
      <c r="MSU418" s="762"/>
      <c r="MSV418" s="763"/>
      <c r="MSW418" s="761">
        <f>PRESUPUESTO!MSX80</f>
        <v>0</v>
      </c>
      <c r="MSX418" s="762"/>
      <c r="MSY418" s="762"/>
      <c r="MSZ418" s="762"/>
      <c r="MTA418" s="762"/>
      <c r="MTB418" s="762"/>
      <c r="MTC418" s="762"/>
      <c r="MTD418" s="763"/>
      <c r="MTE418" s="761">
        <f>PRESUPUESTO!MTF80</f>
        <v>0</v>
      </c>
      <c r="MTF418" s="762"/>
      <c r="MTG418" s="762"/>
      <c r="MTH418" s="762"/>
      <c r="MTI418" s="762"/>
      <c r="MTJ418" s="762"/>
      <c r="MTK418" s="762"/>
      <c r="MTL418" s="763"/>
      <c r="MTM418" s="761">
        <f>PRESUPUESTO!MTN80</f>
        <v>0</v>
      </c>
      <c r="MTN418" s="762"/>
      <c r="MTO418" s="762"/>
      <c r="MTP418" s="762"/>
      <c r="MTQ418" s="762"/>
      <c r="MTR418" s="762"/>
      <c r="MTS418" s="762"/>
      <c r="MTT418" s="763"/>
      <c r="MTU418" s="761">
        <f>PRESUPUESTO!MTV80</f>
        <v>0</v>
      </c>
      <c r="MTV418" s="762"/>
      <c r="MTW418" s="762"/>
      <c r="MTX418" s="762"/>
      <c r="MTY418" s="762"/>
      <c r="MTZ418" s="762"/>
      <c r="MUA418" s="762"/>
      <c r="MUB418" s="763"/>
      <c r="MUC418" s="761">
        <f>PRESUPUESTO!MUD80</f>
        <v>0</v>
      </c>
      <c r="MUD418" s="762"/>
      <c r="MUE418" s="762"/>
      <c r="MUF418" s="762"/>
      <c r="MUG418" s="762"/>
      <c r="MUH418" s="762"/>
      <c r="MUI418" s="762"/>
      <c r="MUJ418" s="763"/>
      <c r="MUK418" s="761">
        <f>PRESUPUESTO!MUL80</f>
        <v>0</v>
      </c>
      <c r="MUL418" s="762"/>
      <c r="MUM418" s="762"/>
      <c r="MUN418" s="762"/>
      <c r="MUO418" s="762"/>
      <c r="MUP418" s="762"/>
      <c r="MUQ418" s="762"/>
      <c r="MUR418" s="763"/>
      <c r="MUS418" s="761">
        <f>PRESUPUESTO!MUT80</f>
        <v>0</v>
      </c>
      <c r="MUT418" s="762"/>
      <c r="MUU418" s="762"/>
      <c r="MUV418" s="762"/>
      <c r="MUW418" s="762"/>
      <c r="MUX418" s="762"/>
      <c r="MUY418" s="762"/>
      <c r="MUZ418" s="763"/>
      <c r="MVA418" s="761">
        <f>PRESUPUESTO!MVB80</f>
        <v>0</v>
      </c>
      <c r="MVB418" s="762"/>
      <c r="MVC418" s="762"/>
      <c r="MVD418" s="762"/>
      <c r="MVE418" s="762"/>
      <c r="MVF418" s="762"/>
      <c r="MVG418" s="762"/>
      <c r="MVH418" s="763"/>
      <c r="MVI418" s="761">
        <f>PRESUPUESTO!MVJ80</f>
        <v>0</v>
      </c>
      <c r="MVJ418" s="762"/>
      <c r="MVK418" s="762"/>
      <c r="MVL418" s="762"/>
      <c r="MVM418" s="762"/>
      <c r="MVN418" s="762"/>
      <c r="MVO418" s="762"/>
      <c r="MVP418" s="763"/>
      <c r="MVQ418" s="761">
        <f>PRESUPUESTO!MVR80</f>
        <v>0</v>
      </c>
      <c r="MVR418" s="762"/>
      <c r="MVS418" s="762"/>
      <c r="MVT418" s="762"/>
      <c r="MVU418" s="762"/>
      <c r="MVV418" s="762"/>
      <c r="MVW418" s="762"/>
      <c r="MVX418" s="763"/>
      <c r="MVY418" s="761">
        <f>PRESUPUESTO!MVZ80</f>
        <v>0</v>
      </c>
      <c r="MVZ418" s="762"/>
      <c r="MWA418" s="762"/>
      <c r="MWB418" s="762"/>
      <c r="MWC418" s="762"/>
      <c r="MWD418" s="762"/>
      <c r="MWE418" s="762"/>
      <c r="MWF418" s="763"/>
      <c r="MWG418" s="761">
        <f>PRESUPUESTO!MWH80</f>
        <v>0</v>
      </c>
      <c r="MWH418" s="762"/>
      <c r="MWI418" s="762"/>
      <c r="MWJ418" s="762"/>
      <c r="MWK418" s="762"/>
      <c r="MWL418" s="762"/>
      <c r="MWM418" s="762"/>
      <c r="MWN418" s="763"/>
      <c r="MWO418" s="761">
        <f>PRESUPUESTO!MWP80</f>
        <v>0</v>
      </c>
      <c r="MWP418" s="762"/>
      <c r="MWQ418" s="762"/>
      <c r="MWR418" s="762"/>
      <c r="MWS418" s="762"/>
      <c r="MWT418" s="762"/>
      <c r="MWU418" s="762"/>
      <c r="MWV418" s="763"/>
      <c r="MWW418" s="761">
        <f>PRESUPUESTO!MWX80</f>
        <v>0</v>
      </c>
      <c r="MWX418" s="762"/>
      <c r="MWY418" s="762"/>
      <c r="MWZ418" s="762"/>
      <c r="MXA418" s="762"/>
      <c r="MXB418" s="762"/>
      <c r="MXC418" s="762"/>
      <c r="MXD418" s="763"/>
      <c r="MXE418" s="761">
        <f>PRESUPUESTO!MXF80</f>
        <v>0</v>
      </c>
      <c r="MXF418" s="762"/>
      <c r="MXG418" s="762"/>
      <c r="MXH418" s="762"/>
      <c r="MXI418" s="762"/>
      <c r="MXJ418" s="762"/>
      <c r="MXK418" s="762"/>
      <c r="MXL418" s="763"/>
      <c r="MXM418" s="761">
        <f>PRESUPUESTO!MXN80</f>
        <v>0</v>
      </c>
      <c r="MXN418" s="762"/>
      <c r="MXO418" s="762"/>
      <c r="MXP418" s="762"/>
      <c r="MXQ418" s="762"/>
      <c r="MXR418" s="762"/>
      <c r="MXS418" s="762"/>
      <c r="MXT418" s="763"/>
      <c r="MXU418" s="761">
        <f>PRESUPUESTO!MXV80</f>
        <v>0</v>
      </c>
      <c r="MXV418" s="762"/>
      <c r="MXW418" s="762"/>
      <c r="MXX418" s="762"/>
      <c r="MXY418" s="762"/>
      <c r="MXZ418" s="762"/>
      <c r="MYA418" s="762"/>
      <c r="MYB418" s="763"/>
      <c r="MYC418" s="761">
        <f>PRESUPUESTO!MYD80</f>
        <v>0</v>
      </c>
      <c r="MYD418" s="762"/>
      <c r="MYE418" s="762"/>
      <c r="MYF418" s="762"/>
      <c r="MYG418" s="762"/>
      <c r="MYH418" s="762"/>
      <c r="MYI418" s="762"/>
      <c r="MYJ418" s="763"/>
      <c r="MYK418" s="761">
        <f>PRESUPUESTO!MYL80</f>
        <v>0</v>
      </c>
      <c r="MYL418" s="762"/>
      <c r="MYM418" s="762"/>
      <c r="MYN418" s="762"/>
      <c r="MYO418" s="762"/>
      <c r="MYP418" s="762"/>
      <c r="MYQ418" s="762"/>
      <c r="MYR418" s="763"/>
      <c r="MYS418" s="761">
        <f>PRESUPUESTO!MYT80</f>
        <v>0</v>
      </c>
      <c r="MYT418" s="762"/>
      <c r="MYU418" s="762"/>
      <c r="MYV418" s="762"/>
      <c r="MYW418" s="762"/>
      <c r="MYX418" s="762"/>
      <c r="MYY418" s="762"/>
      <c r="MYZ418" s="763"/>
      <c r="MZA418" s="761">
        <f>PRESUPUESTO!MZB80</f>
        <v>0</v>
      </c>
      <c r="MZB418" s="762"/>
      <c r="MZC418" s="762"/>
      <c r="MZD418" s="762"/>
      <c r="MZE418" s="762"/>
      <c r="MZF418" s="762"/>
      <c r="MZG418" s="762"/>
      <c r="MZH418" s="763"/>
      <c r="MZI418" s="761">
        <f>PRESUPUESTO!MZJ80</f>
        <v>0</v>
      </c>
      <c r="MZJ418" s="762"/>
      <c r="MZK418" s="762"/>
      <c r="MZL418" s="762"/>
      <c r="MZM418" s="762"/>
      <c r="MZN418" s="762"/>
      <c r="MZO418" s="762"/>
      <c r="MZP418" s="763"/>
      <c r="MZQ418" s="761">
        <f>PRESUPUESTO!MZR80</f>
        <v>0</v>
      </c>
      <c r="MZR418" s="762"/>
      <c r="MZS418" s="762"/>
      <c r="MZT418" s="762"/>
      <c r="MZU418" s="762"/>
      <c r="MZV418" s="762"/>
      <c r="MZW418" s="762"/>
      <c r="MZX418" s="763"/>
      <c r="MZY418" s="761">
        <f>PRESUPUESTO!MZZ80</f>
        <v>0</v>
      </c>
      <c r="MZZ418" s="762"/>
      <c r="NAA418" s="762"/>
      <c r="NAB418" s="762"/>
      <c r="NAC418" s="762"/>
      <c r="NAD418" s="762"/>
      <c r="NAE418" s="762"/>
      <c r="NAF418" s="763"/>
      <c r="NAG418" s="761">
        <f>PRESUPUESTO!NAH80</f>
        <v>0</v>
      </c>
      <c r="NAH418" s="762"/>
      <c r="NAI418" s="762"/>
      <c r="NAJ418" s="762"/>
      <c r="NAK418" s="762"/>
      <c r="NAL418" s="762"/>
      <c r="NAM418" s="762"/>
      <c r="NAN418" s="763"/>
      <c r="NAO418" s="761">
        <f>PRESUPUESTO!NAP80</f>
        <v>0</v>
      </c>
      <c r="NAP418" s="762"/>
      <c r="NAQ418" s="762"/>
      <c r="NAR418" s="762"/>
      <c r="NAS418" s="762"/>
      <c r="NAT418" s="762"/>
      <c r="NAU418" s="762"/>
      <c r="NAV418" s="763"/>
      <c r="NAW418" s="761">
        <f>PRESUPUESTO!NAX80</f>
        <v>0</v>
      </c>
      <c r="NAX418" s="762"/>
      <c r="NAY418" s="762"/>
      <c r="NAZ418" s="762"/>
      <c r="NBA418" s="762"/>
      <c r="NBB418" s="762"/>
      <c r="NBC418" s="762"/>
      <c r="NBD418" s="763"/>
      <c r="NBE418" s="761">
        <f>PRESUPUESTO!NBF80</f>
        <v>0</v>
      </c>
      <c r="NBF418" s="762"/>
      <c r="NBG418" s="762"/>
      <c r="NBH418" s="762"/>
      <c r="NBI418" s="762"/>
      <c r="NBJ418" s="762"/>
      <c r="NBK418" s="762"/>
      <c r="NBL418" s="763"/>
      <c r="NBM418" s="761">
        <f>PRESUPUESTO!NBN80</f>
        <v>0</v>
      </c>
      <c r="NBN418" s="762"/>
      <c r="NBO418" s="762"/>
      <c r="NBP418" s="762"/>
      <c r="NBQ418" s="762"/>
      <c r="NBR418" s="762"/>
      <c r="NBS418" s="762"/>
      <c r="NBT418" s="763"/>
      <c r="NBU418" s="761">
        <f>PRESUPUESTO!NBV80</f>
        <v>0</v>
      </c>
      <c r="NBV418" s="762"/>
      <c r="NBW418" s="762"/>
      <c r="NBX418" s="762"/>
      <c r="NBY418" s="762"/>
      <c r="NBZ418" s="762"/>
      <c r="NCA418" s="762"/>
      <c r="NCB418" s="763"/>
      <c r="NCC418" s="761">
        <f>PRESUPUESTO!NCD80</f>
        <v>0</v>
      </c>
      <c r="NCD418" s="762"/>
      <c r="NCE418" s="762"/>
      <c r="NCF418" s="762"/>
      <c r="NCG418" s="762"/>
      <c r="NCH418" s="762"/>
      <c r="NCI418" s="762"/>
      <c r="NCJ418" s="763"/>
      <c r="NCK418" s="761">
        <f>PRESUPUESTO!NCL80</f>
        <v>0</v>
      </c>
      <c r="NCL418" s="762"/>
      <c r="NCM418" s="762"/>
      <c r="NCN418" s="762"/>
      <c r="NCO418" s="762"/>
      <c r="NCP418" s="762"/>
      <c r="NCQ418" s="762"/>
      <c r="NCR418" s="763"/>
      <c r="NCS418" s="761">
        <f>PRESUPUESTO!NCT80</f>
        <v>0</v>
      </c>
      <c r="NCT418" s="762"/>
      <c r="NCU418" s="762"/>
      <c r="NCV418" s="762"/>
      <c r="NCW418" s="762"/>
      <c r="NCX418" s="762"/>
      <c r="NCY418" s="762"/>
      <c r="NCZ418" s="763"/>
      <c r="NDA418" s="761">
        <f>PRESUPUESTO!NDB80</f>
        <v>0</v>
      </c>
      <c r="NDB418" s="762"/>
      <c r="NDC418" s="762"/>
      <c r="NDD418" s="762"/>
      <c r="NDE418" s="762"/>
      <c r="NDF418" s="762"/>
      <c r="NDG418" s="762"/>
      <c r="NDH418" s="763"/>
      <c r="NDI418" s="761">
        <f>PRESUPUESTO!NDJ80</f>
        <v>0</v>
      </c>
      <c r="NDJ418" s="762"/>
      <c r="NDK418" s="762"/>
      <c r="NDL418" s="762"/>
      <c r="NDM418" s="762"/>
      <c r="NDN418" s="762"/>
      <c r="NDO418" s="762"/>
      <c r="NDP418" s="763"/>
      <c r="NDQ418" s="761">
        <f>PRESUPUESTO!NDR80</f>
        <v>0</v>
      </c>
      <c r="NDR418" s="762"/>
      <c r="NDS418" s="762"/>
      <c r="NDT418" s="762"/>
      <c r="NDU418" s="762"/>
      <c r="NDV418" s="762"/>
      <c r="NDW418" s="762"/>
      <c r="NDX418" s="763"/>
      <c r="NDY418" s="761">
        <f>PRESUPUESTO!NDZ80</f>
        <v>0</v>
      </c>
      <c r="NDZ418" s="762"/>
      <c r="NEA418" s="762"/>
      <c r="NEB418" s="762"/>
      <c r="NEC418" s="762"/>
      <c r="NED418" s="762"/>
      <c r="NEE418" s="762"/>
      <c r="NEF418" s="763"/>
      <c r="NEG418" s="761">
        <f>PRESUPUESTO!NEH80</f>
        <v>0</v>
      </c>
      <c r="NEH418" s="762"/>
      <c r="NEI418" s="762"/>
      <c r="NEJ418" s="762"/>
      <c r="NEK418" s="762"/>
      <c r="NEL418" s="762"/>
      <c r="NEM418" s="762"/>
      <c r="NEN418" s="763"/>
      <c r="NEO418" s="761">
        <f>PRESUPUESTO!NEP80</f>
        <v>0</v>
      </c>
      <c r="NEP418" s="762"/>
      <c r="NEQ418" s="762"/>
      <c r="NER418" s="762"/>
      <c r="NES418" s="762"/>
      <c r="NET418" s="762"/>
      <c r="NEU418" s="762"/>
      <c r="NEV418" s="763"/>
      <c r="NEW418" s="761">
        <f>PRESUPUESTO!NEX80</f>
        <v>0</v>
      </c>
      <c r="NEX418" s="762"/>
      <c r="NEY418" s="762"/>
      <c r="NEZ418" s="762"/>
      <c r="NFA418" s="762"/>
      <c r="NFB418" s="762"/>
      <c r="NFC418" s="762"/>
      <c r="NFD418" s="763"/>
      <c r="NFE418" s="761">
        <f>PRESUPUESTO!NFF80</f>
        <v>0</v>
      </c>
      <c r="NFF418" s="762"/>
      <c r="NFG418" s="762"/>
      <c r="NFH418" s="762"/>
      <c r="NFI418" s="762"/>
      <c r="NFJ418" s="762"/>
      <c r="NFK418" s="762"/>
      <c r="NFL418" s="763"/>
      <c r="NFM418" s="761">
        <f>PRESUPUESTO!NFN80</f>
        <v>0</v>
      </c>
      <c r="NFN418" s="762"/>
      <c r="NFO418" s="762"/>
      <c r="NFP418" s="762"/>
      <c r="NFQ418" s="762"/>
      <c r="NFR418" s="762"/>
      <c r="NFS418" s="762"/>
      <c r="NFT418" s="763"/>
      <c r="NFU418" s="761">
        <f>PRESUPUESTO!NFV80</f>
        <v>0</v>
      </c>
      <c r="NFV418" s="762"/>
      <c r="NFW418" s="762"/>
      <c r="NFX418" s="762"/>
      <c r="NFY418" s="762"/>
      <c r="NFZ418" s="762"/>
      <c r="NGA418" s="762"/>
      <c r="NGB418" s="763"/>
      <c r="NGC418" s="761">
        <f>PRESUPUESTO!NGD80</f>
        <v>0</v>
      </c>
      <c r="NGD418" s="762"/>
      <c r="NGE418" s="762"/>
      <c r="NGF418" s="762"/>
      <c r="NGG418" s="762"/>
      <c r="NGH418" s="762"/>
      <c r="NGI418" s="762"/>
      <c r="NGJ418" s="763"/>
      <c r="NGK418" s="761">
        <f>PRESUPUESTO!NGL80</f>
        <v>0</v>
      </c>
      <c r="NGL418" s="762"/>
      <c r="NGM418" s="762"/>
      <c r="NGN418" s="762"/>
      <c r="NGO418" s="762"/>
      <c r="NGP418" s="762"/>
      <c r="NGQ418" s="762"/>
      <c r="NGR418" s="763"/>
      <c r="NGS418" s="761">
        <f>PRESUPUESTO!NGT80</f>
        <v>0</v>
      </c>
      <c r="NGT418" s="762"/>
      <c r="NGU418" s="762"/>
      <c r="NGV418" s="762"/>
      <c r="NGW418" s="762"/>
      <c r="NGX418" s="762"/>
      <c r="NGY418" s="762"/>
      <c r="NGZ418" s="763"/>
      <c r="NHA418" s="761">
        <f>PRESUPUESTO!NHB80</f>
        <v>0</v>
      </c>
      <c r="NHB418" s="762"/>
      <c r="NHC418" s="762"/>
      <c r="NHD418" s="762"/>
      <c r="NHE418" s="762"/>
      <c r="NHF418" s="762"/>
      <c r="NHG418" s="762"/>
      <c r="NHH418" s="763"/>
      <c r="NHI418" s="761">
        <f>PRESUPUESTO!NHJ80</f>
        <v>0</v>
      </c>
      <c r="NHJ418" s="762"/>
      <c r="NHK418" s="762"/>
      <c r="NHL418" s="762"/>
      <c r="NHM418" s="762"/>
      <c r="NHN418" s="762"/>
      <c r="NHO418" s="762"/>
      <c r="NHP418" s="763"/>
      <c r="NHQ418" s="761">
        <f>PRESUPUESTO!NHR80</f>
        <v>0</v>
      </c>
      <c r="NHR418" s="762"/>
      <c r="NHS418" s="762"/>
      <c r="NHT418" s="762"/>
      <c r="NHU418" s="762"/>
      <c r="NHV418" s="762"/>
      <c r="NHW418" s="762"/>
      <c r="NHX418" s="763"/>
      <c r="NHY418" s="761">
        <f>PRESUPUESTO!NHZ80</f>
        <v>0</v>
      </c>
      <c r="NHZ418" s="762"/>
      <c r="NIA418" s="762"/>
      <c r="NIB418" s="762"/>
      <c r="NIC418" s="762"/>
      <c r="NID418" s="762"/>
      <c r="NIE418" s="762"/>
      <c r="NIF418" s="763"/>
      <c r="NIG418" s="761">
        <f>PRESUPUESTO!NIH80</f>
        <v>0</v>
      </c>
      <c r="NIH418" s="762"/>
      <c r="NII418" s="762"/>
      <c r="NIJ418" s="762"/>
      <c r="NIK418" s="762"/>
      <c r="NIL418" s="762"/>
      <c r="NIM418" s="762"/>
      <c r="NIN418" s="763"/>
      <c r="NIO418" s="761">
        <f>PRESUPUESTO!NIP80</f>
        <v>0</v>
      </c>
      <c r="NIP418" s="762"/>
      <c r="NIQ418" s="762"/>
      <c r="NIR418" s="762"/>
      <c r="NIS418" s="762"/>
      <c r="NIT418" s="762"/>
      <c r="NIU418" s="762"/>
      <c r="NIV418" s="763"/>
      <c r="NIW418" s="761">
        <f>PRESUPUESTO!NIX80</f>
        <v>0</v>
      </c>
      <c r="NIX418" s="762"/>
      <c r="NIY418" s="762"/>
      <c r="NIZ418" s="762"/>
      <c r="NJA418" s="762"/>
      <c r="NJB418" s="762"/>
      <c r="NJC418" s="762"/>
      <c r="NJD418" s="763"/>
      <c r="NJE418" s="761">
        <f>PRESUPUESTO!NJF80</f>
        <v>0</v>
      </c>
      <c r="NJF418" s="762"/>
      <c r="NJG418" s="762"/>
      <c r="NJH418" s="762"/>
      <c r="NJI418" s="762"/>
      <c r="NJJ418" s="762"/>
      <c r="NJK418" s="762"/>
      <c r="NJL418" s="763"/>
      <c r="NJM418" s="761">
        <f>PRESUPUESTO!NJN80</f>
        <v>0</v>
      </c>
      <c r="NJN418" s="762"/>
      <c r="NJO418" s="762"/>
      <c r="NJP418" s="762"/>
      <c r="NJQ418" s="762"/>
      <c r="NJR418" s="762"/>
      <c r="NJS418" s="762"/>
      <c r="NJT418" s="763"/>
      <c r="NJU418" s="761">
        <f>PRESUPUESTO!NJV80</f>
        <v>0</v>
      </c>
      <c r="NJV418" s="762"/>
      <c r="NJW418" s="762"/>
      <c r="NJX418" s="762"/>
      <c r="NJY418" s="762"/>
      <c r="NJZ418" s="762"/>
      <c r="NKA418" s="762"/>
      <c r="NKB418" s="763"/>
      <c r="NKC418" s="761">
        <f>PRESUPUESTO!NKD80</f>
        <v>0</v>
      </c>
      <c r="NKD418" s="762"/>
      <c r="NKE418" s="762"/>
      <c r="NKF418" s="762"/>
      <c r="NKG418" s="762"/>
      <c r="NKH418" s="762"/>
      <c r="NKI418" s="762"/>
      <c r="NKJ418" s="763"/>
      <c r="NKK418" s="761">
        <f>PRESUPUESTO!NKL80</f>
        <v>0</v>
      </c>
      <c r="NKL418" s="762"/>
      <c r="NKM418" s="762"/>
      <c r="NKN418" s="762"/>
      <c r="NKO418" s="762"/>
      <c r="NKP418" s="762"/>
      <c r="NKQ418" s="762"/>
      <c r="NKR418" s="763"/>
      <c r="NKS418" s="761">
        <f>PRESUPUESTO!NKT80</f>
        <v>0</v>
      </c>
      <c r="NKT418" s="762"/>
      <c r="NKU418" s="762"/>
      <c r="NKV418" s="762"/>
      <c r="NKW418" s="762"/>
      <c r="NKX418" s="762"/>
      <c r="NKY418" s="762"/>
      <c r="NKZ418" s="763"/>
      <c r="NLA418" s="761">
        <f>PRESUPUESTO!NLB80</f>
        <v>0</v>
      </c>
      <c r="NLB418" s="762"/>
      <c r="NLC418" s="762"/>
      <c r="NLD418" s="762"/>
      <c r="NLE418" s="762"/>
      <c r="NLF418" s="762"/>
      <c r="NLG418" s="762"/>
      <c r="NLH418" s="763"/>
      <c r="NLI418" s="761">
        <f>PRESUPUESTO!NLJ80</f>
        <v>0</v>
      </c>
      <c r="NLJ418" s="762"/>
      <c r="NLK418" s="762"/>
      <c r="NLL418" s="762"/>
      <c r="NLM418" s="762"/>
      <c r="NLN418" s="762"/>
      <c r="NLO418" s="762"/>
      <c r="NLP418" s="763"/>
      <c r="NLQ418" s="761">
        <f>PRESUPUESTO!NLR80</f>
        <v>0</v>
      </c>
      <c r="NLR418" s="762"/>
      <c r="NLS418" s="762"/>
      <c r="NLT418" s="762"/>
      <c r="NLU418" s="762"/>
      <c r="NLV418" s="762"/>
      <c r="NLW418" s="762"/>
      <c r="NLX418" s="763"/>
      <c r="NLY418" s="761">
        <f>PRESUPUESTO!NLZ80</f>
        <v>0</v>
      </c>
      <c r="NLZ418" s="762"/>
      <c r="NMA418" s="762"/>
      <c r="NMB418" s="762"/>
      <c r="NMC418" s="762"/>
      <c r="NMD418" s="762"/>
      <c r="NME418" s="762"/>
      <c r="NMF418" s="763"/>
      <c r="NMG418" s="761">
        <f>PRESUPUESTO!NMH80</f>
        <v>0</v>
      </c>
      <c r="NMH418" s="762"/>
      <c r="NMI418" s="762"/>
      <c r="NMJ418" s="762"/>
      <c r="NMK418" s="762"/>
      <c r="NML418" s="762"/>
      <c r="NMM418" s="762"/>
      <c r="NMN418" s="763"/>
      <c r="NMO418" s="761">
        <f>PRESUPUESTO!NMP80</f>
        <v>0</v>
      </c>
      <c r="NMP418" s="762"/>
      <c r="NMQ418" s="762"/>
      <c r="NMR418" s="762"/>
      <c r="NMS418" s="762"/>
      <c r="NMT418" s="762"/>
      <c r="NMU418" s="762"/>
      <c r="NMV418" s="763"/>
      <c r="NMW418" s="761">
        <f>PRESUPUESTO!NMX80</f>
        <v>0</v>
      </c>
      <c r="NMX418" s="762"/>
      <c r="NMY418" s="762"/>
      <c r="NMZ418" s="762"/>
      <c r="NNA418" s="762"/>
      <c r="NNB418" s="762"/>
      <c r="NNC418" s="762"/>
      <c r="NND418" s="763"/>
      <c r="NNE418" s="761">
        <f>PRESUPUESTO!NNF80</f>
        <v>0</v>
      </c>
      <c r="NNF418" s="762"/>
      <c r="NNG418" s="762"/>
      <c r="NNH418" s="762"/>
      <c r="NNI418" s="762"/>
      <c r="NNJ418" s="762"/>
      <c r="NNK418" s="762"/>
      <c r="NNL418" s="763"/>
      <c r="NNM418" s="761">
        <f>PRESUPUESTO!NNN80</f>
        <v>0</v>
      </c>
      <c r="NNN418" s="762"/>
      <c r="NNO418" s="762"/>
      <c r="NNP418" s="762"/>
      <c r="NNQ418" s="762"/>
      <c r="NNR418" s="762"/>
      <c r="NNS418" s="762"/>
      <c r="NNT418" s="763"/>
      <c r="NNU418" s="761">
        <f>PRESUPUESTO!NNV80</f>
        <v>0</v>
      </c>
      <c r="NNV418" s="762"/>
      <c r="NNW418" s="762"/>
      <c r="NNX418" s="762"/>
      <c r="NNY418" s="762"/>
      <c r="NNZ418" s="762"/>
      <c r="NOA418" s="762"/>
      <c r="NOB418" s="763"/>
      <c r="NOC418" s="761">
        <f>PRESUPUESTO!NOD80</f>
        <v>0</v>
      </c>
      <c r="NOD418" s="762"/>
      <c r="NOE418" s="762"/>
      <c r="NOF418" s="762"/>
      <c r="NOG418" s="762"/>
      <c r="NOH418" s="762"/>
      <c r="NOI418" s="762"/>
      <c r="NOJ418" s="763"/>
      <c r="NOK418" s="761">
        <f>PRESUPUESTO!NOL80</f>
        <v>0</v>
      </c>
      <c r="NOL418" s="762"/>
      <c r="NOM418" s="762"/>
      <c r="NON418" s="762"/>
      <c r="NOO418" s="762"/>
      <c r="NOP418" s="762"/>
      <c r="NOQ418" s="762"/>
      <c r="NOR418" s="763"/>
      <c r="NOS418" s="761">
        <f>PRESUPUESTO!NOT80</f>
        <v>0</v>
      </c>
      <c r="NOT418" s="762"/>
      <c r="NOU418" s="762"/>
      <c r="NOV418" s="762"/>
      <c r="NOW418" s="762"/>
      <c r="NOX418" s="762"/>
      <c r="NOY418" s="762"/>
      <c r="NOZ418" s="763"/>
      <c r="NPA418" s="761">
        <f>PRESUPUESTO!NPB80</f>
        <v>0</v>
      </c>
      <c r="NPB418" s="762"/>
      <c r="NPC418" s="762"/>
      <c r="NPD418" s="762"/>
      <c r="NPE418" s="762"/>
      <c r="NPF418" s="762"/>
      <c r="NPG418" s="762"/>
      <c r="NPH418" s="763"/>
      <c r="NPI418" s="761">
        <f>PRESUPUESTO!NPJ80</f>
        <v>0</v>
      </c>
      <c r="NPJ418" s="762"/>
      <c r="NPK418" s="762"/>
      <c r="NPL418" s="762"/>
      <c r="NPM418" s="762"/>
      <c r="NPN418" s="762"/>
      <c r="NPO418" s="762"/>
      <c r="NPP418" s="763"/>
      <c r="NPQ418" s="761">
        <f>PRESUPUESTO!NPR80</f>
        <v>0</v>
      </c>
      <c r="NPR418" s="762"/>
      <c r="NPS418" s="762"/>
      <c r="NPT418" s="762"/>
      <c r="NPU418" s="762"/>
      <c r="NPV418" s="762"/>
      <c r="NPW418" s="762"/>
      <c r="NPX418" s="763"/>
      <c r="NPY418" s="761">
        <f>PRESUPUESTO!NPZ80</f>
        <v>0</v>
      </c>
      <c r="NPZ418" s="762"/>
      <c r="NQA418" s="762"/>
      <c r="NQB418" s="762"/>
      <c r="NQC418" s="762"/>
      <c r="NQD418" s="762"/>
      <c r="NQE418" s="762"/>
      <c r="NQF418" s="763"/>
      <c r="NQG418" s="761">
        <f>PRESUPUESTO!NQH80</f>
        <v>0</v>
      </c>
      <c r="NQH418" s="762"/>
      <c r="NQI418" s="762"/>
      <c r="NQJ418" s="762"/>
      <c r="NQK418" s="762"/>
      <c r="NQL418" s="762"/>
      <c r="NQM418" s="762"/>
      <c r="NQN418" s="763"/>
      <c r="NQO418" s="761">
        <f>PRESUPUESTO!NQP80</f>
        <v>0</v>
      </c>
      <c r="NQP418" s="762"/>
      <c r="NQQ418" s="762"/>
      <c r="NQR418" s="762"/>
      <c r="NQS418" s="762"/>
      <c r="NQT418" s="762"/>
      <c r="NQU418" s="762"/>
      <c r="NQV418" s="763"/>
      <c r="NQW418" s="761">
        <f>PRESUPUESTO!NQX80</f>
        <v>0</v>
      </c>
      <c r="NQX418" s="762"/>
      <c r="NQY418" s="762"/>
      <c r="NQZ418" s="762"/>
      <c r="NRA418" s="762"/>
      <c r="NRB418" s="762"/>
      <c r="NRC418" s="762"/>
      <c r="NRD418" s="763"/>
      <c r="NRE418" s="761">
        <f>PRESUPUESTO!NRF80</f>
        <v>0</v>
      </c>
      <c r="NRF418" s="762"/>
      <c r="NRG418" s="762"/>
      <c r="NRH418" s="762"/>
      <c r="NRI418" s="762"/>
      <c r="NRJ418" s="762"/>
      <c r="NRK418" s="762"/>
      <c r="NRL418" s="763"/>
      <c r="NRM418" s="761">
        <f>PRESUPUESTO!NRN80</f>
        <v>0</v>
      </c>
      <c r="NRN418" s="762"/>
      <c r="NRO418" s="762"/>
      <c r="NRP418" s="762"/>
      <c r="NRQ418" s="762"/>
      <c r="NRR418" s="762"/>
      <c r="NRS418" s="762"/>
      <c r="NRT418" s="763"/>
      <c r="NRU418" s="761">
        <f>PRESUPUESTO!NRV80</f>
        <v>0</v>
      </c>
      <c r="NRV418" s="762"/>
      <c r="NRW418" s="762"/>
      <c r="NRX418" s="762"/>
      <c r="NRY418" s="762"/>
      <c r="NRZ418" s="762"/>
      <c r="NSA418" s="762"/>
      <c r="NSB418" s="763"/>
      <c r="NSC418" s="761">
        <f>PRESUPUESTO!NSD80</f>
        <v>0</v>
      </c>
      <c r="NSD418" s="762"/>
      <c r="NSE418" s="762"/>
      <c r="NSF418" s="762"/>
      <c r="NSG418" s="762"/>
      <c r="NSH418" s="762"/>
      <c r="NSI418" s="762"/>
      <c r="NSJ418" s="763"/>
      <c r="NSK418" s="761">
        <f>PRESUPUESTO!NSL80</f>
        <v>0</v>
      </c>
      <c r="NSL418" s="762"/>
      <c r="NSM418" s="762"/>
      <c r="NSN418" s="762"/>
      <c r="NSO418" s="762"/>
      <c r="NSP418" s="762"/>
      <c r="NSQ418" s="762"/>
      <c r="NSR418" s="763"/>
      <c r="NSS418" s="761">
        <f>PRESUPUESTO!NST80</f>
        <v>0</v>
      </c>
      <c r="NST418" s="762"/>
      <c r="NSU418" s="762"/>
      <c r="NSV418" s="762"/>
      <c r="NSW418" s="762"/>
      <c r="NSX418" s="762"/>
      <c r="NSY418" s="762"/>
      <c r="NSZ418" s="763"/>
      <c r="NTA418" s="761">
        <f>PRESUPUESTO!NTB80</f>
        <v>0</v>
      </c>
      <c r="NTB418" s="762"/>
      <c r="NTC418" s="762"/>
      <c r="NTD418" s="762"/>
      <c r="NTE418" s="762"/>
      <c r="NTF418" s="762"/>
      <c r="NTG418" s="762"/>
      <c r="NTH418" s="763"/>
      <c r="NTI418" s="761">
        <f>PRESUPUESTO!NTJ80</f>
        <v>0</v>
      </c>
      <c r="NTJ418" s="762"/>
      <c r="NTK418" s="762"/>
      <c r="NTL418" s="762"/>
      <c r="NTM418" s="762"/>
      <c r="NTN418" s="762"/>
      <c r="NTO418" s="762"/>
      <c r="NTP418" s="763"/>
      <c r="NTQ418" s="761">
        <f>PRESUPUESTO!NTR80</f>
        <v>0</v>
      </c>
      <c r="NTR418" s="762"/>
      <c r="NTS418" s="762"/>
      <c r="NTT418" s="762"/>
      <c r="NTU418" s="762"/>
      <c r="NTV418" s="762"/>
      <c r="NTW418" s="762"/>
      <c r="NTX418" s="763"/>
      <c r="NTY418" s="761">
        <f>PRESUPUESTO!NTZ80</f>
        <v>0</v>
      </c>
      <c r="NTZ418" s="762"/>
      <c r="NUA418" s="762"/>
      <c r="NUB418" s="762"/>
      <c r="NUC418" s="762"/>
      <c r="NUD418" s="762"/>
      <c r="NUE418" s="762"/>
      <c r="NUF418" s="763"/>
      <c r="NUG418" s="761">
        <f>PRESUPUESTO!NUH80</f>
        <v>0</v>
      </c>
      <c r="NUH418" s="762"/>
      <c r="NUI418" s="762"/>
      <c r="NUJ418" s="762"/>
      <c r="NUK418" s="762"/>
      <c r="NUL418" s="762"/>
      <c r="NUM418" s="762"/>
      <c r="NUN418" s="763"/>
      <c r="NUO418" s="761">
        <f>PRESUPUESTO!NUP80</f>
        <v>0</v>
      </c>
      <c r="NUP418" s="762"/>
      <c r="NUQ418" s="762"/>
      <c r="NUR418" s="762"/>
      <c r="NUS418" s="762"/>
      <c r="NUT418" s="762"/>
      <c r="NUU418" s="762"/>
      <c r="NUV418" s="763"/>
      <c r="NUW418" s="761">
        <f>PRESUPUESTO!NUX80</f>
        <v>0</v>
      </c>
      <c r="NUX418" s="762"/>
      <c r="NUY418" s="762"/>
      <c r="NUZ418" s="762"/>
      <c r="NVA418" s="762"/>
      <c r="NVB418" s="762"/>
      <c r="NVC418" s="762"/>
      <c r="NVD418" s="763"/>
      <c r="NVE418" s="761">
        <f>PRESUPUESTO!NVF80</f>
        <v>0</v>
      </c>
      <c r="NVF418" s="762"/>
      <c r="NVG418" s="762"/>
      <c r="NVH418" s="762"/>
      <c r="NVI418" s="762"/>
      <c r="NVJ418" s="762"/>
      <c r="NVK418" s="762"/>
      <c r="NVL418" s="763"/>
      <c r="NVM418" s="761">
        <f>PRESUPUESTO!NVN80</f>
        <v>0</v>
      </c>
      <c r="NVN418" s="762"/>
      <c r="NVO418" s="762"/>
      <c r="NVP418" s="762"/>
      <c r="NVQ418" s="762"/>
      <c r="NVR418" s="762"/>
      <c r="NVS418" s="762"/>
      <c r="NVT418" s="763"/>
      <c r="NVU418" s="761">
        <f>PRESUPUESTO!NVV80</f>
        <v>0</v>
      </c>
      <c r="NVV418" s="762"/>
      <c r="NVW418" s="762"/>
      <c r="NVX418" s="762"/>
      <c r="NVY418" s="762"/>
      <c r="NVZ418" s="762"/>
      <c r="NWA418" s="762"/>
      <c r="NWB418" s="763"/>
      <c r="NWC418" s="761">
        <f>PRESUPUESTO!NWD80</f>
        <v>0</v>
      </c>
      <c r="NWD418" s="762"/>
      <c r="NWE418" s="762"/>
      <c r="NWF418" s="762"/>
      <c r="NWG418" s="762"/>
      <c r="NWH418" s="762"/>
      <c r="NWI418" s="762"/>
      <c r="NWJ418" s="763"/>
      <c r="NWK418" s="761">
        <f>PRESUPUESTO!NWL80</f>
        <v>0</v>
      </c>
      <c r="NWL418" s="762"/>
      <c r="NWM418" s="762"/>
      <c r="NWN418" s="762"/>
      <c r="NWO418" s="762"/>
      <c r="NWP418" s="762"/>
      <c r="NWQ418" s="762"/>
      <c r="NWR418" s="763"/>
      <c r="NWS418" s="761">
        <f>PRESUPUESTO!NWT80</f>
        <v>0</v>
      </c>
      <c r="NWT418" s="762"/>
      <c r="NWU418" s="762"/>
      <c r="NWV418" s="762"/>
      <c r="NWW418" s="762"/>
      <c r="NWX418" s="762"/>
      <c r="NWY418" s="762"/>
      <c r="NWZ418" s="763"/>
      <c r="NXA418" s="761">
        <f>PRESUPUESTO!NXB80</f>
        <v>0</v>
      </c>
      <c r="NXB418" s="762"/>
      <c r="NXC418" s="762"/>
      <c r="NXD418" s="762"/>
      <c r="NXE418" s="762"/>
      <c r="NXF418" s="762"/>
      <c r="NXG418" s="762"/>
      <c r="NXH418" s="763"/>
      <c r="NXI418" s="761">
        <f>PRESUPUESTO!NXJ80</f>
        <v>0</v>
      </c>
      <c r="NXJ418" s="762"/>
      <c r="NXK418" s="762"/>
      <c r="NXL418" s="762"/>
      <c r="NXM418" s="762"/>
      <c r="NXN418" s="762"/>
      <c r="NXO418" s="762"/>
      <c r="NXP418" s="763"/>
      <c r="NXQ418" s="761">
        <f>PRESUPUESTO!NXR80</f>
        <v>0</v>
      </c>
      <c r="NXR418" s="762"/>
      <c r="NXS418" s="762"/>
      <c r="NXT418" s="762"/>
      <c r="NXU418" s="762"/>
      <c r="NXV418" s="762"/>
      <c r="NXW418" s="762"/>
      <c r="NXX418" s="763"/>
      <c r="NXY418" s="761">
        <f>PRESUPUESTO!NXZ80</f>
        <v>0</v>
      </c>
      <c r="NXZ418" s="762"/>
      <c r="NYA418" s="762"/>
      <c r="NYB418" s="762"/>
      <c r="NYC418" s="762"/>
      <c r="NYD418" s="762"/>
      <c r="NYE418" s="762"/>
      <c r="NYF418" s="763"/>
      <c r="NYG418" s="761">
        <f>PRESUPUESTO!NYH80</f>
        <v>0</v>
      </c>
      <c r="NYH418" s="762"/>
      <c r="NYI418" s="762"/>
      <c r="NYJ418" s="762"/>
      <c r="NYK418" s="762"/>
      <c r="NYL418" s="762"/>
      <c r="NYM418" s="762"/>
      <c r="NYN418" s="763"/>
      <c r="NYO418" s="761">
        <f>PRESUPUESTO!NYP80</f>
        <v>0</v>
      </c>
      <c r="NYP418" s="762"/>
      <c r="NYQ418" s="762"/>
      <c r="NYR418" s="762"/>
      <c r="NYS418" s="762"/>
      <c r="NYT418" s="762"/>
      <c r="NYU418" s="762"/>
      <c r="NYV418" s="763"/>
      <c r="NYW418" s="761">
        <f>PRESUPUESTO!NYX80</f>
        <v>0</v>
      </c>
      <c r="NYX418" s="762"/>
      <c r="NYY418" s="762"/>
      <c r="NYZ418" s="762"/>
      <c r="NZA418" s="762"/>
      <c r="NZB418" s="762"/>
      <c r="NZC418" s="762"/>
      <c r="NZD418" s="763"/>
      <c r="NZE418" s="761">
        <f>PRESUPUESTO!NZF80</f>
        <v>0</v>
      </c>
      <c r="NZF418" s="762"/>
      <c r="NZG418" s="762"/>
      <c r="NZH418" s="762"/>
      <c r="NZI418" s="762"/>
      <c r="NZJ418" s="762"/>
      <c r="NZK418" s="762"/>
      <c r="NZL418" s="763"/>
      <c r="NZM418" s="761">
        <f>PRESUPUESTO!NZN80</f>
        <v>0</v>
      </c>
      <c r="NZN418" s="762"/>
      <c r="NZO418" s="762"/>
      <c r="NZP418" s="762"/>
      <c r="NZQ418" s="762"/>
      <c r="NZR418" s="762"/>
      <c r="NZS418" s="762"/>
      <c r="NZT418" s="763"/>
      <c r="NZU418" s="761">
        <f>PRESUPUESTO!NZV80</f>
        <v>0</v>
      </c>
      <c r="NZV418" s="762"/>
      <c r="NZW418" s="762"/>
      <c r="NZX418" s="762"/>
      <c r="NZY418" s="762"/>
      <c r="NZZ418" s="762"/>
      <c r="OAA418" s="762"/>
      <c r="OAB418" s="763"/>
      <c r="OAC418" s="761">
        <f>PRESUPUESTO!OAD80</f>
        <v>0</v>
      </c>
      <c r="OAD418" s="762"/>
      <c r="OAE418" s="762"/>
      <c r="OAF418" s="762"/>
      <c r="OAG418" s="762"/>
      <c r="OAH418" s="762"/>
      <c r="OAI418" s="762"/>
      <c r="OAJ418" s="763"/>
      <c r="OAK418" s="761">
        <f>PRESUPUESTO!OAL80</f>
        <v>0</v>
      </c>
      <c r="OAL418" s="762"/>
      <c r="OAM418" s="762"/>
      <c r="OAN418" s="762"/>
      <c r="OAO418" s="762"/>
      <c r="OAP418" s="762"/>
      <c r="OAQ418" s="762"/>
      <c r="OAR418" s="763"/>
      <c r="OAS418" s="761">
        <f>PRESUPUESTO!OAT80</f>
        <v>0</v>
      </c>
      <c r="OAT418" s="762"/>
      <c r="OAU418" s="762"/>
      <c r="OAV418" s="762"/>
      <c r="OAW418" s="762"/>
      <c r="OAX418" s="762"/>
      <c r="OAY418" s="762"/>
      <c r="OAZ418" s="763"/>
      <c r="OBA418" s="761">
        <f>PRESUPUESTO!OBB80</f>
        <v>0</v>
      </c>
      <c r="OBB418" s="762"/>
      <c r="OBC418" s="762"/>
      <c r="OBD418" s="762"/>
      <c r="OBE418" s="762"/>
      <c r="OBF418" s="762"/>
      <c r="OBG418" s="762"/>
      <c r="OBH418" s="763"/>
      <c r="OBI418" s="761">
        <f>PRESUPUESTO!OBJ80</f>
        <v>0</v>
      </c>
      <c r="OBJ418" s="762"/>
      <c r="OBK418" s="762"/>
      <c r="OBL418" s="762"/>
      <c r="OBM418" s="762"/>
      <c r="OBN418" s="762"/>
      <c r="OBO418" s="762"/>
      <c r="OBP418" s="763"/>
      <c r="OBQ418" s="761">
        <f>PRESUPUESTO!OBR80</f>
        <v>0</v>
      </c>
      <c r="OBR418" s="762"/>
      <c r="OBS418" s="762"/>
      <c r="OBT418" s="762"/>
      <c r="OBU418" s="762"/>
      <c r="OBV418" s="762"/>
      <c r="OBW418" s="762"/>
      <c r="OBX418" s="763"/>
      <c r="OBY418" s="761">
        <f>PRESUPUESTO!OBZ80</f>
        <v>0</v>
      </c>
      <c r="OBZ418" s="762"/>
      <c r="OCA418" s="762"/>
      <c r="OCB418" s="762"/>
      <c r="OCC418" s="762"/>
      <c r="OCD418" s="762"/>
      <c r="OCE418" s="762"/>
      <c r="OCF418" s="763"/>
      <c r="OCG418" s="761">
        <f>PRESUPUESTO!OCH80</f>
        <v>0</v>
      </c>
      <c r="OCH418" s="762"/>
      <c r="OCI418" s="762"/>
      <c r="OCJ418" s="762"/>
      <c r="OCK418" s="762"/>
      <c r="OCL418" s="762"/>
      <c r="OCM418" s="762"/>
      <c r="OCN418" s="763"/>
      <c r="OCO418" s="761">
        <f>PRESUPUESTO!OCP80</f>
        <v>0</v>
      </c>
      <c r="OCP418" s="762"/>
      <c r="OCQ418" s="762"/>
      <c r="OCR418" s="762"/>
      <c r="OCS418" s="762"/>
      <c r="OCT418" s="762"/>
      <c r="OCU418" s="762"/>
      <c r="OCV418" s="763"/>
      <c r="OCW418" s="761">
        <f>PRESUPUESTO!OCX80</f>
        <v>0</v>
      </c>
      <c r="OCX418" s="762"/>
      <c r="OCY418" s="762"/>
      <c r="OCZ418" s="762"/>
      <c r="ODA418" s="762"/>
      <c r="ODB418" s="762"/>
      <c r="ODC418" s="762"/>
      <c r="ODD418" s="763"/>
      <c r="ODE418" s="761">
        <f>PRESUPUESTO!ODF80</f>
        <v>0</v>
      </c>
      <c r="ODF418" s="762"/>
      <c r="ODG418" s="762"/>
      <c r="ODH418" s="762"/>
      <c r="ODI418" s="762"/>
      <c r="ODJ418" s="762"/>
      <c r="ODK418" s="762"/>
      <c r="ODL418" s="763"/>
      <c r="ODM418" s="761">
        <f>PRESUPUESTO!ODN80</f>
        <v>0</v>
      </c>
      <c r="ODN418" s="762"/>
      <c r="ODO418" s="762"/>
      <c r="ODP418" s="762"/>
      <c r="ODQ418" s="762"/>
      <c r="ODR418" s="762"/>
      <c r="ODS418" s="762"/>
      <c r="ODT418" s="763"/>
      <c r="ODU418" s="761">
        <f>PRESUPUESTO!ODV80</f>
        <v>0</v>
      </c>
      <c r="ODV418" s="762"/>
      <c r="ODW418" s="762"/>
      <c r="ODX418" s="762"/>
      <c r="ODY418" s="762"/>
      <c r="ODZ418" s="762"/>
      <c r="OEA418" s="762"/>
      <c r="OEB418" s="763"/>
      <c r="OEC418" s="761">
        <f>PRESUPUESTO!OED80</f>
        <v>0</v>
      </c>
      <c r="OED418" s="762"/>
      <c r="OEE418" s="762"/>
      <c r="OEF418" s="762"/>
      <c r="OEG418" s="762"/>
      <c r="OEH418" s="762"/>
      <c r="OEI418" s="762"/>
      <c r="OEJ418" s="763"/>
      <c r="OEK418" s="761">
        <f>PRESUPUESTO!OEL80</f>
        <v>0</v>
      </c>
      <c r="OEL418" s="762"/>
      <c r="OEM418" s="762"/>
      <c r="OEN418" s="762"/>
      <c r="OEO418" s="762"/>
      <c r="OEP418" s="762"/>
      <c r="OEQ418" s="762"/>
      <c r="OER418" s="763"/>
      <c r="OES418" s="761">
        <f>PRESUPUESTO!OET80</f>
        <v>0</v>
      </c>
      <c r="OET418" s="762"/>
      <c r="OEU418" s="762"/>
      <c r="OEV418" s="762"/>
      <c r="OEW418" s="762"/>
      <c r="OEX418" s="762"/>
      <c r="OEY418" s="762"/>
      <c r="OEZ418" s="763"/>
      <c r="OFA418" s="761">
        <f>PRESUPUESTO!OFB80</f>
        <v>0</v>
      </c>
      <c r="OFB418" s="762"/>
      <c r="OFC418" s="762"/>
      <c r="OFD418" s="762"/>
      <c r="OFE418" s="762"/>
      <c r="OFF418" s="762"/>
      <c r="OFG418" s="762"/>
      <c r="OFH418" s="763"/>
      <c r="OFI418" s="761">
        <f>PRESUPUESTO!OFJ80</f>
        <v>0</v>
      </c>
      <c r="OFJ418" s="762"/>
      <c r="OFK418" s="762"/>
      <c r="OFL418" s="762"/>
      <c r="OFM418" s="762"/>
      <c r="OFN418" s="762"/>
      <c r="OFO418" s="762"/>
      <c r="OFP418" s="763"/>
      <c r="OFQ418" s="761">
        <f>PRESUPUESTO!OFR80</f>
        <v>0</v>
      </c>
      <c r="OFR418" s="762"/>
      <c r="OFS418" s="762"/>
      <c r="OFT418" s="762"/>
      <c r="OFU418" s="762"/>
      <c r="OFV418" s="762"/>
      <c r="OFW418" s="762"/>
      <c r="OFX418" s="763"/>
      <c r="OFY418" s="761">
        <f>PRESUPUESTO!OFZ80</f>
        <v>0</v>
      </c>
      <c r="OFZ418" s="762"/>
      <c r="OGA418" s="762"/>
      <c r="OGB418" s="762"/>
      <c r="OGC418" s="762"/>
      <c r="OGD418" s="762"/>
      <c r="OGE418" s="762"/>
      <c r="OGF418" s="763"/>
      <c r="OGG418" s="761">
        <f>PRESUPUESTO!OGH80</f>
        <v>0</v>
      </c>
      <c r="OGH418" s="762"/>
      <c r="OGI418" s="762"/>
      <c r="OGJ418" s="762"/>
      <c r="OGK418" s="762"/>
      <c r="OGL418" s="762"/>
      <c r="OGM418" s="762"/>
      <c r="OGN418" s="763"/>
      <c r="OGO418" s="761">
        <f>PRESUPUESTO!OGP80</f>
        <v>0</v>
      </c>
      <c r="OGP418" s="762"/>
      <c r="OGQ418" s="762"/>
      <c r="OGR418" s="762"/>
      <c r="OGS418" s="762"/>
      <c r="OGT418" s="762"/>
      <c r="OGU418" s="762"/>
      <c r="OGV418" s="763"/>
      <c r="OGW418" s="761">
        <f>PRESUPUESTO!OGX80</f>
        <v>0</v>
      </c>
      <c r="OGX418" s="762"/>
      <c r="OGY418" s="762"/>
      <c r="OGZ418" s="762"/>
      <c r="OHA418" s="762"/>
      <c r="OHB418" s="762"/>
      <c r="OHC418" s="762"/>
      <c r="OHD418" s="763"/>
      <c r="OHE418" s="761">
        <f>PRESUPUESTO!OHF80</f>
        <v>0</v>
      </c>
      <c r="OHF418" s="762"/>
      <c r="OHG418" s="762"/>
      <c r="OHH418" s="762"/>
      <c r="OHI418" s="762"/>
      <c r="OHJ418" s="762"/>
      <c r="OHK418" s="762"/>
      <c r="OHL418" s="763"/>
      <c r="OHM418" s="761">
        <f>PRESUPUESTO!OHN80</f>
        <v>0</v>
      </c>
      <c r="OHN418" s="762"/>
      <c r="OHO418" s="762"/>
      <c r="OHP418" s="762"/>
      <c r="OHQ418" s="762"/>
      <c r="OHR418" s="762"/>
      <c r="OHS418" s="762"/>
      <c r="OHT418" s="763"/>
      <c r="OHU418" s="761">
        <f>PRESUPUESTO!OHV80</f>
        <v>0</v>
      </c>
      <c r="OHV418" s="762"/>
      <c r="OHW418" s="762"/>
      <c r="OHX418" s="762"/>
      <c r="OHY418" s="762"/>
      <c r="OHZ418" s="762"/>
      <c r="OIA418" s="762"/>
      <c r="OIB418" s="763"/>
      <c r="OIC418" s="761">
        <f>PRESUPUESTO!OID80</f>
        <v>0</v>
      </c>
      <c r="OID418" s="762"/>
      <c r="OIE418" s="762"/>
      <c r="OIF418" s="762"/>
      <c r="OIG418" s="762"/>
      <c r="OIH418" s="762"/>
      <c r="OII418" s="762"/>
      <c r="OIJ418" s="763"/>
      <c r="OIK418" s="761">
        <f>PRESUPUESTO!OIL80</f>
        <v>0</v>
      </c>
      <c r="OIL418" s="762"/>
      <c r="OIM418" s="762"/>
      <c r="OIN418" s="762"/>
      <c r="OIO418" s="762"/>
      <c r="OIP418" s="762"/>
      <c r="OIQ418" s="762"/>
      <c r="OIR418" s="763"/>
      <c r="OIS418" s="761">
        <f>PRESUPUESTO!OIT80</f>
        <v>0</v>
      </c>
      <c r="OIT418" s="762"/>
      <c r="OIU418" s="762"/>
      <c r="OIV418" s="762"/>
      <c r="OIW418" s="762"/>
      <c r="OIX418" s="762"/>
      <c r="OIY418" s="762"/>
      <c r="OIZ418" s="763"/>
      <c r="OJA418" s="761">
        <f>PRESUPUESTO!OJB80</f>
        <v>0</v>
      </c>
      <c r="OJB418" s="762"/>
      <c r="OJC418" s="762"/>
      <c r="OJD418" s="762"/>
      <c r="OJE418" s="762"/>
      <c r="OJF418" s="762"/>
      <c r="OJG418" s="762"/>
      <c r="OJH418" s="763"/>
      <c r="OJI418" s="761">
        <f>PRESUPUESTO!OJJ80</f>
        <v>0</v>
      </c>
      <c r="OJJ418" s="762"/>
      <c r="OJK418" s="762"/>
      <c r="OJL418" s="762"/>
      <c r="OJM418" s="762"/>
      <c r="OJN418" s="762"/>
      <c r="OJO418" s="762"/>
      <c r="OJP418" s="763"/>
      <c r="OJQ418" s="761">
        <f>PRESUPUESTO!OJR80</f>
        <v>0</v>
      </c>
      <c r="OJR418" s="762"/>
      <c r="OJS418" s="762"/>
      <c r="OJT418" s="762"/>
      <c r="OJU418" s="762"/>
      <c r="OJV418" s="762"/>
      <c r="OJW418" s="762"/>
      <c r="OJX418" s="763"/>
      <c r="OJY418" s="761">
        <f>PRESUPUESTO!OJZ80</f>
        <v>0</v>
      </c>
      <c r="OJZ418" s="762"/>
      <c r="OKA418" s="762"/>
      <c r="OKB418" s="762"/>
      <c r="OKC418" s="762"/>
      <c r="OKD418" s="762"/>
      <c r="OKE418" s="762"/>
      <c r="OKF418" s="763"/>
      <c r="OKG418" s="761">
        <f>PRESUPUESTO!OKH80</f>
        <v>0</v>
      </c>
      <c r="OKH418" s="762"/>
      <c r="OKI418" s="762"/>
      <c r="OKJ418" s="762"/>
      <c r="OKK418" s="762"/>
      <c r="OKL418" s="762"/>
      <c r="OKM418" s="762"/>
      <c r="OKN418" s="763"/>
      <c r="OKO418" s="761">
        <f>PRESUPUESTO!OKP80</f>
        <v>0</v>
      </c>
      <c r="OKP418" s="762"/>
      <c r="OKQ418" s="762"/>
      <c r="OKR418" s="762"/>
      <c r="OKS418" s="762"/>
      <c r="OKT418" s="762"/>
      <c r="OKU418" s="762"/>
      <c r="OKV418" s="763"/>
      <c r="OKW418" s="761">
        <f>PRESUPUESTO!OKX80</f>
        <v>0</v>
      </c>
      <c r="OKX418" s="762"/>
      <c r="OKY418" s="762"/>
      <c r="OKZ418" s="762"/>
      <c r="OLA418" s="762"/>
      <c r="OLB418" s="762"/>
      <c r="OLC418" s="762"/>
      <c r="OLD418" s="763"/>
      <c r="OLE418" s="761">
        <f>PRESUPUESTO!OLF80</f>
        <v>0</v>
      </c>
      <c r="OLF418" s="762"/>
      <c r="OLG418" s="762"/>
      <c r="OLH418" s="762"/>
      <c r="OLI418" s="762"/>
      <c r="OLJ418" s="762"/>
      <c r="OLK418" s="762"/>
      <c r="OLL418" s="763"/>
      <c r="OLM418" s="761">
        <f>PRESUPUESTO!OLN80</f>
        <v>0</v>
      </c>
      <c r="OLN418" s="762"/>
      <c r="OLO418" s="762"/>
      <c r="OLP418" s="762"/>
      <c r="OLQ418" s="762"/>
      <c r="OLR418" s="762"/>
      <c r="OLS418" s="762"/>
      <c r="OLT418" s="763"/>
      <c r="OLU418" s="761">
        <f>PRESUPUESTO!OLV80</f>
        <v>0</v>
      </c>
      <c r="OLV418" s="762"/>
      <c r="OLW418" s="762"/>
      <c r="OLX418" s="762"/>
      <c r="OLY418" s="762"/>
      <c r="OLZ418" s="762"/>
      <c r="OMA418" s="762"/>
      <c r="OMB418" s="763"/>
      <c r="OMC418" s="761">
        <f>PRESUPUESTO!OMD80</f>
        <v>0</v>
      </c>
      <c r="OMD418" s="762"/>
      <c r="OME418" s="762"/>
      <c r="OMF418" s="762"/>
      <c r="OMG418" s="762"/>
      <c r="OMH418" s="762"/>
      <c r="OMI418" s="762"/>
      <c r="OMJ418" s="763"/>
      <c r="OMK418" s="761">
        <f>PRESUPUESTO!OML80</f>
        <v>0</v>
      </c>
      <c r="OML418" s="762"/>
      <c r="OMM418" s="762"/>
      <c r="OMN418" s="762"/>
      <c r="OMO418" s="762"/>
      <c r="OMP418" s="762"/>
      <c r="OMQ418" s="762"/>
      <c r="OMR418" s="763"/>
      <c r="OMS418" s="761">
        <f>PRESUPUESTO!OMT80</f>
        <v>0</v>
      </c>
      <c r="OMT418" s="762"/>
      <c r="OMU418" s="762"/>
      <c r="OMV418" s="762"/>
      <c r="OMW418" s="762"/>
      <c r="OMX418" s="762"/>
      <c r="OMY418" s="762"/>
      <c r="OMZ418" s="763"/>
      <c r="ONA418" s="761">
        <f>PRESUPUESTO!ONB80</f>
        <v>0</v>
      </c>
      <c r="ONB418" s="762"/>
      <c r="ONC418" s="762"/>
      <c r="OND418" s="762"/>
      <c r="ONE418" s="762"/>
      <c r="ONF418" s="762"/>
      <c r="ONG418" s="762"/>
      <c r="ONH418" s="763"/>
      <c r="ONI418" s="761">
        <f>PRESUPUESTO!ONJ80</f>
        <v>0</v>
      </c>
      <c r="ONJ418" s="762"/>
      <c r="ONK418" s="762"/>
      <c r="ONL418" s="762"/>
      <c r="ONM418" s="762"/>
      <c r="ONN418" s="762"/>
      <c r="ONO418" s="762"/>
      <c r="ONP418" s="763"/>
      <c r="ONQ418" s="761">
        <f>PRESUPUESTO!ONR80</f>
        <v>0</v>
      </c>
      <c r="ONR418" s="762"/>
      <c r="ONS418" s="762"/>
      <c r="ONT418" s="762"/>
      <c r="ONU418" s="762"/>
      <c r="ONV418" s="762"/>
      <c r="ONW418" s="762"/>
      <c r="ONX418" s="763"/>
      <c r="ONY418" s="761">
        <f>PRESUPUESTO!ONZ80</f>
        <v>0</v>
      </c>
      <c r="ONZ418" s="762"/>
      <c r="OOA418" s="762"/>
      <c r="OOB418" s="762"/>
      <c r="OOC418" s="762"/>
      <c r="OOD418" s="762"/>
      <c r="OOE418" s="762"/>
      <c r="OOF418" s="763"/>
      <c r="OOG418" s="761">
        <f>PRESUPUESTO!OOH80</f>
        <v>0</v>
      </c>
      <c r="OOH418" s="762"/>
      <c r="OOI418" s="762"/>
      <c r="OOJ418" s="762"/>
      <c r="OOK418" s="762"/>
      <c r="OOL418" s="762"/>
      <c r="OOM418" s="762"/>
      <c r="OON418" s="763"/>
      <c r="OOO418" s="761">
        <f>PRESUPUESTO!OOP80</f>
        <v>0</v>
      </c>
      <c r="OOP418" s="762"/>
      <c r="OOQ418" s="762"/>
      <c r="OOR418" s="762"/>
      <c r="OOS418" s="762"/>
      <c r="OOT418" s="762"/>
      <c r="OOU418" s="762"/>
      <c r="OOV418" s="763"/>
      <c r="OOW418" s="761">
        <f>PRESUPUESTO!OOX80</f>
        <v>0</v>
      </c>
      <c r="OOX418" s="762"/>
      <c r="OOY418" s="762"/>
      <c r="OOZ418" s="762"/>
      <c r="OPA418" s="762"/>
      <c r="OPB418" s="762"/>
      <c r="OPC418" s="762"/>
      <c r="OPD418" s="763"/>
      <c r="OPE418" s="761">
        <f>PRESUPUESTO!OPF80</f>
        <v>0</v>
      </c>
      <c r="OPF418" s="762"/>
      <c r="OPG418" s="762"/>
      <c r="OPH418" s="762"/>
      <c r="OPI418" s="762"/>
      <c r="OPJ418" s="762"/>
      <c r="OPK418" s="762"/>
      <c r="OPL418" s="763"/>
      <c r="OPM418" s="761">
        <f>PRESUPUESTO!OPN80</f>
        <v>0</v>
      </c>
      <c r="OPN418" s="762"/>
      <c r="OPO418" s="762"/>
      <c r="OPP418" s="762"/>
      <c r="OPQ418" s="762"/>
      <c r="OPR418" s="762"/>
      <c r="OPS418" s="762"/>
      <c r="OPT418" s="763"/>
      <c r="OPU418" s="761">
        <f>PRESUPUESTO!OPV80</f>
        <v>0</v>
      </c>
      <c r="OPV418" s="762"/>
      <c r="OPW418" s="762"/>
      <c r="OPX418" s="762"/>
      <c r="OPY418" s="762"/>
      <c r="OPZ418" s="762"/>
      <c r="OQA418" s="762"/>
      <c r="OQB418" s="763"/>
      <c r="OQC418" s="761">
        <f>PRESUPUESTO!OQD80</f>
        <v>0</v>
      </c>
      <c r="OQD418" s="762"/>
      <c r="OQE418" s="762"/>
      <c r="OQF418" s="762"/>
      <c r="OQG418" s="762"/>
      <c r="OQH418" s="762"/>
      <c r="OQI418" s="762"/>
      <c r="OQJ418" s="763"/>
      <c r="OQK418" s="761">
        <f>PRESUPUESTO!OQL80</f>
        <v>0</v>
      </c>
      <c r="OQL418" s="762"/>
      <c r="OQM418" s="762"/>
      <c r="OQN418" s="762"/>
      <c r="OQO418" s="762"/>
      <c r="OQP418" s="762"/>
      <c r="OQQ418" s="762"/>
      <c r="OQR418" s="763"/>
      <c r="OQS418" s="761">
        <f>PRESUPUESTO!OQT80</f>
        <v>0</v>
      </c>
      <c r="OQT418" s="762"/>
      <c r="OQU418" s="762"/>
      <c r="OQV418" s="762"/>
      <c r="OQW418" s="762"/>
      <c r="OQX418" s="762"/>
      <c r="OQY418" s="762"/>
      <c r="OQZ418" s="763"/>
      <c r="ORA418" s="761">
        <f>PRESUPUESTO!ORB80</f>
        <v>0</v>
      </c>
      <c r="ORB418" s="762"/>
      <c r="ORC418" s="762"/>
      <c r="ORD418" s="762"/>
      <c r="ORE418" s="762"/>
      <c r="ORF418" s="762"/>
      <c r="ORG418" s="762"/>
      <c r="ORH418" s="763"/>
      <c r="ORI418" s="761">
        <f>PRESUPUESTO!ORJ80</f>
        <v>0</v>
      </c>
      <c r="ORJ418" s="762"/>
      <c r="ORK418" s="762"/>
      <c r="ORL418" s="762"/>
      <c r="ORM418" s="762"/>
      <c r="ORN418" s="762"/>
      <c r="ORO418" s="762"/>
      <c r="ORP418" s="763"/>
      <c r="ORQ418" s="761">
        <f>PRESUPUESTO!ORR80</f>
        <v>0</v>
      </c>
      <c r="ORR418" s="762"/>
      <c r="ORS418" s="762"/>
      <c r="ORT418" s="762"/>
      <c r="ORU418" s="762"/>
      <c r="ORV418" s="762"/>
      <c r="ORW418" s="762"/>
      <c r="ORX418" s="763"/>
      <c r="ORY418" s="761">
        <f>PRESUPUESTO!ORZ80</f>
        <v>0</v>
      </c>
      <c r="ORZ418" s="762"/>
      <c r="OSA418" s="762"/>
      <c r="OSB418" s="762"/>
      <c r="OSC418" s="762"/>
      <c r="OSD418" s="762"/>
      <c r="OSE418" s="762"/>
      <c r="OSF418" s="763"/>
      <c r="OSG418" s="761">
        <f>PRESUPUESTO!OSH80</f>
        <v>0</v>
      </c>
      <c r="OSH418" s="762"/>
      <c r="OSI418" s="762"/>
      <c r="OSJ418" s="762"/>
      <c r="OSK418" s="762"/>
      <c r="OSL418" s="762"/>
      <c r="OSM418" s="762"/>
      <c r="OSN418" s="763"/>
      <c r="OSO418" s="761">
        <f>PRESUPUESTO!OSP80</f>
        <v>0</v>
      </c>
      <c r="OSP418" s="762"/>
      <c r="OSQ418" s="762"/>
      <c r="OSR418" s="762"/>
      <c r="OSS418" s="762"/>
      <c r="OST418" s="762"/>
      <c r="OSU418" s="762"/>
      <c r="OSV418" s="763"/>
      <c r="OSW418" s="761">
        <f>PRESUPUESTO!OSX80</f>
        <v>0</v>
      </c>
      <c r="OSX418" s="762"/>
      <c r="OSY418" s="762"/>
      <c r="OSZ418" s="762"/>
      <c r="OTA418" s="762"/>
      <c r="OTB418" s="762"/>
      <c r="OTC418" s="762"/>
      <c r="OTD418" s="763"/>
      <c r="OTE418" s="761">
        <f>PRESUPUESTO!OTF80</f>
        <v>0</v>
      </c>
      <c r="OTF418" s="762"/>
      <c r="OTG418" s="762"/>
      <c r="OTH418" s="762"/>
      <c r="OTI418" s="762"/>
      <c r="OTJ418" s="762"/>
      <c r="OTK418" s="762"/>
      <c r="OTL418" s="763"/>
      <c r="OTM418" s="761">
        <f>PRESUPUESTO!OTN80</f>
        <v>0</v>
      </c>
      <c r="OTN418" s="762"/>
      <c r="OTO418" s="762"/>
      <c r="OTP418" s="762"/>
      <c r="OTQ418" s="762"/>
      <c r="OTR418" s="762"/>
      <c r="OTS418" s="762"/>
      <c r="OTT418" s="763"/>
      <c r="OTU418" s="761">
        <f>PRESUPUESTO!OTV80</f>
        <v>0</v>
      </c>
      <c r="OTV418" s="762"/>
      <c r="OTW418" s="762"/>
      <c r="OTX418" s="762"/>
      <c r="OTY418" s="762"/>
      <c r="OTZ418" s="762"/>
      <c r="OUA418" s="762"/>
      <c r="OUB418" s="763"/>
      <c r="OUC418" s="761">
        <f>PRESUPUESTO!OUD80</f>
        <v>0</v>
      </c>
      <c r="OUD418" s="762"/>
      <c r="OUE418" s="762"/>
      <c r="OUF418" s="762"/>
      <c r="OUG418" s="762"/>
      <c r="OUH418" s="762"/>
      <c r="OUI418" s="762"/>
      <c r="OUJ418" s="763"/>
      <c r="OUK418" s="761">
        <f>PRESUPUESTO!OUL80</f>
        <v>0</v>
      </c>
      <c r="OUL418" s="762"/>
      <c r="OUM418" s="762"/>
      <c r="OUN418" s="762"/>
      <c r="OUO418" s="762"/>
      <c r="OUP418" s="762"/>
      <c r="OUQ418" s="762"/>
      <c r="OUR418" s="763"/>
      <c r="OUS418" s="761">
        <f>PRESUPUESTO!OUT80</f>
        <v>0</v>
      </c>
      <c r="OUT418" s="762"/>
      <c r="OUU418" s="762"/>
      <c r="OUV418" s="762"/>
      <c r="OUW418" s="762"/>
      <c r="OUX418" s="762"/>
      <c r="OUY418" s="762"/>
      <c r="OUZ418" s="763"/>
      <c r="OVA418" s="761">
        <f>PRESUPUESTO!OVB80</f>
        <v>0</v>
      </c>
      <c r="OVB418" s="762"/>
      <c r="OVC418" s="762"/>
      <c r="OVD418" s="762"/>
      <c r="OVE418" s="762"/>
      <c r="OVF418" s="762"/>
      <c r="OVG418" s="762"/>
      <c r="OVH418" s="763"/>
      <c r="OVI418" s="761">
        <f>PRESUPUESTO!OVJ80</f>
        <v>0</v>
      </c>
      <c r="OVJ418" s="762"/>
      <c r="OVK418" s="762"/>
      <c r="OVL418" s="762"/>
      <c r="OVM418" s="762"/>
      <c r="OVN418" s="762"/>
      <c r="OVO418" s="762"/>
      <c r="OVP418" s="763"/>
      <c r="OVQ418" s="761">
        <f>PRESUPUESTO!OVR80</f>
        <v>0</v>
      </c>
      <c r="OVR418" s="762"/>
      <c r="OVS418" s="762"/>
      <c r="OVT418" s="762"/>
      <c r="OVU418" s="762"/>
      <c r="OVV418" s="762"/>
      <c r="OVW418" s="762"/>
      <c r="OVX418" s="763"/>
      <c r="OVY418" s="761">
        <f>PRESUPUESTO!OVZ80</f>
        <v>0</v>
      </c>
      <c r="OVZ418" s="762"/>
      <c r="OWA418" s="762"/>
      <c r="OWB418" s="762"/>
      <c r="OWC418" s="762"/>
      <c r="OWD418" s="762"/>
      <c r="OWE418" s="762"/>
      <c r="OWF418" s="763"/>
      <c r="OWG418" s="761">
        <f>PRESUPUESTO!OWH80</f>
        <v>0</v>
      </c>
      <c r="OWH418" s="762"/>
      <c r="OWI418" s="762"/>
      <c r="OWJ418" s="762"/>
      <c r="OWK418" s="762"/>
      <c r="OWL418" s="762"/>
      <c r="OWM418" s="762"/>
      <c r="OWN418" s="763"/>
      <c r="OWO418" s="761">
        <f>PRESUPUESTO!OWP80</f>
        <v>0</v>
      </c>
      <c r="OWP418" s="762"/>
      <c r="OWQ418" s="762"/>
      <c r="OWR418" s="762"/>
      <c r="OWS418" s="762"/>
      <c r="OWT418" s="762"/>
      <c r="OWU418" s="762"/>
      <c r="OWV418" s="763"/>
      <c r="OWW418" s="761">
        <f>PRESUPUESTO!OWX80</f>
        <v>0</v>
      </c>
      <c r="OWX418" s="762"/>
      <c r="OWY418" s="762"/>
      <c r="OWZ418" s="762"/>
      <c r="OXA418" s="762"/>
      <c r="OXB418" s="762"/>
      <c r="OXC418" s="762"/>
      <c r="OXD418" s="763"/>
      <c r="OXE418" s="761">
        <f>PRESUPUESTO!OXF80</f>
        <v>0</v>
      </c>
      <c r="OXF418" s="762"/>
      <c r="OXG418" s="762"/>
      <c r="OXH418" s="762"/>
      <c r="OXI418" s="762"/>
      <c r="OXJ418" s="762"/>
      <c r="OXK418" s="762"/>
      <c r="OXL418" s="763"/>
      <c r="OXM418" s="761">
        <f>PRESUPUESTO!OXN80</f>
        <v>0</v>
      </c>
      <c r="OXN418" s="762"/>
      <c r="OXO418" s="762"/>
      <c r="OXP418" s="762"/>
      <c r="OXQ418" s="762"/>
      <c r="OXR418" s="762"/>
      <c r="OXS418" s="762"/>
      <c r="OXT418" s="763"/>
      <c r="OXU418" s="761">
        <f>PRESUPUESTO!OXV80</f>
        <v>0</v>
      </c>
      <c r="OXV418" s="762"/>
      <c r="OXW418" s="762"/>
      <c r="OXX418" s="762"/>
      <c r="OXY418" s="762"/>
      <c r="OXZ418" s="762"/>
      <c r="OYA418" s="762"/>
      <c r="OYB418" s="763"/>
      <c r="OYC418" s="761">
        <f>PRESUPUESTO!OYD80</f>
        <v>0</v>
      </c>
      <c r="OYD418" s="762"/>
      <c r="OYE418" s="762"/>
      <c r="OYF418" s="762"/>
      <c r="OYG418" s="762"/>
      <c r="OYH418" s="762"/>
      <c r="OYI418" s="762"/>
      <c r="OYJ418" s="763"/>
      <c r="OYK418" s="761">
        <f>PRESUPUESTO!OYL80</f>
        <v>0</v>
      </c>
      <c r="OYL418" s="762"/>
      <c r="OYM418" s="762"/>
      <c r="OYN418" s="762"/>
      <c r="OYO418" s="762"/>
      <c r="OYP418" s="762"/>
      <c r="OYQ418" s="762"/>
      <c r="OYR418" s="763"/>
      <c r="OYS418" s="761">
        <f>PRESUPUESTO!OYT80</f>
        <v>0</v>
      </c>
      <c r="OYT418" s="762"/>
      <c r="OYU418" s="762"/>
      <c r="OYV418" s="762"/>
      <c r="OYW418" s="762"/>
      <c r="OYX418" s="762"/>
      <c r="OYY418" s="762"/>
      <c r="OYZ418" s="763"/>
      <c r="OZA418" s="761">
        <f>PRESUPUESTO!OZB80</f>
        <v>0</v>
      </c>
      <c r="OZB418" s="762"/>
      <c r="OZC418" s="762"/>
      <c r="OZD418" s="762"/>
      <c r="OZE418" s="762"/>
      <c r="OZF418" s="762"/>
      <c r="OZG418" s="762"/>
      <c r="OZH418" s="763"/>
      <c r="OZI418" s="761">
        <f>PRESUPUESTO!OZJ80</f>
        <v>0</v>
      </c>
      <c r="OZJ418" s="762"/>
      <c r="OZK418" s="762"/>
      <c r="OZL418" s="762"/>
      <c r="OZM418" s="762"/>
      <c r="OZN418" s="762"/>
      <c r="OZO418" s="762"/>
      <c r="OZP418" s="763"/>
      <c r="OZQ418" s="761">
        <f>PRESUPUESTO!OZR80</f>
        <v>0</v>
      </c>
      <c r="OZR418" s="762"/>
      <c r="OZS418" s="762"/>
      <c r="OZT418" s="762"/>
      <c r="OZU418" s="762"/>
      <c r="OZV418" s="762"/>
      <c r="OZW418" s="762"/>
      <c r="OZX418" s="763"/>
      <c r="OZY418" s="761">
        <f>PRESUPUESTO!OZZ80</f>
        <v>0</v>
      </c>
      <c r="OZZ418" s="762"/>
      <c r="PAA418" s="762"/>
      <c r="PAB418" s="762"/>
      <c r="PAC418" s="762"/>
      <c r="PAD418" s="762"/>
      <c r="PAE418" s="762"/>
      <c r="PAF418" s="763"/>
      <c r="PAG418" s="761">
        <f>PRESUPUESTO!PAH80</f>
        <v>0</v>
      </c>
      <c r="PAH418" s="762"/>
      <c r="PAI418" s="762"/>
      <c r="PAJ418" s="762"/>
      <c r="PAK418" s="762"/>
      <c r="PAL418" s="762"/>
      <c r="PAM418" s="762"/>
      <c r="PAN418" s="763"/>
      <c r="PAO418" s="761">
        <f>PRESUPUESTO!PAP80</f>
        <v>0</v>
      </c>
      <c r="PAP418" s="762"/>
      <c r="PAQ418" s="762"/>
      <c r="PAR418" s="762"/>
      <c r="PAS418" s="762"/>
      <c r="PAT418" s="762"/>
      <c r="PAU418" s="762"/>
      <c r="PAV418" s="763"/>
      <c r="PAW418" s="761">
        <f>PRESUPUESTO!PAX80</f>
        <v>0</v>
      </c>
      <c r="PAX418" s="762"/>
      <c r="PAY418" s="762"/>
      <c r="PAZ418" s="762"/>
      <c r="PBA418" s="762"/>
      <c r="PBB418" s="762"/>
      <c r="PBC418" s="762"/>
      <c r="PBD418" s="763"/>
      <c r="PBE418" s="761">
        <f>PRESUPUESTO!PBF80</f>
        <v>0</v>
      </c>
      <c r="PBF418" s="762"/>
      <c r="PBG418" s="762"/>
      <c r="PBH418" s="762"/>
      <c r="PBI418" s="762"/>
      <c r="PBJ418" s="762"/>
      <c r="PBK418" s="762"/>
      <c r="PBL418" s="763"/>
      <c r="PBM418" s="761">
        <f>PRESUPUESTO!PBN80</f>
        <v>0</v>
      </c>
      <c r="PBN418" s="762"/>
      <c r="PBO418" s="762"/>
      <c r="PBP418" s="762"/>
      <c r="PBQ418" s="762"/>
      <c r="PBR418" s="762"/>
      <c r="PBS418" s="762"/>
      <c r="PBT418" s="763"/>
      <c r="PBU418" s="761">
        <f>PRESUPUESTO!PBV80</f>
        <v>0</v>
      </c>
      <c r="PBV418" s="762"/>
      <c r="PBW418" s="762"/>
      <c r="PBX418" s="762"/>
      <c r="PBY418" s="762"/>
      <c r="PBZ418" s="762"/>
      <c r="PCA418" s="762"/>
      <c r="PCB418" s="763"/>
      <c r="PCC418" s="761">
        <f>PRESUPUESTO!PCD80</f>
        <v>0</v>
      </c>
      <c r="PCD418" s="762"/>
      <c r="PCE418" s="762"/>
      <c r="PCF418" s="762"/>
      <c r="PCG418" s="762"/>
      <c r="PCH418" s="762"/>
      <c r="PCI418" s="762"/>
      <c r="PCJ418" s="763"/>
      <c r="PCK418" s="761">
        <f>PRESUPUESTO!PCL80</f>
        <v>0</v>
      </c>
      <c r="PCL418" s="762"/>
      <c r="PCM418" s="762"/>
      <c r="PCN418" s="762"/>
      <c r="PCO418" s="762"/>
      <c r="PCP418" s="762"/>
      <c r="PCQ418" s="762"/>
      <c r="PCR418" s="763"/>
      <c r="PCS418" s="761">
        <f>PRESUPUESTO!PCT80</f>
        <v>0</v>
      </c>
      <c r="PCT418" s="762"/>
      <c r="PCU418" s="762"/>
      <c r="PCV418" s="762"/>
      <c r="PCW418" s="762"/>
      <c r="PCX418" s="762"/>
      <c r="PCY418" s="762"/>
      <c r="PCZ418" s="763"/>
      <c r="PDA418" s="761">
        <f>PRESUPUESTO!PDB80</f>
        <v>0</v>
      </c>
      <c r="PDB418" s="762"/>
      <c r="PDC418" s="762"/>
      <c r="PDD418" s="762"/>
      <c r="PDE418" s="762"/>
      <c r="PDF418" s="762"/>
      <c r="PDG418" s="762"/>
      <c r="PDH418" s="763"/>
      <c r="PDI418" s="761">
        <f>PRESUPUESTO!PDJ80</f>
        <v>0</v>
      </c>
      <c r="PDJ418" s="762"/>
      <c r="PDK418" s="762"/>
      <c r="PDL418" s="762"/>
      <c r="PDM418" s="762"/>
      <c r="PDN418" s="762"/>
      <c r="PDO418" s="762"/>
      <c r="PDP418" s="763"/>
      <c r="PDQ418" s="761">
        <f>PRESUPUESTO!PDR80</f>
        <v>0</v>
      </c>
      <c r="PDR418" s="762"/>
      <c r="PDS418" s="762"/>
      <c r="PDT418" s="762"/>
      <c r="PDU418" s="762"/>
      <c r="PDV418" s="762"/>
      <c r="PDW418" s="762"/>
      <c r="PDX418" s="763"/>
      <c r="PDY418" s="761">
        <f>PRESUPUESTO!PDZ80</f>
        <v>0</v>
      </c>
      <c r="PDZ418" s="762"/>
      <c r="PEA418" s="762"/>
      <c r="PEB418" s="762"/>
      <c r="PEC418" s="762"/>
      <c r="PED418" s="762"/>
      <c r="PEE418" s="762"/>
      <c r="PEF418" s="763"/>
      <c r="PEG418" s="761">
        <f>PRESUPUESTO!PEH80</f>
        <v>0</v>
      </c>
      <c r="PEH418" s="762"/>
      <c r="PEI418" s="762"/>
      <c r="PEJ418" s="762"/>
      <c r="PEK418" s="762"/>
      <c r="PEL418" s="762"/>
      <c r="PEM418" s="762"/>
      <c r="PEN418" s="763"/>
      <c r="PEO418" s="761">
        <f>PRESUPUESTO!PEP80</f>
        <v>0</v>
      </c>
      <c r="PEP418" s="762"/>
      <c r="PEQ418" s="762"/>
      <c r="PER418" s="762"/>
      <c r="PES418" s="762"/>
      <c r="PET418" s="762"/>
      <c r="PEU418" s="762"/>
      <c r="PEV418" s="763"/>
      <c r="PEW418" s="761">
        <f>PRESUPUESTO!PEX80</f>
        <v>0</v>
      </c>
      <c r="PEX418" s="762"/>
      <c r="PEY418" s="762"/>
      <c r="PEZ418" s="762"/>
      <c r="PFA418" s="762"/>
      <c r="PFB418" s="762"/>
      <c r="PFC418" s="762"/>
      <c r="PFD418" s="763"/>
      <c r="PFE418" s="761">
        <f>PRESUPUESTO!PFF80</f>
        <v>0</v>
      </c>
      <c r="PFF418" s="762"/>
      <c r="PFG418" s="762"/>
      <c r="PFH418" s="762"/>
      <c r="PFI418" s="762"/>
      <c r="PFJ418" s="762"/>
      <c r="PFK418" s="762"/>
      <c r="PFL418" s="763"/>
      <c r="PFM418" s="761">
        <f>PRESUPUESTO!PFN80</f>
        <v>0</v>
      </c>
      <c r="PFN418" s="762"/>
      <c r="PFO418" s="762"/>
      <c r="PFP418" s="762"/>
      <c r="PFQ418" s="762"/>
      <c r="PFR418" s="762"/>
      <c r="PFS418" s="762"/>
      <c r="PFT418" s="763"/>
      <c r="PFU418" s="761">
        <f>PRESUPUESTO!PFV80</f>
        <v>0</v>
      </c>
      <c r="PFV418" s="762"/>
      <c r="PFW418" s="762"/>
      <c r="PFX418" s="762"/>
      <c r="PFY418" s="762"/>
      <c r="PFZ418" s="762"/>
      <c r="PGA418" s="762"/>
      <c r="PGB418" s="763"/>
      <c r="PGC418" s="761">
        <f>PRESUPUESTO!PGD80</f>
        <v>0</v>
      </c>
      <c r="PGD418" s="762"/>
      <c r="PGE418" s="762"/>
      <c r="PGF418" s="762"/>
      <c r="PGG418" s="762"/>
      <c r="PGH418" s="762"/>
      <c r="PGI418" s="762"/>
      <c r="PGJ418" s="763"/>
      <c r="PGK418" s="761">
        <f>PRESUPUESTO!PGL80</f>
        <v>0</v>
      </c>
      <c r="PGL418" s="762"/>
      <c r="PGM418" s="762"/>
      <c r="PGN418" s="762"/>
      <c r="PGO418" s="762"/>
      <c r="PGP418" s="762"/>
      <c r="PGQ418" s="762"/>
      <c r="PGR418" s="763"/>
      <c r="PGS418" s="761">
        <f>PRESUPUESTO!PGT80</f>
        <v>0</v>
      </c>
      <c r="PGT418" s="762"/>
      <c r="PGU418" s="762"/>
      <c r="PGV418" s="762"/>
      <c r="PGW418" s="762"/>
      <c r="PGX418" s="762"/>
      <c r="PGY418" s="762"/>
      <c r="PGZ418" s="763"/>
      <c r="PHA418" s="761">
        <f>PRESUPUESTO!PHB80</f>
        <v>0</v>
      </c>
      <c r="PHB418" s="762"/>
      <c r="PHC418" s="762"/>
      <c r="PHD418" s="762"/>
      <c r="PHE418" s="762"/>
      <c r="PHF418" s="762"/>
      <c r="PHG418" s="762"/>
      <c r="PHH418" s="763"/>
      <c r="PHI418" s="761">
        <f>PRESUPUESTO!PHJ80</f>
        <v>0</v>
      </c>
      <c r="PHJ418" s="762"/>
      <c r="PHK418" s="762"/>
      <c r="PHL418" s="762"/>
      <c r="PHM418" s="762"/>
      <c r="PHN418" s="762"/>
      <c r="PHO418" s="762"/>
      <c r="PHP418" s="763"/>
      <c r="PHQ418" s="761">
        <f>PRESUPUESTO!PHR80</f>
        <v>0</v>
      </c>
      <c r="PHR418" s="762"/>
      <c r="PHS418" s="762"/>
      <c r="PHT418" s="762"/>
      <c r="PHU418" s="762"/>
      <c r="PHV418" s="762"/>
      <c r="PHW418" s="762"/>
      <c r="PHX418" s="763"/>
      <c r="PHY418" s="761">
        <f>PRESUPUESTO!PHZ80</f>
        <v>0</v>
      </c>
      <c r="PHZ418" s="762"/>
      <c r="PIA418" s="762"/>
      <c r="PIB418" s="762"/>
      <c r="PIC418" s="762"/>
      <c r="PID418" s="762"/>
      <c r="PIE418" s="762"/>
      <c r="PIF418" s="763"/>
      <c r="PIG418" s="761">
        <f>PRESUPUESTO!PIH80</f>
        <v>0</v>
      </c>
      <c r="PIH418" s="762"/>
      <c r="PII418" s="762"/>
      <c r="PIJ418" s="762"/>
      <c r="PIK418" s="762"/>
      <c r="PIL418" s="762"/>
      <c r="PIM418" s="762"/>
      <c r="PIN418" s="763"/>
      <c r="PIO418" s="761">
        <f>PRESUPUESTO!PIP80</f>
        <v>0</v>
      </c>
      <c r="PIP418" s="762"/>
      <c r="PIQ418" s="762"/>
      <c r="PIR418" s="762"/>
      <c r="PIS418" s="762"/>
      <c r="PIT418" s="762"/>
      <c r="PIU418" s="762"/>
      <c r="PIV418" s="763"/>
      <c r="PIW418" s="761">
        <f>PRESUPUESTO!PIX80</f>
        <v>0</v>
      </c>
      <c r="PIX418" s="762"/>
      <c r="PIY418" s="762"/>
      <c r="PIZ418" s="762"/>
      <c r="PJA418" s="762"/>
      <c r="PJB418" s="762"/>
      <c r="PJC418" s="762"/>
      <c r="PJD418" s="763"/>
      <c r="PJE418" s="761">
        <f>PRESUPUESTO!PJF80</f>
        <v>0</v>
      </c>
      <c r="PJF418" s="762"/>
      <c r="PJG418" s="762"/>
      <c r="PJH418" s="762"/>
      <c r="PJI418" s="762"/>
      <c r="PJJ418" s="762"/>
      <c r="PJK418" s="762"/>
      <c r="PJL418" s="763"/>
      <c r="PJM418" s="761">
        <f>PRESUPUESTO!PJN80</f>
        <v>0</v>
      </c>
      <c r="PJN418" s="762"/>
      <c r="PJO418" s="762"/>
      <c r="PJP418" s="762"/>
      <c r="PJQ418" s="762"/>
      <c r="PJR418" s="762"/>
      <c r="PJS418" s="762"/>
      <c r="PJT418" s="763"/>
      <c r="PJU418" s="761">
        <f>PRESUPUESTO!PJV80</f>
        <v>0</v>
      </c>
      <c r="PJV418" s="762"/>
      <c r="PJW418" s="762"/>
      <c r="PJX418" s="762"/>
      <c r="PJY418" s="762"/>
      <c r="PJZ418" s="762"/>
      <c r="PKA418" s="762"/>
      <c r="PKB418" s="763"/>
      <c r="PKC418" s="761">
        <f>PRESUPUESTO!PKD80</f>
        <v>0</v>
      </c>
      <c r="PKD418" s="762"/>
      <c r="PKE418" s="762"/>
      <c r="PKF418" s="762"/>
      <c r="PKG418" s="762"/>
      <c r="PKH418" s="762"/>
      <c r="PKI418" s="762"/>
      <c r="PKJ418" s="763"/>
      <c r="PKK418" s="761">
        <f>PRESUPUESTO!PKL80</f>
        <v>0</v>
      </c>
      <c r="PKL418" s="762"/>
      <c r="PKM418" s="762"/>
      <c r="PKN418" s="762"/>
      <c r="PKO418" s="762"/>
      <c r="PKP418" s="762"/>
      <c r="PKQ418" s="762"/>
      <c r="PKR418" s="763"/>
      <c r="PKS418" s="761">
        <f>PRESUPUESTO!PKT80</f>
        <v>0</v>
      </c>
      <c r="PKT418" s="762"/>
      <c r="PKU418" s="762"/>
      <c r="PKV418" s="762"/>
      <c r="PKW418" s="762"/>
      <c r="PKX418" s="762"/>
      <c r="PKY418" s="762"/>
      <c r="PKZ418" s="763"/>
      <c r="PLA418" s="761">
        <f>PRESUPUESTO!PLB80</f>
        <v>0</v>
      </c>
      <c r="PLB418" s="762"/>
      <c r="PLC418" s="762"/>
      <c r="PLD418" s="762"/>
      <c r="PLE418" s="762"/>
      <c r="PLF418" s="762"/>
      <c r="PLG418" s="762"/>
      <c r="PLH418" s="763"/>
      <c r="PLI418" s="761">
        <f>PRESUPUESTO!PLJ80</f>
        <v>0</v>
      </c>
      <c r="PLJ418" s="762"/>
      <c r="PLK418" s="762"/>
      <c r="PLL418" s="762"/>
      <c r="PLM418" s="762"/>
      <c r="PLN418" s="762"/>
      <c r="PLO418" s="762"/>
      <c r="PLP418" s="763"/>
      <c r="PLQ418" s="761">
        <f>PRESUPUESTO!PLR80</f>
        <v>0</v>
      </c>
      <c r="PLR418" s="762"/>
      <c r="PLS418" s="762"/>
      <c r="PLT418" s="762"/>
      <c r="PLU418" s="762"/>
      <c r="PLV418" s="762"/>
      <c r="PLW418" s="762"/>
      <c r="PLX418" s="763"/>
      <c r="PLY418" s="761">
        <f>PRESUPUESTO!PLZ80</f>
        <v>0</v>
      </c>
      <c r="PLZ418" s="762"/>
      <c r="PMA418" s="762"/>
      <c r="PMB418" s="762"/>
      <c r="PMC418" s="762"/>
      <c r="PMD418" s="762"/>
      <c r="PME418" s="762"/>
      <c r="PMF418" s="763"/>
      <c r="PMG418" s="761">
        <f>PRESUPUESTO!PMH80</f>
        <v>0</v>
      </c>
      <c r="PMH418" s="762"/>
      <c r="PMI418" s="762"/>
      <c r="PMJ418" s="762"/>
      <c r="PMK418" s="762"/>
      <c r="PML418" s="762"/>
      <c r="PMM418" s="762"/>
      <c r="PMN418" s="763"/>
      <c r="PMO418" s="761">
        <f>PRESUPUESTO!PMP80</f>
        <v>0</v>
      </c>
      <c r="PMP418" s="762"/>
      <c r="PMQ418" s="762"/>
      <c r="PMR418" s="762"/>
      <c r="PMS418" s="762"/>
      <c r="PMT418" s="762"/>
      <c r="PMU418" s="762"/>
      <c r="PMV418" s="763"/>
      <c r="PMW418" s="761">
        <f>PRESUPUESTO!PMX80</f>
        <v>0</v>
      </c>
      <c r="PMX418" s="762"/>
      <c r="PMY418" s="762"/>
      <c r="PMZ418" s="762"/>
      <c r="PNA418" s="762"/>
      <c r="PNB418" s="762"/>
      <c r="PNC418" s="762"/>
      <c r="PND418" s="763"/>
      <c r="PNE418" s="761">
        <f>PRESUPUESTO!PNF80</f>
        <v>0</v>
      </c>
      <c r="PNF418" s="762"/>
      <c r="PNG418" s="762"/>
      <c r="PNH418" s="762"/>
      <c r="PNI418" s="762"/>
      <c r="PNJ418" s="762"/>
      <c r="PNK418" s="762"/>
      <c r="PNL418" s="763"/>
      <c r="PNM418" s="761">
        <f>PRESUPUESTO!PNN80</f>
        <v>0</v>
      </c>
      <c r="PNN418" s="762"/>
      <c r="PNO418" s="762"/>
      <c r="PNP418" s="762"/>
      <c r="PNQ418" s="762"/>
      <c r="PNR418" s="762"/>
      <c r="PNS418" s="762"/>
      <c r="PNT418" s="763"/>
      <c r="PNU418" s="761">
        <f>PRESUPUESTO!PNV80</f>
        <v>0</v>
      </c>
      <c r="PNV418" s="762"/>
      <c r="PNW418" s="762"/>
      <c r="PNX418" s="762"/>
      <c r="PNY418" s="762"/>
      <c r="PNZ418" s="762"/>
      <c r="POA418" s="762"/>
      <c r="POB418" s="763"/>
      <c r="POC418" s="761">
        <f>PRESUPUESTO!POD80</f>
        <v>0</v>
      </c>
      <c r="POD418" s="762"/>
      <c r="POE418" s="762"/>
      <c r="POF418" s="762"/>
      <c r="POG418" s="762"/>
      <c r="POH418" s="762"/>
      <c r="POI418" s="762"/>
      <c r="POJ418" s="763"/>
      <c r="POK418" s="761">
        <f>PRESUPUESTO!POL80</f>
        <v>0</v>
      </c>
      <c r="POL418" s="762"/>
      <c r="POM418" s="762"/>
      <c r="PON418" s="762"/>
      <c r="POO418" s="762"/>
      <c r="POP418" s="762"/>
      <c r="POQ418" s="762"/>
      <c r="POR418" s="763"/>
      <c r="POS418" s="761">
        <f>PRESUPUESTO!POT80</f>
        <v>0</v>
      </c>
      <c r="POT418" s="762"/>
      <c r="POU418" s="762"/>
      <c r="POV418" s="762"/>
      <c r="POW418" s="762"/>
      <c r="POX418" s="762"/>
      <c r="POY418" s="762"/>
      <c r="POZ418" s="763"/>
      <c r="PPA418" s="761">
        <f>PRESUPUESTO!PPB80</f>
        <v>0</v>
      </c>
      <c r="PPB418" s="762"/>
      <c r="PPC418" s="762"/>
      <c r="PPD418" s="762"/>
      <c r="PPE418" s="762"/>
      <c r="PPF418" s="762"/>
      <c r="PPG418" s="762"/>
      <c r="PPH418" s="763"/>
      <c r="PPI418" s="761">
        <f>PRESUPUESTO!PPJ80</f>
        <v>0</v>
      </c>
      <c r="PPJ418" s="762"/>
      <c r="PPK418" s="762"/>
      <c r="PPL418" s="762"/>
      <c r="PPM418" s="762"/>
      <c r="PPN418" s="762"/>
      <c r="PPO418" s="762"/>
      <c r="PPP418" s="763"/>
      <c r="PPQ418" s="761">
        <f>PRESUPUESTO!PPR80</f>
        <v>0</v>
      </c>
      <c r="PPR418" s="762"/>
      <c r="PPS418" s="762"/>
      <c r="PPT418" s="762"/>
      <c r="PPU418" s="762"/>
      <c r="PPV418" s="762"/>
      <c r="PPW418" s="762"/>
      <c r="PPX418" s="763"/>
      <c r="PPY418" s="761">
        <f>PRESUPUESTO!PPZ80</f>
        <v>0</v>
      </c>
      <c r="PPZ418" s="762"/>
      <c r="PQA418" s="762"/>
      <c r="PQB418" s="762"/>
      <c r="PQC418" s="762"/>
      <c r="PQD418" s="762"/>
      <c r="PQE418" s="762"/>
      <c r="PQF418" s="763"/>
      <c r="PQG418" s="761">
        <f>PRESUPUESTO!PQH80</f>
        <v>0</v>
      </c>
      <c r="PQH418" s="762"/>
      <c r="PQI418" s="762"/>
      <c r="PQJ418" s="762"/>
      <c r="PQK418" s="762"/>
      <c r="PQL418" s="762"/>
      <c r="PQM418" s="762"/>
      <c r="PQN418" s="763"/>
      <c r="PQO418" s="761">
        <f>PRESUPUESTO!PQP80</f>
        <v>0</v>
      </c>
      <c r="PQP418" s="762"/>
      <c r="PQQ418" s="762"/>
      <c r="PQR418" s="762"/>
      <c r="PQS418" s="762"/>
      <c r="PQT418" s="762"/>
      <c r="PQU418" s="762"/>
      <c r="PQV418" s="763"/>
      <c r="PQW418" s="761">
        <f>PRESUPUESTO!PQX80</f>
        <v>0</v>
      </c>
      <c r="PQX418" s="762"/>
      <c r="PQY418" s="762"/>
      <c r="PQZ418" s="762"/>
      <c r="PRA418" s="762"/>
      <c r="PRB418" s="762"/>
      <c r="PRC418" s="762"/>
      <c r="PRD418" s="763"/>
      <c r="PRE418" s="761">
        <f>PRESUPUESTO!PRF80</f>
        <v>0</v>
      </c>
      <c r="PRF418" s="762"/>
      <c r="PRG418" s="762"/>
      <c r="PRH418" s="762"/>
      <c r="PRI418" s="762"/>
      <c r="PRJ418" s="762"/>
      <c r="PRK418" s="762"/>
      <c r="PRL418" s="763"/>
      <c r="PRM418" s="761">
        <f>PRESUPUESTO!PRN80</f>
        <v>0</v>
      </c>
      <c r="PRN418" s="762"/>
      <c r="PRO418" s="762"/>
      <c r="PRP418" s="762"/>
      <c r="PRQ418" s="762"/>
      <c r="PRR418" s="762"/>
      <c r="PRS418" s="762"/>
      <c r="PRT418" s="763"/>
      <c r="PRU418" s="761">
        <f>PRESUPUESTO!PRV80</f>
        <v>0</v>
      </c>
      <c r="PRV418" s="762"/>
      <c r="PRW418" s="762"/>
      <c r="PRX418" s="762"/>
      <c r="PRY418" s="762"/>
      <c r="PRZ418" s="762"/>
      <c r="PSA418" s="762"/>
      <c r="PSB418" s="763"/>
      <c r="PSC418" s="761">
        <f>PRESUPUESTO!PSD80</f>
        <v>0</v>
      </c>
      <c r="PSD418" s="762"/>
      <c r="PSE418" s="762"/>
      <c r="PSF418" s="762"/>
      <c r="PSG418" s="762"/>
      <c r="PSH418" s="762"/>
      <c r="PSI418" s="762"/>
      <c r="PSJ418" s="763"/>
      <c r="PSK418" s="761">
        <f>PRESUPUESTO!PSL80</f>
        <v>0</v>
      </c>
      <c r="PSL418" s="762"/>
      <c r="PSM418" s="762"/>
      <c r="PSN418" s="762"/>
      <c r="PSO418" s="762"/>
      <c r="PSP418" s="762"/>
      <c r="PSQ418" s="762"/>
      <c r="PSR418" s="763"/>
      <c r="PSS418" s="761">
        <f>PRESUPUESTO!PST80</f>
        <v>0</v>
      </c>
      <c r="PST418" s="762"/>
      <c r="PSU418" s="762"/>
      <c r="PSV418" s="762"/>
      <c r="PSW418" s="762"/>
      <c r="PSX418" s="762"/>
      <c r="PSY418" s="762"/>
      <c r="PSZ418" s="763"/>
      <c r="PTA418" s="761">
        <f>PRESUPUESTO!PTB80</f>
        <v>0</v>
      </c>
      <c r="PTB418" s="762"/>
      <c r="PTC418" s="762"/>
      <c r="PTD418" s="762"/>
      <c r="PTE418" s="762"/>
      <c r="PTF418" s="762"/>
      <c r="PTG418" s="762"/>
      <c r="PTH418" s="763"/>
      <c r="PTI418" s="761">
        <f>PRESUPUESTO!PTJ80</f>
        <v>0</v>
      </c>
      <c r="PTJ418" s="762"/>
      <c r="PTK418" s="762"/>
      <c r="PTL418" s="762"/>
      <c r="PTM418" s="762"/>
      <c r="PTN418" s="762"/>
      <c r="PTO418" s="762"/>
      <c r="PTP418" s="763"/>
      <c r="PTQ418" s="761">
        <f>PRESUPUESTO!PTR80</f>
        <v>0</v>
      </c>
      <c r="PTR418" s="762"/>
      <c r="PTS418" s="762"/>
      <c r="PTT418" s="762"/>
      <c r="PTU418" s="762"/>
      <c r="PTV418" s="762"/>
      <c r="PTW418" s="762"/>
      <c r="PTX418" s="763"/>
      <c r="PTY418" s="761">
        <f>PRESUPUESTO!PTZ80</f>
        <v>0</v>
      </c>
      <c r="PTZ418" s="762"/>
      <c r="PUA418" s="762"/>
      <c r="PUB418" s="762"/>
      <c r="PUC418" s="762"/>
      <c r="PUD418" s="762"/>
      <c r="PUE418" s="762"/>
      <c r="PUF418" s="763"/>
      <c r="PUG418" s="761">
        <f>PRESUPUESTO!PUH80</f>
        <v>0</v>
      </c>
      <c r="PUH418" s="762"/>
      <c r="PUI418" s="762"/>
      <c r="PUJ418" s="762"/>
      <c r="PUK418" s="762"/>
      <c r="PUL418" s="762"/>
      <c r="PUM418" s="762"/>
      <c r="PUN418" s="763"/>
      <c r="PUO418" s="761">
        <f>PRESUPUESTO!PUP80</f>
        <v>0</v>
      </c>
      <c r="PUP418" s="762"/>
      <c r="PUQ418" s="762"/>
      <c r="PUR418" s="762"/>
      <c r="PUS418" s="762"/>
      <c r="PUT418" s="762"/>
      <c r="PUU418" s="762"/>
      <c r="PUV418" s="763"/>
      <c r="PUW418" s="761">
        <f>PRESUPUESTO!PUX80</f>
        <v>0</v>
      </c>
      <c r="PUX418" s="762"/>
      <c r="PUY418" s="762"/>
      <c r="PUZ418" s="762"/>
      <c r="PVA418" s="762"/>
      <c r="PVB418" s="762"/>
      <c r="PVC418" s="762"/>
      <c r="PVD418" s="763"/>
      <c r="PVE418" s="761">
        <f>PRESUPUESTO!PVF80</f>
        <v>0</v>
      </c>
      <c r="PVF418" s="762"/>
      <c r="PVG418" s="762"/>
      <c r="PVH418" s="762"/>
      <c r="PVI418" s="762"/>
      <c r="PVJ418" s="762"/>
      <c r="PVK418" s="762"/>
      <c r="PVL418" s="763"/>
      <c r="PVM418" s="761">
        <f>PRESUPUESTO!PVN80</f>
        <v>0</v>
      </c>
      <c r="PVN418" s="762"/>
      <c r="PVO418" s="762"/>
      <c r="PVP418" s="762"/>
      <c r="PVQ418" s="762"/>
      <c r="PVR418" s="762"/>
      <c r="PVS418" s="762"/>
      <c r="PVT418" s="763"/>
      <c r="PVU418" s="761">
        <f>PRESUPUESTO!PVV80</f>
        <v>0</v>
      </c>
      <c r="PVV418" s="762"/>
      <c r="PVW418" s="762"/>
      <c r="PVX418" s="762"/>
      <c r="PVY418" s="762"/>
      <c r="PVZ418" s="762"/>
      <c r="PWA418" s="762"/>
      <c r="PWB418" s="763"/>
      <c r="PWC418" s="761">
        <f>PRESUPUESTO!PWD80</f>
        <v>0</v>
      </c>
      <c r="PWD418" s="762"/>
      <c r="PWE418" s="762"/>
      <c r="PWF418" s="762"/>
      <c r="PWG418" s="762"/>
      <c r="PWH418" s="762"/>
      <c r="PWI418" s="762"/>
      <c r="PWJ418" s="763"/>
      <c r="PWK418" s="761">
        <f>PRESUPUESTO!PWL80</f>
        <v>0</v>
      </c>
      <c r="PWL418" s="762"/>
      <c r="PWM418" s="762"/>
      <c r="PWN418" s="762"/>
      <c r="PWO418" s="762"/>
      <c r="PWP418" s="762"/>
      <c r="PWQ418" s="762"/>
      <c r="PWR418" s="763"/>
      <c r="PWS418" s="761">
        <f>PRESUPUESTO!PWT80</f>
        <v>0</v>
      </c>
      <c r="PWT418" s="762"/>
      <c r="PWU418" s="762"/>
      <c r="PWV418" s="762"/>
      <c r="PWW418" s="762"/>
      <c r="PWX418" s="762"/>
      <c r="PWY418" s="762"/>
      <c r="PWZ418" s="763"/>
      <c r="PXA418" s="761">
        <f>PRESUPUESTO!PXB80</f>
        <v>0</v>
      </c>
      <c r="PXB418" s="762"/>
      <c r="PXC418" s="762"/>
      <c r="PXD418" s="762"/>
      <c r="PXE418" s="762"/>
      <c r="PXF418" s="762"/>
      <c r="PXG418" s="762"/>
      <c r="PXH418" s="763"/>
      <c r="PXI418" s="761">
        <f>PRESUPUESTO!PXJ80</f>
        <v>0</v>
      </c>
      <c r="PXJ418" s="762"/>
      <c r="PXK418" s="762"/>
      <c r="PXL418" s="762"/>
      <c r="PXM418" s="762"/>
      <c r="PXN418" s="762"/>
      <c r="PXO418" s="762"/>
      <c r="PXP418" s="763"/>
      <c r="PXQ418" s="761">
        <f>PRESUPUESTO!PXR80</f>
        <v>0</v>
      </c>
      <c r="PXR418" s="762"/>
      <c r="PXS418" s="762"/>
      <c r="PXT418" s="762"/>
      <c r="PXU418" s="762"/>
      <c r="PXV418" s="762"/>
      <c r="PXW418" s="762"/>
      <c r="PXX418" s="763"/>
      <c r="PXY418" s="761">
        <f>PRESUPUESTO!PXZ80</f>
        <v>0</v>
      </c>
      <c r="PXZ418" s="762"/>
      <c r="PYA418" s="762"/>
      <c r="PYB418" s="762"/>
      <c r="PYC418" s="762"/>
      <c r="PYD418" s="762"/>
      <c r="PYE418" s="762"/>
      <c r="PYF418" s="763"/>
      <c r="PYG418" s="761">
        <f>PRESUPUESTO!PYH80</f>
        <v>0</v>
      </c>
      <c r="PYH418" s="762"/>
      <c r="PYI418" s="762"/>
      <c r="PYJ418" s="762"/>
      <c r="PYK418" s="762"/>
      <c r="PYL418" s="762"/>
      <c r="PYM418" s="762"/>
      <c r="PYN418" s="763"/>
      <c r="PYO418" s="761">
        <f>PRESUPUESTO!PYP80</f>
        <v>0</v>
      </c>
      <c r="PYP418" s="762"/>
      <c r="PYQ418" s="762"/>
      <c r="PYR418" s="762"/>
      <c r="PYS418" s="762"/>
      <c r="PYT418" s="762"/>
      <c r="PYU418" s="762"/>
      <c r="PYV418" s="763"/>
      <c r="PYW418" s="761">
        <f>PRESUPUESTO!PYX80</f>
        <v>0</v>
      </c>
      <c r="PYX418" s="762"/>
      <c r="PYY418" s="762"/>
      <c r="PYZ418" s="762"/>
      <c r="PZA418" s="762"/>
      <c r="PZB418" s="762"/>
      <c r="PZC418" s="762"/>
      <c r="PZD418" s="763"/>
      <c r="PZE418" s="761">
        <f>PRESUPUESTO!PZF80</f>
        <v>0</v>
      </c>
      <c r="PZF418" s="762"/>
      <c r="PZG418" s="762"/>
      <c r="PZH418" s="762"/>
      <c r="PZI418" s="762"/>
      <c r="PZJ418" s="762"/>
      <c r="PZK418" s="762"/>
      <c r="PZL418" s="763"/>
      <c r="PZM418" s="761">
        <f>PRESUPUESTO!PZN80</f>
        <v>0</v>
      </c>
      <c r="PZN418" s="762"/>
      <c r="PZO418" s="762"/>
      <c r="PZP418" s="762"/>
      <c r="PZQ418" s="762"/>
      <c r="PZR418" s="762"/>
      <c r="PZS418" s="762"/>
      <c r="PZT418" s="763"/>
      <c r="PZU418" s="761">
        <f>PRESUPUESTO!PZV80</f>
        <v>0</v>
      </c>
      <c r="PZV418" s="762"/>
      <c r="PZW418" s="762"/>
      <c r="PZX418" s="762"/>
      <c r="PZY418" s="762"/>
      <c r="PZZ418" s="762"/>
      <c r="QAA418" s="762"/>
      <c r="QAB418" s="763"/>
      <c r="QAC418" s="761">
        <f>PRESUPUESTO!QAD80</f>
        <v>0</v>
      </c>
      <c r="QAD418" s="762"/>
      <c r="QAE418" s="762"/>
      <c r="QAF418" s="762"/>
      <c r="QAG418" s="762"/>
      <c r="QAH418" s="762"/>
      <c r="QAI418" s="762"/>
      <c r="QAJ418" s="763"/>
      <c r="QAK418" s="761">
        <f>PRESUPUESTO!QAL80</f>
        <v>0</v>
      </c>
      <c r="QAL418" s="762"/>
      <c r="QAM418" s="762"/>
      <c r="QAN418" s="762"/>
      <c r="QAO418" s="762"/>
      <c r="QAP418" s="762"/>
      <c r="QAQ418" s="762"/>
      <c r="QAR418" s="763"/>
      <c r="QAS418" s="761">
        <f>PRESUPUESTO!QAT80</f>
        <v>0</v>
      </c>
      <c r="QAT418" s="762"/>
      <c r="QAU418" s="762"/>
      <c r="QAV418" s="762"/>
      <c r="QAW418" s="762"/>
      <c r="QAX418" s="762"/>
      <c r="QAY418" s="762"/>
      <c r="QAZ418" s="763"/>
      <c r="QBA418" s="761">
        <f>PRESUPUESTO!QBB80</f>
        <v>0</v>
      </c>
      <c r="QBB418" s="762"/>
      <c r="QBC418" s="762"/>
      <c r="QBD418" s="762"/>
      <c r="QBE418" s="762"/>
      <c r="QBF418" s="762"/>
      <c r="QBG418" s="762"/>
      <c r="QBH418" s="763"/>
      <c r="QBI418" s="761">
        <f>PRESUPUESTO!QBJ80</f>
        <v>0</v>
      </c>
      <c r="QBJ418" s="762"/>
      <c r="QBK418" s="762"/>
      <c r="QBL418" s="762"/>
      <c r="QBM418" s="762"/>
      <c r="QBN418" s="762"/>
      <c r="QBO418" s="762"/>
      <c r="QBP418" s="763"/>
      <c r="QBQ418" s="761">
        <f>PRESUPUESTO!QBR80</f>
        <v>0</v>
      </c>
      <c r="QBR418" s="762"/>
      <c r="QBS418" s="762"/>
      <c r="QBT418" s="762"/>
      <c r="QBU418" s="762"/>
      <c r="QBV418" s="762"/>
      <c r="QBW418" s="762"/>
      <c r="QBX418" s="763"/>
      <c r="QBY418" s="761">
        <f>PRESUPUESTO!QBZ80</f>
        <v>0</v>
      </c>
      <c r="QBZ418" s="762"/>
      <c r="QCA418" s="762"/>
      <c r="QCB418" s="762"/>
      <c r="QCC418" s="762"/>
      <c r="QCD418" s="762"/>
      <c r="QCE418" s="762"/>
      <c r="QCF418" s="763"/>
      <c r="QCG418" s="761">
        <f>PRESUPUESTO!QCH80</f>
        <v>0</v>
      </c>
      <c r="QCH418" s="762"/>
      <c r="QCI418" s="762"/>
      <c r="QCJ418" s="762"/>
      <c r="QCK418" s="762"/>
      <c r="QCL418" s="762"/>
      <c r="QCM418" s="762"/>
      <c r="QCN418" s="763"/>
      <c r="QCO418" s="761">
        <f>PRESUPUESTO!QCP80</f>
        <v>0</v>
      </c>
      <c r="QCP418" s="762"/>
      <c r="QCQ418" s="762"/>
      <c r="QCR418" s="762"/>
      <c r="QCS418" s="762"/>
      <c r="QCT418" s="762"/>
      <c r="QCU418" s="762"/>
      <c r="QCV418" s="763"/>
      <c r="QCW418" s="761">
        <f>PRESUPUESTO!QCX80</f>
        <v>0</v>
      </c>
      <c r="QCX418" s="762"/>
      <c r="QCY418" s="762"/>
      <c r="QCZ418" s="762"/>
      <c r="QDA418" s="762"/>
      <c r="QDB418" s="762"/>
      <c r="QDC418" s="762"/>
      <c r="QDD418" s="763"/>
      <c r="QDE418" s="761">
        <f>PRESUPUESTO!QDF80</f>
        <v>0</v>
      </c>
      <c r="QDF418" s="762"/>
      <c r="QDG418" s="762"/>
      <c r="QDH418" s="762"/>
      <c r="QDI418" s="762"/>
      <c r="QDJ418" s="762"/>
      <c r="QDK418" s="762"/>
      <c r="QDL418" s="763"/>
      <c r="QDM418" s="761">
        <f>PRESUPUESTO!QDN80</f>
        <v>0</v>
      </c>
      <c r="QDN418" s="762"/>
      <c r="QDO418" s="762"/>
      <c r="QDP418" s="762"/>
      <c r="QDQ418" s="762"/>
      <c r="QDR418" s="762"/>
      <c r="QDS418" s="762"/>
      <c r="QDT418" s="763"/>
      <c r="QDU418" s="761">
        <f>PRESUPUESTO!QDV80</f>
        <v>0</v>
      </c>
      <c r="QDV418" s="762"/>
      <c r="QDW418" s="762"/>
      <c r="QDX418" s="762"/>
      <c r="QDY418" s="762"/>
      <c r="QDZ418" s="762"/>
      <c r="QEA418" s="762"/>
      <c r="QEB418" s="763"/>
      <c r="QEC418" s="761">
        <f>PRESUPUESTO!QED80</f>
        <v>0</v>
      </c>
      <c r="QED418" s="762"/>
      <c r="QEE418" s="762"/>
      <c r="QEF418" s="762"/>
      <c r="QEG418" s="762"/>
      <c r="QEH418" s="762"/>
      <c r="QEI418" s="762"/>
      <c r="QEJ418" s="763"/>
      <c r="QEK418" s="761">
        <f>PRESUPUESTO!QEL80</f>
        <v>0</v>
      </c>
      <c r="QEL418" s="762"/>
      <c r="QEM418" s="762"/>
      <c r="QEN418" s="762"/>
      <c r="QEO418" s="762"/>
      <c r="QEP418" s="762"/>
      <c r="QEQ418" s="762"/>
      <c r="QER418" s="763"/>
      <c r="QES418" s="761">
        <f>PRESUPUESTO!QET80</f>
        <v>0</v>
      </c>
      <c r="QET418" s="762"/>
      <c r="QEU418" s="762"/>
      <c r="QEV418" s="762"/>
      <c r="QEW418" s="762"/>
      <c r="QEX418" s="762"/>
      <c r="QEY418" s="762"/>
      <c r="QEZ418" s="763"/>
      <c r="QFA418" s="761">
        <f>PRESUPUESTO!QFB80</f>
        <v>0</v>
      </c>
      <c r="QFB418" s="762"/>
      <c r="QFC418" s="762"/>
      <c r="QFD418" s="762"/>
      <c r="QFE418" s="762"/>
      <c r="QFF418" s="762"/>
      <c r="QFG418" s="762"/>
      <c r="QFH418" s="763"/>
      <c r="QFI418" s="761">
        <f>PRESUPUESTO!QFJ80</f>
        <v>0</v>
      </c>
      <c r="QFJ418" s="762"/>
      <c r="QFK418" s="762"/>
      <c r="QFL418" s="762"/>
      <c r="QFM418" s="762"/>
      <c r="QFN418" s="762"/>
      <c r="QFO418" s="762"/>
      <c r="QFP418" s="763"/>
      <c r="QFQ418" s="761">
        <f>PRESUPUESTO!QFR80</f>
        <v>0</v>
      </c>
      <c r="QFR418" s="762"/>
      <c r="QFS418" s="762"/>
      <c r="QFT418" s="762"/>
      <c r="QFU418" s="762"/>
      <c r="QFV418" s="762"/>
      <c r="QFW418" s="762"/>
      <c r="QFX418" s="763"/>
      <c r="QFY418" s="761">
        <f>PRESUPUESTO!QFZ80</f>
        <v>0</v>
      </c>
      <c r="QFZ418" s="762"/>
      <c r="QGA418" s="762"/>
      <c r="QGB418" s="762"/>
      <c r="QGC418" s="762"/>
      <c r="QGD418" s="762"/>
      <c r="QGE418" s="762"/>
      <c r="QGF418" s="763"/>
      <c r="QGG418" s="761">
        <f>PRESUPUESTO!QGH80</f>
        <v>0</v>
      </c>
      <c r="QGH418" s="762"/>
      <c r="QGI418" s="762"/>
      <c r="QGJ418" s="762"/>
      <c r="QGK418" s="762"/>
      <c r="QGL418" s="762"/>
      <c r="QGM418" s="762"/>
      <c r="QGN418" s="763"/>
      <c r="QGO418" s="761">
        <f>PRESUPUESTO!QGP80</f>
        <v>0</v>
      </c>
      <c r="QGP418" s="762"/>
      <c r="QGQ418" s="762"/>
      <c r="QGR418" s="762"/>
      <c r="QGS418" s="762"/>
      <c r="QGT418" s="762"/>
      <c r="QGU418" s="762"/>
      <c r="QGV418" s="763"/>
      <c r="QGW418" s="761">
        <f>PRESUPUESTO!QGX80</f>
        <v>0</v>
      </c>
      <c r="QGX418" s="762"/>
      <c r="QGY418" s="762"/>
      <c r="QGZ418" s="762"/>
      <c r="QHA418" s="762"/>
      <c r="QHB418" s="762"/>
      <c r="QHC418" s="762"/>
      <c r="QHD418" s="763"/>
      <c r="QHE418" s="761">
        <f>PRESUPUESTO!QHF80</f>
        <v>0</v>
      </c>
      <c r="QHF418" s="762"/>
      <c r="QHG418" s="762"/>
      <c r="QHH418" s="762"/>
      <c r="QHI418" s="762"/>
      <c r="QHJ418" s="762"/>
      <c r="QHK418" s="762"/>
      <c r="QHL418" s="763"/>
      <c r="QHM418" s="761">
        <f>PRESUPUESTO!QHN80</f>
        <v>0</v>
      </c>
      <c r="QHN418" s="762"/>
      <c r="QHO418" s="762"/>
      <c r="QHP418" s="762"/>
      <c r="QHQ418" s="762"/>
      <c r="QHR418" s="762"/>
      <c r="QHS418" s="762"/>
      <c r="QHT418" s="763"/>
      <c r="QHU418" s="761">
        <f>PRESUPUESTO!QHV80</f>
        <v>0</v>
      </c>
      <c r="QHV418" s="762"/>
      <c r="QHW418" s="762"/>
      <c r="QHX418" s="762"/>
      <c r="QHY418" s="762"/>
      <c r="QHZ418" s="762"/>
      <c r="QIA418" s="762"/>
      <c r="QIB418" s="763"/>
      <c r="QIC418" s="761">
        <f>PRESUPUESTO!QID80</f>
        <v>0</v>
      </c>
      <c r="QID418" s="762"/>
      <c r="QIE418" s="762"/>
      <c r="QIF418" s="762"/>
      <c r="QIG418" s="762"/>
      <c r="QIH418" s="762"/>
      <c r="QII418" s="762"/>
      <c r="QIJ418" s="763"/>
      <c r="QIK418" s="761">
        <f>PRESUPUESTO!QIL80</f>
        <v>0</v>
      </c>
      <c r="QIL418" s="762"/>
      <c r="QIM418" s="762"/>
      <c r="QIN418" s="762"/>
      <c r="QIO418" s="762"/>
      <c r="QIP418" s="762"/>
      <c r="QIQ418" s="762"/>
      <c r="QIR418" s="763"/>
      <c r="QIS418" s="761">
        <f>PRESUPUESTO!QIT80</f>
        <v>0</v>
      </c>
      <c r="QIT418" s="762"/>
      <c r="QIU418" s="762"/>
      <c r="QIV418" s="762"/>
      <c r="QIW418" s="762"/>
      <c r="QIX418" s="762"/>
      <c r="QIY418" s="762"/>
      <c r="QIZ418" s="763"/>
      <c r="QJA418" s="761">
        <f>PRESUPUESTO!QJB80</f>
        <v>0</v>
      </c>
      <c r="QJB418" s="762"/>
      <c r="QJC418" s="762"/>
      <c r="QJD418" s="762"/>
      <c r="QJE418" s="762"/>
      <c r="QJF418" s="762"/>
      <c r="QJG418" s="762"/>
      <c r="QJH418" s="763"/>
      <c r="QJI418" s="761">
        <f>PRESUPUESTO!QJJ80</f>
        <v>0</v>
      </c>
      <c r="QJJ418" s="762"/>
      <c r="QJK418" s="762"/>
      <c r="QJL418" s="762"/>
      <c r="QJM418" s="762"/>
      <c r="QJN418" s="762"/>
      <c r="QJO418" s="762"/>
      <c r="QJP418" s="763"/>
      <c r="QJQ418" s="761">
        <f>PRESUPUESTO!QJR80</f>
        <v>0</v>
      </c>
      <c r="QJR418" s="762"/>
      <c r="QJS418" s="762"/>
      <c r="QJT418" s="762"/>
      <c r="QJU418" s="762"/>
      <c r="QJV418" s="762"/>
      <c r="QJW418" s="762"/>
      <c r="QJX418" s="763"/>
      <c r="QJY418" s="761">
        <f>PRESUPUESTO!QJZ80</f>
        <v>0</v>
      </c>
      <c r="QJZ418" s="762"/>
      <c r="QKA418" s="762"/>
      <c r="QKB418" s="762"/>
      <c r="QKC418" s="762"/>
      <c r="QKD418" s="762"/>
      <c r="QKE418" s="762"/>
      <c r="QKF418" s="763"/>
      <c r="QKG418" s="761">
        <f>PRESUPUESTO!QKH80</f>
        <v>0</v>
      </c>
      <c r="QKH418" s="762"/>
      <c r="QKI418" s="762"/>
      <c r="QKJ418" s="762"/>
      <c r="QKK418" s="762"/>
      <c r="QKL418" s="762"/>
      <c r="QKM418" s="762"/>
      <c r="QKN418" s="763"/>
      <c r="QKO418" s="761">
        <f>PRESUPUESTO!QKP80</f>
        <v>0</v>
      </c>
      <c r="QKP418" s="762"/>
      <c r="QKQ418" s="762"/>
      <c r="QKR418" s="762"/>
      <c r="QKS418" s="762"/>
      <c r="QKT418" s="762"/>
      <c r="QKU418" s="762"/>
      <c r="QKV418" s="763"/>
      <c r="QKW418" s="761">
        <f>PRESUPUESTO!QKX80</f>
        <v>0</v>
      </c>
      <c r="QKX418" s="762"/>
      <c r="QKY418" s="762"/>
      <c r="QKZ418" s="762"/>
      <c r="QLA418" s="762"/>
      <c r="QLB418" s="762"/>
      <c r="QLC418" s="762"/>
      <c r="QLD418" s="763"/>
      <c r="QLE418" s="761">
        <f>PRESUPUESTO!QLF80</f>
        <v>0</v>
      </c>
      <c r="QLF418" s="762"/>
      <c r="QLG418" s="762"/>
      <c r="QLH418" s="762"/>
      <c r="QLI418" s="762"/>
      <c r="QLJ418" s="762"/>
      <c r="QLK418" s="762"/>
      <c r="QLL418" s="763"/>
      <c r="QLM418" s="761">
        <f>PRESUPUESTO!QLN80</f>
        <v>0</v>
      </c>
      <c r="QLN418" s="762"/>
      <c r="QLO418" s="762"/>
      <c r="QLP418" s="762"/>
      <c r="QLQ418" s="762"/>
      <c r="QLR418" s="762"/>
      <c r="QLS418" s="762"/>
      <c r="QLT418" s="763"/>
      <c r="QLU418" s="761">
        <f>PRESUPUESTO!QLV80</f>
        <v>0</v>
      </c>
      <c r="QLV418" s="762"/>
      <c r="QLW418" s="762"/>
      <c r="QLX418" s="762"/>
      <c r="QLY418" s="762"/>
      <c r="QLZ418" s="762"/>
      <c r="QMA418" s="762"/>
      <c r="QMB418" s="763"/>
      <c r="QMC418" s="761">
        <f>PRESUPUESTO!QMD80</f>
        <v>0</v>
      </c>
      <c r="QMD418" s="762"/>
      <c r="QME418" s="762"/>
      <c r="QMF418" s="762"/>
      <c r="QMG418" s="762"/>
      <c r="QMH418" s="762"/>
      <c r="QMI418" s="762"/>
      <c r="QMJ418" s="763"/>
      <c r="QMK418" s="761">
        <f>PRESUPUESTO!QML80</f>
        <v>0</v>
      </c>
      <c r="QML418" s="762"/>
      <c r="QMM418" s="762"/>
      <c r="QMN418" s="762"/>
      <c r="QMO418" s="762"/>
      <c r="QMP418" s="762"/>
      <c r="QMQ418" s="762"/>
      <c r="QMR418" s="763"/>
      <c r="QMS418" s="761">
        <f>PRESUPUESTO!QMT80</f>
        <v>0</v>
      </c>
      <c r="QMT418" s="762"/>
      <c r="QMU418" s="762"/>
      <c r="QMV418" s="762"/>
      <c r="QMW418" s="762"/>
      <c r="QMX418" s="762"/>
      <c r="QMY418" s="762"/>
      <c r="QMZ418" s="763"/>
      <c r="QNA418" s="761">
        <f>PRESUPUESTO!QNB80</f>
        <v>0</v>
      </c>
      <c r="QNB418" s="762"/>
      <c r="QNC418" s="762"/>
      <c r="QND418" s="762"/>
      <c r="QNE418" s="762"/>
      <c r="QNF418" s="762"/>
      <c r="QNG418" s="762"/>
      <c r="QNH418" s="763"/>
      <c r="QNI418" s="761">
        <f>PRESUPUESTO!QNJ80</f>
        <v>0</v>
      </c>
      <c r="QNJ418" s="762"/>
      <c r="QNK418" s="762"/>
      <c r="QNL418" s="762"/>
      <c r="QNM418" s="762"/>
      <c r="QNN418" s="762"/>
      <c r="QNO418" s="762"/>
      <c r="QNP418" s="763"/>
      <c r="QNQ418" s="761">
        <f>PRESUPUESTO!QNR80</f>
        <v>0</v>
      </c>
      <c r="QNR418" s="762"/>
      <c r="QNS418" s="762"/>
      <c r="QNT418" s="762"/>
      <c r="QNU418" s="762"/>
      <c r="QNV418" s="762"/>
      <c r="QNW418" s="762"/>
      <c r="QNX418" s="763"/>
      <c r="QNY418" s="761">
        <f>PRESUPUESTO!QNZ80</f>
        <v>0</v>
      </c>
      <c r="QNZ418" s="762"/>
      <c r="QOA418" s="762"/>
      <c r="QOB418" s="762"/>
      <c r="QOC418" s="762"/>
      <c r="QOD418" s="762"/>
      <c r="QOE418" s="762"/>
      <c r="QOF418" s="763"/>
      <c r="QOG418" s="761">
        <f>PRESUPUESTO!QOH80</f>
        <v>0</v>
      </c>
      <c r="QOH418" s="762"/>
      <c r="QOI418" s="762"/>
      <c r="QOJ418" s="762"/>
      <c r="QOK418" s="762"/>
      <c r="QOL418" s="762"/>
      <c r="QOM418" s="762"/>
      <c r="QON418" s="763"/>
      <c r="QOO418" s="761">
        <f>PRESUPUESTO!QOP80</f>
        <v>0</v>
      </c>
      <c r="QOP418" s="762"/>
      <c r="QOQ418" s="762"/>
      <c r="QOR418" s="762"/>
      <c r="QOS418" s="762"/>
      <c r="QOT418" s="762"/>
      <c r="QOU418" s="762"/>
      <c r="QOV418" s="763"/>
      <c r="QOW418" s="761">
        <f>PRESUPUESTO!QOX80</f>
        <v>0</v>
      </c>
      <c r="QOX418" s="762"/>
      <c r="QOY418" s="762"/>
      <c r="QOZ418" s="762"/>
      <c r="QPA418" s="762"/>
      <c r="QPB418" s="762"/>
      <c r="QPC418" s="762"/>
      <c r="QPD418" s="763"/>
      <c r="QPE418" s="761">
        <f>PRESUPUESTO!QPF80</f>
        <v>0</v>
      </c>
      <c r="QPF418" s="762"/>
      <c r="QPG418" s="762"/>
      <c r="QPH418" s="762"/>
      <c r="QPI418" s="762"/>
      <c r="QPJ418" s="762"/>
      <c r="QPK418" s="762"/>
      <c r="QPL418" s="763"/>
      <c r="QPM418" s="761">
        <f>PRESUPUESTO!QPN80</f>
        <v>0</v>
      </c>
      <c r="QPN418" s="762"/>
      <c r="QPO418" s="762"/>
      <c r="QPP418" s="762"/>
      <c r="QPQ418" s="762"/>
      <c r="QPR418" s="762"/>
      <c r="QPS418" s="762"/>
      <c r="QPT418" s="763"/>
      <c r="QPU418" s="761">
        <f>PRESUPUESTO!QPV80</f>
        <v>0</v>
      </c>
      <c r="QPV418" s="762"/>
      <c r="QPW418" s="762"/>
      <c r="QPX418" s="762"/>
      <c r="QPY418" s="762"/>
      <c r="QPZ418" s="762"/>
      <c r="QQA418" s="762"/>
      <c r="QQB418" s="763"/>
      <c r="QQC418" s="761">
        <f>PRESUPUESTO!QQD80</f>
        <v>0</v>
      </c>
      <c r="QQD418" s="762"/>
      <c r="QQE418" s="762"/>
      <c r="QQF418" s="762"/>
      <c r="QQG418" s="762"/>
      <c r="QQH418" s="762"/>
      <c r="QQI418" s="762"/>
      <c r="QQJ418" s="763"/>
      <c r="QQK418" s="761">
        <f>PRESUPUESTO!QQL80</f>
        <v>0</v>
      </c>
      <c r="QQL418" s="762"/>
      <c r="QQM418" s="762"/>
      <c r="QQN418" s="762"/>
      <c r="QQO418" s="762"/>
      <c r="QQP418" s="762"/>
      <c r="QQQ418" s="762"/>
      <c r="QQR418" s="763"/>
      <c r="QQS418" s="761">
        <f>PRESUPUESTO!QQT80</f>
        <v>0</v>
      </c>
      <c r="QQT418" s="762"/>
      <c r="QQU418" s="762"/>
      <c r="QQV418" s="762"/>
      <c r="QQW418" s="762"/>
      <c r="QQX418" s="762"/>
      <c r="QQY418" s="762"/>
      <c r="QQZ418" s="763"/>
      <c r="QRA418" s="761">
        <f>PRESUPUESTO!QRB80</f>
        <v>0</v>
      </c>
      <c r="QRB418" s="762"/>
      <c r="QRC418" s="762"/>
      <c r="QRD418" s="762"/>
      <c r="QRE418" s="762"/>
      <c r="QRF418" s="762"/>
      <c r="QRG418" s="762"/>
      <c r="QRH418" s="763"/>
      <c r="QRI418" s="761">
        <f>PRESUPUESTO!QRJ80</f>
        <v>0</v>
      </c>
      <c r="QRJ418" s="762"/>
      <c r="QRK418" s="762"/>
      <c r="QRL418" s="762"/>
      <c r="QRM418" s="762"/>
      <c r="QRN418" s="762"/>
      <c r="QRO418" s="762"/>
      <c r="QRP418" s="763"/>
      <c r="QRQ418" s="761">
        <f>PRESUPUESTO!QRR80</f>
        <v>0</v>
      </c>
      <c r="QRR418" s="762"/>
      <c r="QRS418" s="762"/>
      <c r="QRT418" s="762"/>
      <c r="QRU418" s="762"/>
      <c r="QRV418" s="762"/>
      <c r="QRW418" s="762"/>
      <c r="QRX418" s="763"/>
      <c r="QRY418" s="761">
        <f>PRESUPUESTO!QRZ80</f>
        <v>0</v>
      </c>
      <c r="QRZ418" s="762"/>
      <c r="QSA418" s="762"/>
      <c r="QSB418" s="762"/>
      <c r="QSC418" s="762"/>
      <c r="QSD418" s="762"/>
      <c r="QSE418" s="762"/>
      <c r="QSF418" s="763"/>
      <c r="QSG418" s="761">
        <f>PRESUPUESTO!QSH80</f>
        <v>0</v>
      </c>
      <c r="QSH418" s="762"/>
      <c r="QSI418" s="762"/>
      <c r="QSJ418" s="762"/>
      <c r="QSK418" s="762"/>
      <c r="QSL418" s="762"/>
      <c r="QSM418" s="762"/>
      <c r="QSN418" s="763"/>
      <c r="QSO418" s="761">
        <f>PRESUPUESTO!QSP80</f>
        <v>0</v>
      </c>
      <c r="QSP418" s="762"/>
      <c r="QSQ418" s="762"/>
      <c r="QSR418" s="762"/>
      <c r="QSS418" s="762"/>
      <c r="QST418" s="762"/>
      <c r="QSU418" s="762"/>
      <c r="QSV418" s="763"/>
      <c r="QSW418" s="761">
        <f>PRESUPUESTO!QSX80</f>
        <v>0</v>
      </c>
      <c r="QSX418" s="762"/>
      <c r="QSY418" s="762"/>
      <c r="QSZ418" s="762"/>
      <c r="QTA418" s="762"/>
      <c r="QTB418" s="762"/>
      <c r="QTC418" s="762"/>
      <c r="QTD418" s="763"/>
      <c r="QTE418" s="761">
        <f>PRESUPUESTO!QTF80</f>
        <v>0</v>
      </c>
      <c r="QTF418" s="762"/>
      <c r="QTG418" s="762"/>
      <c r="QTH418" s="762"/>
      <c r="QTI418" s="762"/>
      <c r="QTJ418" s="762"/>
      <c r="QTK418" s="762"/>
      <c r="QTL418" s="763"/>
      <c r="QTM418" s="761">
        <f>PRESUPUESTO!QTN80</f>
        <v>0</v>
      </c>
      <c r="QTN418" s="762"/>
      <c r="QTO418" s="762"/>
      <c r="QTP418" s="762"/>
      <c r="QTQ418" s="762"/>
      <c r="QTR418" s="762"/>
      <c r="QTS418" s="762"/>
      <c r="QTT418" s="763"/>
      <c r="QTU418" s="761">
        <f>PRESUPUESTO!QTV80</f>
        <v>0</v>
      </c>
      <c r="QTV418" s="762"/>
      <c r="QTW418" s="762"/>
      <c r="QTX418" s="762"/>
      <c r="QTY418" s="762"/>
      <c r="QTZ418" s="762"/>
      <c r="QUA418" s="762"/>
      <c r="QUB418" s="763"/>
      <c r="QUC418" s="761">
        <f>PRESUPUESTO!QUD80</f>
        <v>0</v>
      </c>
      <c r="QUD418" s="762"/>
      <c r="QUE418" s="762"/>
      <c r="QUF418" s="762"/>
      <c r="QUG418" s="762"/>
      <c r="QUH418" s="762"/>
      <c r="QUI418" s="762"/>
      <c r="QUJ418" s="763"/>
      <c r="QUK418" s="761">
        <f>PRESUPUESTO!QUL80</f>
        <v>0</v>
      </c>
      <c r="QUL418" s="762"/>
      <c r="QUM418" s="762"/>
      <c r="QUN418" s="762"/>
      <c r="QUO418" s="762"/>
      <c r="QUP418" s="762"/>
      <c r="QUQ418" s="762"/>
      <c r="QUR418" s="763"/>
      <c r="QUS418" s="761">
        <f>PRESUPUESTO!QUT80</f>
        <v>0</v>
      </c>
      <c r="QUT418" s="762"/>
      <c r="QUU418" s="762"/>
      <c r="QUV418" s="762"/>
      <c r="QUW418" s="762"/>
      <c r="QUX418" s="762"/>
      <c r="QUY418" s="762"/>
      <c r="QUZ418" s="763"/>
      <c r="QVA418" s="761">
        <f>PRESUPUESTO!QVB80</f>
        <v>0</v>
      </c>
      <c r="QVB418" s="762"/>
      <c r="QVC418" s="762"/>
      <c r="QVD418" s="762"/>
      <c r="QVE418" s="762"/>
      <c r="QVF418" s="762"/>
      <c r="QVG418" s="762"/>
      <c r="QVH418" s="763"/>
      <c r="QVI418" s="761">
        <f>PRESUPUESTO!QVJ80</f>
        <v>0</v>
      </c>
      <c r="QVJ418" s="762"/>
      <c r="QVK418" s="762"/>
      <c r="QVL418" s="762"/>
      <c r="QVM418" s="762"/>
      <c r="QVN418" s="762"/>
      <c r="QVO418" s="762"/>
      <c r="QVP418" s="763"/>
      <c r="QVQ418" s="761">
        <f>PRESUPUESTO!QVR80</f>
        <v>0</v>
      </c>
      <c r="QVR418" s="762"/>
      <c r="QVS418" s="762"/>
      <c r="QVT418" s="762"/>
      <c r="QVU418" s="762"/>
      <c r="QVV418" s="762"/>
      <c r="QVW418" s="762"/>
      <c r="QVX418" s="763"/>
      <c r="QVY418" s="761">
        <f>PRESUPUESTO!QVZ80</f>
        <v>0</v>
      </c>
      <c r="QVZ418" s="762"/>
      <c r="QWA418" s="762"/>
      <c r="QWB418" s="762"/>
      <c r="QWC418" s="762"/>
      <c r="QWD418" s="762"/>
      <c r="QWE418" s="762"/>
      <c r="QWF418" s="763"/>
      <c r="QWG418" s="761">
        <f>PRESUPUESTO!QWH80</f>
        <v>0</v>
      </c>
      <c r="QWH418" s="762"/>
      <c r="QWI418" s="762"/>
      <c r="QWJ418" s="762"/>
      <c r="QWK418" s="762"/>
      <c r="QWL418" s="762"/>
      <c r="QWM418" s="762"/>
      <c r="QWN418" s="763"/>
      <c r="QWO418" s="761">
        <f>PRESUPUESTO!QWP80</f>
        <v>0</v>
      </c>
      <c r="QWP418" s="762"/>
      <c r="QWQ418" s="762"/>
      <c r="QWR418" s="762"/>
      <c r="QWS418" s="762"/>
      <c r="QWT418" s="762"/>
      <c r="QWU418" s="762"/>
      <c r="QWV418" s="763"/>
      <c r="QWW418" s="761">
        <f>PRESUPUESTO!QWX80</f>
        <v>0</v>
      </c>
      <c r="QWX418" s="762"/>
      <c r="QWY418" s="762"/>
      <c r="QWZ418" s="762"/>
      <c r="QXA418" s="762"/>
      <c r="QXB418" s="762"/>
      <c r="QXC418" s="762"/>
      <c r="QXD418" s="763"/>
      <c r="QXE418" s="761">
        <f>PRESUPUESTO!QXF80</f>
        <v>0</v>
      </c>
      <c r="QXF418" s="762"/>
      <c r="QXG418" s="762"/>
      <c r="QXH418" s="762"/>
      <c r="QXI418" s="762"/>
      <c r="QXJ418" s="762"/>
      <c r="QXK418" s="762"/>
      <c r="QXL418" s="763"/>
      <c r="QXM418" s="761">
        <f>PRESUPUESTO!QXN80</f>
        <v>0</v>
      </c>
      <c r="QXN418" s="762"/>
      <c r="QXO418" s="762"/>
      <c r="QXP418" s="762"/>
      <c r="QXQ418" s="762"/>
      <c r="QXR418" s="762"/>
      <c r="QXS418" s="762"/>
      <c r="QXT418" s="763"/>
      <c r="QXU418" s="761">
        <f>PRESUPUESTO!QXV80</f>
        <v>0</v>
      </c>
      <c r="QXV418" s="762"/>
      <c r="QXW418" s="762"/>
      <c r="QXX418" s="762"/>
      <c r="QXY418" s="762"/>
      <c r="QXZ418" s="762"/>
      <c r="QYA418" s="762"/>
      <c r="QYB418" s="763"/>
      <c r="QYC418" s="761">
        <f>PRESUPUESTO!QYD80</f>
        <v>0</v>
      </c>
      <c r="QYD418" s="762"/>
      <c r="QYE418" s="762"/>
      <c r="QYF418" s="762"/>
      <c r="QYG418" s="762"/>
      <c r="QYH418" s="762"/>
      <c r="QYI418" s="762"/>
      <c r="QYJ418" s="763"/>
      <c r="QYK418" s="761">
        <f>PRESUPUESTO!QYL80</f>
        <v>0</v>
      </c>
      <c r="QYL418" s="762"/>
      <c r="QYM418" s="762"/>
      <c r="QYN418" s="762"/>
      <c r="QYO418" s="762"/>
      <c r="QYP418" s="762"/>
      <c r="QYQ418" s="762"/>
      <c r="QYR418" s="763"/>
      <c r="QYS418" s="761">
        <f>PRESUPUESTO!QYT80</f>
        <v>0</v>
      </c>
      <c r="QYT418" s="762"/>
      <c r="QYU418" s="762"/>
      <c r="QYV418" s="762"/>
      <c r="QYW418" s="762"/>
      <c r="QYX418" s="762"/>
      <c r="QYY418" s="762"/>
      <c r="QYZ418" s="763"/>
      <c r="QZA418" s="761">
        <f>PRESUPUESTO!QZB80</f>
        <v>0</v>
      </c>
      <c r="QZB418" s="762"/>
      <c r="QZC418" s="762"/>
      <c r="QZD418" s="762"/>
      <c r="QZE418" s="762"/>
      <c r="QZF418" s="762"/>
      <c r="QZG418" s="762"/>
      <c r="QZH418" s="763"/>
      <c r="QZI418" s="761">
        <f>PRESUPUESTO!QZJ80</f>
        <v>0</v>
      </c>
      <c r="QZJ418" s="762"/>
      <c r="QZK418" s="762"/>
      <c r="QZL418" s="762"/>
      <c r="QZM418" s="762"/>
      <c r="QZN418" s="762"/>
      <c r="QZO418" s="762"/>
      <c r="QZP418" s="763"/>
      <c r="QZQ418" s="761">
        <f>PRESUPUESTO!QZR80</f>
        <v>0</v>
      </c>
      <c r="QZR418" s="762"/>
      <c r="QZS418" s="762"/>
      <c r="QZT418" s="762"/>
      <c r="QZU418" s="762"/>
      <c r="QZV418" s="762"/>
      <c r="QZW418" s="762"/>
      <c r="QZX418" s="763"/>
      <c r="QZY418" s="761">
        <f>PRESUPUESTO!QZZ80</f>
        <v>0</v>
      </c>
      <c r="QZZ418" s="762"/>
      <c r="RAA418" s="762"/>
      <c r="RAB418" s="762"/>
      <c r="RAC418" s="762"/>
      <c r="RAD418" s="762"/>
      <c r="RAE418" s="762"/>
      <c r="RAF418" s="763"/>
      <c r="RAG418" s="761">
        <f>PRESUPUESTO!RAH80</f>
        <v>0</v>
      </c>
      <c r="RAH418" s="762"/>
      <c r="RAI418" s="762"/>
      <c r="RAJ418" s="762"/>
      <c r="RAK418" s="762"/>
      <c r="RAL418" s="762"/>
      <c r="RAM418" s="762"/>
      <c r="RAN418" s="763"/>
      <c r="RAO418" s="761">
        <f>PRESUPUESTO!RAP80</f>
        <v>0</v>
      </c>
      <c r="RAP418" s="762"/>
      <c r="RAQ418" s="762"/>
      <c r="RAR418" s="762"/>
      <c r="RAS418" s="762"/>
      <c r="RAT418" s="762"/>
      <c r="RAU418" s="762"/>
      <c r="RAV418" s="763"/>
      <c r="RAW418" s="761">
        <f>PRESUPUESTO!RAX80</f>
        <v>0</v>
      </c>
      <c r="RAX418" s="762"/>
      <c r="RAY418" s="762"/>
      <c r="RAZ418" s="762"/>
      <c r="RBA418" s="762"/>
      <c r="RBB418" s="762"/>
      <c r="RBC418" s="762"/>
      <c r="RBD418" s="763"/>
      <c r="RBE418" s="761">
        <f>PRESUPUESTO!RBF80</f>
        <v>0</v>
      </c>
      <c r="RBF418" s="762"/>
      <c r="RBG418" s="762"/>
      <c r="RBH418" s="762"/>
      <c r="RBI418" s="762"/>
      <c r="RBJ418" s="762"/>
      <c r="RBK418" s="762"/>
      <c r="RBL418" s="763"/>
      <c r="RBM418" s="761">
        <f>PRESUPUESTO!RBN80</f>
        <v>0</v>
      </c>
      <c r="RBN418" s="762"/>
      <c r="RBO418" s="762"/>
      <c r="RBP418" s="762"/>
      <c r="RBQ418" s="762"/>
      <c r="RBR418" s="762"/>
      <c r="RBS418" s="762"/>
      <c r="RBT418" s="763"/>
      <c r="RBU418" s="761">
        <f>PRESUPUESTO!RBV80</f>
        <v>0</v>
      </c>
      <c r="RBV418" s="762"/>
      <c r="RBW418" s="762"/>
      <c r="RBX418" s="762"/>
      <c r="RBY418" s="762"/>
      <c r="RBZ418" s="762"/>
      <c r="RCA418" s="762"/>
      <c r="RCB418" s="763"/>
      <c r="RCC418" s="761">
        <f>PRESUPUESTO!RCD80</f>
        <v>0</v>
      </c>
      <c r="RCD418" s="762"/>
      <c r="RCE418" s="762"/>
      <c r="RCF418" s="762"/>
      <c r="RCG418" s="762"/>
      <c r="RCH418" s="762"/>
      <c r="RCI418" s="762"/>
      <c r="RCJ418" s="763"/>
      <c r="RCK418" s="761">
        <f>PRESUPUESTO!RCL80</f>
        <v>0</v>
      </c>
      <c r="RCL418" s="762"/>
      <c r="RCM418" s="762"/>
      <c r="RCN418" s="762"/>
      <c r="RCO418" s="762"/>
      <c r="RCP418" s="762"/>
      <c r="RCQ418" s="762"/>
      <c r="RCR418" s="763"/>
      <c r="RCS418" s="761">
        <f>PRESUPUESTO!RCT80</f>
        <v>0</v>
      </c>
      <c r="RCT418" s="762"/>
      <c r="RCU418" s="762"/>
      <c r="RCV418" s="762"/>
      <c r="RCW418" s="762"/>
      <c r="RCX418" s="762"/>
      <c r="RCY418" s="762"/>
      <c r="RCZ418" s="763"/>
      <c r="RDA418" s="761">
        <f>PRESUPUESTO!RDB80</f>
        <v>0</v>
      </c>
      <c r="RDB418" s="762"/>
      <c r="RDC418" s="762"/>
      <c r="RDD418" s="762"/>
      <c r="RDE418" s="762"/>
      <c r="RDF418" s="762"/>
      <c r="RDG418" s="762"/>
      <c r="RDH418" s="763"/>
      <c r="RDI418" s="761">
        <f>PRESUPUESTO!RDJ80</f>
        <v>0</v>
      </c>
      <c r="RDJ418" s="762"/>
      <c r="RDK418" s="762"/>
      <c r="RDL418" s="762"/>
      <c r="RDM418" s="762"/>
      <c r="RDN418" s="762"/>
      <c r="RDO418" s="762"/>
      <c r="RDP418" s="763"/>
      <c r="RDQ418" s="761">
        <f>PRESUPUESTO!RDR80</f>
        <v>0</v>
      </c>
      <c r="RDR418" s="762"/>
      <c r="RDS418" s="762"/>
      <c r="RDT418" s="762"/>
      <c r="RDU418" s="762"/>
      <c r="RDV418" s="762"/>
      <c r="RDW418" s="762"/>
      <c r="RDX418" s="763"/>
      <c r="RDY418" s="761">
        <f>PRESUPUESTO!RDZ80</f>
        <v>0</v>
      </c>
      <c r="RDZ418" s="762"/>
      <c r="REA418" s="762"/>
      <c r="REB418" s="762"/>
      <c r="REC418" s="762"/>
      <c r="RED418" s="762"/>
      <c r="REE418" s="762"/>
      <c r="REF418" s="763"/>
      <c r="REG418" s="761">
        <f>PRESUPUESTO!REH80</f>
        <v>0</v>
      </c>
      <c r="REH418" s="762"/>
      <c r="REI418" s="762"/>
      <c r="REJ418" s="762"/>
      <c r="REK418" s="762"/>
      <c r="REL418" s="762"/>
      <c r="REM418" s="762"/>
      <c r="REN418" s="763"/>
      <c r="REO418" s="761">
        <f>PRESUPUESTO!REP80</f>
        <v>0</v>
      </c>
      <c r="REP418" s="762"/>
      <c r="REQ418" s="762"/>
      <c r="RER418" s="762"/>
      <c r="RES418" s="762"/>
      <c r="RET418" s="762"/>
      <c r="REU418" s="762"/>
      <c r="REV418" s="763"/>
      <c r="REW418" s="761">
        <f>PRESUPUESTO!REX80</f>
        <v>0</v>
      </c>
      <c r="REX418" s="762"/>
      <c r="REY418" s="762"/>
      <c r="REZ418" s="762"/>
      <c r="RFA418" s="762"/>
      <c r="RFB418" s="762"/>
      <c r="RFC418" s="762"/>
      <c r="RFD418" s="763"/>
      <c r="RFE418" s="761">
        <f>PRESUPUESTO!RFF80</f>
        <v>0</v>
      </c>
      <c r="RFF418" s="762"/>
      <c r="RFG418" s="762"/>
      <c r="RFH418" s="762"/>
      <c r="RFI418" s="762"/>
      <c r="RFJ418" s="762"/>
      <c r="RFK418" s="762"/>
      <c r="RFL418" s="763"/>
      <c r="RFM418" s="761">
        <f>PRESUPUESTO!RFN80</f>
        <v>0</v>
      </c>
      <c r="RFN418" s="762"/>
      <c r="RFO418" s="762"/>
      <c r="RFP418" s="762"/>
      <c r="RFQ418" s="762"/>
      <c r="RFR418" s="762"/>
      <c r="RFS418" s="762"/>
      <c r="RFT418" s="763"/>
      <c r="RFU418" s="761">
        <f>PRESUPUESTO!RFV80</f>
        <v>0</v>
      </c>
      <c r="RFV418" s="762"/>
      <c r="RFW418" s="762"/>
      <c r="RFX418" s="762"/>
      <c r="RFY418" s="762"/>
      <c r="RFZ418" s="762"/>
      <c r="RGA418" s="762"/>
      <c r="RGB418" s="763"/>
      <c r="RGC418" s="761">
        <f>PRESUPUESTO!RGD80</f>
        <v>0</v>
      </c>
      <c r="RGD418" s="762"/>
      <c r="RGE418" s="762"/>
      <c r="RGF418" s="762"/>
      <c r="RGG418" s="762"/>
      <c r="RGH418" s="762"/>
      <c r="RGI418" s="762"/>
      <c r="RGJ418" s="763"/>
      <c r="RGK418" s="761">
        <f>PRESUPUESTO!RGL80</f>
        <v>0</v>
      </c>
      <c r="RGL418" s="762"/>
      <c r="RGM418" s="762"/>
      <c r="RGN418" s="762"/>
      <c r="RGO418" s="762"/>
      <c r="RGP418" s="762"/>
      <c r="RGQ418" s="762"/>
      <c r="RGR418" s="763"/>
      <c r="RGS418" s="761">
        <f>PRESUPUESTO!RGT80</f>
        <v>0</v>
      </c>
      <c r="RGT418" s="762"/>
      <c r="RGU418" s="762"/>
      <c r="RGV418" s="762"/>
      <c r="RGW418" s="762"/>
      <c r="RGX418" s="762"/>
      <c r="RGY418" s="762"/>
      <c r="RGZ418" s="763"/>
      <c r="RHA418" s="761">
        <f>PRESUPUESTO!RHB80</f>
        <v>0</v>
      </c>
      <c r="RHB418" s="762"/>
      <c r="RHC418" s="762"/>
      <c r="RHD418" s="762"/>
      <c r="RHE418" s="762"/>
      <c r="RHF418" s="762"/>
      <c r="RHG418" s="762"/>
      <c r="RHH418" s="763"/>
      <c r="RHI418" s="761">
        <f>PRESUPUESTO!RHJ80</f>
        <v>0</v>
      </c>
      <c r="RHJ418" s="762"/>
      <c r="RHK418" s="762"/>
      <c r="RHL418" s="762"/>
      <c r="RHM418" s="762"/>
      <c r="RHN418" s="762"/>
      <c r="RHO418" s="762"/>
      <c r="RHP418" s="763"/>
      <c r="RHQ418" s="761">
        <f>PRESUPUESTO!RHR80</f>
        <v>0</v>
      </c>
      <c r="RHR418" s="762"/>
      <c r="RHS418" s="762"/>
      <c r="RHT418" s="762"/>
      <c r="RHU418" s="762"/>
      <c r="RHV418" s="762"/>
      <c r="RHW418" s="762"/>
      <c r="RHX418" s="763"/>
      <c r="RHY418" s="761">
        <f>PRESUPUESTO!RHZ80</f>
        <v>0</v>
      </c>
      <c r="RHZ418" s="762"/>
      <c r="RIA418" s="762"/>
      <c r="RIB418" s="762"/>
      <c r="RIC418" s="762"/>
      <c r="RID418" s="762"/>
      <c r="RIE418" s="762"/>
      <c r="RIF418" s="763"/>
      <c r="RIG418" s="761">
        <f>PRESUPUESTO!RIH80</f>
        <v>0</v>
      </c>
      <c r="RIH418" s="762"/>
      <c r="RII418" s="762"/>
      <c r="RIJ418" s="762"/>
      <c r="RIK418" s="762"/>
      <c r="RIL418" s="762"/>
      <c r="RIM418" s="762"/>
      <c r="RIN418" s="763"/>
      <c r="RIO418" s="761">
        <f>PRESUPUESTO!RIP80</f>
        <v>0</v>
      </c>
      <c r="RIP418" s="762"/>
      <c r="RIQ418" s="762"/>
      <c r="RIR418" s="762"/>
      <c r="RIS418" s="762"/>
      <c r="RIT418" s="762"/>
      <c r="RIU418" s="762"/>
      <c r="RIV418" s="763"/>
      <c r="RIW418" s="761">
        <f>PRESUPUESTO!RIX80</f>
        <v>0</v>
      </c>
      <c r="RIX418" s="762"/>
      <c r="RIY418" s="762"/>
      <c r="RIZ418" s="762"/>
      <c r="RJA418" s="762"/>
      <c r="RJB418" s="762"/>
      <c r="RJC418" s="762"/>
      <c r="RJD418" s="763"/>
      <c r="RJE418" s="761">
        <f>PRESUPUESTO!RJF80</f>
        <v>0</v>
      </c>
      <c r="RJF418" s="762"/>
      <c r="RJG418" s="762"/>
      <c r="RJH418" s="762"/>
      <c r="RJI418" s="762"/>
      <c r="RJJ418" s="762"/>
      <c r="RJK418" s="762"/>
      <c r="RJL418" s="763"/>
      <c r="RJM418" s="761">
        <f>PRESUPUESTO!RJN80</f>
        <v>0</v>
      </c>
      <c r="RJN418" s="762"/>
      <c r="RJO418" s="762"/>
      <c r="RJP418" s="762"/>
      <c r="RJQ418" s="762"/>
      <c r="RJR418" s="762"/>
      <c r="RJS418" s="762"/>
      <c r="RJT418" s="763"/>
      <c r="RJU418" s="761">
        <f>PRESUPUESTO!RJV80</f>
        <v>0</v>
      </c>
      <c r="RJV418" s="762"/>
      <c r="RJW418" s="762"/>
      <c r="RJX418" s="762"/>
      <c r="RJY418" s="762"/>
      <c r="RJZ418" s="762"/>
      <c r="RKA418" s="762"/>
      <c r="RKB418" s="763"/>
      <c r="RKC418" s="761">
        <f>PRESUPUESTO!RKD80</f>
        <v>0</v>
      </c>
      <c r="RKD418" s="762"/>
      <c r="RKE418" s="762"/>
      <c r="RKF418" s="762"/>
      <c r="RKG418" s="762"/>
      <c r="RKH418" s="762"/>
      <c r="RKI418" s="762"/>
      <c r="RKJ418" s="763"/>
      <c r="RKK418" s="761">
        <f>PRESUPUESTO!RKL80</f>
        <v>0</v>
      </c>
      <c r="RKL418" s="762"/>
      <c r="RKM418" s="762"/>
      <c r="RKN418" s="762"/>
      <c r="RKO418" s="762"/>
      <c r="RKP418" s="762"/>
      <c r="RKQ418" s="762"/>
      <c r="RKR418" s="763"/>
      <c r="RKS418" s="761">
        <f>PRESUPUESTO!RKT80</f>
        <v>0</v>
      </c>
      <c r="RKT418" s="762"/>
      <c r="RKU418" s="762"/>
      <c r="RKV418" s="762"/>
      <c r="RKW418" s="762"/>
      <c r="RKX418" s="762"/>
      <c r="RKY418" s="762"/>
      <c r="RKZ418" s="763"/>
      <c r="RLA418" s="761">
        <f>PRESUPUESTO!RLB80</f>
        <v>0</v>
      </c>
      <c r="RLB418" s="762"/>
      <c r="RLC418" s="762"/>
      <c r="RLD418" s="762"/>
      <c r="RLE418" s="762"/>
      <c r="RLF418" s="762"/>
      <c r="RLG418" s="762"/>
      <c r="RLH418" s="763"/>
      <c r="RLI418" s="761">
        <f>PRESUPUESTO!RLJ80</f>
        <v>0</v>
      </c>
      <c r="RLJ418" s="762"/>
      <c r="RLK418" s="762"/>
      <c r="RLL418" s="762"/>
      <c r="RLM418" s="762"/>
      <c r="RLN418" s="762"/>
      <c r="RLO418" s="762"/>
      <c r="RLP418" s="763"/>
      <c r="RLQ418" s="761">
        <f>PRESUPUESTO!RLR80</f>
        <v>0</v>
      </c>
      <c r="RLR418" s="762"/>
      <c r="RLS418" s="762"/>
      <c r="RLT418" s="762"/>
      <c r="RLU418" s="762"/>
      <c r="RLV418" s="762"/>
      <c r="RLW418" s="762"/>
      <c r="RLX418" s="763"/>
      <c r="RLY418" s="761">
        <f>PRESUPUESTO!RLZ80</f>
        <v>0</v>
      </c>
      <c r="RLZ418" s="762"/>
      <c r="RMA418" s="762"/>
      <c r="RMB418" s="762"/>
      <c r="RMC418" s="762"/>
      <c r="RMD418" s="762"/>
      <c r="RME418" s="762"/>
      <c r="RMF418" s="763"/>
      <c r="RMG418" s="761">
        <f>PRESUPUESTO!RMH80</f>
        <v>0</v>
      </c>
      <c r="RMH418" s="762"/>
      <c r="RMI418" s="762"/>
      <c r="RMJ418" s="762"/>
      <c r="RMK418" s="762"/>
      <c r="RML418" s="762"/>
      <c r="RMM418" s="762"/>
      <c r="RMN418" s="763"/>
      <c r="RMO418" s="761">
        <f>PRESUPUESTO!RMP80</f>
        <v>0</v>
      </c>
      <c r="RMP418" s="762"/>
      <c r="RMQ418" s="762"/>
      <c r="RMR418" s="762"/>
      <c r="RMS418" s="762"/>
      <c r="RMT418" s="762"/>
      <c r="RMU418" s="762"/>
      <c r="RMV418" s="763"/>
      <c r="RMW418" s="761">
        <f>PRESUPUESTO!RMX80</f>
        <v>0</v>
      </c>
      <c r="RMX418" s="762"/>
      <c r="RMY418" s="762"/>
      <c r="RMZ418" s="762"/>
      <c r="RNA418" s="762"/>
      <c r="RNB418" s="762"/>
      <c r="RNC418" s="762"/>
      <c r="RND418" s="763"/>
      <c r="RNE418" s="761">
        <f>PRESUPUESTO!RNF80</f>
        <v>0</v>
      </c>
      <c r="RNF418" s="762"/>
      <c r="RNG418" s="762"/>
      <c r="RNH418" s="762"/>
      <c r="RNI418" s="762"/>
      <c r="RNJ418" s="762"/>
      <c r="RNK418" s="762"/>
      <c r="RNL418" s="763"/>
      <c r="RNM418" s="761">
        <f>PRESUPUESTO!RNN80</f>
        <v>0</v>
      </c>
      <c r="RNN418" s="762"/>
      <c r="RNO418" s="762"/>
      <c r="RNP418" s="762"/>
      <c r="RNQ418" s="762"/>
      <c r="RNR418" s="762"/>
      <c r="RNS418" s="762"/>
      <c r="RNT418" s="763"/>
      <c r="RNU418" s="761">
        <f>PRESUPUESTO!RNV80</f>
        <v>0</v>
      </c>
      <c r="RNV418" s="762"/>
      <c r="RNW418" s="762"/>
      <c r="RNX418" s="762"/>
      <c r="RNY418" s="762"/>
      <c r="RNZ418" s="762"/>
      <c r="ROA418" s="762"/>
      <c r="ROB418" s="763"/>
      <c r="ROC418" s="761">
        <f>PRESUPUESTO!ROD80</f>
        <v>0</v>
      </c>
      <c r="ROD418" s="762"/>
      <c r="ROE418" s="762"/>
      <c r="ROF418" s="762"/>
      <c r="ROG418" s="762"/>
      <c r="ROH418" s="762"/>
      <c r="ROI418" s="762"/>
      <c r="ROJ418" s="763"/>
      <c r="ROK418" s="761">
        <f>PRESUPUESTO!ROL80</f>
        <v>0</v>
      </c>
      <c r="ROL418" s="762"/>
      <c r="ROM418" s="762"/>
      <c r="RON418" s="762"/>
      <c r="ROO418" s="762"/>
      <c r="ROP418" s="762"/>
      <c r="ROQ418" s="762"/>
      <c r="ROR418" s="763"/>
      <c r="ROS418" s="761">
        <f>PRESUPUESTO!ROT80</f>
        <v>0</v>
      </c>
      <c r="ROT418" s="762"/>
      <c r="ROU418" s="762"/>
      <c r="ROV418" s="762"/>
      <c r="ROW418" s="762"/>
      <c r="ROX418" s="762"/>
      <c r="ROY418" s="762"/>
      <c r="ROZ418" s="763"/>
      <c r="RPA418" s="761">
        <f>PRESUPUESTO!RPB80</f>
        <v>0</v>
      </c>
      <c r="RPB418" s="762"/>
      <c r="RPC418" s="762"/>
      <c r="RPD418" s="762"/>
      <c r="RPE418" s="762"/>
      <c r="RPF418" s="762"/>
      <c r="RPG418" s="762"/>
      <c r="RPH418" s="763"/>
      <c r="RPI418" s="761">
        <f>PRESUPUESTO!RPJ80</f>
        <v>0</v>
      </c>
      <c r="RPJ418" s="762"/>
      <c r="RPK418" s="762"/>
      <c r="RPL418" s="762"/>
      <c r="RPM418" s="762"/>
      <c r="RPN418" s="762"/>
      <c r="RPO418" s="762"/>
      <c r="RPP418" s="763"/>
      <c r="RPQ418" s="761">
        <f>PRESUPUESTO!RPR80</f>
        <v>0</v>
      </c>
      <c r="RPR418" s="762"/>
      <c r="RPS418" s="762"/>
      <c r="RPT418" s="762"/>
      <c r="RPU418" s="762"/>
      <c r="RPV418" s="762"/>
      <c r="RPW418" s="762"/>
      <c r="RPX418" s="763"/>
      <c r="RPY418" s="761">
        <f>PRESUPUESTO!RPZ80</f>
        <v>0</v>
      </c>
      <c r="RPZ418" s="762"/>
      <c r="RQA418" s="762"/>
      <c r="RQB418" s="762"/>
      <c r="RQC418" s="762"/>
      <c r="RQD418" s="762"/>
      <c r="RQE418" s="762"/>
      <c r="RQF418" s="763"/>
      <c r="RQG418" s="761">
        <f>PRESUPUESTO!RQH80</f>
        <v>0</v>
      </c>
      <c r="RQH418" s="762"/>
      <c r="RQI418" s="762"/>
      <c r="RQJ418" s="762"/>
      <c r="RQK418" s="762"/>
      <c r="RQL418" s="762"/>
      <c r="RQM418" s="762"/>
      <c r="RQN418" s="763"/>
      <c r="RQO418" s="761">
        <f>PRESUPUESTO!RQP80</f>
        <v>0</v>
      </c>
      <c r="RQP418" s="762"/>
      <c r="RQQ418" s="762"/>
      <c r="RQR418" s="762"/>
      <c r="RQS418" s="762"/>
      <c r="RQT418" s="762"/>
      <c r="RQU418" s="762"/>
      <c r="RQV418" s="763"/>
      <c r="RQW418" s="761">
        <f>PRESUPUESTO!RQX80</f>
        <v>0</v>
      </c>
      <c r="RQX418" s="762"/>
      <c r="RQY418" s="762"/>
      <c r="RQZ418" s="762"/>
      <c r="RRA418" s="762"/>
      <c r="RRB418" s="762"/>
      <c r="RRC418" s="762"/>
      <c r="RRD418" s="763"/>
      <c r="RRE418" s="761">
        <f>PRESUPUESTO!RRF80</f>
        <v>0</v>
      </c>
      <c r="RRF418" s="762"/>
      <c r="RRG418" s="762"/>
      <c r="RRH418" s="762"/>
      <c r="RRI418" s="762"/>
      <c r="RRJ418" s="762"/>
      <c r="RRK418" s="762"/>
      <c r="RRL418" s="763"/>
      <c r="RRM418" s="761">
        <f>PRESUPUESTO!RRN80</f>
        <v>0</v>
      </c>
      <c r="RRN418" s="762"/>
      <c r="RRO418" s="762"/>
      <c r="RRP418" s="762"/>
      <c r="RRQ418" s="762"/>
      <c r="RRR418" s="762"/>
      <c r="RRS418" s="762"/>
      <c r="RRT418" s="763"/>
      <c r="RRU418" s="761">
        <f>PRESUPUESTO!RRV80</f>
        <v>0</v>
      </c>
      <c r="RRV418" s="762"/>
      <c r="RRW418" s="762"/>
      <c r="RRX418" s="762"/>
      <c r="RRY418" s="762"/>
      <c r="RRZ418" s="762"/>
      <c r="RSA418" s="762"/>
      <c r="RSB418" s="763"/>
      <c r="RSC418" s="761">
        <f>PRESUPUESTO!RSD80</f>
        <v>0</v>
      </c>
      <c r="RSD418" s="762"/>
      <c r="RSE418" s="762"/>
      <c r="RSF418" s="762"/>
      <c r="RSG418" s="762"/>
      <c r="RSH418" s="762"/>
      <c r="RSI418" s="762"/>
      <c r="RSJ418" s="763"/>
      <c r="RSK418" s="761">
        <f>PRESUPUESTO!RSL80</f>
        <v>0</v>
      </c>
      <c r="RSL418" s="762"/>
      <c r="RSM418" s="762"/>
      <c r="RSN418" s="762"/>
      <c r="RSO418" s="762"/>
      <c r="RSP418" s="762"/>
      <c r="RSQ418" s="762"/>
      <c r="RSR418" s="763"/>
      <c r="RSS418" s="761">
        <f>PRESUPUESTO!RST80</f>
        <v>0</v>
      </c>
      <c r="RST418" s="762"/>
      <c r="RSU418" s="762"/>
      <c r="RSV418" s="762"/>
      <c r="RSW418" s="762"/>
      <c r="RSX418" s="762"/>
      <c r="RSY418" s="762"/>
      <c r="RSZ418" s="763"/>
      <c r="RTA418" s="761">
        <f>PRESUPUESTO!RTB80</f>
        <v>0</v>
      </c>
      <c r="RTB418" s="762"/>
      <c r="RTC418" s="762"/>
      <c r="RTD418" s="762"/>
      <c r="RTE418" s="762"/>
      <c r="RTF418" s="762"/>
      <c r="RTG418" s="762"/>
      <c r="RTH418" s="763"/>
      <c r="RTI418" s="761">
        <f>PRESUPUESTO!RTJ80</f>
        <v>0</v>
      </c>
      <c r="RTJ418" s="762"/>
      <c r="RTK418" s="762"/>
      <c r="RTL418" s="762"/>
      <c r="RTM418" s="762"/>
      <c r="RTN418" s="762"/>
      <c r="RTO418" s="762"/>
      <c r="RTP418" s="763"/>
      <c r="RTQ418" s="761">
        <f>PRESUPUESTO!RTR80</f>
        <v>0</v>
      </c>
      <c r="RTR418" s="762"/>
      <c r="RTS418" s="762"/>
      <c r="RTT418" s="762"/>
      <c r="RTU418" s="762"/>
      <c r="RTV418" s="762"/>
      <c r="RTW418" s="762"/>
      <c r="RTX418" s="763"/>
      <c r="RTY418" s="761">
        <f>PRESUPUESTO!RTZ80</f>
        <v>0</v>
      </c>
      <c r="RTZ418" s="762"/>
      <c r="RUA418" s="762"/>
      <c r="RUB418" s="762"/>
      <c r="RUC418" s="762"/>
      <c r="RUD418" s="762"/>
      <c r="RUE418" s="762"/>
      <c r="RUF418" s="763"/>
      <c r="RUG418" s="761">
        <f>PRESUPUESTO!RUH80</f>
        <v>0</v>
      </c>
      <c r="RUH418" s="762"/>
      <c r="RUI418" s="762"/>
      <c r="RUJ418" s="762"/>
      <c r="RUK418" s="762"/>
      <c r="RUL418" s="762"/>
      <c r="RUM418" s="762"/>
      <c r="RUN418" s="763"/>
      <c r="RUO418" s="761">
        <f>PRESUPUESTO!RUP80</f>
        <v>0</v>
      </c>
      <c r="RUP418" s="762"/>
      <c r="RUQ418" s="762"/>
      <c r="RUR418" s="762"/>
      <c r="RUS418" s="762"/>
      <c r="RUT418" s="762"/>
      <c r="RUU418" s="762"/>
      <c r="RUV418" s="763"/>
      <c r="RUW418" s="761">
        <f>PRESUPUESTO!RUX80</f>
        <v>0</v>
      </c>
      <c r="RUX418" s="762"/>
      <c r="RUY418" s="762"/>
      <c r="RUZ418" s="762"/>
      <c r="RVA418" s="762"/>
      <c r="RVB418" s="762"/>
      <c r="RVC418" s="762"/>
      <c r="RVD418" s="763"/>
      <c r="RVE418" s="761">
        <f>PRESUPUESTO!RVF80</f>
        <v>0</v>
      </c>
      <c r="RVF418" s="762"/>
      <c r="RVG418" s="762"/>
      <c r="RVH418" s="762"/>
      <c r="RVI418" s="762"/>
      <c r="RVJ418" s="762"/>
      <c r="RVK418" s="762"/>
      <c r="RVL418" s="763"/>
      <c r="RVM418" s="761">
        <f>PRESUPUESTO!RVN80</f>
        <v>0</v>
      </c>
      <c r="RVN418" s="762"/>
      <c r="RVO418" s="762"/>
      <c r="RVP418" s="762"/>
      <c r="RVQ418" s="762"/>
      <c r="RVR418" s="762"/>
      <c r="RVS418" s="762"/>
      <c r="RVT418" s="763"/>
      <c r="RVU418" s="761">
        <f>PRESUPUESTO!RVV80</f>
        <v>0</v>
      </c>
      <c r="RVV418" s="762"/>
      <c r="RVW418" s="762"/>
      <c r="RVX418" s="762"/>
      <c r="RVY418" s="762"/>
      <c r="RVZ418" s="762"/>
      <c r="RWA418" s="762"/>
      <c r="RWB418" s="763"/>
      <c r="RWC418" s="761">
        <f>PRESUPUESTO!RWD80</f>
        <v>0</v>
      </c>
      <c r="RWD418" s="762"/>
      <c r="RWE418" s="762"/>
      <c r="RWF418" s="762"/>
      <c r="RWG418" s="762"/>
      <c r="RWH418" s="762"/>
      <c r="RWI418" s="762"/>
      <c r="RWJ418" s="763"/>
      <c r="RWK418" s="761">
        <f>PRESUPUESTO!RWL80</f>
        <v>0</v>
      </c>
      <c r="RWL418" s="762"/>
      <c r="RWM418" s="762"/>
      <c r="RWN418" s="762"/>
      <c r="RWO418" s="762"/>
      <c r="RWP418" s="762"/>
      <c r="RWQ418" s="762"/>
      <c r="RWR418" s="763"/>
      <c r="RWS418" s="761">
        <f>PRESUPUESTO!RWT80</f>
        <v>0</v>
      </c>
      <c r="RWT418" s="762"/>
      <c r="RWU418" s="762"/>
      <c r="RWV418" s="762"/>
      <c r="RWW418" s="762"/>
      <c r="RWX418" s="762"/>
      <c r="RWY418" s="762"/>
      <c r="RWZ418" s="763"/>
      <c r="RXA418" s="761">
        <f>PRESUPUESTO!RXB80</f>
        <v>0</v>
      </c>
      <c r="RXB418" s="762"/>
      <c r="RXC418" s="762"/>
      <c r="RXD418" s="762"/>
      <c r="RXE418" s="762"/>
      <c r="RXF418" s="762"/>
      <c r="RXG418" s="762"/>
      <c r="RXH418" s="763"/>
      <c r="RXI418" s="761">
        <f>PRESUPUESTO!RXJ80</f>
        <v>0</v>
      </c>
      <c r="RXJ418" s="762"/>
      <c r="RXK418" s="762"/>
      <c r="RXL418" s="762"/>
      <c r="RXM418" s="762"/>
      <c r="RXN418" s="762"/>
      <c r="RXO418" s="762"/>
      <c r="RXP418" s="763"/>
      <c r="RXQ418" s="761">
        <f>PRESUPUESTO!RXR80</f>
        <v>0</v>
      </c>
      <c r="RXR418" s="762"/>
      <c r="RXS418" s="762"/>
      <c r="RXT418" s="762"/>
      <c r="RXU418" s="762"/>
      <c r="RXV418" s="762"/>
      <c r="RXW418" s="762"/>
      <c r="RXX418" s="763"/>
      <c r="RXY418" s="761">
        <f>PRESUPUESTO!RXZ80</f>
        <v>0</v>
      </c>
      <c r="RXZ418" s="762"/>
      <c r="RYA418" s="762"/>
      <c r="RYB418" s="762"/>
      <c r="RYC418" s="762"/>
      <c r="RYD418" s="762"/>
      <c r="RYE418" s="762"/>
      <c r="RYF418" s="763"/>
      <c r="RYG418" s="761">
        <f>PRESUPUESTO!RYH80</f>
        <v>0</v>
      </c>
      <c r="RYH418" s="762"/>
      <c r="RYI418" s="762"/>
      <c r="RYJ418" s="762"/>
      <c r="RYK418" s="762"/>
      <c r="RYL418" s="762"/>
      <c r="RYM418" s="762"/>
      <c r="RYN418" s="763"/>
      <c r="RYO418" s="761">
        <f>PRESUPUESTO!RYP80</f>
        <v>0</v>
      </c>
      <c r="RYP418" s="762"/>
      <c r="RYQ418" s="762"/>
      <c r="RYR418" s="762"/>
      <c r="RYS418" s="762"/>
      <c r="RYT418" s="762"/>
      <c r="RYU418" s="762"/>
      <c r="RYV418" s="763"/>
      <c r="RYW418" s="761">
        <f>PRESUPUESTO!RYX80</f>
        <v>0</v>
      </c>
      <c r="RYX418" s="762"/>
      <c r="RYY418" s="762"/>
      <c r="RYZ418" s="762"/>
      <c r="RZA418" s="762"/>
      <c r="RZB418" s="762"/>
      <c r="RZC418" s="762"/>
      <c r="RZD418" s="763"/>
      <c r="RZE418" s="761">
        <f>PRESUPUESTO!RZF80</f>
        <v>0</v>
      </c>
      <c r="RZF418" s="762"/>
      <c r="RZG418" s="762"/>
      <c r="RZH418" s="762"/>
      <c r="RZI418" s="762"/>
      <c r="RZJ418" s="762"/>
      <c r="RZK418" s="762"/>
      <c r="RZL418" s="763"/>
      <c r="RZM418" s="761">
        <f>PRESUPUESTO!RZN80</f>
        <v>0</v>
      </c>
      <c r="RZN418" s="762"/>
      <c r="RZO418" s="762"/>
      <c r="RZP418" s="762"/>
      <c r="RZQ418" s="762"/>
      <c r="RZR418" s="762"/>
      <c r="RZS418" s="762"/>
      <c r="RZT418" s="763"/>
      <c r="RZU418" s="761">
        <f>PRESUPUESTO!RZV80</f>
        <v>0</v>
      </c>
      <c r="RZV418" s="762"/>
      <c r="RZW418" s="762"/>
      <c r="RZX418" s="762"/>
      <c r="RZY418" s="762"/>
      <c r="RZZ418" s="762"/>
      <c r="SAA418" s="762"/>
      <c r="SAB418" s="763"/>
      <c r="SAC418" s="761">
        <f>PRESUPUESTO!SAD80</f>
        <v>0</v>
      </c>
      <c r="SAD418" s="762"/>
      <c r="SAE418" s="762"/>
      <c r="SAF418" s="762"/>
      <c r="SAG418" s="762"/>
      <c r="SAH418" s="762"/>
      <c r="SAI418" s="762"/>
      <c r="SAJ418" s="763"/>
      <c r="SAK418" s="761">
        <f>PRESUPUESTO!SAL80</f>
        <v>0</v>
      </c>
      <c r="SAL418" s="762"/>
      <c r="SAM418" s="762"/>
      <c r="SAN418" s="762"/>
      <c r="SAO418" s="762"/>
      <c r="SAP418" s="762"/>
      <c r="SAQ418" s="762"/>
      <c r="SAR418" s="763"/>
      <c r="SAS418" s="761">
        <f>PRESUPUESTO!SAT80</f>
        <v>0</v>
      </c>
      <c r="SAT418" s="762"/>
      <c r="SAU418" s="762"/>
      <c r="SAV418" s="762"/>
      <c r="SAW418" s="762"/>
      <c r="SAX418" s="762"/>
      <c r="SAY418" s="762"/>
      <c r="SAZ418" s="763"/>
      <c r="SBA418" s="761">
        <f>PRESUPUESTO!SBB80</f>
        <v>0</v>
      </c>
      <c r="SBB418" s="762"/>
      <c r="SBC418" s="762"/>
      <c r="SBD418" s="762"/>
      <c r="SBE418" s="762"/>
      <c r="SBF418" s="762"/>
      <c r="SBG418" s="762"/>
      <c r="SBH418" s="763"/>
      <c r="SBI418" s="761">
        <f>PRESUPUESTO!SBJ80</f>
        <v>0</v>
      </c>
      <c r="SBJ418" s="762"/>
      <c r="SBK418" s="762"/>
      <c r="SBL418" s="762"/>
      <c r="SBM418" s="762"/>
      <c r="SBN418" s="762"/>
      <c r="SBO418" s="762"/>
      <c r="SBP418" s="763"/>
      <c r="SBQ418" s="761">
        <f>PRESUPUESTO!SBR80</f>
        <v>0</v>
      </c>
      <c r="SBR418" s="762"/>
      <c r="SBS418" s="762"/>
      <c r="SBT418" s="762"/>
      <c r="SBU418" s="762"/>
      <c r="SBV418" s="762"/>
      <c r="SBW418" s="762"/>
      <c r="SBX418" s="763"/>
      <c r="SBY418" s="761">
        <f>PRESUPUESTO!SBZ80</f>
        <v>0</v>
      </c>
      <c r="SBZ418" s="762"/>
      <c r="SCA418" s="762"/>
      <c r="SCB418" s="762"/>
      <c r="SCC418" s="762"/>
      <c r="SCD418" s="762"/>
      <c r="SCE418" s="762"/>
      <c r="SCF418" s="763"/>
      <c r="SCG418" s="761">
        <f>PRESUPUESTO!SCH80</f>
        <v>0</v>
      </c>
      <c r="SCH418" s="762"/>
      <c r="SCI418" s="762"/>
      <c r="SCJ418" s="762"/>
      <c r="SCK418" s="762"/>
      <c r="SCL418" s="762"/>
      <c r="SCM418" s="762"/>
      <c r="SCN418" s="763"/>
      <c r="SCO418" s="761">
        <f>PRESUPUESTO!SCP80</f>
        <v>0</v>
      </c>
      <c r="SCP418" s="762"/>
      <c r="SCQ418" s="762"/>
      <c r="SCR418" s="762"/>
      <c r="SCS418" s="762"/>
      <c r="SCT418" s="762"/>
      <c r="SCU418" s="762"/>
      <c r="SCV418" s="763"/>
      <c r="SCW418" s="761">
        <f>PRESUPUESTO!SCX80</f>
        <v>0</v>
      </c>
      <c r="SCX418" s="762"/>
      <c r="SCY418" s="762"/>
      <c r="SCZ418" s="762"/>
      <c r="SDA418" s="762"/>
      <c r="SDB418" s="762"/>
      <c r="SDC418" s="762"/>
      <c r="SDD418" s="763"/>
      <c r="SDE418" s="761">
        <f>PRESUPUESTO!SDF80</f>
        <v>0</v>
      </c>
      <c r="SDF418" s="762"/>
      <c r="SDG418" s="762"/>
      <c r="SDH418" s="762"/>
      <c r="SDI418" s="762"/>
      <c r="SDJ418" s="762"/>
      <c r="SDK418" s="762"/>
      <c r="SDL418" s="763"/>
      <c r="SDM418" s="761">
        <f>PRESUPUESTO!SDN80</f>
        <v>0</v>
      </c>
      <c r="SDN418" s="762"/>
      <c r="SDO418" s="762"/>
      <c r="SDP418" s="762"/>
      <c r="SDQ418" s="762"/>
      <c r="SDR418" s="762"/>
      <c r="SDS418" s="762"/>
      <c r="SDT418" s="763"/>
      <c r="SDU418" s="761">
        <f>PRESUPUESTO!SDV80</f>
        <v>0</v>
      </c>
      <c r="SDV418" s="762"/>
      <c r="SDW418" s="762"/>
      <c r="SDX418" s="762"/>
      <c r="SDY418" s="762"/>
      <c r="SDZ418" s="762"/>
      <c r="SEA418" s="762"/>
      <c r="SEB418" s="763"/>
      <c r="SEC418" s="761">
        <f>PRESUPUESTO!SED80</f>
        <v>0</v>
      </c>
      <c r="SED418" s="762"/>
      <c r="SEE418" s="762"/>
      <c r="SEF418" s="762"/>
      <c r="SEG418" s="762"/>
      <c r="SEH418" s="762"/>
      <c r="SEI418" s="762"/>
      <c r="SEJ418" s="763"/>
      <c r="SEK418" s="761">
        <f>PRESUPUESTO!SEL80</f>
        <v>0</v>
      </c>
      <c r="SEL418" s="762"/>
      <c r="SEM418" s="762"/>
      <c r="SEN418" s="762"/>
      <c r="SEO418" s="762"/>
      <c r="SEP418" s="762"/>
      <c r="SEQ418" s="762"/>
      <c r="SER418" s="763"/>
      <c r="SES418" s="761">
        <f>PRESUPUESTO!SET80</f>
        <v>0</v>
      </c>
      <c r="SET418" s="762"/>
      <c r="SEU418" s="762"/>
      <c r="SEV418" s="762"/>
      <c r="SEW418" s="762"/>
      <c r="SEX418" s="762"/>
      <c r="SEY418" s="762"/>
      <c r="SEZ418" s="763"/>
      <c r="SFA418" s="761">
        <f>PRESUPUESTO!SFB80</f>
        <v>0</v>
      </c>
      <c r="SFB418" s="762"/>
      <c r="SFC418" s="762"/>
      <c r="SFD418" s="762"/>
      <c r="SFE418" s="762"/>
      <c r="SFF418" s="762"/>
      <c r="SFG418" s="762"/>
      <c r="SFH418" s="763"/>
      <c r="SFI418" s="761">
        <f>PRESUPUESTO!SFJ80</f>
        <v>0</v>
      </c>
      <c r="SFJ418" s="762"/>
      <c r="SFK418" s="762"/>
      <c r="SFL418" s="762"/>
      <c r="SFM418" s="762"/>
      <c r="SFN418" s="762"/>
      <c r="SFO418" s="762"/>
      <c r="SFP418" s="763"/>
      <c r="SFQ418" s="761">
        <f>PRESUPUESTO!SFR80</f>
        <v>0</v>
      </c>
      <c r="SFR418" s="762"/>
      <c r="SFS418" s="762"/>
      <c r="SFT418" s="762"/>
      <c r="SFU418" s="762"/>
      <c r="SFV418" s="762"/>
      <c r="SFW418" s="762"/>
      <c r="SFX418" s="763"/>
      <c r="SFY418" s="761">
        <f>PRESUPUESTO!SFZ80</f>
        <v>0</v>
      </c>
      <c r="SFZ418" s="762"/>
      <c r="SGA418" s="762"/>
      <c r="SGB418" s="762"/>
      <c r="SGC418" s="762"/>
      <c r="SGD418" s="762"/>
      <c r="SGE418" s="762"/>
      <c r="SGF418" s="763"/>
      <c r="SGG418" s="761">
        <f>PRESUPUESTO!SGH80</f>
        <v>0</v>
      </c>
      <c r="SGH418" s="762"/>
      <c r="SGI418" s="762"/>
      <c r="SGJ418" s="762"/>
      <c r="SGK418" s="762"/>
      <c r="SGL418" s="762"/>
      <c r="SGM418" s="762"/>
      <c r="SGN418" s="763"/>
      <c r="SGO418" s="761">
        <f>PRESUPUESTO!SGP80</f>
        <v>0</v>
      </c>
      <c r="SGP418" s="762"/>
      <c r="SGQ418" s="762"/>
      <c r="SGR418" s="762"/>
      <c r="SGS418" s="762"/>
      <c r="SGT418" s="762"/>
      <c r="SGU418" s="762"/>
      <c r="SGV418" s="763"/>
      <c r="SGW418" s="761">
        <f>PRESUPUESTO!SGX80</f>
        <v>0</v>
      </c>
      <c r="SGX418" s="762"/>
      <c r="SGY418" s="762"/>
      <c r="SGZ418" s="762"/>
      <c r="SHA418" s="762"/>
      <c r="SHB418" s="762"/>
      <c r="SHC418" s="762"/>
      <c r="SHD418" s="763"/>
      <c r="SHE418" s="761">
        <f>PRESUPUESTO!SHF80</f>
        <v>0</v>
      </c>
      <c r="SHF418" s="762"/>
      <c r="SHG418" s="762"/>
      <c r="SHH418" s="762"/>
      <c r="SHI418" s="762"/>
      <c r="SHJ418" s="762"/>
      <c r="SHK418" s="762"/>
      <c r="SHL418" s="763"/>
      <c r="SHM418" s="761">
        <f>PRESUPUESTO!SHN80</f>
        <v>0</v>
      </c>
      <c r="SHN418" s="762"/>
      <c r="SHO418" s="762"/>
      <c r="SHP418" s="762"/>
      <c r="SHQ418" s="762"/>
      <c r="SHR418" s="762"/>
      <c r="SHS418" s="762"/>
      <c r="SHT418" s="763"/>
      <c r="SHU418" s="761">
        <f>PRESUPUESTO!SHV80</f>
        <v>0</v>
      </c>
      <c r="SHV418" s="762"/>
      <c r="SHW418" s="762"/>
      <c r="SHX418" s="762"/>
      <c r="SHY418" s="762"/>
      <c r="SHZ418" s="762"/>
      <c r="SIA418" s="762"/>
      <c r="SIB418" s="763"/>
      <c r="SIC418" s="761">
        <f>PRESUPUESTO!SID80</f>
        <v>0</v>
      </c>
      <c r="SID418" s="762"/>
      <c r="SIE418" s="762"/>
      <c r="SIF418" s="762"/>
      <c r="SIG418" s="762"/>
      <c r="SIH418" s="762"/>
      <c r="SII418" s="762"/>
      <c r="SIJ418" s="763"/>
      <c r="SIK418" s="761">
        <f>PRESUPUESTO!SIL80</f>
        <v>0</v>
      </c>
      <c r="SIL418" s="762"/>
      <c r="SIM418" s="762"/>
      <c r="SIN418" s="762"/>
      <c r="SIO418" s="762"/>
      <c r="SIP418" s="762"/>
      <c r="SIQ418" s="762"/>
      <c r="SIR418" s="763"/>
      <c r="SIS418" s="761">
        <f>PRESUPUESTO!SIT80</f>
        <v>0</v>
      </c>
      <c r="SIT418" s="762"/>
      <c r="SIU418" s="762"/>
      <c r="SIV418" s="762"/>
      <c r="SIW418" s="762"/>
      <c r="SIX418" s="762"/>
      <c r="SIY418" s="762"/>
      <c r="SIZ418" s="763"/>
      <c r="SJA418" s="761">
        <f>PRESUPUESTO!SJB80</f>
        <v>0</v>
      </c>
      <c r="SJB418" s="762"/>
      <c r="SJC418" s="762"/>
      <c r="SJD418" s="762"/>
      <c r="SJE418" s="762"/>
      <c r="SJF418" s="762"/>
      <c r="SJG418" s="762"/>
      <c r="SJH418" s="763"/>
      <c r="SJI418" s="761">
        <f>PRESUPUESTO!SJJ80</f>
        <v>0</v>
      </c>
      <c r="SJJ418" s="762"/>
      <c r="SJK418" s="762"/>
      <c r="SJL418" s="762"/>
      <c r="SJM418" s="762"/>
      <c r="SJN418" s="762"/>
      <c r="SJO418" s="762"/>
      <c r="SJP418" s="763"/>
      <c r="SJQ418" s="761">
        <f>PRESUPUESTO!SJR80</f>
        <v>0</v>
      </c>
      <c r="SJR418" s="762"/>
      <c r="SJS418" s="762"/>
      <c r="SJT418" s="762"/>
      <c r="SJU418" s="762"/>
      <c r="SJV418" s="762"/>
      <c r="SJW418" s="762"/>
      <c r="SJX418" s="763"/>
      <c r="SJY418" s="761">
        <f>PRESUPUESTO!SJZ80</f>
        <v>0</v>
      </c>
      <c r="SJZ418" s="762"/>
      <c r="SKA418" s="762"/>
      <c r="SKB418" s="762"/>
      <c r="SKC418" s="762"/>
      <c r="SKD418" s="762"/>
      <c r="SKE418" s="762"/>
      <c r="SKF418" s="763"/>
      <c r="SKG418" s="761">
        <f>PRESUPUESTO!SKH80</f>
        <v>0</v>
      </c>
      <c r="SKH418" s="762"/>
      <c r="SKI418" s="762"/>
      <c r="SKJ418" s="762"/>
      <c r="SKK418" s="762"/>
      <c r="SKL418" s="762"/>
      <c r="SKM418" s="762"/>
      <c r="SKN418" s="763"/>
      <c r="SKO418" s="761">
        <f>PRESUPUESTO!SKP80</f>
        <v>0</v>
      </c>
      <c r="SKP418" s="762"/>
      <c r="SKQ418" s="762"/>
      <c r="SKR418" s="762"/>
      <c r="SKS418" s="762"/>
      <c r="SKT418" s="762"/>
      <c r="SKU418" s="762"/>
      <c r="SKV418" s="763"/>
      <c r="SKW418" s="761">
        <f>PRESUPUESTO!SKX80</f>
        <v>0</v>
      </c>
      <c r="SKX418" s="762"/>
      <c r="SKY418" s="762"/>
      <c r="SKZ418" s="762"/>
      <c r="SLA418" s="762"/>
      <c r="SLB418" s="762"/>
      <c r="SLC418" s="762"/>
      <c r="SLD418" s="763"/>
      <c r="SLE418" s="761">
        <f>PRESUPUESTO!SLF80</f>
        <v>0</v>
      </c>
      <c r="SLF418" s="762"/>
      <c r="SLG418" s="762"/>
      <c r="SLH418" s="762"/>
      <c r="SLI418" s="762"/>
      <c r="SLJ418" s="762"/>
      <c r="SLK418" s="762"/>
      <c r="SLL418" s="763"/>
      <c r="SLM418" s="761">
        <f>PRESUPUESTO!SLN80</f>
        <v>0</v>
      </c>
      <c r="SLN418" s="762"/>
      <c r="SLO418" s="762"/>
      <c r="SLP418" s="762"/>
      <c r="SLQ418" s="762"/>
      <c r="SLR418" s="762"/>
      <c r="SLS418" s="762"/>
      <c r="SLT418" s="763"/>
      <c r="SLU418" s="761">
        <f>PRESUPUESTO!SLV80</f>
        <v>0</v>
      </c>
      <c r="SLV418" s="762"/>
      <c r="SLW418" s="762"/>
      <c r="SLX418" s="762"/>
      <c r="SLY418" s="762"/>
      <c r="SLZ418" s="762"/>
      <c r="SMA418" s="762"/>
      <c r="SMB418" s="763"/>
      <c r="SMC418" s="761">
        <f>PRESUPUESTO!SMD80</f>
        <v>0</v>
      </c>
      <c r="SMD418" s="762"/>
      <c r="SME418" s="762"/>
      <c r="SMF418" s="762"/>
      <c r="SMG418" s="762"/>
      <c r="SMH418" s="762"/>
      <c r="SMI418" s="762"/>
      <c r="SMJ418" s="763"/>
      <c r="SMK418" s="761">
        <f>PRESUPUESTO!SML80</f>
        <v>0</v>
      </c>
      <c r="SML418" s="762"/>
      <c r="SMM418" s="762"/>
      <c r="SMN418" s="762"/>
      <c r="SMO418" s="762"/>
      <c r="SMP418" s="762"/>
      <c r="SMQ418" s="762"/>
      <c r="SMR418" s="763"/>
      <c r="SMS418" s="761">
        <f>PRESUPUESTO!SMT80</f>
        <v>0</v>
      </c>
      <c r="SMT418" s="762"/>
      <c r="SMU418" s="762"/>
      <c r="SMV418" s="762"/>
      <c r="SMW418" s="762"/>
      <c r="SMX418" s="762"/>
      <c r="SMY418" s="762"/>
      <c r="SMZ418" s="763"/>
      <c r="SNA418" s="761">
        <f>PRESUPUESTO!SNB80</f>
        <v>0</v>
      </c>
      <c r="SNB418" s="762"/>
      <c r="SNC418" s="762"/>
      <c r="SND418" s="762"/>
      <c r="SNE418" s="762"/>
      <c r="SNF418" s="762"/>
      <c r="SNG418" s="762"/>
      <c r="SNH418" s="763"/>
      <c r="SNI418" s="761">
        <f>PRESUPUESTO!SNJ80</f>
        <v>0</v>
      </c>
      <c r="SNJ418" s="762"/>
      <c r="SNK418" s="762"/>
      <c r="SNL418" s="762"/>
      <c r="SNM418" s="762"/>
      <c r="SNN418" s="762"/>
      <c r="SNO418" s="762"/>
      <c r="SNP418" s="763"/>
      <c r="SNQ418" s="761">
        <f>PRESUPUESTO!SNR80</f>
        <v>0</v>
      </c>
      <c r="SNR418" s="762"/>
      <c r="SNS418" s="762"/>
      <c r="SNT418" s="762"/>
      <c r="SNU418" s="762"/>
      <c r="SNV418" s="762"/>
      <c r="SNW418" s="762"/>
      <c r="SNX418" s="763"/>
      <c r="SNY418" s="761">
        <f>PRESUPUESTO!SNZ80</f>
        <v>0</v>
      </c>
      <c r="SNZ418" s="762"/>
      <c r="SOA418" s="762"/>
      <c r="SOB418" s="762"/>
      <c r="SOC418" s="762"/>
      <c r="SOD418" s="762"/>
      <c r="SOE418" s="762"/>
      <c r="SOF418" s="763"/>
      <c r="SOG418" s="761">
        <f>PRESUPUESTO!SOH80</f>
        <v>0</v>
      </c>
      <c r="SOH418" s="762"/>
      <c r="SOI418" s="762"/>
      <c r="SOJ418" s="762"/>
      <c r="SOK418" s="762"/>
      <c r="SOL418" s="762"/>
      <c r="SOM418" s="762"/>
      <c r="SON418" s="763"/>
      <c r="SOO418" s="761">
        <f>PRESUPUESTO!SOP80</f>
        <v>0</v>
      </c>
      <c r="SOP418" s="762"/>
      <c r="SOQ418" s="762"/>
      <c r="SOR418" s="762"/>
      <c r="SOS418" s="762"/>
      <c r="SOT418" s="762"/>
      <c r="SOU418" s="762"/>
      <c r="SOV418" s="763"/>
      <c r="SOW418" s="761">
        <f>PRESUPUESTO!SOX80</f>
        <v>0</v>
      </c>
      <c r="SOX418" s="762"/>
      <c r="SOY418" s="762"/>
      <c r="SOZ418" s="762"/>
      <c r="SPA418" s="762"/>
      <c r="SPB418" s="762"/>
      <c r="SPC418" s="762"/>
      <c r="SPD418" s="763"/>
      <c r="SPE418" s="761">
        <f>PRESUPUESTO!SPF80</f>
        <v>0</v>
      </c>
      <c r="SPF418" s="762"/>
      <c r="SPG418" s="762"/>
      <c r="SPH418" s="762"/>
      <c r="SPI418" s="762"/>
      <c r="SPJ418" s="762"/>
      <c r="SPK418" s="762"/>
      <c r="SPL418" s="763"/>
      <c r="SPM418" s="761">
        <f>PRESUPUESTO!SPN80</f>
        <v>0</v>
      </c>
      <c r="SPN418" s="762"/>
      <c r="SPO418" s="762"/>
      <c r="SPP418" s="762"/>
      <c r="SPQ418" s="762"/>
      <c r="SPR418" s="762"/>
      <c r="SPS418" s="762"/>
      <c r="SPT418" s="763"/>
      <c r="SPU418" s="761">
        <f>PRESUPUESTO!SPV80</f>
        <v>0</v>
      </c>
      <c r="SPV418" s="762"/>
      <c r="SPW418" s="762"/>
      <c r="SPX418" s="762"/>
      <c r="SPY418" s="762"/>
      <c r="SPZ418" s="762"/>
      <c r="SQA418" s="762"/>
      <c r="SQB418" s="763"/>
      <c r="SQC418" s="761">
        <f>PRESUPUESTO!SQD80</f>
        <v>0</v>
      </c>
      <c r="SQD418" s="762"/>
      <c r="SQE418" s="762"/>
      <c r="SQF418" s="762"/>
      <c r="SQG418" s="762"/>
      <c r="SQH418" s="762"/>
      <c r="SQI418" s="762"/>
      <c r="SQJ418" s="763"/>
      <c r="SQK418" s="761">
        <f>PRESUPUESTO!SQL80</f>
        <v>0</v>
      </c>
      <c r="SQL418" s="762"/>
      <c r="SQM418" s="762"/>
      <c r="SQN418" s="762"/>
      <c r="SQO418" s="762"/>
      <c r="SQP418" s="762"/>
      <c r="SQQ418" s="762"/>
      <c r="SQR418" s="763"/>
      <c r="SQS418" s="761">
        <f>PRESUPUESTO!SQT80</f>
        <v>0</v>
      </c>
      <c r="SQT418" s="762"/>
      <c r="SQU418" s="762"/>
      <c r="SQV418" s="762"/>
      <c r="SQW418" s="762"/>
      <c r="SQX418" s="762"/>
      <c r="SQY418" s="762"/>
      <c r="SQZ418" s="763"/>
      <c r="SRA418" s="761">
        <f>PRESUPUESTO!SRB80</f>
        <v>0</v>
      </c>
      <c r="SRB418" s="762"/>
      <c r="SRC418" s="762"/>
      <c r="SRD418" s="762"/>
      <c r="SRE418" s="762"/>
      <c r="SRF418" s="762"/>
      <c r="SRG418" s="762"/>
      <c r="SRH418" s="763"/>
      <c r="SRI418" s="761">
        <f>PRESUPUESTO!SRJ80</f>
        <v>0</v>
      </c>
      <c r="SRJ418" s="762"/>
      <c r="SRK418" s="762"/>
      <c r="SRL418" s="762"/>
      <c r="SRM418" s="762"/>
      <c r="SRN418" s="762"/>
      <c r="SRO418" s="762"/>
      <c r="SRP418" s="763"/>
      <c r="SRQ418" s="761">
        <f>PRESUPUESTO!SRR80</f>
        <v>0</v>
      </c>
      <c r="SRR418" s="762"/>
      <c r="SRS418" s="762"/>
      <c r="SRT418" s="762"/>
      <c r="SRU418" s="762"/>
      <c r="SRV418" s="762"/>
      <c r="SRW418" s="762"/>
      <c r="SRX418" s="763"/>
      <c r="SRY418" s="761">
        <f>PRESUPUESTO!SRZ80</f>
        <v>0</v>
      </c>
      <c r="SRZ418" s="762"/>
      <c r="SSA418" s="762"/>
      <c r="SSB418" s="762"/>
      <c r="SSC418" s="762"/>
      <c r="SSD418" s="762"/>
      <c r="SSE418" s="762"/>
      <c r="SSF418" s="763"/>
      <c r="SSG418" s="761">
        <f>PRESUPUESTO!SSH80</f>
        <v>0</v>
      </c>
      <c r="SSH418" s="762"/>
      <c r="SSI418" s="762"/>
      <c r="SSJ418" s="762"/>
      <c r="SSK418" s="762"/>
      <c r="SSL418" s="762"/>
      <c r="SSM418" s="762"/>
      <c r="SSN418" s="763"/>
      <c r="SSO418" s="761">
        <f>PRESUPUESTO!SSP80</f>
        <v>0</v>
      </c>
      <c r="SSP418" s="762"/>
      <c r="SSQ418" s="762"/>
      <c r="SSR418" s="762"/>
      <c r="SSS418" s="762"/>
      <c r="SST418" s="762"/>
      <c r="SSU418" s="762"/>
      <c r="SSV418" s="763"/>
      <c r="SSW418" s="761">
        <f>PRESUPUESTO!SSX80</f>
        <v>0</v>
      </c>
      <c r="SSX418" s="762"/>
      <c r="SSY418" s="762"/>
      <c r="SSZ418" s="762"/>
      <c r="STA418" s="762"/>
      <c r="STB418" s="762"/>
      <c r="STC418" s="762"/>
      <c r="STD418" s="763"/>
      <c r="STE418" s="761">
        <f>PRESUPUESTO!STF80</f>
        <v>0</v>
      </c>
      <c r="STF418" s="762"/>
      <c r="STG418" s="762"/>
      <c r="STH418" s="762"/>
      <c r="STI418" s="762"/>
      <c r="STJ418" s="762"/>
      <c r="STK418" s="762"/>
      <c r="STL418" s="763"/>
      <c r="STM418" s="761">
        <f>PRESUPUESTO!STN80</f>
        <v>0</v>
      </c>
      <c r="STN418" s="762"/>
      <c r="STO418" s="762"/>
      <c r="STP418" s="762"/>
      <c r="STQ418" s="762"/>
      <c r="STR418" s="762"/>
      <c r="STS418" s="762"/>
      <c r="STT418" s="763"/>
      <c r="STU418" s="761">
        <f>PRESUPUESTO!STV80</f>
        <v>0</v>
      </c>
      <c r="STV418" s="762"/>
      <c r="STW418" s="762"/>
      <c r="STX418" s="762"/>
      <c r="STY418" s="762"/>
      <c r="STZ418" s="762"/>
      <c r="SUA418" s="762"/>
      <c r="SUB418" s="763"/>
      <c r="SUC418" s="761">
        <f>PRESUPUESTO!SUD80</f>
        <v>0</v>
      </c>
      <c r="SUD418" s="762"/>
      <c r="SUE418" s="762"/>
      <c r="SUF418" s="762"/>
      <c r="SUG418" s="762"/>
      <c r="SUH418" s="762"/>
      <c r="SUI418" s="762"/>
      <c r="SUJ418" s="763"/>
      <c r="SUK418" s="761">
        <f>PRESUPUESTO!SUL80</f>
        <v>0</v>
      </c>
      <c r="SUL418" s="762"/>
      <c r="SUM418" s="762"/>
      <c r="SUN418" s="762"/>
      <c r="SUO418" s="762"/>
      <c r="SUP418" s="762"/>
      <c r="SUQ418" s="762"/>
      <c r="SUR418" s="763"/>
      <c r="SUS418" s="761">
        <f>PRESUPUESTO!SUT80</f>
        <v>0</v>
      </c>
      <c r="SUT418" s="762"/>
      <c r="SUU418" s="762"/>
      <c r="SUV418" s="762"/>
      <c r="SUW418" s="762"/>
      <c r="SUX418" s="762"/>
      <c r="SUY418" s="762"/>
      <c r="SUZ418" s="763"/>
      <c r="SVA418" s="761">
        <f>PRESUPUESTO!SVB80</f>
        <v>0</v>
      </c>
      <c r="SVB418" s="762"/>
      <c r="SVC418" s="762"/>
      <c r="SVD418" s="762"/>
      <c r="SVE418" s="762"/>
      <c r="SVF418" s="762"/>
      <c r="SVG418" s="762"/>
      <c r="SVH418" s="763"/>
      <c r="SVI418" s="761">
        <f>PRESUPUESTO!SVJ80</f>
        <v>0</v>
      </c>
      <c r="SVJ418" s="762"/>
      <c r="SVK418" s="762"/>
      <c r="SVL418" s="762"/>
      <c r="SVM418" s="762"/>
      <c r="SVN418" s="762"/>
      <c r="SVO418" s="762"/>
      <c r="SVP418" s="763"/>
      <c r="SVQ418" s="761">
        <f>PRESUPUESTO!SVR80</f>
        <v>0</v>
      </c>
      <c r="SVR418" s="762"/>
      <c r="SVS418" s="762"/>
      <c r="SVT418" s="762"/>
      <c r="SVU418" s="762"/>
      <c r="SVV418" s="762"/>
      <c r="SVW418" s="762"/>
      <c r="SVX418" s="763"/>
      <c r="SVY418" s="761">
        <f>PRESUPUESTO!SVZ80</f>
        <v>0</v>
      </c>
      <c r="SVZ418" s="762"/>
      <c r="SWA418" s="762"/>
      <c r="SWB418" s="762"/>
      <c r="SWC418" s="762"/>
      <c r="SWD418" s="762"/>
      <c r="SWE418" s="762"/>
      <c r="SWF418" s="763"/>
      <c r="SWG418" s="761">
        <f>PRESUPUESTO!SWH80</f>
        <v>0</v>
      </c>
      <c r="SWH418" s="762"/>
      <c r="SWI418" s="762"/>
      <c r="SWJ418" s="762"/>
      <c r="SWK418" s="762"/>
      <c r="SWL418" s="762"/>
      <c r="SWM418" s="762"/>
      <c r="SWN418" s="763"/>
      <c r="SWO418" s="761">
        <f>PRESUPUESTO!SWP80</f>
        <v>0</v>
      </c>
      <c r="SWP418" s="762"/>
      <c r="SWQ418" s="762"/>
      <c r="SWR418" s="762"/>
      <c r="SWS418" s="762"/>
      <c r="SWT418" s="762"/>
      <c r="SWU418" s="762"/>
      <c r="SWV418" s="763"/>
      <c r="SWW418" s="761">
        <f>PRESUPUESTO!SWX80</f>
        <v>0</v>
      </c>
      <c r="SWX418" s="762"/>
      <c r="SWY418" s="762"/>
      <c r="SWZ418" s="762"/>
      <c r="SXA418" s="762"/>
      <c r="SXB418" s="762"/>
      <c r="SXC418" s="762"/>
      <c r="SXD418" s="763"/>
      <c r="SXE418" s="761">
        <f>PRESUPUESTO!SXF80</f>
        <v>0</v>
      </c>
      <c r="SXF418" s="762"/>
      <c r="SXG418" s="762"/>
      <c r="SXH418" s="762"/>
      <c r="SXI418" s="762"/>
      <c r="SXJ418" s="762"/>
      <c r="SXK418" s="762"/>
      <c r="SXL418" s="763"/>
      <c r="SXM418" s="761">
        <f>PRESUPUESTO!SXN80</f>
        <v>0</v>
      </c>
      <c r="SXN418" s="762"/>
      <c r="SXO418" s="762"/>
      <c r="SXP418" s="762"/>
      <c r="SXQ418" s="762"/>
      <c r="SXR418" s="762"/>
      <c r="SXS418" s="762"/>
      <c r="SXT418" s="763"/>
      <c r="SXU418" s="761">
        <f>PRESUPUESTO!SXV80</f>
        <v>0</v>
      </c>
      <c r="SXV418" s="762"/>
      <c r="SXW418" s="762"/>
      <c r="SXX418" s="762"/>
      <c r="SXY418" s="762"/>
      <c r="SXZ418" s="762"/>
      <c r="SYA418" s="762"/>
      <c r="SYB418" s="763"/>
      <c r="SYC418" s="761">
        <f>PRESUPUESTO!SYD80</f>
        <v>0</v>
      </c>
      <c r="SYD418" s="762"/>
      <c r="SYE418" s="762"/>
      <c r="SYF418" s="762"/>
      <c r="SYG418" s="762"/>
      <c r="SYH418" s="762"/>
      <c r="SYI418" s="762"/>
      <c r="SYJ418" s="763"/>
      <c r="SYK418" s="761">
        <f>PRESUPUESTO!SYL80</f>
        <v>0</v>
      </c>
      <c r="SYL418" s="762"/>
      <c r="SYM418" s="762"/>
      <c r="SYN418" s="762"/>
      <c r="SYO418" s="762"/>
      <c r="SYP418" s="762"/>
      <c r="SYQ418" s="762"/>
      <c r="SYR418" s="763"/>
      <c r="SYS418" s="761">
        <f>PRESUPUESTO!SYT80</f>
        <v>0</v>
      </c>
      <c r="SYT418" s="762"/>
      <c r="SYU418" s="762"/>
      <c r="SYV418" s="762"/>
      <c r="SYW418" s="762"/>
      <c r="SYX418" s="762"/>
      <c r="SYY418" s="762"/>
      <c r="SYZ418" s="763"/>
      <c r="SZA418" s="761">
        <f>PRESUPUESTO!SZB80</f>
        <v>0</v>
      </c>
      <c r="SZB418" s="762"/>
      <c r="SZC418" s="762"/>
      <c r="SZD418" s="762"/>
      <c r="SZE418" s="762"/>
      <c r="SZF418" s="762"/>
      <c r="SZG418" s="762"/>
      <c r="SZH418" s="763"/>
      <c r="SZI418" s="761">
        <f>PRESUPUESTO!SZJ80</f>
        <v>0</v>
      </c>
      <c r="SZJ418" s="762"/>
      <c r="SZK418" s="762"/>
      <c r="SZL418" s="762"/>
      <c r="SZM418" s="762"/>
      <c r="SZN418" s="762"/>
      <c r="SZO418" s="762"/>
      <c r="SZP418" s="763"/>
      <c r="SZQ418" s="761">
        <f>PRESUPUESTO!SZR80</f>
        <v>0</v>
      </c>
      <c r="SZR418" s="762"/>
      <c r="SZS418" s="762"/>
      <c r="SZT418" s="762"/>
      <c r="SZU418" s="762"/>
      <c r="SZV418" s="762"/>
      <c r="SZW418" s="762"/>
      <c r="SZX418" s="763"/>
      <c r="SZY418" s="761">
        <f>PRESUPUESTO!SZZ80</f>
        <v>0</v>
      </c>
      <c r="SZZ418" s="762"/>
      <c r="TAA418" s="762"/>
      <c r="TAB418" s="762"/>
      <c r="TAC418" s="762"/>
      <c r="TAD418" s="762"/>
      <c r="TAE418" s="762"/>
      <c r="TAF418" s="763"/>
      <c r="TAG418" s="761">
        <f>PRESUPUESTO!TAH80</f>
        <v>0</v>
      </c>
      <c r="TAH418" s="762"/>
      <c r="TAI418" s="762"/>
      <c r="TAJ418" s="762"/>
      <c r="TAK418" s="762"/>
      <c r="TAL418" s="762"/>
      <c r="TAM418" s="762"/>
      <c r="TAN418" s="763"/>
      <c r="TAO418" s="761">
        <f>PRESUPUESTO!TAP80</f>
        <v>0</v>
      </c>
      <c r="TAP418" s="762"/>
      <c r="TAQ418" s="762"/>
      <c r="TAR418" s="762"/>
      <c r="TAS418" s="762"/>
      <c r="TAT418" s="762"/>
      <c r="TAU418" s="762"/>
      <c r="TAV418" s="763"/>
      <c r="TAW418" s="761">
        <f>PRESUPUESTO!TAX80</f>
        <v>0</v>
      </c>
      <c r="TAX418" s="762"/>
      <c r="TAY418" s="762"/>
      <c r="TAZ418" s="762"/>
      <c r="TBA418" s="762"/>
      <c r="TBB418" s="762"/>
      <c r="TBC418" s="762"/>
      <c r="TBD418" s="763"/>
      <c r="TBE418" s="761">
        <f>PRESUPUESTO!TBF80</f>
        <v>0</v>
      </c>
      <c r="TBF418" s="762"/>
      <c r="TBG418" s="762"/>
      <c r="TBH418" s="762"/>
      <c r="TBI418" s="762"/>
      <c r="TBJ418" s="762"/>
      <c r="TBK418" s="762"/>
      <c r="TBL418" s="763"/>
      <c r="TBM418" s="761">
        <f>PRESUPUESTO!TBN80</f>
        <v>0</v>
      </c>
      <c r="TBN418" s="762"/>
      <c r="TBO418" s="762"/>
      <c r="TBP418" s="762"/>
      <c r="TBQ418" s="762"/>
      <c r="TBR418" s="762"/>
      <c r="TBS418" s="762"/>
      <c r="TBT418" s="763"/>
      <c r="TBU418" s="761">
        <f>PRESUPUESTO!TBV80</f>
        <v>0</v>
      </c>
      <c r="TBV418" s="762"/>
      <c r="TBW418" s="762"/>
      <c r="TBX418" s="762"/>
      <c r="TBY418" s="762"/>
      <c r="TBZ418" s="762"/>
      <c r="TCA418" s="762"/>
      <c r="TCB418" s="763"/>
      <c r="TCC418" s="761">
        <f>PRESUPUESTO!TCD80</f>
        <v>0</v>
      </c>
      <c r="TCD418" s="762"/>
      <c r="TCE418" s="762"/>
      <c r="TCF418" s="762"/>
      <c r="TCG418" s="762"/>
      <c r="TCH418" s="762"/>
      <c r="TCI418" s="762"/>
      <c r="TCJ418" s="763"/>
      <c r="TCK418" s="761">
        <f>PRESUPUESTO!TCL80</f>
        <v>0</v>
      </c>
      <c r="TCL418" s="762"/>
      <c r="TCM418" s="762"/>
      <c r="TCN418" s="762"/>
      <c r="TCO418" s="762"/>
      <c r="TCP418" s="762"/>
      <c r="TCQ418" s="762"/>
      <c r="TCR418" s="763"/>
      <c r="TCS418" s="761">
        <f>PRESUPUESTO!TCT80</f>
        <v>0</v>
      </c>
      <c r="TCT418" s="762"/>
      <c r="TCU418" s="762"/>
      <c r="TCV418" s="762"/>
      <c r="TCW418" s="762"/>
      <c r="TCX418" s="762"/>
      <c r="TCY418" s="762"/>
      <c r="TCZ418" s="763"/>
      <c r="TDA418" s="761">
        <f>PRESUPUESTO!TDB80</f>
        <v>0</v>
      </c>
      <c r="TDB418" s="762"/>
      <c r="TDC418" s="762"/>
      <c r="TDD418" s="762"/>
      <c r="TDE418" s="762"/>
      <c r="TDF418" s="762"/>
      <c r="TDG418" s="762"/>
      <c r="TDH418" s="763"/>
      <c r="TDI418" s="761">
        <f>PRESUPUESTO!TDJ80</f>
        <v>0</v>
      </c>
      <c r="TDJ418" s="762"/>
      <c r="TDK418" s="762"/>
      <c r="TDL418" s="762"/>
      <c r="TDM418" s="762"/>
      <c r="TDN418" s="762"/>
      <c r="TDO418" s="762"/>
      <c r="TDP418" s="763"/>
      <c r="TDQ418" s="761">
        <f>PRESUPUESTO!TDR80</f>
        <v>0</v>
      </c>
      <c r="TDR418" s="762"/>
      <c r="TDS418" s="762"/>
      <c r="TDT418" s="762"/>
      <c r="TDU418" s="762"/>
      <c r="TDV418" s="762"/>
      <c r="TDW418" s="762"/>
      <c r="TDX418" s="763"/>
      <c r="TDY418" s="761">
        <f>PRESUPUESTO!TDZ80</f>
        <v>0</v>
      </c>
      <c r="TDZ418" s="762"/>
      <c r="TEA418" s="762"/>
      <c r="TEB418" s="762"/>
      <c r="TEC418" s="762"/>
      <c r="TED418" s="762"/>
      <c r="TEE418" s="762"/>
      <c r="TEF418" s="763"/>
      <c r="TEG418" s="761">
        <f>PRESUPUESTO!TEH80</f>
        <v>0</v>
      </c>
      <c r="TEH418" s="762"/>
      <c r="TEI418" s="762"/>
      <c r="TEJ418" s="762"/>
      <c r="TEK418" s="762"/>
      <c r="TEL418" s="762"/>
      <c r="TEM418" s="762"/>
      <c r="TEN418" s="763"/>
      <c r="TEO418" s="761">
        <f>PRESUPUESTO!TEP80</f>
        <v>0</v>
      </c>
      <c r="TEP418" s="762"/>
      <c r="TEQ418" s="762"/>
      <c r="TER418" s="762"/>
      <c r="TES418" s="762"/>
      <c r="TET418" s="762"/>
      <c r="TEU418" s="762"/>
      <c r="TEV418" s="763"/>
      <c r="TEW418" s="761">
        <f>PRESUPUESTO!TEX80</f>
        <v>0</v>
      </c>
      <c r="TEX418" s="762"/>
      <c r="TEY418" s="762"/>
      <c r="TEZ418" s="762"/>
      <c r="TFA418" s="762"/>
      <c r="TFB418" s="762"/>
      <c r="TFC418" s="762"/>
      <c r="TFD418" s="763"/>
      <c r="TFE418" s="761">
        <f>PRESUPUESTO!TFF80</f>
        <v>0</v>
      </c>
      <c r="TFF418" s="762"/>
      <c r="TFG418" s="762"/>
      <c r="TFH418" s="762"/>
      <c r="TFI418" s="762"/>
      <c r="TFJ418" s="762"/>
      <c r="TFK418" s="762"/>
      <c r="TFL418" s="763"/>
      <c r="TFM418" s="761">
        <f>PRESUPUESTO!TFN80</f>
        <v>0</v>
      </c>
      <c r="TFN418" s="762"/>
      <c r="TFO418" s="762"/>
      <c r="TFP418" s="762"/>
      <c r="TFQ418" s="762"/>
      <c r="TFR418" s="762"/>
      <c r="TFS418" s="762"/>
      <c r="TFT418" s="763"/>
      <c r="TFU418" s="761">
        <f>PRESUPUESTO!TFV80</f>
        <v>0</v>
      </c>
      <c r="TFV418" s="762"/>
      <c r="TFW418" s="762"/>
      <c r="TFX418" s="762"/>
      <c r="TFY418" s="762"/>
      <c r="TFZ418" s="762"/>
      <c r="TGA418" s="762"/>
      <c r="TGB418" s="763"/>
      <c r="TGC418" s="761">
        <f>PRESUPUESTO!TGD80</f>
        <v>0</v>
      </c>
      <c r="TGD418" s="762"/>
      <c r="TGE418" s="762"/>
      <c r="TGF418" s="762"/>
      <c r="TGG418" s="762"/>
      <c r="TGH418" s="762"/>
      <c r="TGI418" s="762"/>
      <c r="TGJ418" s="763"/>
      <c r="TGK418" s="761">
        <f>PRESUPUESTO!TGL80</f>
        <v>0</v>
      </c>
      <c r="TGL418" s="762"/>
      <c r="TGM418" s="762"/>
      <c r="TGN418" s="762"/>
      <c r="TGO418" s="762"/>
      <c r="TGP418" s="762"/>
      <c r="TGQ418" s="762"/>
      <c r="TGR418" s="763"/>
      <c r="TGS418" s="761">
        <f>PRESUPUESTO!TGT80</f>
        <v>0</v>
      </c>
      <c r="TGT418" s="762"/>
      <c r="TGU418" s="762"/>
      <c r="TGV418" s="762"/>
      <c r="TGW418" s="762"/>
      <c r="TGX418" s="762"/>
      <c r="TGY418" s="762"/>
      <c r="TGZ418" s="763"/>
      <c r="THA418" s="761">
        <f>PRESUPUESTO!THB80</f>
        <v>0</v>
      </c>
      <c r="THB418" s="762"/>
      <c r="THC418" s="762"/>
      <c r="THD418" s="762"/>
      <c r="THE418" s="762"/>
      <c r="THF418" s="762"/>
      <c r="THG418" s="762"/>
      <c r="THH418" s="763"/>
      <c r="THI418" s="761">
        <f>PRESUPUESTO!THJ80</f>
        <v>0</v>
      </c>
      <c r="THJ418" s="762"/>
      <c r="THK418" s="762"/>
      <c r="THL418" s="762"/>
      <c r="THM418" s="762"/>
      <c r="THN418" s="762"/>
      <c r="THO418" s="762"/>
      <c r="THP418" s="763"/>
      <c r="THQ418" s="761">
        <f>PRESUPUESTO!THR80</f>
        <v>0</v>
      </c>
      <c r="THR418" s="762"/>
      <c r="THS418" s="762"/>
      <c r="THT418" s="762"/>
      <c r="THU418" s="762"/>
      <c r="THV418" s="762"/>
      <c r="THW418" s="762"/>
      <c r="THX418" s="763"/>
      <c r="THY418" s="761">
        <f>PRESUPUESTO!THZ80</f>
        <v>0</v>
      </c>
      <c r="THZ418" s="762"/>
      <c r="TIA418" s="762"/>
      <c r="TIB418" s="762"/>
      <c r="TIC418" s="762"/>
      <c r="TID418" s="762"/>
      <c r="TIE418" s="762"/>
      <c r="TIF418" s="763"/>
      <c r="TIG418" s="761">
        <f>PRESUPUESTO!TIH80</f>
        <v>0</v>
      </c>
      <c r="TIH418" s="762"/>
      <c r="TII418" s="762"/>
      <c r="TIJ418" s="762"/>
      <c r="TIK418" s="762"/>
      <c r="TIL418" s="762"/>
      <c r="TIM418" s="762"/>
      <c r="TIN418" s="763"/>
      <c r="TIO418" s="761">
        <f>PRESUPUESTO!TIP80</f>
        <v>0</v>
      </c>
      <c r="TIP418" s="762"/>
      <c r="TIQ418" s="762"/>
      <c r="TIR418" s="762"/>
      <c r="TIS418" s="762"/>
      <c r="TIT418" s="762"/>
      <c r="TIU418" s="762"/>
      <c r="TIV418" s="763"/>
      <c r="TIW418" s="761">
        <f>PRESUPUESTO!TIX80</f>
        <v>0</v>
      </c>
      <c r="TIX418" s="762"/>
      <c r="TIY418" s="762"/>
      <c r="TIZ418" s="762"/>
      <c r="TJA418" s="762"/>
      <c r="TJB418" s="762"/>
      <c r="TJC418" s="762"/>
      <c r="TJD418" s="763"/>
      <c r="TJE418" s="761">
        <f>PRESUPUESTO!TJF80</f>
        <v>0</v>
      </c>
      <c r="TJF418" s="762"/>
      <c r="TJG418" s="762"/>
      <c r="TJH418" s="762"/>
      <c r="TJI418" s="762"/>
      <c r="TJJ418" s="762"/>
      <c r="TJK418" s="762"/>
      <c r="TJL418" s="763"/>
      <c r="TJM418" s="761">
        <f>PRESUPUESTO!TJN80</f>
        <v>0</v>
      </c>
      <c r="TJN418" s="762"/>
      <c r="TJO418" s="762"/>
      <c r="TJP418" s="762"/>
      <c r="TJQ418" s="762"/>
      <c r="TJR418" s="762"/>
      <c r="TJS418" s="762"/>
      <c r="TJT418" s="763"/>
      <c r="TJU418" s="761">
        <f>PRESUPUESTO!TJV80</f>
        <v>0</v>
      </c>
      <c r="TJV418" s="762"/>
      <c r="TJW418" s="762"/>
      <c r="TJX418" s="762"/>
      <c r="TJY418" s="762"/>
      <c r="TJZ418" s="762"/>
      <c r="TKA418" s="762"/>
      <c r="TKB418" s="763"/>
      <c r="TKC418" s="761">
        <f>PRESUPUESTO!TKD80</f>
        <v>0</v>
      </c>
      <c r="TKD418" s="762"/>
      <c r="TKE418" s="762"/>
      <c r="TKF418" s="762"/>
      <c r="TKG418" s="762"/>
      <c r="TKH418" s="762"/>
      <c r="TKI418" s="762"/>
      <c r="TKJ418" s="763"/>
      <c r="TKK418" s="761">
        <f>PRESUPUESTO!TKL80</f>
        <v>0</v>
      </c>
      <c r="TKL418" s="762"/>
      <c r="TKM418" s="762"/>
      <c r="TKN418" s="762"/>
      <c r="TKO418" s="762"/>
      <c r="TKP418" s="762"/>
      <c r="TKQ418" s="762"/>
      <c r="TKR418" s="763"/>
      <c r="TKS418" s="761">
        <f>PRESUPUESTO!TKT80</f>
        <v>0</v>
      </c>
      <c r="TKT418" s="762"/>
      <c r="TKU418" s="762"/>
      <c r="TKV418" s="762"/>
      <c r="TKW418" s="762"/>
      <c r="TKX418" s="762"/>
      <c r="TKY418" s="762"/>
      <c r="TKZ418" s="763"/>
      <c r="TLA418" s="761">
        <f>PRESUPUESTO!TLB80</f>
        <v>0</v>
      </c>
      <c r="TLB418" s="762"/>
      <c r="TLC418" s="762"/>
      <c r="TLD418" s="762"/>
      <c r="TLE418" s="762"/>
      <c r="TLF418" s="762"/>
      <c r="TLG418" s="762"/>
      <c r="TLH418" s="763"/>
      <c r="TLI418" s="761">
        <f>PRESUPUESTO!TLJ80</f>
        <v>0</v>
      </c>
      <c r="TLJ418" s="762"/>
      <c r="TLK418" s="762"/>
      <c r="TLL418" s="762"/>
      <c r="TLM418" s="762"/>
      <c r="TLN418" s="762"/>
      <c r="TLO418" s="762"/>
      <c r="TLP418" s="763"/>
      <c r="TLQ418" s="761">
        <f>PRESUPUESTO!TLR80</f>
        <v>0</v>
      </c>
      <c r="TLR418" s="762"/>
      <c r="TLS418" s="762"/>
      <c r="TLT418" s="762"/>
      <c r="TLU418" s="762"/>
      <c r="TLV418" s="762"/>
      <c r="TLW418" s="762"/>
      <c r="TLX418" s="763"/>
      <c r="TLY418" s="761">
        <f>PRESUPUESTO!TLZ80</f>
        <v>0</v>
      </c>
      <c r="TLZ418" s="762"/>
      <c r="TMA418" s="762"/>
      <c r="TMB418" s="762"/>
      <c r="TMC418" s="762"/>
      <c r="TMD418" s="762"/>
      <c r="TME418" s="762"/>
      <c r="TMF418" s="763"/>
      <c r="TMG418" s="761">
        <f>PRESUPUESTO!TMH80</f>
        <v>0</v>
      </c>
      <c r="TMH418" s="762"/>
      <c r="TMI418" s="762"/>
      <c r="TMJ418" s="762"/>
      <c r="TMK418" s="762"/>
      <c r="TML418" s="762"/>
      <c r="TMM418" s="762"/>
      <c r="TMN418" s="763"/>
      <c r="TMO418" s="761">
        <f>PRESUPUESTO!TMP80</f>
        <v>0</v>
      </c>
      <c r="TMP418" s="762"/>
      <c r="TMQ418" s="762"/>
      <c r="TMR418" s="762"/>
      <c r="TMS418" s="762"/>
      <c r="TMT418" s="762"/>
      <c r="TMU418" s="762"/>
      <c r="TMV418" s="763"/>
      <c r="TMW418" s="761">
        <f>PRESUPUESTO!TMX80</f>
        <v>0</v>
      </c>
      <c r="TMX418" s="762"/>
      <c r="TMY418" s="762"/>
      <c r="TMZ418" s="762"/>
      <c r="TNA418" s="762"/>
      <c r="TNB418" s="762"/>
      <c r="TNC418" s="762"/>
      <c r="TND418" s="763"/>
      <c r="TNE418" s="761">
        <f>PRESUPUESTO!TNF80</f>
        <v>0</v>
      </c>
      <c r="TNF418" s="762"/>
      <c r="TNG418" s="762"/>
      <c r="TNH418" s="762"/>
      <c r="TNI418" s="762"/>
      <c r="TNJ418" s="762"/>
      <c r="TNK418" s="762"/>
      <c r="TNL418" s="763"/>
      <c r="TNM418" s="761">
        <f>PRESUPUESTO!TNN80</f>
        <v>0</v>
      </c>
      <c r="TNN418" s="762"/>
      <c r="TNO418" s="762"/>
      <c r="TNP418" s="762"/>
      <c r="TNQ418" s="762"/>
      <c r="TNR418" s="762"/>
      <c r="TNS418" s="762"/>
      <c r="TNT418" s="763"/>
      <c r="TNU418" s="761">
        <f>PRESUPUESTO!TNV80</f>
        <v>0</v>
      </c>
      <c r="TNV418" s="762"/>
      <c r="TNW418" s="762"/>
      <c r="TNX418" s="762"/>
      <c r="TNY418" s="762"/>
      <c r="TNZ418" s="762"/>
      <c r="TOA418" s="762"/>
      <c r="TOB418" s="763"/>
      <c r="TOC418" s="761">
        <f>PRESUPUESTO!TOD80</f>
        <v>0</v>
      </c>
      <c r="TOD418" s="762"/>
      <c r="TOE418" s="762"/>
      <c r="TOF418" s="762"/>
      <c r="TOG418" s="762"/>
      <c r="TOH418" s="762"/>
      <c r="TOI418" s="762"/>
      <c r="TOJ418" s="763"/>
      <c r="TOK418" s="761">
        <f>PRESUPUESTO!TOL80</f>
        <v>0</v>
      </c>
      <c r="TOL418" s="762"/>
      <c r="TOM418" s="762"/>
      <c r="TON418" s="762"/>
      <c r="TOO418" s="762"/>
      <c r="TOP418" s="762"/>
      <c r="TOQ418" s="762"/>
      <c r="TOR418" s="763"/>
      <c r="TOS418" s="761">
        <f>PRESUPUESTO!TOT80</f>
        <v>0</v>
      </c>
      <c r="TOT418" s="762"/>
      <c r="TOU418" s="762"/>
      <c r="TOV418" s="762"/>
      <c r="TOW418" s="762"/>
      <c r="TOX418" s="762"/>
      <c r="TOY418" s="762"/>
      <c r="TOZ418" s="763"/>
      <c r="TPA418" s="761">
        <f>PRESUPUESTO!TPB80</f>
        <v>0</v>
      </c>
      <c r="TPB418" s="762"/>
      <c r="TPC418" s="762"/>
      <c r="TPD418" s="762"/>
      <c r="TPE418" s="762"/>
      <c r="TPF418" s="762"/>
      <c r="TPG418" s="762"/>
      <c r="TPH418" s="763"/>
      <c r="TPI418" s="761">
        <f>PRESUPUESTO!TPJ80</f>
        <v>0</v>
      </c>
      <c r="TPJ418" s="762"/>
      <c r="TPK418" s="762"/>
      <c r="TPL418" s="762"/>
      <c r="TPM418" s="762"/>
      <c r="TPN418" s="762"/>
      <c r="TPO418" s="762"/>
      <c r="TPP418" s="763"/>
      <c r="TPQ418" s="761">
        <f>PRESUPUESTO!TPR80</f>
        <v>0</v>
      </c>
      <c r="TPR418" s="762"/>
      <c r="TPS418" s="762"/>
      <c r="TPT418" s="762"/>
      <c r="TPU418" s="762"/>
      <c r="TPV418" s="762"/>
      <c r="TPW418" s="762"/>
      <c r="TPX418" s="763"/>
      <c r="TPY418" s="761">
        <f>PRESUPUESTO!TPZ80</f>
        <v>0</v>
      </c>
      <c r="TPZ418" s="762"/>
      <c r="TQA418" s="762"/>
      <c r="TQB418" s="762"/>
      <c r="TQC418" s="762"/>
      <c r="TQD418" s="762"/>
      <c r="TQE418" s="762"/>
      <c r="TQF418" s="763"/>
      <c r="TQG418" s="761">
        <f>PRESUPUESTO!TQH80</f>
        <v>0</v>
      </c>
      <c r="TQH418" s="762"/>
      <c r="TQI418" s="762"/>
      <c r="TQJ418" s="762"/>
      <c r="TQK418" s="762"/>
      <c r="TQL418" s="762"/>
      <c r="TQM418" s="762"/>
      <c r="TQN418" s="763"/>
      <c r="TQO418" s="761">
        <f>PRESUPUESTO!TQP80</f>
        <v>0</v>
      </c>
      <c r="TQP418" s="762"/>
      <c r="TQQ418" s="762"/>
      <c r="TQR418" s="762"/>
      <c r="TQS418" s="762"/>
      <c r="TQT418" s="762"/>
      <c r="TQU418" s="762"/>
      <c r="TQV418" s="763"/>
      <c r="TQW418" s="761">
        <f>PRESUPUESTO!TQX80</f>
        <v>0</v>
      </c>
      <c r="TQX418" s="762"/>
      <c r="TQY418" s="762"/>
      <c r="TQZ418" s="762"/>
      <c r="TRA418" s="762"/>
      <c r="TRB418" s="762"/>
      <c r="TRC418" s="762"/>
      <c r="TRD418" s="763"/>
      <c r="TRE418" s="761">
        <f>PRESUPUESTO!TRF80</f>
        <v>0</v>
      </c>
      <c r="TRF418" s="762"/>
      <c r="TRG418" s="762"/>
      <c r="TRH418" s="762"/>
      <c r="TRI418" s="762"/>
      <c r="TRJ418" s="762"/>
      <c r="TRK418" s="762"/>
      <c r="TRL418" s="763"/>
      <c r="TRM418" s="761">
        <f>PRESUPUESTO!TRN80</f>
        <v>0</v>
      </c>
      <c r="TRN418" s="762"/>
      <c r="TRO418" s="762"/>
      <c r="TRP418" s="762"/>
      <c r="TRQ418" s="762"/>
      <c r="TRR418" s="762"/>
      <c r="TRS418" s="762"/>
      <c r="TRT418" s="763"/>
      <c r="TRU418" s="761">
        <f>PRESUPUESTO!TRV80</f>
        <v>0</v>
      </c>
      <c r="TRV418" s="762"/>
      <c r="TRW418" s="762"/>
      <c r="TRX418" s="762"/>
      <c r="TRY418" s="762"/>
      <c r="TRZ418" s="762"/>
      <c r="TSA418" s="762"/>
      <c r="TSB418" s="763"/>
      <c r="TSC418" s="761">
        <f>PRESUPUESTO!TSD80</f>
        <v>0</v>
      </c>
      <c r="TSD418" s="762"/>
      <c r="TSE418" s="762"/>
      <c r="TSF418" s="762"/>
      <c r="TSG418" s="762"/>
      <c r="TSH418" s="762"/>
      <c r="TSI418" s="762"/>
      <c r="TSJ418" s="763"/>
      <c r="TSK418" s="761">
        <f>PRESUPUESTO!TSL80</f>
        <v>0</v>
      </c>
      <c r="TSL418" s="762"/>
      <c r="TSM418" s="762"/>
      <c r="TSN418" s="762"/>
      <c r="TSO418" s="762"/>
      <c r="TSP418" s="762"/>
      <c r="TSQ418" s="762"/>
      <c r="TSR418" s="763"/>
      <c r="TSS418" s="761">
        <f>PRESUPUESTO!TST80</f>
        <v>0</v>
      </c>
      <c r="TST418" s="762"/>
      <c r="TSU418" s="762"/>
      <c r="TSV418" s="762"/>
      <c r="TSW418" s="762"/>
      <c r="TSX418" s="762"/>
      <c r="TSY418" s="762"/>
      <c r="TSZ418" s="763"/>
      <c r="TTA418" s="761">
        <f>PRESUPUESTO!TTB80</f>
        <v>0</v>
      </c>
      <c r="TTB418" s="762"/>
      <c r="TTC418" s="762"/>
      <c r="TTD418" s="762"/>
      <c r="TTE418" s="762"/>
      <c r="TTF418" s="762"/>
      <c r="TTG418" s="762"/>
      <c r="TTH418" s="763"/>
      <c r="TTI418" s="761">
        <f>PRESUPUESTO!TTJ80</f>
        <v>0</v>
      </c>
      <c r="TTJ418" s="762"/>
      <c r="TTK418" s="762"/>
      <c r="TTL418" s="762"/>
      <c r="TTM418" s="762"/>
      <c r="TTN418" s="762"/>
      <c r="TTO418" s="762"/>
      <c r="TTP418" s="763"/>
      <c r="TTQ418" s="761">
        <f>PRESUPUESTO!TTR80</f>
        <v>0</v>
      </c>
      <c r="TTR418" s="762"/>
      <c r="TTS418" s="762"/>
      <c r="TTT418" s="762"/>
      <c r="TTU418" s="762"/>
      <c r="TTV418" s="762"/>
      <c r="TTW418" s="762"/>
      <c r="TTX418" s="763"/>
      <c r="TTY418" s="761">
        <f>PRESUPUESTO!TTZ80</f>
        <v>0</v>
      </c>
      <c r="TTZ418" s="762"/>
      <c r="TUA418" s="762"/>
      <c r="TUB418" s="762"/>
      <c r="TUC418" s="762"/>
      <c r="TUD418" s="762"/>
      <c r="TUE418" s="762"/>
      <c r="TUF418" s="763"/>
      <c r="TUG418" s="761">
        <f>PRESUPUESTO!TUH80</f>
        <v>0</v>
      </c>
      <c r="TUH418" s="762"/>
      <c r="TUI418" s="762"/>
      <c r="TUJ418" s="762"/>
      <c r="TUK418" s="762"/>
      <c r="TUL418" s="762"/>
      <c r="TUM418" s="762"/>
      <c r="TUN418" s="763"/>
      <c r="TUO418" s="761">
        <f>PRESUPUESTO!TUP80</f>
        <v>0</v>
      </c>
      <c r="TUP418" s="762"/>
      <c r="TUQ418" s="762"/>
      <c r="TUR418" s="762"/>
      <c r="TUS418" s="762"/>
      <c r="TUT418" s="762"/>
      <c r="TUU418" s="762"/>
      <c r="TUV418" s="763"/>
      <c r="TUW418" s="761">
        <f>PRESUPUESTO!TUX80</f>
        <v>0</v>
      </c>
      <c r="TUX418" s="762"/>
      <c r="TUY418" s="762"/>
      <c r="TUZ418" s="762"/>
      <c r="TVA418" s="762"/>
      <c r="TVB418" s="762"/>
      <c r="TVC418" s="762"/>
      <c r="TVD418" s="763"/>
      <c r="TVE418" s="761">
        <f>PRESUPUESTO!TVF80</f>
        <v>0</v>
      </c>
      <c r="TVF418" s="762"/>
      <c r="TVG418" s="762"/>
      <c r="TVH418" s="762"/>
      <c r="TVI418" s="762"/>
      <c r="TVJ418" s="762"/>
      <c r="TVK418" s="762"/>
      <c r="TVL418" s="763"/>
      <c r="TVM418" s="761">
        <f>PRESUPUESTO!TVN80</f>
        <v>0</v>
      </c>
      <c r="TVN418" s="762"/>
      <c r="TVO418" s="762"/>
      <c r="TVP418" s="762"/>
      <c r="TVQ418" s="762"/>
      <c r="TVR418" s="762"/>
      <c r="TVS418" s="762"/>
      <c r="TVT418" s="763"/>
      <c r="TVU418" s="761">
        <f>PRESUPUESTO!TVV80</f>
        <v>0</v>
      </c>
      <c r="TVV418" s="762"/>
      <c r="TVW418" s="762"/>
      <c r="TVX418" s="762"/>
      <c r="TVY418" s="762"/>
      <c r="TVZ418" s="762"/>
      <c r="TWA418" s="762"/>
      <c r="TWB418" s="763"/>
      <c r="TWC418" s="761">
        <f>PRESUPUESTO!TWD80</f>
        <v>0</v>
      </c>
      <c r="TWD418" s="762"/>
      <c r="TWE418" s="762"/>
      <c r="TWF418" s="762"/>
      <c r="TWG418" s="762"/>
      <c r="TWH418" s="762"/>
      <c r="TWI418" s="762"/>
      <c r="TWJ418" s="763"/>
      <c r="TWK418" s="761">
        <f>PRESUPUESTO!TWL80</f>
        <v>0</v>
      </c>
      <c r="TWL418" s="762"/>
      <c r="TWM418" s="762"/>
      <c r="TWN418" s="762"/>
      <c r="TWO418" s="762"/>
      <c r="TWP418" s="762"/>
      <c r="TWQ418" s="762"/>
      <c r="TWR418" s="763"/>
      <c r="TWS418" s="761">
        <f>PRESUPUESTO!TWT80</f>
        <v>0</v>
      </c>
      <c r="TWT418" s="762"/>
      <c r="TWU418" s="762"/>
      <c r="TWV418" s="762"/>
      <c r="TWW418" s="762"/>
      <c r="TWX418" s="762"/>
      <c r="TWY418" s="762"/>
      <c r="TWZ418" s="763"/>
      <c r="TXA418" s="761">
        <f>PRESUPUESTO!TXB80</f>
        <v>0</v>
      </c>
      <c r="TXB418" s="762"/>
      <c r="TXC418" s="762"/>
      <c r="TXD418" s="762"/>
      <c r="TXE418" s="762"/>
      <c r="TXF418" s="762"/>
      <c r="TXG418" s="762"/>
      <c r="TXH418" s="763"/>
      <c r="TXI418" s="761">
        <f>PRESUPUESTO!TXJ80</f>
        <v>0</v>
      </c>
      <c r="TXJ418" s="762"/>
      <c r="TXK418" s="762"/>
      <c r="TXL418" s="762"/>
      <c r="TXM418" s="762"/>
      <c r="TXN418" s="762"/>
      <c r="TXO418" s="762"/>
      <c r="TXP418" s="763"/>
      <c r="TXQ418" s="761">
        <f>PRESUPUESTO!TXR80</f>
        <v>0</v>
      </c>
      <c r="TXR418" s="762"/>
      <c r="TXS418" s="762"/>
      <c r="TXT418" s="762"/>
      <c r="TXU418" s="762"/>
      <c r="TXV418" s="762"/>
      <c r="TXW418" s="762"/>
      <c r="TXX418" s="763"/>
      <c r="TXY418" s="761">
        <f>PRESUPUESTO!TXZ80</f>
        <v>0</v>
      </c>
      <c r="TXZ418" s="762"/>
      <c r="TYA418" s="762"/>
      <c r="TYB418" s="762"/>
      <c r="TYC418" s="762"/>
      <c r="TYD418" s="762"/>
      <c r="TYE418" s="762"/>
      <c r="TYF418" s="763"/>
      <c r="TYG418" s="761">
        <f>PRESUPUESTO!TYH80</f>
        <v>0</v>
      </c>
      <c r="TYH418" s="762"/>
      <c r="TYI418" s="762"/>
      <c r="TYJ418" s="762"/>
      <c r="TYK418" s="762"/>
      <c r="TYL418" s="762"/>
      <c r="TYM418" s="762"/>
      <c r="TYN418" s="763"/>
      <c r="TYO418" s="761">
        <f>PRESUPUESTO!TYP80</f>
        <v>0</v>
      </c>
      <c r="TYP418" s="762"/>
      <c r="TYQ418" s="762"/>
      <c r="TYR418" s="762"/>
      <c r="TYS418" s="762"/>
      <c r="TYT418" s="762"/>
      <c r="TYU418" s="762"/>
      <c r="TYV418" s="763"/>
      <c r="TYW418" s="761">
        <f>PRESUPUESTO!TYX80</f>
        <v>0</v>
      </c>
      <c r="TYX418" s="762"/>
      <c r="TYY418" s="762"/>
      <c r="TYZ418" s="762"/>
      <c r="TZA418" s="762"/>
      <c r="TZB418" s="762"/>
      <c r="TZC418" s="762"/>
      <c r="TZD418" s="763"/>
      <c r="TZE418" s="761">
        <f>PRESUPUESTO!TZF80</f>
        <v>0</v>
      </c>
      <c r="TZF418" s="762"/>
      <c r="TZG418" s="762"/>
      <c r="TZH418" s="762"/>
      <c r="TZI418" s="762"/>
      <c r="TZJ418" s="762"/>
      <c r="TZK418" s="762"/>
      <c r="TZL418" s="763"/>
      <c r="TZM418" s="761">
        <f>PRESUPUESTO!TZN80</f>
        <v>0</v>
      </c>
      <c r="TZN418" s="762"/>
      <c r="TZO418" s="762"/>
      <c r="TZP418" s="762"/>
      <c r="TZQ418" s="762"/>
      <c r="TZR418" s="762"/>
      <c r="TZS418" s="762"/>
      <c r="TZT418" s="763"/>
      <c r="TZU418" s="761">
        <f>PRESUPUESTO!TZV80</f>
        <v>0</v>
      </c>
      <c r="TZV418" s="762"/>
      <c r="TZW418" s="762"/>
      <c r="TZX418" s="762"/>
      <c r="TZY418" s="762"/>
      <c r="TZZ418" s="762"/>
      <c r="UAA418" s="762"/>
      <c r="UAB418" s="763"/>
      <c r="UAC418" s="761">
        <f>PRESUPUESTO!UAD80</f>
        <v>0</v>
      </c>
      <c r="UAD418" s="762"/>
      <c r="UAE418" s="762"/>
      <c r="UAF418" s="762"/>
      <c r="UAG418" s="762"/>
      <c r="UAH418" s="762"/>
      <c r="UAI418" s="762"/>
      <c r="UAJ418" s="763"/>
      <c r="UAK418" s="761">
        <f>PRESUPUESTO!UAL80</f>
        <v>0</v>
      </c>
      <c r="UAL418" s="762"/>
      <c r="UAM418" s="762"/>
      <c r="UAN418" s="762"/>
      <c r="UAO418" s="762"/>
      <c r="UAP418" s="762"/>
      <c r="UAQ418" s="762"/>
      <c r="UAR418" s="763"/>
      <c r="UAS418" s="761">
        <f>PRESUPUESTO!UAT80</f>
        <v>0</v>
      </c>
      <c r="UAT418" s="762"/>
      <c r="UAU418" s="762"/>
      <c r="UAV418" s="762"/>
      <c r="UAW418" s="762"/>
      <c r="UAX418" s="762"/>
      <c r="UAY418" s="762"/>
      <c r="UAZ418" s="763"/>
      <c r="UBA418" s="761">
        <f>PRESUPUESTO!UBB80</f>
        <v>0</v>
      </c>
      <c r="UBB418" s="762"/>
      <c r="UBC418" s="762"/>
      <c r="UBD418" s="762"/>
      <c r="UBE418" s="762"/>
      <c r="UBF418" s="762"/>
      <c r="UBG418" s="762"/>
      <c r="UBH418" s="763"/>
      <c r="UBI418" s="761">
        <f>PRESUPUESTO!UBJ80</f>
        <v>0</v>
      </c>
      <c r="UBJ418" s="762"/>
      <c r="UBK418" s="762"/>
      <c r="UBL418" s="762"/>
      <c r="UBM418" s="762"/>
      <c r="UBN418" s="762"/>
      <c r="UBO418" s="762"/>
      <c r="UBP418" s="763"/>
      <c r="UBQ418" s="761">
        <f>PRESUPUESTO!UBR80</f>
        <v>0</v>
      </c>
      <c r="UBR418" s="762"/>
      <c r="UBS418" s="762"/>
      <c r="UBT418" s="762"/>
      <c r="UBU418" s="762"/>
      <c r="UBV418" s="762"/>
      <c r="UBW418" s="762"/>
      <c r="UBX418" s="763"/>
      <c r="UBY418" s="761">
        <f>PRESUPUESTO!UBZ80</f>
        <v>0</v>
      </c>
      <c r="UBZ418" s="762"/>
      <c r="UCA418" s="762"/>
      <c r="UCB418" s="762"/>
      <c r="UCC418" s="762"/>
      <c r="UCD418" s="762"/>
      <c r="UCE418" s="762"/>
      <c r="UCF418" s="763"/>
      <c r="UCG418" s="761">
        <f>PRESUPUESTO!UCH80</f>
        <v>0</v>
      </c>
      <c r="UCH418" s="762"/>
      <c r="UCI418" s="762"/>
      <c r="UCJ418" s="762"/>
      <c r="UCK418" s="762"/>
      <c r="UCL418" s="762"/>
      <c r="UCM418" s="762"/>
      <c r="UCN418" s="763"/>
      <c r="UCO418" s="761">
        <f>PRESUPUESTO!UCP80</f>
        <v>0</v>
      </c>
      <c r="UCP418" s="762"/>
      <c r="UCQ418" s="762"/>
      <c r="UCR418" s="762"/>
      <c r="UCS418" s="762"/>
      <c r="UCT418" s="762"/>
      <c r="UCU418" s="762"/>
      <c r="UCV418" s="763"/>
      <c r="UCW418" s="761">
        <f>PRESUPUESTO!UCX80</f>
        <v>0</v>
      </c>
      <c r="UCX418" s="762"/>
      <c r="UCY418" s="762"/>
      <c r="UCZ418" s="762"/>
      <c r="UDA418" s="762"/>
      <c r="UDB418" s="762"/>
      <c r="UDC418" s="762"/>
      <c r="UDD418" s="763"/>
      <c r="UDE418" s="761">
        <f>PRESUPUESTO!UDF80</f>
        <v>0</v>
      </c>
      <c r="UDF418" s="762"/>
      <c r="UDG418" s="762"/>
      <c r="UDH418" s="762"/>
      <c r="UDI418" s="762"/>
      <c r="UDJ418" s="762"/>
      <c r="UDK418" s="762"/>
      <c r="UDL418" s="763"/>
      <c r="UDM418" s="761">
        <f>PRESUPUESTO!UDN80</f>
        <v>0</v>
      </c>
      <c r="UDN418" s="762"/>
      <c r="UDO418" s="762"/>
      <c r="UDP418" s="762"/>
      <c r="UDQ418" s="762"/>
      <c r="UDR418" s="762"/>
      <c r="UDS418" s="762"/>
      <c r="UDT418" s="763"/>
      <c r="UDU418" s="761">
        <f>PRESUPUESTO!UDV80</f>
        <v>0</v>
      </c>
      <c r="UDV418" s="762"/>
      <c r="UDW418" s="762"/>
      <c r="UDX418" s="762"/>
      <c r="UDY418" s="762"/>
      <c r="UDZ418" s="762"/>
      <c r="UEA418" s="762"/>
      <c r="UEB418" s="763"/>
      <c r="UEC418" s="761">
        <f>PRESUPUESTO!UED80</f>
        <v>0</v>
      </c>
      <c r="UED418" s="762"/>
      <c r="UEE418" s="762"/>
      <c r="UEF418" s="762"/>
      <c r="UEG418" s="762"/>
      <c r="UEH418" s="762"/>
      <c r="UEI418" s="762"/>
      <c r="UEJ418" s="763"/>
      <c r="UEK418" s="761">
        <f>PRESUPUESTO!UEL80</f>
        <v>0</v>
      </c>
      <c r="UEL418" s="762"/>
      <c r="UEM418" s="762"/>
      <c r="UEN418" s="762"/>
      <c r="UEO418" s="762"/>
      <c r="UEP418" s="762"/>
      <c r="UEQ418" s="762"/>
      <c r="UER418" s="763"/>
      <c r="UES418" s="761">
        <f>PRESUPUESTO!UET80</f>
        <v>0</v>
      </c>
      <c r="UET418" s="762"/>
      <c r="UEU418" s="762"/>
      <c r="UEV418" s="762"/>
      <c r="UEW418" s="762"/>
      <c r="UEX418" s="762"/>
      <c r="UEY418" s="762"/>
      <c r="UEZ418" s="763"/>
      <c r="UFA418" s="761">
        <f>PRESUPUESTO!UFB80</f>
        <v>0</v>
      </c>
      <c r="UFB418" s="762"/>
      <c r="UFC418" s="762"/>
      <c r="UFD418" s="762"/>
      <c r="UFE418" s="762"/>
      <c r="UFF418" s="762"/>
      <c r="UFG418" s="762"/>
      <c r="UFH418" s="763"/>
      <c r="UFI418" s="761">
        <f>PRESUPUESTO!UFJ80</f>
        <v>0</v>
      </c>
      <c r="UFJ418" s="762"/>
      <c r="UFK418" s="762"/>
      <c r="UFL418" s="762"/>
      <c r="UFM418" s="762"/>
      <c r="UFN418" s="762"/>
      <c r="UFO418" s="762"/>
      <c r="UFP418" s="763"/>
      <c r="UFQ418" s="761">
        <f>PRESUPUESTO!UFR80</f>
        <v>0</v>
      </c>
      <c r="UFR418" s="762"/>
      <c r="UFS418" s="762"/>
      <c r="UFT418" s="762"/>
      <c r="UFU418" s="762"/>
      <c r="UFV418" s="762"/>
      <c r="UFW418" s="762"/>
      <c r="UFX418" s="763"/>
      <c r="UFY418" s="761">
        <f>PRESUPUESTO!UFZ80</f>
        <v>0</v>
      </c>
      <c r="UFZ418" s="762"/>
      <c r="UGA418" s="762"/>
      <c r="UGB418" s="762"/>
      <c r="UGC418" s="762"/>
      <c r="UGD418" s="762"/>
      <c r="UGE418" s="762"/>
      <c r="UGF418" s="763"/>
      <c r="UGG418" s="761">
        <f>PRESUPUESTO!UGH80</f>
        <v>0</v>
      </c>
      <c r="UGH418" s="762"/>
      <c r="UGI418" s="762"/>
      <c r="UGJ418" s="762"/>
      <c r="UGK418" s="762"/>
      <c r="UGL418" s="762"/>
      <c r="UGM418" s="762"/>
      <c r="UGN418" s="763"/>
      <c r="UGO418" s="761">
        <f>PRESUPUESTO!UGP80</f>
        <v>0</v>
      </c>
      <c r="UGP418" s="762"/>
      <c r="UGQ418" s="762"/>
      <c r="UGR418" s="762"/>
      <c r="UGS418" s="762"/>
      <c r="UGT418" s="762"/>
      <c r="UGU418" s="762"/>
      <c r="UGV418" s="763"/>
      <c r="UGW418" s="761">
        <f>PRESUPUESTO!UGX80</f>
        <v>0</v>
      </c>
      <c r="UGX418" s="762"/>
      <c r="UGY418" s="762"/>
      <c r="UGZ418" s="762"/>
      <c r="UHA418" s="762"/>
      <c r="UHB418" s="762"/>
      <c r="UHC418" s="762"/>
      <c r="UHD418" s="763"/>
      <c r="UHE418" s="761">
        <f>PRESUPUESTO!UHF80</f>
        <v>0</v>
      </c>
      <c r="UHF418" s="762"/>
      <c r="UHG418" s="762"/>
      <c r="UHH418" s="762"/>
      <c r="UHI418" s="762"/>
      <c r="UHJ418" s="762"/>
      <c r="UHK418" s="762"/>
      <c r="UHL418" s="763"/>
      <c r="UHM418" s="761">
        <f>PRESUPUESTO!UHN80</f>
        <v>0</v>
      </c>
      <c r="UHN418" s="762"/>
      <c r="UHO418" s="762"/>
      <c r="UHP418" s="762"/>
      <c r="UHQ418" s="762"/>
      <c r="UHR418" s="762"/>
      <c r="UHS418" s="762"/>
      <c r="UHT418" s="763"/>
      <c r="UHU418" s="761">
        <f>PRESUPUESTO!UHV80</f>
        <v>0</v>
      </c>
      <c r="UHV418" s="762"/>
      <c r="UHW418" s="762"/>
      <c r="UHX418" s="762"/>
      <c r="UHY418" s="762"/>
      <c r="UHZ418" s="762"/>
      <c r="UIA418" s="762"/>
      <c r="UIB418" s="763"/>
      <c r="UIC418" s="761">
        <f>PRESUPUESTO!UID80</f>
        <v>0</v>
      </c>
      <c r="UID418" s="762"/>
      <c r="UIE418" s="762"/>
      <c r="UIF418" s="762"/>
      <c r="UIG418" s="762"/>
      <c r="UIH418" s="762"/>
      <c r="UII418" s="762"/>
      <c r="UIJ418" s="763"/>
      <c r="UIK418" s="761">
        <f>PRESUPUESTO!UIL80</f>
        <v>0</v>
      </c>
      <c r="UIL418" s="762"/>
      <c r="UIM418" s="762"/>
      <c r="UIN418" s="762"/>
      <c r="UIO418" s="762"/>
      <c r="UIP418" s="762"/>
      <c r="UIQ418" s="762"/>
      <c r="UIR418" s="763"/>
      <c r="UIS418" s="761">
        <f>PRESUPUESTO!UIT80</f>
        <v>0</v>
      </c>
      <c r="UIT418" s="762"/>
      <c r="UIU418" s="762"/>
      <c r="UIV418" s="762"/>
      <c r="UIW418" s="762"/>
      <c r="UIX418" s="762"/>
      <c r="UIY418" s="762"/>
      <c r="UIZ418" s="763"/>
      <c r="UJA418" s="761">
        <f>PRESUPUESTO!UJB80</f>
        <v>0</v>
      </c>
      <c r="UJB418" s="762"/>
      <c r="UJC418" s="762"/>
      <c r="UJD418" s="762"/>
      <c r="UJE418" s="762"/>
      <c r="UJF418" s="762"/>
      <c r="UJG418" s="762"/>
      <c r="UJH418" s="763"/>
      <c r="UJI418" s="761">
        <f>PRESUPUESTO!UJJ80</f>
        <v>0</v>
      </c>
      <c r="UJJ418" s="762"/>
      <c r="UJK418" s="762"/>
      <c r="UJL418" s="762"/>
      <c r="UJM418" s="762"/>
      <c r="UJN418" s="762"/>
      <c r="UJO418" s="762"/>
      <c r="UJP418" s="763"/>
      <c r="UJQ418" s="761">
        <f>PRESUPUESTO!UJR80</f>
        <v>0</v>
      </c>
      <c r="UJR418" s="762"/>
      <c r="UJS418" s="762"/>
      <c r="UJT418" s="762"/>
      <c r="UJU418" s="762"/>
      <c r="UJV418" s="762"/>
      <c r="UJW418" s="762"/>
      <c r="UJX418" s="763"/>
      <c r="UJY418" s="761">
        <f>PRESUPUESTO!UJZ80</f>
        <v>0</v>
      </c>
      <c r="UJZ418" s="762"/>
      <c r="UKA418" s="762"/>
      <c r="UKB418" s="762"/>
      <c r="UKC418" s="762"/>
      <c r="UKD418" s="762"/>
      <c r="UKE418" s="762"/>
      <c r="UKF418" s="763"/>
      <c r="UKG418" s="761">
        <f>PRESUPUESTO!UKH80</f>
        <v>0</v>
      </c>
      <c r="UKH418" s="762"/>
      <c r="UKI418" s="762"/>
      <c r="UKJ418" s="762"/>
      <c r="UKK418" s="762"/>
      <c r="UKL418" s="762"/>
      <c r="UKM418" s="762"/>
      <c r="UKN418" s="763"/>
      <c r="UKO418" s="761">
        <f>PRESUPUESTO!UKP80</f>
        <v>0</v>
      </c>
      <c r="UKP418" s="762"/>
      <c r="UKQ418" s="762"/>
      <c r="UKR418" s="762"/>
      <c r="UKS418" s="762"/>
      <c r="UKT418" s="762"/>
      <c r="UKU418" s="762"/>
      <c r="UKV418" s="763"/>
      <c r="UKW418" s="761">
        <f>PRESUPUESTO!UKX80</f>
        <v>0</v>
      </c>
      <c r="UKX418" s="762"/>
      <c r="UKY418" s="762"/>
      <c r="UKZ418" s="762"/>
      <c r="ULA418" s="762"/>
      <c r="ULB418" s="762"/>
      <c r="ULC418" s="762"/>
      <c r="ULD418" s="763"/>
      <c r="ULE418" s="761">
        <f>PRESUPUESTO!ULF80</f>
        <v>0</v>
      </c>
      <c r="ULF418" s="762"/>
      <c r="ULG418" s="762"/>
      <c r="ULH418" s="762"/>
      <c r="ULI418" s="762"/>
      <c r="ULJ418" s="762"/>
      <c r="ULK418" s="762"/>
      <c r="ULL418" s="763"/>
      <c r="ULM418" s="761">
        <f>PRESUPUESTO!ULN80</f>
        <v>0</v>
      </c>
      <c r="ULN418" s="762"/>
      <c r="ULO418" s="762"/>
      <c r="ULP418" s="762"/>
      <c r="ULQ418" s="762"/>
      <c r="ULR418" s="762"/>
      <c r="ULS418" s="762"/>
      <c r="ULT418" s="763"/>
      <c r="ULU418" s="761">
        <f>PRESUPUESTO!ULV80</f>
        <v>0</v>
      </c>
      <c r="ULV418" s="762"/>
      <c r="ULW418" s="762"/>
      <c r="ULX418" s="762"/>
      <c r="ULY418" s="762"/>
      <c r="ULZ418" s="762"/>
      <c r="UMA418" s="762"/>
      <c r="UMB418" s="763"/>
      <c r="UMC418" s="761">
        <f>PRESUPUESTO!UMD80</f>
        <v>0</v>
      </c>
      <c r="UMD418" s="762"/>
      <c r="UME418" s="762"/>
      <c r="UMF418" s="762"/>
      <c r="UMG418" s="762"/>
      <c r="UMH418" s="762"/>
      <c r="UMI418" s="762"/>
      <c r="UMJ418" s="763"/>
      <c r="UMK418" s="761">
        <f>PRESUPUESTO!UML80</f>
        <v>0</v>
      </c>
      <c r="UML418" s="762"/>
      <c r="UMM418" s="762"/>
      <c r="UMN418" s="762"/>
      <c r="UMO418" s="762"/>
      <c r="UMP418" s="762"/>
      <c r="UMQ418" s="762"/>
      <c r="UMR418" s="763"/>
      <c r="UMS418" s="761">
        <f>PRESUPUESTO!UMT80</f>
        <v>0</v>
      </c>
      <c r="UMT418" s="762"/>
      <c r="UMU418" s="762"/>
      <c r="UMV418" s="762"/>
      <c r="UMW418" s="762"/>
      <c r="UMX418" s="762"/>
      <c r="UMY418" s="762"/>
      <c r="UMZ418" s="763"/>
      <c r="UNA418" s="761">
        <f>PRESUPUESTO!UNB80</f>
        <v>0</v>
      </c>
      <c r="UNB418" s="762"/>
      <c r="UNC418" s="762"/>
      <c r="UND418" s="762"/>
      <c r="UNE418" s="762"/>
      <c r="UNF418" s="762"/>
      <c r="UNG418" s="762"/>
      <c r="UNH418" s="763"/>
      <c r="UNI418" s="761">
        <f>PRESUPUESTO!UNJ80</f>
        <v>0</v>
      </c>
      <c r="UNJ418" s="762"/>
      <c r="UNK418" s="762"/>
      <c r="UNL418" s="762"/>
      <c r="UNM418" s="762"/>
      <c r="UNN418" s="762"/>
      <c r="UNO418" s="762"/>
      <c r="UNP418" s="763"/>
      <c r="UNQ418" s="761">
        <f>PRESUPUESTO!UNR80</f>
        <v>0</v>
      </c>
      <c r="UNR418" s="762"/>
      <c r="UNS418" s="762"/>
      <c r="UNT418" s="762"/>
      <c r="UNU418" s="762"/>
      <c r="UNV418" s="762"/>
      <c r="UNW418" s="762"/>
      <c r="UNX418" s="763"/>
      <c r="UNY418" s="761">
        <f>PRESUPUESTO!UNZ80</f>
        <v>0</v>
      </c>
      <c r="UNZ418" s="762"/>
      <c r="UOA418" s="762"/>
      <c r="UOB418" s="762"/>
      <c r="UOC418" s="762"/>
      <c r="UOD418" s="762"/>
      <c r="UOE418" s="762"/>
      <c r="UOF418" s="763"/>
      <c r="UOG418" s="761">
        <f>PRESUPUESTO!UOH80</f>
        <v>0</v>
      </c>
      <c r="UOH418" s="762"/>
      <c r="UOI418" s="762"/>
      <c r="UOJ418" s="762"/>
      <c r="UOK418" s="762"/>
      <c r="UOL418" s="762"/>
      <c r="UOM418" s="762"/>
      <c r="UON418" s="763"/>
      <c r="UOO418" s="761">
        <f>PRESUPUESTO!UOP80</f>
        <v>0</v>
      </c>
      <c r="UOP418" s="762"/>
      <c r="UOQ418" s="762"/>
      <c r="UOR418" s="762"/>
      <c r="UOS418" s="762"/>
      <c r="UOT418" s="762"/>
      <c r="UOU418" s="762"/>
      <c r="UOV418" s="763"/>
      <c r="UOW418" s="761">
        <f>PRESUPUESTO!UOX80</f>
        <v>0</v>
      </c>
      <c r="UOX418" s="762"/>
      <c r="UOY418" s="762"/>
      <c r="UOZ418" s="762"/>
      <c r="UPA418" s="762"/>
      <c r="UPB418" s="762"/>
      <c r="UPC418" s="762"/>
      <c r="UPD418" s="763"/>
      <c r="UPE418" s="761">
        <f>PRESUPUESTO!UPF80</f>
        <v>0</v>
      </c>
      <c r="UPF418" s="762"/>
      <c r="UPG418" s="762"/>
      <c r="UPH418" s="762"/>
      <c r="UPI418" s="762"/>
      <c r="UPJ418" s="762"/>
      <c r="UPK418" s="762"/>
      <c r="UPL418" s="763"/>
      <c r="UPM418" s="761">
        <f>PRESUPUESTO!UPN80</f>
        <v>0</v>
      </c>
      <c r="UPN418" s="762"/>
      <c r="UPO418" s="762"/>
      <c r="UPP418" s="762"/>
      <c r="UPQ418" s="762"/>
      <c r="UPR418" s="762"/>
      <c r="UPS418" s="762"/>
      <c r="UPT418" s="763"/>
      <c r="UPU418" s="761">
        <f>PRESUPUESTO!UPV80</f>
        <v>0</v>
      </c>
      <c r="UPV418" s="762"/>
      <c r="UPW418" s="762"/>
      <c r="UPX418" s="762"/>
      <c r="UPY418" s="762"/>
      <c r="UPZ418" s="762"/>
      <c r="UQA418" s="762"/>
      <c r="UQB418" s="763"/>
      <c r="UQC418" s="761">
        <f>PRESUPUESTO!UQD80</f>
        <v>0</v>
      </c>
      <c r="UQD418" s="762"/>
      <c r="UQE418" s="762"/>
      <c r="UQF418" s="762"/>
      <c r="UQG418" s="762"/>
      <c r="UQH418" s="762"/>
      <c r="UQI418" s="762"/>
      <c r="UQJ418" s="763"/>
      <c r="UQK418" s="761">
        <f>PRESUPUESTO!UQL80</f>
        <v>0</v>
      </c>
      <c r="UQL418" s="762"/>
      <c r="UQM418" s="762"/>
      <c r="UQN418" s="762"/>
      <c r="UQO418" s="762"/>
      <c r="UQP418" s="762"/>
      <c r="UQQ418" s="762"/>
      <c r="UQR418" s="763"/>
      <c r="UQS418" s="761">
        <f>PRESUPUESTO!UQT80</f>
        <v>0</v>
      </c>
      <c r="UQT418" s="762"/>
      <c r="UQU418" s="762"/>
      <c r="UQV418" s="762"/>
      <c r="UQW418" s="762"/>
      <c r="UQX418" s="762"/>
      <c r="UQY418" s="762"/>
      <c r="UQZ418" s="763"/>
      <c r="URA418" s="761">
        <f>PRESUPUESTO!URB80</f>
        <v>0</v>
      </c>
      <c r="URB418" s="762"/>
      <c r="URC418" s="762"/>
      <c r="URD418" s="762"/>
      <c r="URE418" s="762"/>
      <c r="URF418" s="762"/>
      <c r="URG418" s="762"/>
      <c r="URH418" s="763"/>
      <c r="URI418" s="761">
        <f>PRESUPUESTO!URJ80</f>
        <v>0</v>
      </c>
      <c r="URJ418" s="762"/>
      <c r="URK418" s="762"/>
      <c r="URL418" s="762"/>
      <c r="URM418" s="762"/>
      <c r="URN418" s="762"/>
      <c r="URO418" s="762"/>
      <c r="URP418" s="763"/>
      <c r="URQ418" s="761">
        <f>PRESUPUESTO!URR80</f>
        <v>0</v>
      </c>
      <c r="URR418" s="762"/>
      <c r="URS418" s="762"/>
      <c r="URT418" s="762"/>
      <c r="URU418" s="762"/>
      <c r="URV418" s="762"/>
      <c r="URW418" s="762"/>
      <c r="URX418" s="763"/>
      <c r="URY418" s="761">
        <f>PRESUPUESTO!URZ80</f>
        <v>0</v>
      </c>
      <c r="URZ418" s="762"/>
      <c r="USA418" s="762"/>
      <c r="USB418" s="762"/>
      <c r="USC418" s="762"/>
      <c r="USD418" s="762"/>
      <c r="USE418" s="762"/>
      <c r="USF418" s="763"/>
      <c r="USG418" s="761">
        <f>PRESUPUESTO!USH80</f>
        <v>0</v>
      </c>
      <c r="USH418" s="762"/>
      <c r="USI418" s="762"/>
      <c r="USJ418" s="762"/>
      <c r="USK418" s="762"/>
      <c r="USL418" s="762"/>
      <c r="USM418" s="762"/>
      <c r="USN418" s="763"/>
      <c r="USO418" s="761">
        <f>PRESUPUESTO!USP80</f>
        <v>0</v>
      </c>
      <c r="USP418" s="762"/>
      <c r="USQ418" s="762"/>
      <c r="USR418" s="762"/>
      <c r="USS418" s="762"/>
      <c r="UST418" s="762"/>
      <c r="USU418" s="762"/>
      <c r="USV418" s="763"/>
      <c r="USW418" s="761">
        <f>PRESUPUESTO!USX80</f>
        <v>0</v>
      </c>
      <c r="USX418" s="762"/>
      <c r="USY418" s="762"/>
      <c r="USZ418" s="762"/>
      <c r="UTA418" s="762"/>
      <c r="UTB418" s="762"/>
      <c r="UTC418" s="762"/>
      <c r="UTD418" s="763"/>
      <c r="UTE418" s="761">
        <f>PRESUPUESTO!UTF80</f>
        <v>0</v>
      </c>
      <c r="UTF418" s="762"/>
      <c r="UTG418" s="762"/>
      <c r="UTH418" s="762"/>
      <c r="UTI418" s="762"/>
      <c r="UTJ418" s="762"/>
      <c r="UTK418" s="762"/>
      <c r="UTL418" s="763"/>
      <c r="UTM418" s="761">
        <f>PRESUPUESTO!UTN80</f>
        <v>0</v>
      </c>
      <c r="UTN418" s="762"/>
      <c r="UTO418" s="762"/>
      <c r="UTP418" s="762"/>
      <c r="UTQ418" s="762"/>
      <c r="UTR418" s="762"/>
      <c r="UTS418" s="762"/>
      <c r="UTT418" s="763"/>
      <c r="UTU418" s="761">
        <f>PRESUPUESTO!UTV80</f>
        <v>0</v>
      </c>
      <c r="UTV418" s="762"/>
      <c r="UTW418" s="762"/>
      <c r="UTX418" s="762"/>
      <c r="UTY418" s="762"/>
      <c r="UTZ418" s="762"/>
      <c r="UUA418" s="762"/>
      <c r="UUB418" s="763"/>
      <c r="UUC418" s="761">
        <f>PRESUPUESTO!UUD80</f>
        <v>0</v>
      </c>
      <c r="UUD418" s="762"/>
      <c r="UUE418" s="762"/>
      <c r="UUF418" s="762"/>
      <c r="UUG418" s="762"/>
      <c r="UUH418" s="762"/>
      <c r="UUI418" s="762"/>
      <c r="UUJ418" s="763"/>
      <c r="UUK418" s="761">
        <f>PRESUPUESTO!UUL80</f>
        <v>0</v>
      </c>
      <c r="UUL418" s="762"/>
      <c r="UUM418" s="762"/>
      <c r="UUN418" s="762"/>
      <c r="UUO418" s="762"/>
      <c r="UUP418" s="762"/>
      <c r="UUQ418" s="762"/>
      <c r="UUR418" s="763"/>
      <c r="UUS418" s="761">
        <f>PRESUPUESTO!UUT80</f>
        <v>0</v>
      </c>
      <c r="UUT418" s="762"/>
      <c r="UUU418" s="762"/>
      <c r="UUV418" s="762"/>
      <c r="UUW418" s="762"/>
      <c r="UUX418" s="762"/>
      <c r="UUY418" s="762"/>
      <c r="UUZ418" s="763"/>
      <c r="UVA418" s="761">
        <f>PRESUPUESTO!UVB80</f>
        <v>0</v>
      </c>
      <c r="UVB418" s="762"/>
      <c r="UVC418" s="762"/>
      <c r="UVD418" s="762"/>
      <c r="UVE418" s="762"/>
      <c r="UVF418" s="762"/>
      <c r="UVG418" s="762"/>
      <c r="UVH418" s="763"/>
      <c r="UVI418" s="761">
        <f>PRESUPUESTO!UVJ80</f>
        <v>0</v>
      </c>
      <c r="UVJ418" s="762"/>
      <c r="UVK418" s="762"/>
      <c r="UVL418" s="762"/>
      <c r="UVM418" s="762"/>
      <c r="UVN418" s="762"/>
      <c r="UVO418" s="762"/>
      <c r="UVP418" s="763"/>
      <c r="UVQ418" s="761">
        <f>PRESUPUESTO!UVR80</f>
        <v>0</v>
      </c>
      <c r="UVR418" s="762"/>
      <c r="UVS418" s="762"/>
      <c r="UVT418" s="762"/>
      <c r="UVU418" s="762"/>
      <c r="UVV418" s="762"/>
      <c r="UVW418" s="762"/>
      <c r="UVX418" s="763"/>
      <c r="UVY418" s="761">
        <f>PRESUPUESTO!UVZ80</f>
        <v>0</v>
      </c>
      <c r="UVZ418" s="762"/>
      <c r="UWA418" s="762"/>
      <c r="UWB418" s="762"/>
      <c r="UWC418" s="762"/>
      <c r="UWD418" s="762"/>
      <c r="UWE418" s="762"/>
      <c r="UWF418" s="763"/>
      <c r="UWG418" s="761">
        <f>PRESUPUESTO!UWH80</f>
        <v>0</v>
      </c>
      <c r="UWH418" s="762"/>
      <c r="UWI418" s="762"/>
      <c r="UWJ418" s="762"/>
      <c r="UWK418" s="762"/>
      <c r="UWL418" s="762"/>
      <c r="UWM418" s="762"/>
      <c r="UWN418" s="763"/>
      <c r="UWO418" s="761">
        <f>PRESUPUESTO!UWP80</f>
        <v>0</v>
      </c>
      <c r="UWP418" s="762"/>
      <c r="UWQ418" s="762"/>
      <c r="UWR418" s="762"/>
      <c r="UWS418" s="762"/>
      <c r="UWT418" s="762"/>
      <c r="UWU418" s="762"/>
      <c r="UWV418" s="763"/>
      <c r="UWW418" s="761">
        <f>PRESUPUESTO!UWX80</f>
        <v>0</v>
      </c>
      <c r="UWX418" s="762"/>
      <c r="UWY418" s="762"/>
      <c r="UWZ418" s="762"/>
      <c r="UXA418" s="762"/>
      <c r="UXB418" s="762"/>
      <c r="UXC418" s="762"/>
      <c r="UXD418" s="763"/>
      <c r="UXE418" s="761">
        <f>PRESUPUESTO!UXF80</f>
        <v>0</v>
      </c>
      <c r="UXF418" s="762"/>
      <c r="UXG418" s="762"/>
      <c r="UXH418" s="762"/>
      <c r="UXI418" s="762"/>
      <c r="UXJ418" s="762"/>
      <c r="UXK418" s="762"/>
      <c r="UXL418" s="763"/>
      <c r="UXM418" s="761">
        <f>PRESUPUESTO!UXN80</f>
        <v>0</v>
      </c>
      <c r="UXN418" s="762"/>
      <c r="UXO418" s="762"/>
      <c r="UXP418" s="762"/>
      <c r="UXQ418" s="762"/>
      <c r="UXR418" s="762"/>
      <c r="UXS418" s="762"/>
      <c r="UXT418" s="763"/>
      <c r="UXU418" s="761">
        <f>PRESUPUESTO!UXV80</f>
        <v>0</v>
      </c>
      <c r="UXV418" s="762"/>
      <c r="UXW418" s="762"/>
      <c r="UXX418" s="762"/>
      <c r="UXY418" s="762"/>
      <c r="UXZ418" s="762"/>
      <c r="UYA418" s="762"/>
      <c r="UYB418" s="763"/>
      <c r="UYC418" s="761">
        <f>PRESUPUESTO!UYD80</f>
        <v>0</v>
      </c>
      <c r="UYD418" s="762"/>
      <c r="UYE418" s="762"/>
      <c r="UYF418" s="762"/>
      <c r="UYG418" s="762"/>
      <c r="UYH418" s="762"/>
      <c r="UYI418" s="762"/>
      <c r="UYJ418" s="763"/>
      <c r="UYK418" s="761">
        <f>PRESUPUESTO!UYL80</f>
        <v>0</v>
      </c>
      <c r="UYL418" s="762"/>
      <c r="UYM418" s="762"/>
      <c r="UYN418" s="762"/>
      <c r="UYO418" s="762"/>
      <c r="UYP418" s="762"/>
      <c r="UYQ418" s="762"/>
      <c r="UYR418" s="763"/>
      <c r="UYS418" s="761">
        <f>PRESUPUESTO!UYT80</f>
        <v>0</v>
      </c>
      <c r="UYT418" s="762"/>
      <c r="UYU418" s="762"/>
      <c r="UYV418" s="762"/>
      <c r="UYW418" s="762"/>
      <c r="UYX418" s="762"/>
      <c r="UYY418" s="762"/>
      <c r="UYZ418" s="763"/>
      <c r="UZA418" s="761">
        <f>PRESUPUESTO!UZB80</f>
        <v>0</v>
      </c>
      <c r="UZB418" s="762"/>
      <c r="UZC418" s="762"/>
      <c r="UZD418" s="762"/>
      <c r="UZE418" s="762"/>
      <c r="UZF418" s="762"/>
      <c r="UZG418" s="762"/>
      <c r="UZH418" s="763"/>
      <c r="UZI418" s="761">
        <f>PRESUPUESTO!UZJ80</f>
        <v>0</v>
      </c>
      <c r="UZJ418" s="762"/>
      <c r="UZK418" s="762"/>
      <c r="UZL418" s="762"/>
      <c r="UZM418" s="762"/>
      <c r="UZN418" s="762"/>
      <c r="UZO418" s="762"/>
      <c r="UZP418" s="763"/>
      <c r="UZQ418" s="761">
        <f>PRESUPUESTO!UZR80</f>
        <v>0</v>
      </c>
      <c r="UZR418" s="762"/>
      <c r="UZS418" s="762"/>
      <c r="UZT418" s="762"/>
      <c r="UZU418" s="762"/>
      <c r="UZV418" s="762"/>
      <c r="UZW418" s="762"/>
      <c r="UZX418" s="763"/>
      <c r="UZY418" s="761">
        <f>PRESUPUESTO!UZZ80</f>
        <v>0</v>
      </c>
      <c r="UZZ418" s="762"/>
      <c r="VAA418" s="762"/>
      <c r="VAB418" s="762"/>
      <c r="VAC418" s="762"/>
      <c r="VAD418" s="762"/>
      <c r="VAE418" s="762"/>
      <c r="VAF418" s="763"/>
      <c r="VAG418" s="761">
        <f>PRESUPUESTO!VAH80</f>
        <v>0</v>
      </c>
      <c r="VAH418" s="762"/>
      <c r="VAI418" s="762"/>
      <c r="VAJ418" s="762"/>
      <c r="VAK418" s="762"/>
      <c r="VAL418" s="762"/>
      <c r="VAM418" s="762"/>
      <c r="VAN418" s="763"/>
      <c r="VAO418" s="761">
        <f>PRESUPUESTO!VAP80</f>
        <v>0</v>
      </c>
      <c r="VAP418" s="762"/>
      <c r="VAQ418" s="762"/>
      <c r="VAR418" s="762"/>
      <c r="VAS418" s="762"/>
      <c r="VAT418" s="762"/>
      <c r="VAU418" s="762"/>
      <c r="VAV418" s="763"/>
      <c r="VAW418" s="761">
        <f>PRESUPUESTO!VAX80</f>
        <v>0</v>
      </c>
      <c r="VAX418" s="762"/>
      <c r="VAY418" s="762"/>
      <c r="VAZ418" s="762"/>
      <c r="VBA418" s="762"/>
      <c r="VBB418" s="762"/>
      <c r="VBC418" s="762"/>
      <c r="VBD418" s="763"/>
      <c r="VBE418" s="761">
        <f>PRESUPUESTO!VBF80</f>
        <v>0</v>
      </c>
      <c r="VBF418" s="762"/>
      <c r="VBG418" s="762"/>
      <c r="VBH418" s="762"/>
      <c r="VBI418" s="762"/>
      <c r="VBJ418" s="762"/>
      <c r="VBK418" s="762"/>
      <c r="VBL418" s="763"/>
      <c r="VBM418" s="761">
        <f>PRESUPUESTO!VBN80</f>
        <v>0</v>
      </c>
      <c r="VBN418" s="762"/>
      <c r="VBO418" s="762"/>
      <c r="VBP418" s="762"/>
      <c r="VBQ418" s="762"/>
      <c r="VBR418" s="762"/>
      <c r="VBS418" s="762"/>
      <c r="VBT418" s="763"/>
      <c r="VBU418" s="761">
        <f>PRESUPUESTO!VBV80</f>
        <v>0</v>
      </c>
      <c r="VBV418" s="762"/>
      <c r="VBW418" s="762"/>
      <c r="VBX418" s="762"/>
      <c r="VBY418" s="762"/>
      <c r="VBZ418" s="762"/>
      <c r="VCA418" s="762"/>
      <c r="VCB418" s="763"/>
      <c r="VCC418" s="761">
        <f>PRESUPUESTO!VCD80</f>
        <v>0</v>
      </c>
      <c r="VCD418" s="762"/>
      <c r="VCE418" s="762"/>
      <c r="VCF418" s="762"/>
      <c r="VCG418" s="762"/>
      <c r="VCH418" s="762"/>
      <c r="VCI418" s="762"/>
      <c r="VCJ418" s="763"/>
      <c r="VCK418" s="761">
        <f>PRESUPUESTO!VCL80</f>
        <v>0</v>
      </c>
      <c r="VCL418" s="762"/>
      <c r="VCM418" s="762"/>
      <c r="VCN418" s="762"/>
      <c r="VCO418" s="762"/>
      <c r="VCP418" s="762"/>
      <c r="VCQ418" s="762"/>
      <c r="VCR418" s="763"/>
      <c r="VCS418" s="761">
        <f>PRESUPUESTO!VCT80</f>
        <v>0</v>
      </c>
      <c r="VCT418" s="762"/>
      <c r="VCU418" s="762"/>
      <c r="VCV418" s="762"/>
      <c r="VCW418" s="762"/>
      <c r="VCX418" s="762"/>
      <c r="VCY418" s="762"/>
      <c r="VCZ418" s="763"/>
      <c r="VDA418" s="761">
        <f>PRESUPUESTO!VDB80</f>
        <v>0</v>
      </c>
      <c r="VDB418" s="762"/>
      <c r="VDC418" s="762"/>
      <c r="VDD418" s="762"/>
      <c r="VDE418" s="762"/>
      <c r="VDF418" s="762"/>
      <c r="VDG418" s="762"/>
      <c r="VDH418" s="763"/>
      <c r="VDI418" s="761">
        <f>PRESUPUESTO!VDJ80</f>
        <v>0</v>
      </c>
      <c r="VDJ418" s="762"/>
      <c r="VDK418" s="762"/>
      <c r="VDL418" s="762"/>
      <c r="VDM418" s="762"/>
      <c r="VDN418" s="762"/>
      <c r="VDO418" s="762"/>
      <c r="VDP418" s="763"/>
      <c r="VDQ418" s="761">
        <f>PRESUPUESTO!VDR80</f>
        <v>0</v>
      </c>
      <c r="VDR418" s="762"/>
      <c r="VDS418" s="762"/>
      <c r="VDT418" s="762"/>
      <c r="VDU418" s="762"/>
      <c r="VDV418" s="762"/>
      <c r="VDW418" s="762"/>
      <c r="VDX418" s="763"/>
      <c r="VDY418" s="761">
        <f>PRESUPUESTO!VDZ80</f>
        <v>0</v>
      </c>
      <c r="VDZ418" s="762"/>
      <c r="VEA418" s="762"/>
      <c r="VEB418" s="762"/>
      <c r="VEC418" s="762"/>
      <c r="VED418" s="762"/>
      <c r="VEE418" s="762"/>
      <c r="VEF418" s="763"/>
      <c r="VEG418" s="761">
        <f>PRESUPUESTO!VEH80</f>
        <v>0</v>
      </c>
      <c r="VEH418" s="762"/>
      <c r="VEI418" s="762"/>
      <c r="VEJ418" s="762"/>
      <c r="VEK418" s="762"/>
      <c r="VEL418" s="762"/>
      <c r="VEM418" s="762"/>
      <c r="VEN418" s="763"/>
      <c r="VEO418" s="761">
        <f>PRESUPUESTO!VEP80</f>
        <v>0</v>
      </c>
      <c r="VEP418" s="762"/>
      <c r="VEQ418" s="762"/>
      <c r="VER418" s="762"/>
      <c r="VES418" s="762"/>
      <c r="VET418" s="762"/>
      <c r="VEU418" s="762"/>
      <c r="VEV418" s="763"/>
      <c r="VEW418" s="761">
        <f>PRESUPUESTO!VEX80</f>
        <v>0</v>
      </c>
      <c r="VEX418" s="762"/>
      <c r="VEY418" s="762"/>
      <c r="VEZ418" s="762"/>
      <c r="VFA418" s="762"/>
      <c r="VFB418" s="762"/>
      <c r="VFC418" s="762"/>
      <c r="VFD418" s="763"/>
      <c r="VFE418" s="761">
        <f>PRESUPUESTO!VFF80</f>
        <v>0</v>
      </c>
      <c r="VFF418" s="762"/>
      <c r="VFG418" s="762"/>
      <c r="VFH418" s="762"/>
      <c r="VFI418" s="762"/>
      <c r="VFJ418" s="762"/>
      <c r="VFK418" s="762"/>
      <c r="VFL418" s="763"/>
      <c r="VFM418" s="761">
        <f>PRESUPUESTO!VFN80</f>
        <v>0</v>
      </c>
      <c r="VFN418" s="762"/>
      <c r="VFO418" s="762"/>
      <c r="VFP418" s="762"/>
      <c r="VFQ418" s="762"/>
      <c r="VFR418" s="762"/>
      <c r="VFS418" s="762"/>
      <c r="VFT418" s="763"/>
      <c r="VFU418" s="761">
        <f>PRESUPUESTO!VFV80</f>
        <v>0</v>
      </c>
      <c r="VFV418" s="762"/>
      <c r="VFW418" s="762"/>
      <c r="VFX418" s="762"/>
      <c r="VFY418" s="762"/>
      <c r="VFZ418" s="762"/>
      <c r="VGA418" s="762"/>
      <c r="VGB418" s="763"/>
      <c r="VGC418" s="761">
        <f>PRESUPUESTO!VGD80</f>
        <v>0</v>
      </c>
      <c r="VGD418" s="762"/>
      <c r="VGE418" s="762"/>
      <c r="VGF418" s="762"/>
      <c r="VGG418" s="762"/>
      <c r="VGH418" s="762"/>
      <c r="VGI418" s="762"/>
      <c r="VGJ418" s="763"/>
      <c r="VGK418" s="761">
        <f>PRESUPUESTO!VGL80</f>
        <v>0</v>
      </c>
      <c r="VGL418" s="762"/>
      <c r="VGM418" s="762"/>
      <c r="VGN418" s="762"/>
      <c r="VGO418" s="762"/>
      <c r="VGP418" s="762"/>
      <c r="VGQ418" s="762"/>
      <c r="VGR418" s="763"/>
      <c r="VGS418" s="761">
        <f>PRESUPUESTO!VGT80</f>
        <v>0</v>
      </c>
      <c r="VGT418" s="762"/>
      <c r="VGU418" s="762"/>
      <c r="VGV418" s="762"/>
      <c r="VGW418" s="762"/>
      <c r="VGX418" s="762"/>
      <c r="VGY418" s="762"/>
      <c r="VGZ418" s="763"/>
      <c r="VHA418" s="761">
        <f>PRESUPUESTO!VHB80</f>
        <v>0</v>
      </c>
      <c r="VHB418" s="762"/>
      <c r="VHC418" s="762"/>
      <c r="VHD418" s="762"/>
      <c r="VHE418" s="762"/>
      <c r="VHF418" s="762"/>
      <c r="VHG418" s="762"/>
      <c r="VHH418" s="763"/>
      <c r="VHI418" s="761">
        <f>PRESUPUESTO!VHJ80</f>
        <v>0</v>
      </c>
      <c r="VHJ418" s="762"/>
      <c r="VHK418" s="762"/>
      <c r="VHL418" s="762"/>
      <c r="VHM418" s="762"/>
      <c r="VHN418" s="762"/>
      <c r="VHO418" s="762"/>
      <c r="VHP418" s="763"/>
      <c r="VHQ418" s="761">
        <f>PRESUPUESTO!VHR80</f>
        <v>0</v>
      </c>
      <c r="VHR418" s="762"/>
      <c r="VHS418" s="762"/>
      <c r="VHT418" s="762"/>
      <c r="VHU418" s="762"/>
      <c r="VHV418" s="762"/>
      <c r="VHW418" s="762"/>
      <c r="VHX418" s="763"/>
      <c r="VHY418" s="761">
        <f>PRESUPUESTO!VHZ80</f>
        <v>0</v>
      </c>
      <c r="VHZ418" s="762"/>
      <c r="VIA418" s="762"/>
      <c r="VIB418" s="762"/>
      <c r="VIC418" s="762"/>
      <c r="VID418" s="762"/>
      <c r="VIE418" s="762"/>
      <c r="VIF418" s="763"/>
      <c r="VIG418" s="761">
        <f>PRESUPUESTO!VIH80</f>
        <v>0</v>
      </c>
      <c r="VIH418" s="762"/>
      <c r="VII418" s="762"/>
      <c r="VIJ418" s="762"/>
      <c r="VIK418" s="762"/>
      <c r="VIL418" s="762"/>
      <c r="VIM418" s="762"/>
      <c r="VIN418" s="763"/>
      <c r="VIO418" s="761">
        <f>PRESUPUESTO!VIP80</f>
        <v>0</v>
      </c>
      <c r="VIP418" s="762"/>
      <c r="VIQ418" s="762"/>
      <c r="VIR418" s="762"/>
      <c r="VIS418" s="762"/>
      <c r="VIT418" s="762"/>
      <c r="VIU418" s="762"/>
      <c r="VIV418" s="763"/>
      <c r="VIW418" s="761">
        <f>PRESUPUESTO!VIX80</f>
        <v>0</v>
      </c>
      <c r="VIX418" s="762"/>
      <c r="VIY418" s="762"/>
      <c r="VIZ418" s="762"/>
      <c r="VJA418" s="762"/>
      <c r="VJB418" s="762"/>
      <c r="VJC418" s="762"/>
      <c r="VJD418" s="763"/>
      <c r="VJE418" s="761">
        <f>PRESUPUESTO!VJF80</f>
        <v>0</v>
      </c>
      <c r="VJF418" s="762"/>
      <c r="VJG418" s="762"/>
      <c r="VJH418" s="762"/>
      <c r="VJI418" s="762"/>
      <c r="VJJ418" s="762"/>
      <c r="VJK418" s="762"/>
      <c r="VJL418" s="763"/>
      <c r="VJM418" s="761">
        <f>PRESUPUESTO!VJN80</f>
        <v>0</v>
      </c>
      <c r="VJN418" s="762"/>
      <c r="VJO418" s="762"/>
      <c r="VJP418" s="762"/>
      <c r="VJQ418" s="762"/>
      <c r="VJR418" s="762"/>
      <c r="VJS418" s="762"/>
      <c r="VJT418" s="763"/>
      <c r="VJU418" s="761">
        <f>PRESUPUESTO!VJV80</f>
        <v>0</v>
      </c>
      <c r="VJV418" s="762"/>
      <c r="VJW418" s="762"/>
      <c r="VJX418" s="762"/>
      <c r="VJY418" s="762"/>
      <c r="VJZ418" s="762"/>
      <c r="VKA418" s="762"/>
      <c r="VKB418" s="763"/>
      <c r="VKC418" s="761">
        <f>PRESUPUESTO!VKD80</f>
        <v>0</v>
      </c>
      <c r="VKD418" s="762"/>
      <c r="VKE418" s="762"/>
      <c r="VKF418" s="762"/>
      <c r="VKG418" s="762"/>
      <c r="VKH418" s="762"/>
      <c r="VKI418" s="762"/>
      <c r="VKJ418" s="763"/>
      <c r="VKK418" s="761">
        <f>PRESUPUESTO!VKL80</f>
        <v>0</v>
      </c>
      <c r="VKL418" s="762"/>
      <c r="VKM418" s="762"/>
      <c r="VKN418" s="762"/>
      <c r="VKO418" s="762"/>
      <c r="VKP418" s="762"/>
      <c r="VKQ418" s="762"/>
      <c r="VKR418" s="763"/>
      <c r="VKS418" s="761">
        <f>PRESUPUESTO!VKT80</f>
        <v>0</v>
      </c>
      <c r="VKT418" s="762"/>
      <c r="VKU418" s="762"/>
      <c r="VKV418" s="762"/>
      <c r="VKW418" s="762"/>
      <c r="VKX418" s="762"/>
      <c r="VKY418" s="762"/>
      <c r="VKZ418" s="763"/>
      <c r="VLA418" s="761">
        <f>PRESUPUESTO!VLB80</f>
        <v>0</v>
      </c>
      <c r="VLB418" s="762"/>
      <c r="VLC418" s="762"/>
      <c r="VLD418" s="762"/>
      <c r="VLE418" s="762"/>
      <c r="VLF418" s="762"/>
      <c r="VLG418" s="762"/>
      <c r="VLH418" s="763"/>
      <c r="VLI418" s="761">
        <f>PRESUPUESTO!VLJ80</f>
        <v>0</v>
      </c>
      <c r="VLJ418" s="762"/>
      <c r="VLK418" s="762"/>
      <c r="VLL418" s="762"/>
      <c r="VLM418" s="762"/>
      <c r="VLN418" s="762"/>
      <c r="VLO418" s="762"/>
      <c r="VLP418" s="763"/>
      <c r="VLQ418" s="761">
        <f>PRESUPUESTO!VLR80</f>
        <v>0</v>
      </c>
      <c r="VLR418" s="762"/>
      <c r="VLS418" s="762"/>
      <c r="VLT418" s="762"/>
      <c r="VLU418" s="762"/>
      <c r="VLV418" s="762"/>
      <c r="VLW418" s="762"/>
      <c r="VLX418" s="763"/>
      <c r="VLY418" s="761">
        <f>PRESUPUESTO!VLZ80</f>
        <v>0</v>
      </c>
      <c r="VLZ418" s="762"/>
      <c r="VMA418" s="762"/>
      <c r="VMB418" s="762"/>
      <c r="VMC418" s="762"/>
      <c r="VMD418" s="762"/>
      <c r="VME418" s="762"/>
      <c r="VMF418" s="763"/>
      <c r="VMG418" s="761">
        <f>PRESUPUESTO!VMH80</f>
        <v>0</v>
      </c>
      <c r="VMH418" s="762"/>
      <c r="VMI418" s="762"/>
      <c r="VMJ418" s="762"/>
      <c r="VMK418" s="762"/>
      <c r="VML418" s="762"/>
      <c r="VMM418" s="762"/>
      <c r="VMN418" s="763"/>
      <c r="VMO418" s="761">
        <f>PRESUPUESTO!VMP80</f>
        <v>0</v>
      </c>
      <c r="VMP418" s="762"/>
      <c r="VMQ418" s="762"/>
      <c r="VMR418" s="762"/>
      <c r="VMS418" s="762"/>
      <c r="VMT418" s="762"/>
      <c r="VMU418" s="762"/>
      <c r="VMV418" s="763"/>
      <c r="VMW418" s="761">
        <f>PRESUPUESTO!VMX80</f>
        <v>0</v>
      </c>
      <c r="VMX418" s="762"/>
      <c r="VMY418" s="762"/>
      <c r="VMZ418" s="762"/>
      <c r="VNA418" s="762"/>
      <c r="VNB418" s="762"/>
      <c r="VNC418" s="762"/>
      <c r="VND418" s="763"/>
      <c r="VNE418" s="761">
        <f>PRESUPUESTO!VNF80</f>
        <v>0</v>
      </c>
      <c r="VNF418" s="762"/>
      <c r="VNG418" s="762"/>
      <c r="VNH418" s="762"/>
      <c r="VNI418" s="762"/>
      <c r="VNJ418" s="762"/>
      <c r="VNK418" s="762"/>
      <c r="VNL418" s="763"/>
      <c r="VNM418" s="761">
        <f>PRESUPUESTO!VNN80</f>
        <v>0</v>
      </c>
      <c r="VNN418" s="762"/>
      <c r="VNO418" s="762"/>
      <c r="VNP418" s="762"/>
      <c r="VNQ418" s="762"/>
      <c r="VNR418" s="762"/>
      <c r="VNS418" s="762"/>
      <c r="VNT418" s="763"/>
      <c r="VNU418" s="761">
        <f>PRESUPUESTO!VNV80</f>
        <v>0</v>
      </c>
      <c r="VNV418" s="762"/>
      <c r="VNW418" s="762"/>
      <c r="VNX418" s="762"/>
      <c r="VNY418" s="762"/>
      <c r="VNZ418" s="762"/>
      <c r="VOA418" s="762"/>
      <c r="VOB418" s="763"/>
      <c r="VOC418" s="761">
        <f>PRESUPUESTO!VOD80</f>
        <v>0</v>
      </c>
      <c r="VOD418" s="762"/>
      <c r="VOE418" s="762"/>
      <c r="VOF418" s="762"/>
      <c r="VOG418" s="762"/>
      <c r="VOH418" s="762"/>
      <c r="VOI418" s="762"/>
      <c r="VOJ418" s="763"/>
      <c r="VOK418" s="761">
        <f>PRESUPUESTO!VOL80</f>
        <v>0</v>
      </c>
      <c r="VOL418" s="762"/>
      <c r="VOM418" s="762"/>
      <c r="VON418" s="762"/>
      <c r="VOO418" s="762"/>
      <c r="VOP418" s="762"/>
      <c r="VOQ418" s="762"/>
      <c r="VOR418" s="763"/>
      <c r="VOS418" s="761">
        <f>PRESUPUESTO!VOT80</f>
        <v>0</v>
      </c>
      <c r="VOT418" s="762"/>
      <c r="VOU418" s="762"/>
      <c r="VOV418" s="762"/>
      <c r="VOW418" s="762"/>
      <c r="VOX418" s="762"/>
      <c r="VOY418" s="762"/>
      <c r="VOZ418" s="763"/>
      <c r="VPA418" s="761">
        <f>PRESUPUESTO!VPB80</f>
        <v>0</v>
      </c>
      <c r="VPB418" s="762"/>
      <c r="VPC418" s="762"/>
      <c r="VPD418" s="762"/>
      <c r="VPE418" s="762"/>
      <c r="VPF418" s="762"/>
      <c r="VPG418" s="762"/>
      <c r="VPH418" s="763"/>
      <c r="VPI418" s="761">
        <f>PRESUPUESTO!VPJ80</f>
        <v>0</v>
      </c>
      <c r="VPJ418" s="762"/>
      <c r="VPK418" s="762"/>
      <c r="VPL418" s="762"/>
      <c r="VPM418" s="762"/>
      <c r="VPN418" s="762"/>
      <c r="VPO418" s="762"/>
      <c r="VPP418" s="763"/>
      <c r="VPQ418" s="761">
        <f>PRESUPUESTO!VPR80</f>
        <v>0</v>
      </c>
      <c r="VPR418" s="762"/>
      <c r="VPS418" s="762"/>
      <c r="VPT418" s="762"/>
      <c r="VPU418" s="762"/>
      <c r="VPV418" s="762"/>
      <c r="VPW418" s="762"/>
      <c r="VPX418" s="763"/>
      <c r="VPY418" s="761">
        <f>PRESUPUESTO!VPZ80</f>
        <v>0</v>
      </c>
      <c r="VPZ418" s="762"/>
      <c r="VQA418" s="762"/>
      <c r="VQB418" s="762"/>
      <c r="VQC418" s="762"/>
      <c r="VQD418" s="762"/>
      <c r="VQE418" s="762"/>
      <c r="VQF418" s="763"/>
      <c r="VQG418" s="761">
        <f>PRESUPUESTO!VQH80</f>
        <v>0</v>
      </c>
      <c r="VQH418" s="762"/>
      <c r="VQI418" s="762"/>
      <c r="VQJ418" s="762"/>
      <c r="VQK418" s="762"/>
      <c r="VQL418" s="762"/>
      <c r="VQM418" s="762"/>
      <c r="VQN418" s="763"/>
      <c r="VQO418" s="761">
        <f>PRESUPUESTO!VQP80</f>
        <v>0</v>
      </c>
      <c r="VQP418" s="762"/>
      <c r="VQQ418" s="762"/>
      <c r="VQR418" s="762"/>
      <c r="VQS418" s="762"/>
      <c r="VQT418" s="762"/>
      <c r="VQU418" s="762"/>
      <c r="VQV418" s="763"/>
      <c r="VQW418" s="761">
        <f>PRESUPUESTO!VQX80</f>
        <v>0</v>
      </c>
      <c r="VQX418" s="762"/>
      <c r="VQY418" s="762"/>
      <c r="VQZ418" s="762"/>
      <c r="VRA418" s="762"/>
      <c r="VRB418" s="762"/>
      <c r="VRC418" s="762"/>
      <c r="VRD418" s="763"/>
      <c r="VRE418" s="761">
        <f>PRESUPUESTO!VRF80</f>
        <v>0</v>
      </c>
      <c r="VRF418" s="762"/>
      <c r="VRG418" s="762"/>
      <c r="VRH418" s="762"/>
      <c r="VRI418" s="762"/>
      <c r="VRJ418" s="762"/>
      <c r="VRK418" s="762"/>
      <c r="VRL418" s="763"/>
      <c r="VRM418" s="761">
        <f>PRESUPUESTO!VRN80</f>
        <v>0</v>
      </c>
      <c r="VRN418" s="762"/>
      <c r="VRO418" s="762"/>
      <c r="VRP418" s="762"/>
      <c r="VRQ418" s="762"/>
      <c r="VRR418" s="762"/>
      <c r="VRS418" s="762"/>
      <c r="VRT418" s="763"/>
      <c r="VRU418" s="761">
        <f>PRESUPUESTO!VRV80</f>
        <v>0</v>
      </c>
      <c r="VRV418" s="762"/>
      <c r="VRW418" s="762"/>
      <c r="VRX418" s="762"/>
      <c r="VRY418" s="762"/>
      <c r="VRZ418" s="762"/>
      <c r="VSA418" s="762"/>
      <c r="VSB418" s="763"/>
      <c r="VSC418" s="761">
        <f>PRESUPUESTO!VSD80</f>
        <v>0</v>
      </c>
      <c r="VSD418" s="762"/>
      <c r="VSE418" s="762"/>
      <c r="VSF418" s="762"/>
      <c r="VSG418" s="762"/>
      <c r="VSH418" s="762"/>
      <c r="VSI418" s="762"/>
      <c r="VSJ418" s="763"/>
      <c r="VSK418" s="761">
        <f>PRESUPUESTO!VSL80</f>
        <v>0</v>
      </c>
      <c r="VSL418" s="762"/>
      <c r="VSM418" s="762"/>
      <c r="VSN418" s="762"/>
      <c r="VSO418" s="762"/>
      <c r="VSP418" s="762"/>
      <c r="VSQ418" s="762"/>
      <c r="VSR418" s="763"/>
      <c r="VSS418" s="761">
        <f>PRESUPUESTO!VST80</f>
        <v>0</v>
      </c>
      <c r="VST418" s="762"/>
      <c r="VSU418" s="762"/>
      <c r="VSV418" s="762"/>
      <c r="VSW418" s="762"/>
      <c r="VSX418" s="762"/>
      <c r="VSY418" s="762"/>
      <c r="VSZ418" s="763"/>
      <c r="VTA418" s="761">
        <f>PRESUPUESTO!VTB80</f>
        <v>0</v>
      </c>
      <c r="VTB418" s="762"/>
      <c r="VTC418" s="762"/>
      <c r="VTD418" s="762"/>
      <c r="VTE418" s="762"/>
      <c r="VTF418" s="762"/>
      <c r="VTG418" s="762"/>
      <c r="VTH418" s="763"/>
      <c r="VTI418" s="761">
        <f>PRESUPUESTO!VTJ80</f>
        <v>0</v>
      </c>
      <c r="VTJ418" s="762"/>
      <c r="VTK418" s="762"/>
      <c r="VTL418" s="762"/>
      <c r="VTM418" s="762"/>
      <c r="VTN418" s="762"/>
      <c r="VTO418" s="762"/>
      <c r="VTP418" s="763"/>
      <c r="VTQ418" s="761">
        <f>PRESUPUESTO!VTR80</f>
        <v>0</v>
      </c>
      <c r="VTR418" s="762"/>
      <c r="VTS418" s="762"/>
      <c r="VTT418" s="762"/>
      <c r="VTU418" s="762"/>
      <c r="VTV418" s="762"/>
      <c r="VTW418" s="762"/>
      <c r="VTX418" s="763"/>
      <c r="VTY418" s="761">
        <f>PRESUPUESTO!VTZ80</f>
        <v>0</v>
      </c>
      <c r="VTZ418" s="762"/>
      <c r="VUA418" s="762"/>
      <c r="VUB418" s="762"/>
      <c r="VUC418" s="762"/>
      <c r="VUD418" s="762"/>
      <c r="VUE418" s="762"/>
      <c r="VUF418" s="763"/>
      <c r="VUG418" s="761">
        <f>PRESUPUESTO!VUH80</f>
        <v>0</v>
      </c>
      <c r="VUH418" s="762"/>
      <c r="VUI418" s="762"/>
      <c r="VUJ418" s="762"/>
      <c r="VUK418" s="762"/>
      <c r="VUL418" s="762"/>
      <c r="VUM418" s="762"/>
      <c r="VUN418" s="763"/>
      <c r="VUO418" s="761">
        <f>PRESUPUESTO!VUP80</f>
        <v>0</v>
      </c>
      <c r="VUP418" s="762"/>
      <c r="VUQ418" s="762"/>
      <c r="VUR418" s="762"/>
      <c r="VUS418" s="762"/>
      <c r="VUT418" s="762"/>
      <c r="VUU418" s="762"/>
      <c r="VUV418" s="763"/>
      <c r="VUW418" s="761">
        <f>PRESUPUESTO!VUX80</f>
        <v>0</v>
      </c>
      <c r="VUX418" s="762"/>
      <c r="VUY418" s="762"/>
      <c r="VUZ418" s="762"/>
      <c r="VVA418" s="762"/>
      <c r="VVB418" s="762"/>
      <c r="VVC418" s="762"/>
      <c r="VVD418" s="763"/>
      <c r="VVE418" s="761">
        <f>PRESUPUESTO!VVF80</f>
        <v>0</v>
      </c>
      <c r="VVF418" s="762"/>
      <c r="VVG418" s="762"/>
      <c r="VVH418" s="762"/>
      <c r="VVI418" s="762"/>
      <c r="VVJ418" s="762"/>
      <c r="VVK418" s="762"/>
      <c r="VVL418" s="763"/>
      <c r="VVM418" s="761">
        <f>PRESUPUESTO!VVN80</f>
        <v>0</v>
      </c>
      <c r="VVN418" s="762"/>
      <c r="VVO418" s="762"/>
      <c r="VVP418" s="762"/>
      <c r="VVQ418" s="762"/>
      <c r="VVR418" s="762"/>
      <c r="VVS418" s="762"/>
      <c r="VVT418" s="763"/>
      <c r="VVU418" s="761">
        <f>PRESUPUESTO!VVV80</f>
        <v>0</v>
      </c>
      <c r="VVV418" s="762"/>
      <c r="VVW418" s="762"/>
      <c r="VVX418" s="762"/>
      <c r="VVY418" s="762"/>
      <c r="VVZ418" s="762"/>
      <c r="VWA418" s="762"/>
      <c r="VWB418" s="763"/>
      <c r="VWC418" s="761">
        <f>PRESUPUESTO!VWD80</f>
        <v>0</v>
      </c>
      <c r="VWD418" s="762"/>
      <c r="VWE418" s="762"/>
      <c r="VWF418" s="762"/>
      <c r="VWG418" s="762"/>
      <c r="VWH418" s="762"/>
      <c r="VWI418" s="762"/>
      <c r="VWJ418" s="763"/>
      <c r="VWK418" s="761">
        <f>PRESUPUESTO!VWL80</f>
        <v>0</v>
      </c>
      <c r="VWL418" s="762"/>
      <c r="VWM418" s="762"/>
      <c r="VWN418" s="762"/>
      <c r="VWO418" s="762"/>
      <c r="VWP418" s="762"/>
      <c r="VWQ418" s="762"/>
      <c r="VWR418" s="763"/>
      <c r="VWS418" s="761">
        <f>PRESUPUESTO!VWT80</f>
        <v>0</v>
      </c>
      <c r="VWT418" s="762"/>
      <c r="VWU418" s="762"/>
      <c r="VWV418" s="762"/>
      <c r="VWW418" s="762"/>
      <c r="VWX418" s="762"/>
      <c r="VWY418" s="762"/>
      <c r="VWZ418" s="763"/>
      <c r="VXA418" s="761">
        <f>PRESUPUESTO!VXB80</f>
        <v>0</v>
      </c>
      <c r="VXB418" s="762"/>
      <c r="VXC418" s="762"/>
      <c r="VXD418" s="762"/>
      <c r="VXE418" s="762"/>
      <c r="VXF418" s="762"/>
      <c r="VXG418" s="762"/>
      <c r="VXH418" s="763"/>
      <c r="VXI418" s="761">
        <f>PRESUPUESTO!VXJ80</f>
        <v>0</v>
      </c>
      <c r="VXJ418" s="762"/>
      <c r="VXK418" s="762"/>
      <c r="VXL418" s="762"/>
      <c r="VXM418" s="762"/>
      <c r="VXN418" s="762"/>
      <c r="VXO418" s="762"/>
      <c r="VXP418" s="763"/>
      <c r="VXQ418" s="761">
        <f>PRESUPUESTO!VXR80</f>
        <v>0</v>
      </c>
      <c r="VXR418" s="762"/>
      <c r="VXS418" s="762"/>
      <c r="VXT418" s="762"/>
      <c r="VXU418" s="762"/>
      <c r="VXV418" s="762"/>
      <c r="VXW418" s="762"/>
      <c r="VXX418" s="763"/>
      <c r="VXY418" s="761">
        <f>PRESUPUESTO!VXZ80</f>
        <v>0</v>
      </c>
      <c r="VXZ418" s="762"/>
      <c r="VYA418" s="762"/>
      <c r="VYB418" s="762"/>
      <c r="VYC418" s="762"/>
      <c r="VYD418" s="762"/>
      <c r="VYE418" s="762"/>
      <c r="VYF418" s="763"/>
      <c r="VYG418" s="761">
        <f>PRESUPUESTO!VYH80</f>
        <v>0</v>
      </c>
      <c r="VYH418" s="762"/>
      <c r="VYI418" s="762"/>
      <c r="VYJ418" s="762"/>
      <c r="VYK418" s="762"/>
      <c r="VYL418" s="762"/>
      <c r="VYM418" s="762"/>
      <c r="VYN418" s="763"/>
      <c r="VYO418" s="761">
        <f>PRESUPUESTO!VYP80</f>
        <v>0</v>
      </c>
      <c r="VYP418" s="762"/>
      <c r="VYQ418" s="762"/>
      <c r="VYR418" s="762"/>
      <c r="VYS418" s="762"/>
      <c r="VYT418" s="762"/>
      <c r="VYU418" s="762"/>
      <c r="VYV418" s="763"/>
      <c r="VYW418" s="761">
        <f>PRESUPUESTO!VYX80</f>
        <v>0</v>
      </c>
      <c r="VYX418" s="762"/>
      <c r="VYY418" s="762"/>
      <c r="VYZ418" s="762"/>
      <c r="VZA418" s="762"/>
      <c r="VZB418" s="762"/>
      <c r="VZC418" s="762"/>
      <c r="VZD418" s="763"/>
      <c r="VZE418" s="761">
        <f>PRESUPUESTO!VZF80</f>
        <v>0</v>
      </c>
      <c r="VZF418" s="762"/>
      <c r="VZG418" s="762"/>
      <c r="VZH418" s="762"/>
      <c r="VZI418" s="762"/>
      <c r="VZJ418" s="762"/>
      <c r="VZK418" s="762"/>
      <c r="VZL418" s="763"/>
      <c r="VZM418" s="761">
        <f>PRESUPUESTO!VZN80</f>
        <v>0</v>
      </c>
      <c r="VZN418" s="762"/>
      <c r="VZO418" s="762"/>
      <c r="VZP418" s="762"/>
      <c r="VZQ418" s="762"/>
      <c r="VZR418" s="762"/>
      <c r="VZS418" s="762"/>
      <c r="VZT418" s="763"/>
      <c r="VZU418" s="761">
        <f>PRESUPUESTO!VZV80</f>
        <v>0</v>
      </c>
      <c r="VZV418" s="762"/>
      <c r="VZW418" s="762"/>
      <c r="VZX418" s="762"/>
      <c r="VZY418" s="762"/>
      <c r="VZZ418" s="762"/>
      <c r="WAA418" s="762"/>
      <c r="WAB418" s="763"/>
      <c r="WAC418" s="761">
        <f>PRESUPUESTO!WAD80</f>
        <v>0</v>
      </c>
      <c r="WAD418" s="762"/>
      <c r="WAE418" s="762"/>
      <c r="WAF418" s="762"/>
      <c r="WAG418" s="762"/>
      <c r="WAH418" s="762"/>
      <c r="WAI418" s="762"/>
      <c r="WAJ418" s="763"/>
      <c r="WAK418" s="761">
        <f>PRESUPUESTO!WAL80</f>
        <v>0</v>
      </c>
      <c r="WAL418" s="762"/>
      <c r="WAM418" s="762"/>
      <c r="WAN418" s="762"/>
      <c r="WAO418" s="762"/>
      <c r="WAP418" s="762"/>
      <c r="WAQ418" s="762"/>
      <c r="WAR418" s="763"/>
      <c r="WAS418" s="761">
        <f>PRESUPUESTO!WAT80</f>
        <v>0</v>
      </c>
      <c r="WAT418" s="762"/>
      <c r="WAU418" s="762"/>
      <c r="WAV418" s="762"/>
      <c r="WAW418" s="762"/>
      <c r="WAX418" s="762"/>
      <c r="WAY418" s="762"/>
      <c r="WAZ418" s="763"/>
      <c r="WBA418" s="761">
        <f>PRESUPUESTO!WBB80</f>
        <v>0</v>
      </c>
      <c r="WBB418" s="762"/>
      <c r="WBC418" s="762"/>
      <c r="WBD418" s="762"/>
      <c r="WBE418" s="762"/>
      <c r="WBF418" s="762"/>
      <c r="WBG418" s="762"/>
      <c r="WBH418" s="763"/>
      <c r="WBI418" s="761">
        <f>PRESUPUESTO!WBJ80</f>
        <v>0</v>
      </c>
      <c r="WBJ418" s="762"/>
      <c r="WBK418" s="762"/>
      <c r="WBL418" s="762"/>
      <c r="WBM418" s="762"/>
      <c r="WBN418" s="762"/>
      <c r="WBO418" s="762"/>
      <c r="WBP418" s="763"/>
      <c r="WBQ418" s="761">
        <f>PRESUPUESTO!WBR80</f>
        <v>0</v>
      </c>
      <c r="WBR418" s="762"/>
      <c r="WBS418" s="762"/>
      <c r="WBT418" s="762"/>
      <c r="WBU418" s="762"/>
      <c r="WBV418" s="762"/>
      <c r="WBW418" s="762"/>
      <c r="WBX418" s="763"/>
      <c r="WBY418" s="761">
        <f>PRESUPUESTO!WBZ80</f>
        <v>0</v>
      </c>
      <c r="WBZ418" s="762"/>
      <c r="WCA418" s="762"/>
      <c r="WCB418" s="762"/>
      <c r="WCC418" s="762"/>
      <c r="WCD418" s="762"/>
      <c r="WCE418" s="762"/>
      <c r="WCF418" s="763"/>
      <c r="WCG418" s="761">
        <f>PRESUPUESTO!WCH80</f>
        <v>0</v>
      </c>
      <c r="WCH418" s="762"/>
      <c r="WCI418" s="762"/>
      <c r="WCJ418" s="762"/>
      <c r="WCK418" s="762"/>
      <c r="WCL418" s="762"/>
      <c r="WCM418" s="762"/>
      <c r="WCN418" s="763"/>
      <c r="WCO418" s="761">
        <f>PRESUPUESTO!WCP80</f>
        <v>0</v>
      </c>
      <c r="WCP418" s="762"/>
      <c r="WCQ418" s="762"/>
      <c r="WCR418" s="762"/>
      <c r="WCS418" s="762"/>
      <c r="WCT418" s="762"/>
      <c r="WCU418" s="762"/>
      <c r="WCV418" s="763"/>
      <c r="WCW418" s="761">
        <f>PRESUPUESTO!WCX80</f>
        <v>0</v>
      </c>
      <c r="WCX418" s="762"/>
      <c r="WCY418" s="762"/>
      <c r="WCZ418" s="762"/>
      <c r="WDA418" s="762"/>
      <c r="WDB418" s="762"/>
      <c r="WDC418" s="762"/>
      <c r="WDD418" s="763"/>
      <c r="WDE418" s="761">
        <f>PRESUPUESTO!WDF80</f>
        <v>0</v>
      </c>
      <c r="WDF418" s="762"/>
      <c r="WDG418" s="762"/>
      <c r="WDH418" s="762"/>
      <c r="WDI418" s="762"/>
      <c r="WDJ418" s="762"/>
      <c r="WDK418" s="762"/>
      <c r="WDL418" s="763"/>
      <c r="WDM418" s="761">
        <f>PRESUPUESTO!WDN80</f>
        <v>0</v>
      </c>
      <c r="WDN418" s="762"/>
      <c r="WDO418" s="762"/>
      <c r="WDP418" s="762"/>
      <c r="WDQ418" s="762"/>
      <c r="WDR418" s="762"/>
      <c r="WDS418" s="762"/>
      <c r="WDT418" s="763"/>
      <c r="WDU418" s="761">
        <f>PRESUPUESTO!WDV80</f>
        <v>0</v>
      </c>
      <c r="WDV418" s="762"/>
      <c r="WDW418" s="762"/>
      <c r="WDX418" s="762"/>
      <c r="WDY418" s="762"/>
      <c r="WDZ418" s="762"/>
      <c r="WEA418" s="762"/>
      <c r="WEB418" s="763"/>
      <c r="WEC418" s="761">
        <f>PRESUPUESTO!WED80</f>
        <v>0</v>
      </c>
      <c r="WED418" s="762"/>
      <c r="WEE418" s="762"/>
      <c r="WEF418" s="762"/>
      <c r="WEG418" s="762"/>
      <c r="WEH418" s="762"/>
      <c r="WEI418" s="762"/>
      <c r="WEJ418" s="763"/>
      <c r="WEK418" s="761">
        <f>PRESUPUESTO!WEL80</f>
        <v>0</v>
      </c>
      <c r="WEL418" s="762"/>
      <c r="WEM418" s="762"/>
      <c r="WEN418" s="762"/>
      <c r="WEO418" s="762"/>
      <c r="WEP418" s="762"/>
      <c r="WEQ418" s="762"/>
      <c r="WER418" s="763"/>
      <c r="WES418" s="761">
        <f>PRESUPUESTO!WET80</f>
        <v>0</v>
      </c>
      <c r="WET418" s="762"/>
      <c r="WEU418" s="762"/>
      <c r="WEV418" s="762"/>
      <c r="WEW418" s="762"/>
      <c r="WEX418" s="762"/>
      <c r="WEY418" s="762"/>
      <c r="WEZ418" s="763"/>
      <c r="WFA418" s="761">
        <f>PRESUPUESTO!WFB80</f>
        <v>0</v>
      </c>
      <c r="WFB418" s="762"/>
      <c r="WFC418" s="762"/>
      <c r="WFD418" s="762"/>
      <c r="WFE418" s="762"/>
      <c r="WFF418" s="762"/>
      <c r="WFG418" s="762"/>
      <c r="WFH418" s="763"/>
      <c r="WFI418" s="761">
        <f>PRESUPUESTO!WFJ80</f>
        <v>0</v>
      </c>
      <c r="WFJ418" s="762"/>
      <c r="WFK418" s="762"/>
      <c r="WFL418" s="762"/>
      <c r="WFM418" s="762"/>
      <c r="WFN418" s="762"/>
      <c r="WFO418" s="762"/>
      <c r="WFP418" s="763"/>
      <c r="WFQ418" s="761">
        <f>PRESUPUESTO!WFR80</f>
        <v>0</v>
      </c>
      <c r="WFR418" s="762"/>
      <c r="WFS418" s="762"/>
      <c r="WFT418" s="762"/>
      <c r="WFU418" s="762"/>
      <c r="WFV418" s="762"/>
      <c r="WFW418" s="762"/>
      <c r="WFX418" s="763"/>
      <c r="WFY418" s="761">
        <f>PRESUPUESTO!WFZ80</f>
        <v>0</v>
      </c>
      <c r="WFZ418" s="762"/>
      <c r="WGA418" s="762"/>
      <c r="WGB418" s="762"/>
      <c r="WGC418" s="762"/>
      <c r="WGD418" s="762"/>
      <c r="WGE418" s="762"/>
      <c r="WGF418" s="763"/>
      <c r="WGG418" s="761">
        <f>PRESUPUESTO!WGH80</f>
        <v>0</v>
      </c>
      <c r="WGH418" s="762"/>
      <c r="WGI418" s="762"/>
      <c r="WGJ418" s="762"/>
      <c r="WGK418" s="762"/>
      <c r="WGL418" s="762"/>
      <c r="WGM418" s="762"/>
      <c r="WGN418" s="763"/>
      <c r="WGO418" s="761">
        <f>PRESUPUESTO!WGP80</f>
        <v>0</v>
      </c>
      <c r="WGP418" s="762"/>
      <c r="WGQ418" s="762"/>
      <c r="WGR418" s="762"/>
      <c r="WGS418" s="762"/>
      <c r="WGT418" s="762"/>
      <c r="WGU418" s="762"/>
      <c r="WGV418" s="763"/>
      <c r="WGW418" s="761">
        <f>PRESUPUESTO!WGX80</f>
        <v>0</v>
      </c>
      <c r="WGX418" s="762"/>
      <c r="WGY418" s="762"/>
      <c r="WGZ418" s="762"/>
      <c r="WHA418" s="762"/>
      <c r="WHB418" s="762"/>
      <c r="WHC418" s="762"/>
      <c r="WHD418" s="763"/>
      <c r="WHE418" s="761">
        <f>PRESUPUESTO!WHF80</f>
        <v>0</v>
      </c>
      <c r="WHF418" s="762"/>
      <c r="WHG418" s="762"/>
      <c r="WHH418" s="762"/>
      <c r="WHI418" s="762"/>
      <c r="WHJ418" s="762"/>
      <c r="WHK418" s="762"/>
      <c r="WHL418" s="763"/>
      <c r="WHM418" s="761">
        <f>PRESUPUESTO!WHN80</f>
        <v>0</v>
      </c>
      <c r="WHN418" s="762"/>
      <c r="WHO418" s="762"/>
      <c r="WHP418" s="762"/>
      <c r="WHQ418" s="762"/>
      <c r="WHR418" s="762"/>
      <c r="WHS418" s="762"/>
      <c r="WHT418" s="763"/>
      <c r="WHU418" s="761">
        <f>PRESUPUESTO!WHV80</f>
        <v>0</v>
      </c>
      <c r="WHV418" s="762"/>
      <c r="WHW418" s="762"/>
      <c r="WHX418" s="762"/>
      <c r="WHY418" s="762"/>
      <c r="WHZ418" s="762"/>
      <c r="WIA418" s="762"/>
      <c r="WIB418" s="763"/>
      <c r="WIC418" s="761">
        <f>PRESUPUESTO!WID80</f>
        <v>0</v>
      </c>
      <c r="WID418" s="762"/>
      <c r="WIE418" s="762"/>
      <c r="WIF418" s="762"/>
      <c r="WIG418" s="762"/>
      <c r="WIH418" s="762"/>
      <c r="WII418" s="762"/>
      <c r="WIJ418" s="763"/>
      <c r="WIK418" s="761">
        <f>PRESUPUESTO!WIL80</f>
        <v>0</v>
      </c>
      <c r="WIL418" s="762"/>
      <c r="WIM418" s="762"/>
      <c r="WIN418" s="762"/>
      <c r="WIO418" s="762"/>
      <c r="WIP418" s="762"/>
      <c r="WIQ418" s="762"/>
      <c r="WIR418" s="763"/>
      <c r="WIS418" s="761">
        <f>PRESUPUESTO!WIT80</f>
        <v>0</v>
      </c>
      <c r="WIT418" s="762"/>
      <c r="WIU418" s="762"/>
      <c r="WIV418" s="762"/>
      <c r="WIW418" s="762"/>
      <c r="WIX418" s="762"/>
      <c r="WIY418" s="762"/>
      <c r="WIZ418" s="763"/>
      <c r="WJA418" s="761">
        <f>PRESUPUESTO!WJB80</f>
        <v>0</v>
      </c>
      <c r="WJB418" s="762"/>
      <c r="WJC418" s="762"/>
      <c r="WJD418" s="762"/>
      <c r="WJE418" s="762"/>
      <c r="WJF418" s="762"/>
      <c r="WJG418" s="762"/>
      <c r="WJH418" s="763"/>
      <c r="WJI418" s="761">
        <f>PRESUPUESTO!WJJ80</f>
        <v>0</v>
      </c>
      <c r="WJJ418" s="762"/>
      <c r="WJK418" s="762"/>
      <c r="WJL418" s="762"/>
      <c r="WJM418" s="762"/>
      <c r="WJN418" s="762"/>
      <c r="WJO418" s="762"/>
      <c r="WJP418" s="763"/>
      <c r="WJQ418" s="761">
        <f>PRESUPUESTO!WJR80</f>
        <v>0</v>
      </c>
      <c r="WJR418" s="762"/>
      <c r="WJS418" s="762"/>
      <c r="WJT418" s="762"/>
      <c r="WJU418" s="762"/>
      <c r="WJV418" s="762"/>
      <c r="WJW418" s="762"/>
      <c r="WJX418" s="763"/>
      <c r="WJY418" s="761">
        <f>PRESUPUESTO!WJZ80</f>
        <v>0</v>
      </c>
      <c r="WJZ418" s="762"/>
      <c r="WKA418" s="762"/>
      <c r="WKB418" s="762"/>
      <c r="WKC418" s="762"/>
      <c r="WKD418" s="762"/>
      <c r="WKE418" s="762"/>
      <c r="WKF418" s="763"/>
      <c r="WKG418" s="761">
        <f>PRESUPUESTO!WKH80</f>
        <v>0</v>
      </c>
      <c r="WKH418" s="762"/>
      <c r="WKI418" s="762"/>
      <c r="WKJ418" s="762"/>
      <c r="WKK418" s="762"/>
      <c r="WKL418" s="762"/>
      <c r="WKM418" s="762"/>
      <c r="WKN418" s="763"/>
      <c r="WKO418" s="761">
        <f>PRESUPUESTO!WKP80</f>
        <v>0</v>
      </c>
      <c r="WKP418" s="762"/>
      <c r="WKQ418" s="762"/>
      <c r="WKR418" s="762"/>
      <c r="WKS418" s="762"/>
      <c r="WKT418" s="762"/>
      <c r="WKU418" s="762"/>
      <c r="WKV418" s="763"/>
      <c r="WKW418" s="761">
        <f>PRESUPUESTO!WKX80</f>
        <v>0</v>
      </c>
      <c r="WKX418" s="762"/>
      <c r="WKY418" s="762"/>
      <c r="WKZ418" s="762"/>
      <c r="WLA418" s="762"/>
      <c r="WLB418" s="762"/>
      <c r="WLC418" s="762"/>
      <c r="WLD418" s="763"/>
      <c r="WLE418" s="761">
        <f>PRESUPUESTO!WLF80</f>
        <v>0</v>
      </c>
      <c r="WLF418" s="762"/>
      <c r="WLG418" s="762"/>
      <c r="WLH418" s="762"/>
      <c r="WLI418" s="762"/>
      <c r="WLJ418" s="762"/>
      <c r="WLK418" s="762"/>
      <c r="WLL418" s="763"/>
      <c r="WLM418" s="761">
        <f>PRESUPUESTO!WLN80</f>
        <v>0</v>
      </c>
      <c r="WLN418" s="762"/>
      <c r="WLO418" s="762"/>
      <c r="WLP418" s="762"/>
      <c r="WLQ418" s="762"/>
      <c r="WLR418" s="762"/>
      <c r="WLS418" s="762"/>
      <c r="WLT418" s="763"/>
      <c r="WLU418" s="761">
        <f>PRESUPUESTO!WLV80</f>
        <v>0</v>
      </c>
      <c r="WLV418" s="762"/>
      <c r="WLW418" s="762"/>
      <c r="WLX418" s="762"/>
      <c r="WLY418" s="762"/>
      <c r="WLZ418" s="762"/>
      <c r="WMA418" s="762"/>
      <c r="WMB418" s="763"/>
      <c r="WMC418" s="761">
        <f>PRESUPUESTO!WMD80</f>
        <v>0</v>
      </c>
      <c r="WMD418" s="762"/>
      <c r="WME418" s="762"/>
      <c r="WMF418" s="762"/>
      <c r="WMG418" s="762"/>
      <c r="WMH418" s="762"/>
      <c r="WMI418" s="762"/>
      <c r="WMJ418" s="763"/>
      <c r="WMK418" s="761">
        <f>PRESUPUESTO!WML80</f>
        <v>0</v>
      </c>
      <c r="WML418" s="762"/>
      <c r="WMM418" s="762"/>
      <c r="WMN418" s="762"/>
      <c r="WMO418" s="762"/>
      <c r="WMP418" s="762"/>
      <c r="WMQ418" s="762"/>
      <c r="WMR418" s="763"/>
      <c r="WMS418" s="761">
        <f>PRESUPUESTO!WMT80</f>
        <v>0</v>
      </c>
      <c r="WMT418" s="762"/>
      <c r="WMU418" s="762"/>
      <c r="WMV418" s="762"/>
      <c r="WMW418" s="762"/>
      <c r="WMX418" s="762"/>
      <c r="WMY418" s="762"/>
      <c r="WMZ418" s="763"/>
      <c r="WNA418" s="761">
        <f>PRESUPUESTO!WNB80</f>
        <v>0</v>
      </c>
      <c r="WNB418" s="762"/>
      <c r="WNC418" s="762"/>
      <c r="WND418" s="762"/>
      <c r="WNE418" s="762"/>
      <c r="WNF418" s="762"/>
      <c r="WNG418" s="762"/>
      <c r="WNH418" s="763"/>
      <c r="WNI418" s="761">
        <f>PRESUPUESTO!WNJ80</f>
        <v>0</v>
      </c>
      <c r="WNJ418" s="762"/>
      <c r="WNK418" s="762"/>
      <c r="WNL418" s="762"/>
      <c r="WNM418" s="762"/>
      <c r="WNN418" s="762"/>
      <c r="WNO418" s="762"/>
      <c r="WNP418" s="763"/>
      <c r="WNQ418" s="761">
        <f>PRESUPUESTO!WNR80</f>
        <v>0</v>
      </c>
      <c r="WNR418" s="762"/>
      <c r="WNS418" s="762"/>
      <c r="WNT418" s="762"/>
      <c r="WNU418" s="762"/>
      <c r="WNV418" s="762"/>
      <c r="WNW418" s="762"/>
      <c r="WNX418" s="763"/>
      <c r="WNY418" s="761">
        <f>PRESUPUESTO!WNZ80</f>
        <v>0</v>
      </c>
      <c r="WNZ418" s="762"/>
      <c r="WOA418" s="762"/>
      <c r="WOB418" s="762"/>
      <c r="WOC418" s="762"/>
      <c r="WOD418" s="762"/>
      <c r="WOE418" s="762"/>
      <c r="WOF418" s="763"/>
      <c r="WOG418" s="761">
        <f>PRESUPUESTO!WOH80</f>
        <v>0</v>
      </c>
      <c r="WOH418" s="762"/>
      <c r="WOI418" s="762"/>
      <c r="WOJ418" s="762"/>
      <c r="WOK418" s="762"/>
      <c r="WOL418" s="762"/>
      <c r="WOM418" s="762"/>
      <c r="WON418" s="763"/>
      <c r="WOO418" s="761">
        <f>PRESUPUESTO!WOP80</f>
        <v>0</v>
      </c>
      <c r="WOP418" s="762"/>
      <c r="WOQ418" s="762"/>
      <c r="WOR418" s="762"/>
      <c r="WOS418" s="762"/>
      <c r="WOT418" s="762"/>
      <c r="WOU418" s="762"/>
      <c r="WOV418" s="763"/>
      <c r="WOW418" s="761">
        <f>PRESUPUESTO!WOX80</f>
        <v>0</v>
      </c>
      <c r="WOX418" s="762"/>
      <c r="WOY418" s="762"/>
      <c r="WOZ418" s="762"/>
      <c r="WPA418" s="762"/>
      <c r="WPB418" s="762"/>
      <c r="WPC418" s="762"/>
      <c r="WPD418" s="763"/>
      <c r="WPE418" s="761">
        <f>PRESUPUESTO!WPF80</f>
        <v>0</v>
      </c>
      <c r="WPF418" s="762"/>
      <c r="WPG418" s="762"/>
      <c r="WPH418" s="762"/>
      <c r="WPI418" s="762"/>
      <c r="WPJ418" s="762"/>
      <c r="WPK418" s="762"/>
      <c r="WPL418" s="763"/>
      <c r="WPM418" s="761">
        <f>PRESUPUESTO!WPN80</f>
        <v>0</v>
      </c>
      <c r="WPN418" s="762"/>
      <c r="WPO418" s="762"/>
      <c r="WPP418" s="762"/>
      <c r="WPQ418" s="762"/>
      <c r="WPR418" s="762"/>
      <c r="WPS418" s="762"/>
      <c r="WPT418" s="763"/>
      <c r="WPU418" s="761">
        <f>PRESUPUESTO!WPV80</f>
        <v>0</v>
      </c>
      <c r="WPV418" s="762"/>
      <c r="WPW418" s="762"/>
      <c r="WPX418" s="762"/>
      <c r="WPY418" s="762"/>
      <c r="WPZ418" s="762"/>
      <c r="WQA418" s="762"/>
      <c r="WQB418" s="763"/>
      <c r="WQC418" s="761">
        <f>PRESUPUESTO!WQD80</f>
        <v>0</v>
      </c>
      <c r="WQD418" s="762"/>
      <c r="WQE418" s="762"/>
      <c r="WQF418" s="762"/>
      <c r="WQG418" s="762"/>
      <c r="WQH418" s="762"/>
      <c r="WQI418" s="762"/>
      <c r="WQJ418" s="763"/>
      <c r="WQK418" s="761">
        <f>PRESUPUESTO!WQL80</f>
        <v>0</v>
      </c>
      <c r="WQL418" s="762"/>
      <c r="WQM418" s="762"/>
      <c r="WQN418" s="762"/>
      <c r="WQO418" s="762"/>
      <c r="WQP418" s="762"/>
      <c r="WQQ418" s="762"/>
      <c r="WQR418" s="763"/>
      <c r="WQS418" s="761">
        <f>PRESUPUESTO!WQT80</f>
        <v>0</v>
      </c>
      <c r="WQT418" s="762"/>
      <c r="WQU418" s="762"/>
      <c r="WQV418" s="762"/>
      <c r="WQW418" s="762"/>
      <c r="WQX418" s="762"/>
      <c r="WQY418" s="762"/>
      <c r="WQZ418" s="763"/>
      <c r="WRA418" s="761">
        <f>PRESUPUESTO!WRB80</f>
        <v>0</v>
      </c>
      <c r="WRB418" s="762"/>
      <c r="WRC418" s="762"/>
      <c r="WRD418" s="762"/>
      <c r="WRE418" s="762"/>
      <c r="WRF418" s="762"/>
      <c r="WRG418" s="762"/>
      <c r="WRH418" s="763"/>
      <c r="WRI418" s="761">
        <f>PRESUPUESTO!WRJ80</f>
        <v>0</v>
      </c>
      <c r="WRJ418" s="762"/>
      <c r="WRK418" s="762"/>
      <c r="WRL418" s="762"/>
      <c r="WRM418" s="762"/>
      <c r="WRN418" s="762"/>
      <c r="WRO418" s="762"/>
      <c r="WRP418" s="763"/>
      <c r="WRQ418" s="761">
        <f>PRESUPUESTO!WRR80</f>
        <v>0</v>
      </c>
      <c r="WRR418" s="762"/>
      <c r="WRS418" s="762"/>
      <c r="WRT418" s="762"/>
      <c r="WRU418" s="762"/>
      <c r="WRV418" s="762"/>
      <c r="WRW418" s="762"/>
      <c r="WRX418" s="763"/>
      <c r="WRY418" s="761">
        <f>PRESUPUESTO!WRZ80</f>
        <v>0</v>
      </c>
      <c r="WRZ418" s="762"/>
      <c r="WSA418" s="762"/>
      <c r="WSB418" s="762"/>
      <c r="WSC418" s="762"/>
      <c r="WSD418" s="762"/>
      <c r="WSE418" s="762"/>
      <c r="WSF418" s="763"/>
      <c r="WSG418" s="761">
        <f>PRESUPUESTO!WSH80</f>
        <v>0</v>
      </c>
      <c r="WSH418" s="762"/>
      <c r="WSI418" s="762"/>
      <c r="WSJ418" s="762"/>
      <c r="WSK418" s="762"/>
      <c r="WSL418" s="762"/>
      <c r="WSM418" s="762"/>
      <c r="WSN418" s="763"/>
      <c r="WSO418" s="761">
        <f>PRESUPUESTO!WSP80</f>
        <v>0</v>
      </c>
      <c r="WSP418" s="762"/>
      <c r="WSQ418" s="762"/>
      <c r="WSR418" s="762"/>
      <c r="WSS418" s="762"/>
      <c r="WST418" s="762"/>
      <c r="WSU418" s="762"/>
      <c r="WSV418" s="763"/>
      <c r="WSW418" s="761">
        <f>PRESUPUESTO!WSX80</f>
        <v>0</v>
      </c>
      <c r="WSX418" s="762"/>
      <c r="WSY418" s="762"/>
      <c r="WSZ418" s="762"/>
      <c r="WTA418" s="762"/>
      <c r="WTB418" s="762"/>
      <c r="WTC418" s="762"/>
      <c r="WTD418" s="763"/>
      <c r="WTE418" s="761">
        <f>PRESUPUESTO!WTF80</f>
        <v>0</v>
      </c>
      <c r="WTF418" s="762"/>
      <c r="WTG418" s="762"/>
      <c r="WTH418" s="762"/>
      <c r="WTI418" s="762"/>
      <c r="WTJ418" s="762"/>
      <c r="WTK418" s="762"/>
      <c r="WTL418" s="763"/>
      <c r="WTM418" s="761">
        <f>PRESUPUESTO!WTN80</f>
        <v>0</v>
      </c>
      <c r="WTN418" s="762"/>
      <c r="WTO418" s="762"/>
      <c r="WTP418" s="762"/>
      <c r="WTQ418" s="762"/>
      <c r="WTR418" s="762"/>
      <c r="WTS418" s="762"/>
      <c r="WTT418" s="763"/>
      <c r="WTU418" s="761">
        <f>PRESUPUESTO!WTV80</f>
        <v>0</v>
      </c>
      <c r="WTV418" s="762"/>
      <c r="WTW418" s="762"/>
      <c r="WTX418" s="762"/>
      <c r="WTY418" s="762"/>
      <c r="WTZ418" s="762"/>
      <c r="WUA418" s="762"/>
      <c r="WUB418" s="763"/>
      <c r="WUC418" s="761">
        <f>PRESUPUESTO!WUD80</f>
        <v>0</v>
      </c>
      <c r="WUD418" s="762"/>
      <c r="WUE418" s="762"/>
      <c r="WUF418" s="762"/>
      <c r="WUG418" s="762"/>
      <c r="WUH418" s="762"/>
      <c r="WUI418" s="762"/>
      <c r="WUJ418" s="763"/>
      <c r="WUK418" s="761">
        <f>PRESUPUESTO!WUL80</f>
        <v>0</v>
      </c>
      <c r="WUL418" s="762"/>
      <c r="WUM418" s="762"/>
      <c r="WUN418" s="762"/>
      <c r="WUO418" s="762"/>
      <c r="WUP418" s="762"/>
      <c r="WUQ418" s="762"/>
      <c r="WUR418" s="763"/>
      <c r="WUS418" s="761">
        <f>PRESUPUESTO!WUT80</f>
        <v>0</v>
      </c>
      <c r="WUT418" s="762"/>
      <c r="WUU418" s="762"/>
      <c r="WUV418" s="762"/>
      <c r="WUW418" s="762"/>
      <c r="WUX418" s="762"/>
      <c r="WUY418" s="762"/>
      <c r="WUZ418" s="763"/>
      <c r="WVA418" s="761">
        <f>PRESUPUESTO!WVB80</f>
        <v>0</v>
      </c>
      <c r="WVB418" s="762"/>
      <c r="WVC418" s="762"/>
      <c r="WVD418" s="762"/>
      <c r="WVE418" s="762"/>
      <c r="WVF418" s="762"/>
      <c r="WVG418" s="762"/>
      <c r="WVH418" s="763"/>
      <c r="WVI418" s="761">
        <f>PRESUPUESTO!WVJ80</f>
        <v>0</v>
      </c>
      <c r="WVJ418" s="762"/>
      <c r="WVK418" s="762"/>
      <c r="WVL418" s="762"/>
      <c r="WVM418" s="762"/>
      <c r="WVN418" s="762"/>
      <c r="WVO418" s="762"/>
      <c r="WVP418" s="763"/>
      <c r="WVQ418" s="761">
        <f>PRESUPUESTO!WVR80</f>
        <v>0</v>
      </c>
      <c r="WVR418" s="762"/>
      <c r="WVS418" s="762"/>
      <c r="WVT418" s="762"/>
      <c r="WVU418" s="762"/>
      <c r="WVV418" s="762"/>
      <c r="WVW418" s="762"/>
      <c r="WVX418" s="763"/>
      <c r="WVY418" s="761">
        <f>PRESUPUESTO!WVZ80</f>
        <v>0</v>
      </c>
      <c r="WVZ418" s="762"/>
      <c r="WWA418" s="762"/>
      <c r="WWB418" s="762"/>
      <c r="WWC418" s="762"/>
      <c r="WWD418" s="762"/>
      <c r="WWE418" s="762"/>
      <c r="WWF418" s="763"/>
      <c r="WWG418" s="761">
        <f>PRESUPUESTO!WWH80</f>
        <v>0</v>
      </c>
      <c r="WWH418" s="762"/>
      <c r="WWI418" s="762"/>
      <c r="WWJ418" s="762"/>
      <c r="WWK418" s="762"/>
      <c r="WWL418" s="762"/>
      <c r="WWM418" s="762"/>
      <c r="WWN418" s="763"/>
      <c r="WWO418" s="761">
        <f>PRESUPUESTO!WWP80</f>
        <v>0</v>
      </c>
      <c r="WWP418" s="762"/>
      <c r="WWQ418" s="762"/>
      <c r="WWR418" s="762"/>
      <c r="WWS418" s="762"/>
      <c r="WWT418" s="762"/>
      <c r="WWU418" s="762"/>
      <c r="WWV418" s="763"/>
      <c r="WWW418" s="761">
        <f>PRESUPUESTO!WWX80</f>
        <v>0</v>
      </c>
      <c r="WWX418" s="762"/>
      <c r="WWY418" s="762"/>
      <c r="WWZ418" s="762"/>
      <c r="WXA418" s="762"/>
      <c r="WXB418" s="762"/>
      <c r="WXC418" s="762"/>
      <c r="WXD418" s="763"/>
      <c r="WXE418" s="761">
        <f>PRESUPUESTO!WXF80</f>
        <v>0</v>
      </c>
      <c r="WXF418" s="762"/>
      <c r="WXG418" s="762"/>
      <c r="WXH418" s="762"/>
      <c r="WXI418" s="762"/>
      <c r="WXJ418" s="762"/>
      <c r="WXK418" s="762"/>
      <c r="WXL418" s="763"/>
      <c r="WXM418" s="761">
        <f>PRESUPUESTO!WXN80</f>
        <v>0</v>
      </c>
      <c r="WXN418" s="762"/>
      <c r="WXO418" s="762"/>
      <c r="WXP418" s="762"/>
      <c r="WXQ418" s="762"/>
      <c r="WXR418" s="762"/>
      <c r="WXS418" s="762"/>
      <c r="WXT418" s="763"/>
      <c r="WXU418" s="761">
        <f>PRESUPUESTO!WXV80</f>
        <v>0</v>
      </c>
      <c r="WXV418" s="762"/>
      <c r="WXW418" s="762"/>
      <c r="WXX418" s="762"/>
      <c r="WXY418" s="762"/>
      <c r="WXZ418" s="762"/>
      <c r="WYA418" s="762"/>
      <c r="WYB418" s="763"/>
      <c r="WYC418" s="761">
        <f>PRESUPUESTO!WYD80</f>
        <v>0</v>
      </c>
      <c r="WYD418" s="762"/>
      <c r="WYE418" s="762"/>
      <c r="WYF418" s="762"/>
      <c r="WYG418" s="762"/>
      <c r="WYH418" s="762"/>
      <c r="WYI418" s="762"/>
      <c r="WYJ418" s="763"/>
      <c r="WYK418" s="761">
        <f>PRESUPUESTO!WYL80</f>
        <v>0</v>
      </c>
      <c r="WYL418" s="762"/>
      <c r="WYM418" s="762"/>
      <c r="WYN418" s="762"/>
      <c r="WYO418" s="762"/>
      <c r="WYP418" s="762"/>
      <c r="WYQ418" s="762"/>
      <c r="WYR418" s="763"/>
      <c r="WYS418" s="761">
        <f>PRESUPUESTO!WYT80</f>
        <v>0</v>
      </c>
      <c r="WYT418" s="762"/>
      <c r="WYU418" s="762"/>
      <c r="WYV418" s="762"/>
      <c r="WYW418" s="762"/>
      <c r="WYX418" s="762"/>
      <c r="WYY418" s="762"/>
      <c r="WYZ418" s="763"/>
      <c r="WZA418" s="761">
        <f>PRESUPUESTO!WZB80</f>
        <v>0</v>
      </c>
      <c r="WZB418" s="762"/>
      <c r="WZC418" s="762"/>
      <c r="WZD418" s="762"/>
      <c r="WZE418" s="762"/>
      <c r="WZF418" s="762"/>
      <c r="WZG418" s="762"/>
      <c r="WZH418" s="763"/>
      <c r="WZI418" s="761">
        <f>PRESUPUESTO!WZJ80</f>
        <v>0</v>
      </c>
      <c r="WZJ418" s="762"/>
      <c r="WZK418" s="762"/>
      <c r="WZL418" s="762"/>
      <c r="WZM418" s="762"/>
      <c r="WZN418" s="762"/>
      <c r="WZO418" s="762"/>
      <c r="WZP418" s="763"/>
      <c r="WZQ418" s="761">
        <f>PRESUPUESTO!WZR80</f>
        <v>0</v>
      </c>
      <c r="WZR418" s="762"/>
      <c r="WZS418" s="762"/>
      <c r="WZT418" s="762"/>
      <c r="WZU418" s="762"/>
      <c r="WZV418" s="762"/>
      <c r="WZW418" s="762"/>
      <c r="WZX418" s="763"/>
      <c r="WZY418" s="761">
        <f>PRESUPUESTO!WZZ80</f>
        <v>0</v>
      </c>
      <c r="WZZ418" s="762"/>
      <c r="XAA418" s="762"/>
      <c r="XAB418" s="762"/>
      <c r="XAC418" s="762"/>
      <c r="XAD418" s="762"/>
      <c r="XAE418" s="762"/>
      <c r="XAF418" s="763"/>
      <c r="XAG418" s="761">
        <f>PRESUPUESTO!XAH80</f>
        <v>0</v>
      </c>
      <c r="XAH418" s="762"/>
      <c r="XAI418" s="762"/>
      <c r="XAJ418" s="762"/>
      <c r="XAK418" s="762"/>
      <c r="XAL418" s="762"/>
      <c r="XAM418" s="762"/>
      <c r="XAN418" s="763"/>
      <c r="XAO418" s="761">
        <f>PRESUPUESTO!XAP80</f>
        <v>0</v>
      </c>
      <c r="XAP418" s="762"/>
      <c r="XAQ418" s="762"/>
      <c r="XAR418" s="762"/>
      <c r="XAS418" s="762"/>
      <c r="XAT418" s="762"/>
      <c r="XAU418" s="762"/>
      <c r="XAV418" s="763"/>
      <c r="XAW418" s="761">
        <f>PRESUPUESTO!XAX80</f>
        <v>0</v>
      </c>
      <c r="XAX418" s="762"/>
      <c r="XAY418" s="762"/>
      <c r="XAZ418" s="762"/>
      <c r="XBA418" s="762"/>
      <c r="XBB418" s="762"/>
      <c r="XBC418" s="762"/>
      <c r="XBD418" s="763"/>
      <c r="XBE418" s="761">
        <f>PRESUPUESTO!XBF80</f>
        <v>0</v>
      </c>
      <c r="XBF418" s="762"/>
      <c r="XBG418" s="762"/>
      <c r="XBH418" s="762"/>
      <c r="XBI418" s="762"/>
      <c r="XBJ418" s="762"/>
      <c r="XBK418" s="762"/>
      <c r="XBL418" s="763"/>
      <c r="XBM418" s="761">
        <f>PRESUPUESTO!XBN80</f>
        <v>0</v>
      </c>
      <c r="XBN418" s="762"/>
      <c r="XBO418" s="762"/>
      <c r="XBP418" s="762"/>
      <c r="XBQ418" s="762"/>
      <c r="XBR418" s="762"/>
      <c r="XBS418" s="762"/>
      <c r="XBT418" s="763"/>
      <c r="XBU418" s="761">
        <f>PRESUPUESTO!XBV80</f>
        <v>0</v>
      </c>
      <c r="XBV418" s="762"/>
      <c r="XBW418" s="762"/>
      <c r="XBX418" s="762"/>
      <c r="XBY418" s="762"/>
      <c r="XBZ418" s="762"/>
      <c r="XCA418" s="762"/>
      <c r="XCB418" s="763"/>
      <c r="XCC418" s="761">
        <f>PRESUPUESTO!XCD80</f>
        <v>0</v>
      </c>
      <c r="XCD418" s="762"/>
      <c r="XCE418" s="762"/>
      <c r="XCF418" s="762"/>
      <c r="XCG418" s="762"/>
      <c r="XCH418" s="762"/>
      <c r="XCI418" s="762"/>
      <c r="XCJ418" s="763"/>
      <c r="XCK418" s="761">
        <f>PRESUPUESTO!XCL80</f>
        <v>0</v>
      </c>
      <c r="XCL418" s="762"/>
      <c r="XCM418" s="762"/>
      <c r="XCN418" s="762"/>
      <c r="XCO418" s="762"/>
      <c r="XCP418" s="762"/>
      <c r="XCQ418" s="762"/>
      <c r="XCR418" s="763"/>
      <c r="XCS418" s="761">
        <f>PRESUPUESTO!XCT80</f>
        <v>0</v>
      </c>
      <c r="XCT418" s="762"/>
      <c r="XCU418" s="762"/>
      <c r="XCV418" s="762"/>
      <c r="XCW418" s="762"/>
      <c r="XCX418" s="762"/>
      <c r="XCY418" s="762"/>
      <c r="XCZ418" s="763"/>
      <c r="XDA418" s="761">
        <f>PRESUPUESTO!XDB80</f>
        <v>0</v>
      </c>
      <c r="XDB418" s="762"/>
      <c r="XDC418" s="762"/>
      <c r="XDD418" s="762"/>
      <c r="XDE418" s="762"/>
      <c r="XDF418" s="762"/>
      <c r="XDG418" s="762"/>
      <c r="XDH418" s="763"/>
      <c r="XDI418" s="761">
        <f>PRESUPUESTO!XDJ80</f>
        <v>0</v>
      </c>
      <c r="XDJ418" s="762"/>
      <c r="XDK418" s="762"/>
      <c r="XDL418" s="762"/>
      <c r="XDM418" s="762"/>
      <c r="XDN418" s="762"/>
      <c r="XDO418" s="762"/>
      <c r="XDP418" s="763"/>
      <c r="XDQ418" s="761">
        <f>PRESUPUESTO!XDR80</f>
        <v>0</v>
      </c>
      <c r="XDR418" s="762"/>
      <c r="XDS418" s="762"/>
      <c r="XDT418" s="762"/>
      <c r="XDU418" s="762"/>
      <c r="XDV418" s="762"/>
      <c r="XDW418" s="762"/>
      <c r="XDX418" s="763"/>
      <c r="XDY418" s="761">
        <f>PRESUPUESTO!XDZ80</f>
        <v>0</v>
      </c>
      <c r="XDZ418" s="762"/>
      <c r="XEA418" s="762"/>
      <c r="XEB418" s="762"/>
      <c r="XEC418" s="762"/>
      <c r="XED418" s="762"/>
      <c r="XEE418" s="762"/>
      <c r="XEF418" s="763"/>
      <c r="XEG418" s="761">
        <f>PRESUPUESTO!XEH80</f>
        <v>0</v>
      </c>
      <c r="XEH418" s="762"/>
      <c r="XEI418" s="762"/>
      <c r="XEJ418" s="762"/>
      <c r="XEK418" s="762"/>
      <c r="XEL418" s="762"/>
      <c r="XEM418" s="762"/>
      <c r="XEN418" s="763"/>
      <c r="XEO418" s="761">
        <f>PRESUPUESTO!XEP80</f>
        <v>0</v>
      </c>
      <c r="XEP418" s="762"/>
      <c r="XEQ418" s="762"/>
      <c r="XER418" s="762"/>
      <c r="XES418" s="762"/>
      <c r="XET418" s="762"/>
      <c r="XEU418" s="762"/>
      <c r="XEV418" s="763"/>
      <c r="XEW418" s="761">
        <f>PRESUPUESTO!XEX80</f>
        <v>0</v>
      </c>
      <c r="XEX418" s="762"/>
      <c r="XEY418" s="762"/>
      <c r="XEZ418" s="762"/>
      <c r="XFA418" s="762"/>
      <c r="XFB418" s="762"/>
      <c r="XFC418" s="762"/>
      <c r="XFD418" s="763"/>
    </row>
    <row r="419" spans="1:16384" ht="17.100000000000001" customHeight="1" x14ac:dyDescent="0.3">
      <c r="A419" s="541">
        <f>PRESUPUESTO!A29</f>
        <v>4.2</v>
      </c>
      <c r="B419" s="791" t="str">
        <f>PRESUPUESTO!B29</f>
        <v>SUMINISTRO E INSTALACIÓN DE KIT DE LLAVES PARA LAVAPLATOS</v>
      </c>
      <c r="C419" s="792"/>
      <c r="D419" s="792"/>
      <c r="E419" s="792"/>
      <c r="F419" s="793"/>
      <c r="G419" s="542" t="s">
        <v>28</v>
      </c>
      <c r="H419" s="543" t="str">
        <f>PRESUPUESTO!D30</f>
        <v>UND</v>
      </c>
    </row>
    <row r="420" spans="1:16384" ht="17.100000000000001" customHeight="1" x14ac:dyDescent="0.3">
      <c r="A420" s="540"/>
      <c r="B420" s="538"/>
      <c r="C420" s="538"/>
      <c r="D420" s="538"/>
      <c r="E420" s="538"/>
      <c r="F420" s="538"/>
      <c r="G420" s="241"/>
      <c r="H420" s="539"/>
    </row>
    <row r="421" spans="1:16384" ht="17.100000000000001" customHeight="1" x14ac:dyDescent="0.3">
      <c r="A421" s="205" t="s">
        <v>29</v>
      </c>
      <c r="B421" s="767" t="s">
        <v>30</v>
      </c>
      <c r="C421" s="768"/>
      <c r="D421" s="768"/>
      <c r="E421" s="768"/>
      <c r="F421" s="768"/>
      <c r="G421" s="769"/>
      <c r="H421" s="358"/>
    </row>
    <row r="422" spans="1:16384" ht="17.100000000000001" customHeight="1" x14ac:dyDescent="0.3">
      <c r="A422" s="224"/>
      <c r="B422" s="770" t="s">
        <v>31</v>
      </c>
      <c r="C422" s="771"/>
      <c r="D422" s="224" t="s">
        <v>32</v>
      </c>
      <c r="E422" s="224" t="s">
        <v>33</v>
      </c>
      <c r="F422" s="224" t="s">
        <v>34</v>
      </c>
      <c r="G422" s="224" t="s">
        <v>35</v>
      </c>
      <c r="H422" s="358"/>
    </row>
    <row r="423" spans="1:16384" ht="17.100000000000001" customHeight="1" x14ac:dyDescent="0.3">
      <c r="A423" s="198"/>
      <c r="B423" s="770" t="s">
        <v>67</v>
      </c>
      <c r="C423" s="771"/>
      <c r="D423" s="198"/>
      <c r="E423" s="206"/>
      <c r="F423" s="206">
        <v>0.1</v>
      </c>
      <c r="G423" s="217">
        <f>ROUND((H438*F423),2)</f>
        <v>297.5</v>
      </c>
      <c r="H423" s="358"/>
    </row>
    <row r="424" spans="1:16384" ht="17.100000000000001" customHeight="1" x14ac:dyDescent="0.3">
      <c r="A424" s="198"/>
      <c r="B424" s="770"/>
      <c r="C424" s="771"/>
      <c r="D424" s="198"/>
      <c r="E424" s="206"/>
      <c r="F424" s="206"/>
      <c r="G424" s="206"/>
      <c r="H424" s="358"/>
    </row>
    <row r="425" spans="1:16384" ht="17.100000000000001" customHeight="1" x14ac:dyDescent="0.3">
      <c r="A425" s="198"/>
      <c r="B425" s="770"/>
      <c r="C425" s="771"/>
      <c r="D425" s="198"/>
      <c r="E425" s="206"/>
      <c r="F425" s="206"/>
      <c r="G425" s="206"/>
      <c r="H425" s="358"/>
    </row>
    <row r="426" spans="1:16384" ht="17.100000000000001" customHeight="1" x14ac:dyDescent="0.3">
      <c r="A426" s="247"/>
      <c r="E426" s="207" t="s">
        <v>36</v>
      </c>
      <c r="F426" s="207"/>
      <c r="G426" s="207"/>
      <c r="H426" s="358">
        <f>SUM(G423:G425)</f>
        <v>297.5</v>
      </c>
    </row>
    <row r="427" spans="1:16384" ht="17.100000000000001" customHeight="1" x14ac:dyDescent="0.3">
      <c r="A427" s="205" t="s">
        <v>37</v>
      </c>
      <c r="B427" s="767" t="s">
        <v>38</v>
      </c>
      <c r="C427" s="768"/>
      <c r="D427" s="768"/>
      <c r="E427" s="768"/>
      <c r="F427" s="768"/>
      <c r="G427" s="769"/>
      <c r="H427" s="358"/>
    </row>
    <row r="428" spans="1:16384" ht="17.100000000000001" customHeight="1" x14ac:dyDescent="0.3">
      <c r="A428" s="224"/>
      <c r="B428" s="770" t="s">
        <v>31</v>
      </c>
      <c r="C428" s="771"/>
      <c r="D428" s="198" t="s">
        <v>12</v>
      </c>
      <c r="E428" s="208" t="s">
        <v>39</v>
      </c>
      <c r="F428" s="208" t="s">
        <v>40</v>
      </c>
      <c r="G428" s="208" t="s">
        <v>35</v>
      </c>
      <c r="H428" s="358"/>
    </row>
    <row r="429" spans="1:16384" ht="17.100000000000001" customHeight="1" x14ac:dyDescent="0.3">
      <c r="A429" s="198"/>
      <c r="B429" s="525" t="str">
        <f>INSUMOS!A29</f>
        <v>Grifería Lavaplatos Mezclador 8 Pulgadas Piana Gricol</v>
      </c>
      <c r="C429" s="526"/>
      <c r="D429" s="220" t="s">
        <v>5</v>
      </c>
      <c r="E429" s="206">
        <v>1</v>
      </c>
      <c r="F429" s="527">
        <f>INSUMOS!D29</f>
        <v>75000</v>
      </c>
      <c r="G429" s="206">
        <f>ROUND((E429*F429),2)</f>
        <v>75000</v>
      </c>
      <c r="H429" s="358"/>
    </row>
    <row r="430" spans="1:16384" ht="17.100000000000001" customHeight="1" x14ac:dyDescent="0.3">
      <c r="A430" s="198"/>
      <c r="B430" s="774"/>
      <c r="C430" s="775"/>
      <c r="D430" s="220"/>
      <c r="E430" s="497"/>
      <c r="F430" s="357"/>
      <c r="G430" s="206"/>
      <c r="H430" s="358"/>
    </row>
    <row r="431" spans="1:16384" ht="17.100000000000001" customHeight="1" x14ac:dyDescent="0.3">
      <c r="A431" s="198"/>
      <c r="B431" s="776"/>
      <c r="C431" s="777"/>
      <c r="D431" s="220"/>
      <c r="E431" s="206"/>
      <c r="F431" s="527"/>
      <c r="G431" s="206"/>
      <c r="H431" s="358"/>
    </row>
    <row r="432" spans="1:16384" ht="17.100000000000001" customHeight="1" x14ac:dyDescent="0.3">
      <c r="A432" s="247" t="s">
        <v>41</v>
      </c>
      <c r="E432" s="207" t="s">
        <v>42</v>
      </c>
      <c r="F432" s="207"/>
      <c r="G432" s="207"/>
      <c r="H432" s="358">
        <f>(SUM(G429:G431))</f>
        <v>75000</v>
      </c>
    </row>
    <row r="433" spans="1:8" ht="17.100000000000001" customHeight="1" x14ac:dyDescent="0.3">
      <c r="A433" s="205" t="s">
        <v>43</v>
      </c>
      <c r="B433" s="767" t="s">
        <v>44</v>
      </c>
      <c r="C433" s="768"/>
      <c r="D433" s="768"/>
      <c r="E433" s="768"/>
      <c r="F433" s="768"/>
      <c r="G433" s="769"/>
      <c r="H433" s="358"/>
    </row>
    <row r="434" spans="1:8" ht="17.100000000000001" customHeight="1" x14ac:dyDescent="0.3">
      <c r="A434" s="198" t="s">
        <v>45</v>
      </c>
      <c r="B434" s="224" t="s">
        <v>31</v>
      </c>
      <c r="C434" s="224" t="s">
        <v>46</v>
      </c>
      <c r="D434" s="224" t="s">
        <v>47</v>
      </c>
      <c r="E434" s="208" t="s">
        <v>48</v>
      </c>
      <c r="F434" s="206" t="s">
        <v>34</v>
      </c>
      <c r="G434" s="206" t="s">
        <v>35</v>
      </c>
      <c r="H434" s="358"/>
    </row>
    <row r="435" spans="1:8" ht="17.100000000000001" customHeight="1" x14ac:dyDescent="0.3">
      <c r="A435" s="198">
        <v>1</v>
      </c>
      <c r="B435" s="198" t="s">
        <v>189</v>
      </c>
      <c r="C435" s="210">
        <v>60000</v>
      </c>
      <c r="D435" s="211">
        <v>0.75</v>
      </c>
      <c r="E435" s="209">
        <f>+(A435*C435)+(A435*C435*D435)</f>
        <v>105000</v>
      </c>
      <c r="F435" s="220">
        <v>100</v>
      </c>
      <c r="G435" s="217">
        <f>ROUND(((E435)/(F435)),2)</f>
        <v>1050</v>
      </c>
      <c r="H435" s="358"/>
    </row>
    <row r="436" spans="1:8" ht="17.100000000000001" customHeight="1" x14ac:dyDescent="0.3">
      <c r="A436" s="198">
        <v>1</v>
      </c>
      <c r="B436" s="198" t="s">
        <v>232</v>
      </c>
      <c r="C436" s="210">
        <v>110000</v>
      </c>
      <c r="D436" s="211">
        <v>0.75</v>
      </c>
      <c r="E436" s="209">
        <f>+(A436*C436)+(A436*C436*D436)</f>
        <v>192500</v>
      </c>
      <c r="F436" s="220">
        <v>100</v>
      </c>
      <c r="G436" s="217">
        <f>ROUND(((E436)/(F436)),2)</f>
        <v>1925</v>
      </c>
      <c r="H436" s="358"/>
    </row>
    <row r="437" spans="1:8" ht="17.100000000000001" customHeight="1" x14ac:dyDescent="0.3">
      <c r="A437" s="198"/>
      <c r="B437" s="198"/>
      <c r="C437" s="198"/>
      <c r="D437" s="198"/>
      <c r="E437" s="206"/>
      <c r="F437" s="206"/>
      <c r="G437" s="206"/>
      <c r="H437" s="358"/>
    </row>
    <row r="438" spans="1:8" ht="17.100000000000001" customHeight="1" x14ac:dyDescent="0.3">
      <c r="A438" s="247"/>
      <c r="E438" s="207" t="s">
        <v>50</v>
      </c>
      <c r="F438" s="207"/>
      <c r="G438" s="207"/>
      <c r="H438" s="358">
        <f>SUM(G435)+(G436)</f>
        <v>2975</v>
      </c>
    </row>
    <row r="439" spans="1:8" ht="17.100000000000001" customHeight="1" x14ac:dyDescent="0.3">
      <c r="A439" s="205" t="s">
        <v>51</v>
      </c>
      <c r="B439" s="767" t="s">
        <v>18</v>
      </c>
      <c r="C439" s="768"/>
      <c r="D439" s="768"/>
      <c r="E439" s="768"/>
      <c r="F439" s="768"/>
      <c r="G439" s="769"/>
      <c r="H439" s="358"/>
    </row>
    <row r="440" spans="1:8" ht="17.100000000000001" customHeight="1" x14ac:dyDescent="0.3">
      <c r="A440" s="198"/>
      <c r="B440" s="198" t="s">
        <v>31</v>
      </c>
      <c r="C440" s="224" t="s">
        <v>12</v>
      </c>
      <c r="D440" s="224" t="s">
        <v>13</v>
      </c>
      <c r="E440" s="224" t="s">
        <v>52</v>
      </c>
      <c r="F440" s="224"/>
      <c r="G440" s="206" t="s">
        <v>53</v>
      </c>
      <c r="H440" s="358"/>
    </row>
    <row r="441" spans="1:8" ht="17.100000000000001" customHeight="1" x14ac:dyDescent="0.3">
      <c r="A441" s="198"/>
      <c r="B441" s="198"/>
      <c r="C441" s="213"/>
      <c r="D441" s="198"/>
      <c r="E441" s="206"/>
      <c r="F441" s="206"/>
      <c r="G441" s="206"/>
      <c r="H441" s="358"/>
    </row>
    <row r="442" spans="1:8" ht="17.100000000000001" customHeight="1" x14ac:dyDescent="0.3">
      <c r="A442" s="198"/>
      <c r="B442" s="198"/>
      <c r="C442" s="209"/>
      <c r="D442" s="198"/>
      <c r="E442" s="206"/>
      <c r="F442" s="206"/>
      <c r="G442" s="206"/>
      <c r="H442" s="358"/>
    </row>
    <row r="443" spans="1:8" ht="17.100000000000001" customHeight="1" x14ac:dyDescent="0.3">
      <c r="A443" s="198"/>
      <c r="B443" s="198"/>
      <c r="C443" s="198"/>
      <c r="D443" s="198"/>
      <c r="E443" s="206"/>
      <c r="F443" s="206"/>
      <c r="G443" s="206"/>
      <c r="H443" s="358"/>
    </row>
    <row r="444" spans="1:8" ht="17.100000000000001" customHeight="1" x14ac:dyDescent="0.3">
      <c r="A444" s="247"/>
      <c r="E444" s="207" t="s">
        <v>50</v>
      </c>
      <c r="F444" s="207"/>
      <c r="G444" s="207"/>
      <c r="H444" s="358">
        <f>ROUND(SUM(G441)+(G442),0)</f>
        <v>0</v>
      </c>
    </row>
    <row r="445" spans="1:8" ht="17.100000000000001" customHeight="1" x14ac:dyDescent="0.3">
      <c r="A445" s="246"/>
      <c r="E445" s="207"/>
      <c r="F445" s="207"/>
      <c r="G445" s="207"/>
      <c r="H445" s="358"/>
    </row>
    <row r="446" spans="1:8" ht="17.100000000000001" customHeight="1" x14ac:dyDescent="0.3">
      <c r="A446" s="246"/>
      <c r="D446" s="214" t="s">
        <v>54</v>
      </c>
      <c r="E446" s="215"/>
      <c r="F446" s="215"/>
      <c r="G446" s="215"/>
      <c r="H446" s="358">
        <f>ROUND((SUM(H426:H445)),2)</f>
        <v>78272.5</v>
      </c>
    </row>
    <row r="447" spans="1:8" ht="17.100000000000001" customHeight="1" x14ac:dyDescent="0.3">
      <c r="A447" s="246"/>
      <c r="E447" s="207"/>
      <c r="F447" s="207"/>
      <c r="G447" s="207"/>
      <c r="H447" s="358"/>
    </row>
    <row r="448" spans="1:8" ht="17.100000000000001" customHeight="1" x14ac:dyDescent="0.3">
      <c r="A448" s="205" t="s">
        <v>55</v>
      </c>
      <c r="B448" s="767" t="s">
        <v>56</v>
      </c>
      <c r="C448" s="768"/>
      <c r="D448" s="768"/>
      <c r="E448" s="768"/>
      <c r="F448" s="768"/>
      <c r="G448" s="769"/>
      <c r="H448" s="358"/>
    </row>
    <row r="449" spans="1:8" ht="17.100000000000001" customHeight="1" x14ac:dyDescent="0.3">
      <c r="A449" s="224"/>
      <c r="B449" s="224" t="s">
        <v>31</v>
      </c>
      <c r="C449" s="224" t="s">
        <v>57</v>
      </c>
      <c r="D449" s="198" t="s">
        <v>58</v>
      </c>
      <c r="E449" s="206"/>
      <c r="F449" s="206" t="s">
        <v>59</v>
      </c>
      <c r="G449" s="206"/>
      <c r="H449" s="358"/>
    </row>
    <row r="450" spans="1:8" ht="17.100000000000001" customHeight="1" x14ac:dyDescent="0.3">
      <c r="A450" s="198"/>
      <c r="B450" s="224" t="s">
        <v>60</v>
      </c>
      <c r="C450" s="211">
        <v>0.27</v>
      </c>
      <c r="D450" s="198"/>
      <c r="E450" s="209"/>
      <c r="F450" s="198"/>
      <c r="G450" s="217">
        <f>ROUND((H446*C450),2)</f>
        <v>21133.58</v>
      </c>
      <c r="H450" s="358"/>
    </row>
    <row r="451" spans="1:8" ht="17.100000000000001" customHeight="1" x14ac:dyDescent="0.3">
      <c r="A451" s="198"/>
      <c r="B451" s="224" t="s">
        <v>61</v>
      </c>
      <c r="C451" s="211">
        <v>0.02</v>
      </c>
      <c r="D451" s="198"/>
      <c r="E451" s="209"/>
      <c r="F451" s="198"/>
      <c r="G451" s="217">
        <f>ROUND((H446*C451),2)</f>
        <v>1565.45</v>
      </c>
      <c r="H451" s="358"/>
    </row>
    <row r="452" spans="1:8" ht="17.100000000000001" customHeight="1" x14ac:dyDescent="0.3">
      <c r="A452" s="198"/>
      <c r="B452" s="224" t="s">
        <v>62</v>
      </c>
      <c r="C452" s="211">
        <v>0.03</v>
      </c>
      <c r="D452" s="198"/>
      <c r="E452" s="209"/>
      <c r="F452" s="198"/>
      <c r="G452" s="217">
        <f>ROUND((H446*C452),2)</f>
        <v>2348.1799999999998</v>
      </c>
      <c r="H452" s="358"/>
    </row>
    <row r="453" spans="1:8" ht="17.100000000000001" customHeight="1" x14ac:dyDescent="0.3">
      <c r="A453" s="246"/>
      <c r="D453" s="214" t="s">
        <v>63</v>
      </c>
      <c r="E453" s="215"/>
      <c r="F453" s="215"/>
      <c r="G453" s="215"/>
      <c r="H453" s="358">
        <f>SUM(G449:G452)</f>
        <v>25047.210000000003</v>
      </c>
    </row>
    <row r="454" spans="1:8" ht="17.100000000000001" customHeight="1" x14ac:dyDescent="0.3">
      <c r="A454" s="246"/>
      <c r="E454" s="207"/>
      <c r="F454" s="207"/>
      <c r="G454" s="207"/>
      <c r="H454" s="358"/>
    </row>
    <row r="455" spans="1:8" ht="17.100000000000001" customHeight="1" x14ac:dyDescent="0.3">
      <c r="A455" s="246"/>
      <c r="D455" s="214" t="s">
        <v>64</v>
      </c>
      <c r="E455" s="215"/>
      <c r="F455" s="215"/>
      <c r="G455" s="207"/>
      <c r="H455" s="358">
        <f>H446+H453</f>
        <v>103319.71</v>
      </c>
    </row>
    <row r="456" spans="1:8" ht="17.100000000000001" customHeight="1" x14ac:dyDescent="0.3">
      <c r="A456" s="246"/>
      <c r="D456" s="214"/>
      <c r="E456" s="215"/>
      <c r="F456" s="215"/>
      <c r="G456" s="207"/>
      <c r="H456" s="358"/>
    </row>
    <row r="457" spans="1:8" ht="17.100000000000001" customHeight="1" x14ac:dyDescent="0.3">
      <c r="A457" s="246"/>
      <c r="E457" s="215"/>
      <c r="F457" s="215"/>
      <c r="G457" s="207"/>
      <c r="H457" s="358"/>
    </row>
    <row r="458" spans="1:8" ht="17.100000000000001" customHeight="1" x14ac:dyDescent="0.3">
      <c r="A458" s="204"/>
      <c r="B458" s="203"/>
      <c r="E458" s="218"/>
      <c r="F458" s="219"/>
      <c r="G458" s="202"/>
      <c r="H458" s="358"/>
    </row>
    <row r="459" spans="1:8" ht="17.100000000000001" customHeight="1" x14ac:dyDescent="0.3">
      <c r="A459" s="248" t="s">
        <v>240</v>
      </c>
      <c r="B459" s="216"/>
      <c r="E459" s="222" t="s">
        <v>229</v>
      </c>
      <c r="F459" s="499"/>
      <c r="G459" s="499"/>
      <c r="H459" s="500"/>
    </row>
    <row r="460" spans="1:8" ht="17.100000000000001" customHeight="1" x14ac:dyDescent="0.3">
      <c r="A460" s="201" t="s">
        <v>242</v>
      </c>
      <c r="B460" s="216"/>
      <c r="E460" s="216" t="s">
        <v>177</v>
      </c>
      <c r="F460" s="499"/>
      <c r="G460" s="499"/>
      <c r="H460" s="500"/>
    </row>
    <row r="461" spans="1:8" ht="17.100000000000001" customHeight="1" x14ac:dyDescent="0.3">
      <c r="A461" s="249" t="s">
        <v>241</v>
      </c>
      <c r="B461" s="250"/>
      <c r="C461" s="203"/>
      <c r="D461" s="203"/>
      <c r="E461" s="216" t="s">
        <v>153</v>
      </c>
      <c r="F461" s="501"/>
      <c r="G461" s="501"/>
      <c r="H461" s="502"/>
    </row>
    <row r="462" spans="1:8" ht="17.100000000000001" customHeight="1" x14ac:dyDescent="0.3">
      <c r="A462" s="216"/>
      <c r="B462" s="216"/>
      <c r="E462" s="222"/>
      <c r="F462" s="499"/>
      <c r="G462" s="499"/>
      <c r="H462" s="499"/>
    </row>
    <row r="463" spans="1:8" ht="17.100000000000001" customHeight="1" x14ac:dyDescent="0.3">
      <c r="A463" s="778"/>
      <c r="B463" s="779"/>
      <c r="C463" s="708" t="s">
        <v>224</v>
      </c>
      <c r="D463" s="710" t="s">
        <v>225</v>
      </c>
      <c r="E463" s="743"/>
      <c r="F463" s="266">
        <v>103</v>
      </c>
      <c r="G463" s="744"/>
      <c r="H463" s="745"/>
    </row>
    <row r="464" spans="1:8" ht="17.100000000000001" customHeight="1" x14ac:dyDescent="0.3">
      <c r="A464" s="780"/>
      <c r="B464" s="781"/>
      <c r="C464" s="709"/>
      <c r="D464" s="720" t="s">
        <v>195</v>
      </c>
      <c r="E464" s="750"/>
      <c r="F464" s="752">
        <v>51</v>
      </c>
      <c r="G464" s="746"/>
      <c r="H464" s="747"/>
    </row>
    <row r="465" spans="1:8" ht="17.100000000000001" customHeight="1" x14ac:dyDescent="0.3">
      <c r="A465" s="780"/>
      <c r="B465" s="781"/>
      <c r="C465" s="299" t="s">
        <v>196</v>
      </c>
      <c r="D465" s="722"/>
      <c r="E465" s="751"/>
      <c r="F465" s="753"/>
      <c r="G465" s="746"/>
      <c r="H465" s="747"/>
    </row>
    <row r="466" spans="1:8" ht="17.100000000000001" customHeight="1" x14ac:dyDescent="0.3">
      <c r="A466" s="780"/>
      <c r="B466" s="781"/>
      <c r="C466" s="300" t="s">
        <v>197</v>
      </c>
      <c r="D466" s="727" t="s">
        <v>198</v>
      </c>
      <c r="E466" s="754"/>
      <c r="F466" s="301">
        <v>1</v>
      </c>
      <c r="G466" s="746"/>
      <c r="H466" s="747"/>
    </row>
    <row r="467" spans="1:8" ht="27.6" customHeight="1" x14ac:dyDescent="0.3">
      <c r="A467" s="780"/>
      <c r="B467" s="781"/>
      <c r="C467" s="755" t="s">
        <v>199</v>
      </c>
      <c r="D467" s="757" t="s">
        <v>200</v>
      </c>
      <c r="E467" s="758"/>
      <c r="F467" s="299" t="s">
        <v>201</v>
      </c>
      <c r="G467" s="746"/>
      <c r="H467" s="747"/>
    </row>
    <row r="468" spans="1:8" ht="17.100000000000001" customHeight="1" x14ac:dyDescent="0.3">
      <c r="A468" s="782"/>
      <c r="B468" s="783"/>
      <c r="C468" s="756"/>
      <c r="D468" s="759"/>
      <c r="E468" s="760"/>
      <c r="F468" s="302">
        <v>44216</v>
      </c>
      <c r="G468" s="748"/>
      <c r="H468" s="749"/>
    </row>
    <row r="469" spans="1:8" ht="21" customHeight="1" thickBot="1" x14ac:dyDescent="0.35">
      <c r="A469" s="761" t="str">
        <f>PRESUPUESTO!A8</f>
        <v xml:space="preserve">ADECUACIÓN AL CENTRO DE PRIMERA INFANCIA FRONTERAS DE PAZ SEDE PUERTO COLON DEL MUNICIPIO DE SAN MIGUEL PUTUMAYO </v>
      </c>
      <c r="B469" s="762"/>
      <c r="C469" s="762"/>
      <c r="D469" s="762"/>
      <c r="E469" s="762"/>
      <c r="F469" s="762"/>
      <c r="G469" s="762"/>
      <c r="H469" s="763"/>
    </row>
    <row r="470" spans="1:8" ht="17.100000000000001" customHeight="1" thickBot="1" x14ac:dyDescent="0.35">
      <c r="A470" s="339">
        <f>PRESUPUESTO!A30</f>
        <v>4.3</v>
      </c>
      <c r="B470" s="764" t="str">
        <f>PRESUPUESTO!B30</f>
        <v>SUMINISTRO E INSTALACIÓN DE KIT DE LLAVES PARA BAÑERA</v>
      </c>
      <c r="C470" s="765"/>
      <c r="D470" s="765"/>
      <c r="E470" s="765"/>
      <c r="F470" s="766"/>
      <c r="G470" s="340" t="s">
        <v>28</v>
      </c>
      <c r="H470" s="424" t="str">
        <f>PRESUPUESTO!D30</f>
        <v>UND</v>
      </c>
    </row>
    <row r="471" spans="1:8" ht="17.100000000000001" customHeight="1" x14ac:dyDescent="0.3">
      <c r="A471" s="246"/>
      <c r="H471" s="358"/>
    </row>
    <row r="472" spans="1:8" ht="17.100000000000001" customHeight="1" x14ac:dyDescent="0.3">
      <c r="A472" s="205" t="s">
        <v>29</v>
      </c>
      <c r="B472" s="767" t="s">
        <v>30</v>
      </c>
      <c r="C472" s="768"/>
      <c r="D472" s="768"/>
      <c r="E472" s="768"/>
      <c r="F472" s="768"/>
      <c r="G472" s="769"/>
      <c r="H472" s="358"/>
    </row>
    <row r="473" spans="1:8" ht="17.100000000000001" customHeight="1" x14ac:dyDescent="0.3">
      <c r="A473" s="224"/>
      <c r="B473" s="770" t="s">
        <v>31</v>
      </c>
      <c r="C473" s="771"/>
      <c r="D473" s="224" t="s">
        <v>32</v>
      </c>
      <c r="E473" s="224" t="s">
        <v>33</v>
      </c>
      <c r="F473" s="224" t="s">
        <v>34</v>
      </c>
      <c r="G473" s="224" t="s">
        <v>35</v>
      </c>
      <c r="H473" s="358"/>
    </row>
    <row r="474" spans="1:8" ht="17.100000000000001" customHeight="1" x14ac:dyDescent="0.3">
      <c r="A474" s="198"/>
      <c r="B474" s="770" t="s">
        <v>67</v>
      </c>
      <c r="C474" s="771"/>
      <c r="D474" s="198"/>
      <c r="E474" s="206"/>
      <c r="F474" s="206">
        <v>0.1</v>
      </c>
      <c r="G474" s="217">
        <f>ROUND((H490*F474),2)</f>
        <v>297.5</v>
      </c>
      <c r="H474" s="358"/>
    </row>
    <row r="475" spans="1:8" ht="17.100000000000001" customHeight="1" x14ac:dyDescent="0.3">
      <c r="A475" s="198"/>
      <c r="B475" s="770"/>
      <c r="C475" s="771"/>
      <c r="D475" s="198"/>
      <c r="E475" s="206"/>
      <c r="F475" s="206"/>
      <c r="G475" s="206"/>
      <c r="H475" s="358"/>
    </row>
    <row r="476" spans="1:8" ht="17.100000000000001" customHeight="1" x14ac:dyDescent="0.3">
      <c r="A476" s="198"/>
      <c r="B476" s="770"/>
      <c r="C476" s="771"/>
      <c r="D476" s="198"/>
      <c r="E476" s="206"/>
      <c r="F476" s="206"/>
      <c r="G476" s="206"/>
      <c r="H476" s="358"/>
    </row>
    <row r="477" spans="1:8" ht="17.100000000000001" customHeight="1" x14ac:dyDescent="0.3">
      <c r="A477" s="247"/>
      <c r="E477" s="207" t="s">
        <v>36</v>
      </c>
      <c r="F477" s="207"/>
      <c r="G477" s="207"/>
      <c r="H477" s="358">
        <f>SUM(G474:G476)</f>
        <v>297.5</v>
      </c>
    </row>
    <row r="478" spans="1:8" ht="17.100000000000001" customHeight="1" x14ac:dyDescent="0.3">
      <c r="A478" s="205" t="s">
        <v>37</v>
      </c>
      <c r="B478" s="767" t="s">
        <v>38</v>
      </c>
      <c r="C478" s="768"/>
      <c r="D478" s="768"/>
      <c r="E478" s="768"/>
      <c r="F478" s="768"/>
      <c r="G478" s="769"/>
      <c r="H478" s="358"/>
    </row>
    <row r="479" spans="1:8" ht="17.100000000000001" customHeight="1" x14ac:dyDescent="0.3">
      <c r="A479" s="224"/>
      <c r="B479" s="770" t="s">
        <v>31</v>
      </c>
      <c r="C479" s="771"/>
      <c r="D479" s="198" t="s">
        <v>12</v>
      </c>
      <c r="E479" s="208" t="s">
        <v>39</v>
      </c>
      <c r="F479" s="208" t="s">
        <v>40</v>
      </c>
      <c r="G479" s="208" t="s">
        <v>35</v>
      </c>
      <c r="H479" s="358"/>
    </row>
    <row r="480" spans="1:8" ht="17.100000000000001" customHeight="1" x14ac:dyDescent="0.3">
      <c r="A480" s="198"/>
      <c r="B480" s="776" t="str">
        <f>INSUMOS!A33</f>
        <v>BARROCK kit pulverizador bidé acero inoxidable</v>
      </c>
      <c r="C480" s="777"/>
      <c r="D480" s="220" t="s">
        <v>5</v>
      </c>
      <c r="E480" s="206">
        <v>1</v>
      </c>
      <c r="F480" s="527">
        <f>INSUMOS!D33</f>
        <v>83543</v>
      </c>
      <c r="G480" s="206">
        <f>ROUND((E480*F480),2)</f>
        <v>83543</v>
      </c>
      <c r="H480" s="358"/>
    </row>
    <row r="481" spans="1:8" ht="17.100000000000001" customHeight="1" x14ac:dyDescent="0.3">
      <c r="A481" s="198"/>
      <c r="B481" s="774"/>
      <c r="C481" s="775"/>
      <c r="D481" s="220"/>
      <c r="E481" s="497"/>
      <c r="F481" s="357"/>
      <c r="G481" s="206"/>
      <c r="H481" s="358"/>
    </row>
    <row r="482" spans="1:8" ht="17.100000000000001" customHeight="1" x14ac:dyDescent="0.3">
      <c r="A482" s="198"/>
      <c r="B482" s="776"/>
      <c r="C482" s="777"/>
      <c r="D482" s="220"/>
      <c r="E482" s="206"/>
      <c r="F482" s="527"/>
      <c r="G482" s="206"/>
      <c r="H482" s="358"/>
    </row>
    <row r="483" spans="1:8" ht="17.100000000000001" customHeight="1" x14ac:dyDescent="0.3">
      <c r="A483" s="198"/>
      <c r="B483" s="770"/>
      <c r="C483" s="771"/>
      <c r="D483" s="198"/>
      <c r="E483" s="198"/>
      <c r="F483" s="198"/>
      <c r="G483" s="198"/>
      <c r="H483" s="358"/>
    </row>
    <row r="484" spans="1:8" ht="17.100000000000001" customHeight="1" x14ac:dyDescent="0.3">
      <c r="A484" s="247" t="s">
        <v>41</v>
      </c>
      <c r="E484" s="207" t="s">
        <v>42</v>
      </c>
      <c r="F484" s="207"/>
      <c r="G484" s="207"/>
      <c r="H484" s="358">
        <f>(SUM(G480:G482))</f>
        <v>83543</v>
      </c>
    </row>
    <row r="485" spans="1:8" ht="17.100000000000001" customHeight="1" x14ac:dyDescent="0.3">
      <c r="A485" s="205" t="s">
        <v>43</v>
      </c>
      <c r="B485" s="767" t="s">
        <v>44</v>
      </c>
      <c r="C485" s="768"/>
      <c r="D485" s="768"/>
      <c r="E485" s="768"/>
      <c r="F485" s="768"/>
      <c r="G485" s="769"/>
      <c r="H485" s="358"/>
    </row>
    <row r="486" spans="1:8" ht="17.100000000000001" customHeight="1" x14ac:dyDescent="0.3">
      <c r="A486" s="198" t="s">
        <v>45</v>
      </c>
      <c r="B486" s="224" t="s">
        <v>31</v>
      </c>
      <c r="C486" s="224" t="s">
        <v>46</v>
      </c>
      <c r="D486" s="224" t="s">
        <v>47</v>
      </c>
      <c r="E486" s="208" t="s">
        <v>48</v>
      </c>
      <c r="F486" s="206" t="s">
        <v>34</v>
      </c>
      <c r="G486" s="206" t="s">
        <v>35</v>
      </c>
      <c r="H486" s="358"/>
    </row>
    <row r="487" spans="1:8" ht="17.100000000000001" customHeight="1" x14ac:dyDescent="0.3">
      <c r="A487" s="198">
        <v>1</v>
      </c>
      <c r="B487" s="198" t="s">
        <v>189</v>
      </c>
      <c r="C487" s="210">
        <v>60000</v>
      </c>
      <c r="D487" s="211">
        <v>0.75</v>
      </c>
      <c r="E487" s="209">
        <f>+(A487*C487)+(A487*C487*D487)</f>
        <v>105000</v>
      </c>
      <c r="F487" s="220">
        <v>100</v>
      </c>
      <c r="G487" s="217">
        <f>ROUND(((E487)/(F487)),2)</f>
        <v>1050</v>
      </c>
      <c r="H487" s="358"/>
    </row>
    <row r="488" spans="1:8" ht="17.100000000000001" customHeight="1" x14ac:dyDescent="0.3">
      <c r="A488" s="198">
        <v>1</v>
      </c>
      <c r="B488" s="198" t="s">
        <v>232</v>
      </c>
      <c r="C488" s="210">
        <v>110000</v>
      </c>
      <c r="D488" s="211">
        <v>0.75</v>
      </c>
      <c r="E488" s="209">
        <f>+(A488*C488)+(A488*C488*D488)</f>
        <v>192500</v>
      </c>
      <c r="F488" s="220">
        <v>100</v>
      </c>
      <c r="G488" s="217">
        <f>ROUND(((E488)/(F488)),2)</f>
        <v>1925</v>
      </c>
      <c r="H488" s="358"/>
    </row>
    <row r="489" spans="1:8" ht="17.100000000000001" customHeight="1" x14ac:dyDescent="0.3">
      <c r="A489" s="198"/>
      <c r="B489" s="198"/>
      <c r="C489" s="198"/>
      <c r="D489" s="198"/>
      <c r="E489" s="206"/>
      <c r="F489" s="206"/>
      <c r="G489" s="206"/>
      <c r="H489" s="358"/>
    </row>
    <row r="490" spans="1:8" ht="17.100000000000001" customHeight="1" x14ac:dyDescent="0.3">
      <c r="A490" s="247"/>
      <c r="E490" s="207" t="s">
        <v>50</v>
      </c>
      <c r="F490" s="207"/>
      <c r="G490" s="207"/>
      <c r="H490" s="358">
        <f>SUM(G487)+(G488)</f>
        <v>2975</v>
      </c>
    </row>
    <row r="491" spans="1:8" ht="17.100000000000001" customHeight="1" x14ac:dyDescent="0.3">
      <c r="A491" s="205" t="s">
        <v>51</v>
      </c>
      <c r="B491" s="767" t="s">
        <v>18</v>
      </c>
      <c r="C491" s="768"/>
      <c r="D491" s="768"/>
      <c r="E491" s="768"/>
      <c r="F491" s="768"/>
      <c r="G491" s="769"/>
      <c r="H491" s="358"/>
    </row>
    <row r="492" spans="1:8" ht="17.100000000000001" customHeight="1" x14ac:dyDescent="0.3">
      <c r="A492" s="198"/>
      <c r="B492" s="198" t="s">
        <v>31</v>
      </c>
      <c r="C492" s="224" t="s">
        <v>12</v>
      </c>
      <c r="D492" s="224" t="s">
        <v>13</v>
      </c>
      <c r="E492" s="224" t="s">
        <v>52</v>
      </c>
      <c r="F492" s="224"/>
      <c r="G492" s="206" t="s">
        <v>53</v>
      </c>
      <c r="H492" s="358"/>
    </row>
    <row r="493" spans="1:8" ht="17.100000000000001" customHeight="1" x14ac:dyDescent="0.3">
      <c r="A493" s="198"/>
      <c r="B493" s="198"/>
      <c r="C493" s="213"/>
      <c r="D493" s="198"/>
      <c r="E493" s="206"/>
      <c r="F493" s="206"/>
      <c r="G493" s="206"/>
      <c r="H493" s="358"/>
    </row>
    <row r="494" spans="1:8" ht="17.100000000000001" customHeight="1" x14ac:dyDescent="0.3">
      <c r="A494" s="198"/>
      <c r="B494" s="198"/>
      <c r="C494" s="209"/>
      <c r="D494" s="198"/>
      <c r="E494" s="206"/>
      <c r="F494" s="206"/>
      <c r="G494" s="206"/>
      <c r="H494" s="358"/>
    </row>
    <row r="495" spans="1:8" ht="17.100000000000001" customHeight="1" x14ac:dyDescent="0.3">
      <c r="A495" s="198"/>
      <c r="B495" s="198"/>
      <c r="C495" s="198"/>
      <c r="D495" s="198"/>
      <c r="E495" s="206"/>
      <c r="F495" s="206"/>
      <c r="G495" s="206"/>
      <c r="H495" s="358"/>
    </row>
    <row r="496" spans="1:8" ht="17.100000000000001" customHeight="1" x14ac:dyDescent="0.3">
      <c r="A496" s="247"/>
      <c r="E496" s="207" t="s">
        <v>50</v>
      </c>
      <c r="F496" s="207"/>
      <c r="G496" s="207"/>
      <c r="H496" s="358">
        <f>ROUND(SUM(G493)+(G494),0)</f>
        <v>0</v>
      </c>
    </row>
    <row r="497" spans="1:8" ht="17.100000000000001" customHeight="1" x14ac:dyDescent="0.3">
      <c r="A497" s="246"/>
      <c r="E497" s="207"/>
      <c r="F497" s="207"/>
      <c r="G497" s="207"/>
      <c r="H497" s="358"/>
    </row>
    <row r="498" spans="1:8" ht="17.100000000000001" customHeight="1" x14ac:dyDescent="0.3">
      <c r="A498" s="246"/>
      <c r="D498" s="214" t="s">
        <v>54</v>
      </c>
      <c r="E498" s="215"/>
      <c r="F498" s="215"/>
      <c r="G498" s="215"/>
      <c r="H498" s="358">
        <f>ROUND((SUM(H477:H497)),2)</f>
        <v>86815.5</v>
      </c>
    </row>
    <row r="499" spans="1:8" ht="17.100000000000001" customHeight="1" x14ac:dyDescent="0.3">
      <c r="A499" s="246"/>
      <c r="E499" s="207"/>
      <c r="F499" s="207"/>
      <c r="G499" s="207"/>
      <c r="H499" s="358"/>
    </row>
    <row r="500" spans="1:8" ht="17.100000000000001" customHeight="1" x14ac:dyDescent="0.3">
      <c r="A500" s="205" t="s">
        <v>55</v>
      </c>
      <c r="B500" s="767" t="s">
        <v>56</v>
      </c>
      <c r="C500" s="768"/>
      <c r="D500" s="768"/>
      <c r="E500" s="768"/>
      <c r="F500" s="768"/>
      <c r="G500" s="769"/>
      <c r="H500" s="358"/>
    </row>
    <row r="501" spans="1:8" ht="17.100000000000001" customHeight="1" x14ac:dyDescent="0.3">
      <c r="A501" s="224"/>
      <c r="B501" s="224" t="s">
        <v>31</v>
      </c>
      <c r="C501" s="224" t="s">
        <v>57</v>
      </c>
      <c r="D501" s="198" t="s">
        <v>58</v>
      </c>
      <c r="E501" s="206"/>
      <c r="F501" s="206" t="s">
        <v>59</v>
      </c>
      <c r="G501" s="206"/>
      <c r="H501" s="358"/>
    </row>
    <row r="502" spans="1:8" ht="17.100000000000001" customHeight="1" x14ac:dyDescent="0.3">
      <c r="A502" s="198"/>
      <c r="B502" s="224" t="s">
        <v>60</v>
      </c>
      <c r="C502" s="211">
        <v>0.27</v>
      </c>
      <c r="D502" s="198"/>
      <c r="E502" s="209"/>
      <c r="F502" s="198"/>
      <c r="G502" s="217">
        <f>ROUND((H498*C502),2)</f>
        <v>23440.19</v>
      </c>
      <c r="H502" s="358"/>
    </row>
    <row r="503" spans="1:8" ht="17.100000000000001" customHeight="1" x14ac:dyDescent="0.3">
      <c r="A503" s="198"/>
      <c r="B503" s="224" t="s">
        <v>61</v>
      </c>
      <c r="C503" s="211">
        <v>0.02</v>
      </c>
      <c r="D503" s="198"/>
      <c r="E503" s="209"/>
      <c r="F503" s="198"/>
      <c r="G503" s="217">
        <f>ROUND((H498*C503),2)</f>
        <v>1736.31</v>
      </c>
      <c r="H503" s="358"/>
    </row>
    <row r="504" spans="1:8" ht="17.100000000000001" customHeight="1" x14ac:dyDescent="0.3">
      <c r="A504" s="198"/>
      <c r="B504" s="224" t="s">
        <v>62</v>
      </c>
      <c r="C504" s="211">
        <v>0.03</v>
      </c>
      <c r="D504" s="198"/>
      <c r="E504" s="209"/>
      <c r="F504" s="198"/>
      <c r="G504" s="217">
        <f>ROUND((H498*C504),2)</f>
        <v>2604.4699999999998</v>
      </c>
      <c r="H504" s="358"/>
    </row>
    <row r="505" spans="1:8" ht="17.100000000000001" customHeight="1" x14ac:dyDescent="0.3">
      <c r="A505" s="246"/>
      <c r="D505" s="214" t="s">
        <v>63</v>
      </c>
      <c r="E505" s="215"/>
      <c r="F505" s="215"/>
      <c r="G505" s="215"/>
      <c r="H505" s="358">
        <f>SUM(G501:G504)</f>
        <v>27780.97</v>
      </c>
    </row>
    <row r="506" spans="1:8" ht="17.100000000000001" customHeight="1" x14ac:dyDescent="0.3">
      <c r="A506" s="246"/>
      <c r="E506" s="207"/>
      <c r="F506" s="207"/>
      <c r="G506" s="207"/>
      <c r="H506" s="358"/>
    </row>
    <row r="507" spans="1:8" ht="17.100000000000001" customHeight="1" x14ac:dyDescent="0.3">
      <c r="A507" s="246"/>
      <c r="D507" s="214" t="s">
        <v>64</v>
      </c>
      <c r="E507" s="215"/>
      <c r="F507" s="215"/>
      <c r="G507" s="207"/>
      <c r="H507" s="358">
        <f>H498+H505</f>
        <v>114596.47</v>
      </c>
    </row>
    <row r="508" spans="1:8" ht="17.100000000000001" customHeight="1" x14ac:dyDescent="0.3">
      <c r="A508" s="246"/>
      <c r="D508" s="214"/>
      <c r="E508" s="215"/>
      <c r="F508" s="215"/>
      <c r="G508" s="207"/>
      <c r="H508" s="358"/>
    </row>
    <row r="509" spans="1:8" ht="17.100000000000001" customHeight="1" x14ac:dyDescent="0.3">
      <c r="A509" s="246"/>
      <c r="E509" s="215"/>
      <c r="F509" s="215"/>
      <c r="G509" s="207"/>
      <c r="H509" s="358"/>
    </row>
    <row r="510" spans="1:8" ht="17.100000000000001" customHeight="1" x14ac:dyDescent="0.3">
      <c r="A510" s="204"/>
      <c r="B510" s="203"/>
      <c r="E510" s="218"/>
      <c r="F510" s="219"/>
      <c r="G510" s="202"/>
      <c r="H510" s="358"/>
    </row>
    <row r="511" spans="1:8" ht="17.100000000000001" customHeight="1" x14ac:dyDescent="0.3">
      <c r="A511" s="248" t="s">
        <v>240</v>
      </c>
      <c r="B511" s="216"/>
      <c r="E511" s="222" t="s">
        <v>229</v>
      </c>
      <c r="F511" s="499"/>
      <c r="G511" s="499"/>
      <c r="H511" s="500"/>
    </row>
    <row r="512" spans="1:8" ht="17.100000000000001" customHeight="1" x14ac:dyDescent="0.3">
      <c r="A512" s="201" t="s">
        <v>242</v>
      </c>
      <c r="B512" s="216"/>
      <c r="E512" s="216" t="s">
        <v>177</v>
      </c>
      <c r="F512" s="499"/>
      <c r="G512" s="499"/>
      <c r="H512" s="500"/>
    </row>
    <row r="513" spans="1:8" ht="17.100000000000001" customHeight="1" x14ac:dyDescent="0.3">
      <c r="A513" s="537" t="s">
        <v>241</v>
      </c>
      <c r="B513" s="250"/>
      <c r="C513" s="203"/>
      <c r="D513" s="203"/>
      <c r="E513" s="250" t="s">
        <v>153</v>
      </c>
      <c r="F513" s="501"/>
      <c r="G513" s="501"/>
      <c r="H513" s="502"/>
    </row>
    <row r="514" spans="1:8" ht="17.100000000000001" customHeight="1" x14ac:dyDescent="0.3">
      <c r="A514" s="216"/>
      <c r="B514" s="216"/>
      <c r="E514" s="222"/>
      <c r="F514" s="499"/>
      <c r="G514" s="499"/>
      <c r="H514" s="499"/>
    </row>
    <row r="515" spans="1:8" ht="17.100000000000001" customHeight="1" x14ac:dyDescent="0.3">
      <c r="A515" s="778"/>
      <c r="B515" s="779"/>
      <c r="C515" s="708" t="s">
        <v>224</v>
      </c>
      <c r="D515" s="710" t="s">
        <v>225</v>
      </c>
      <c r="E515" s="743"/>
      <c r="F515" s="266">
        <v>103</v>
      </c>
      <c r="G515" s="744"/>
      <c r="H515" s="745"/>
    </row>
    <row r="516" spans="1:8" ht="17.100000000000001" customHeight="1" x14ac:dyDescent="0.3">
      <c r="A516" s="780"/>
      <c r="B516" s="781"/>
      <c r="C516" s="709"/>
      <c r="D516" s="720" t="s">
        <v>195</v>
      </c>
      <c r="E516" s="750"/>
      <c r="F516" s="752">
        <v>51</v>
      </c>
      <c r="G516" s="746"/>
      <c r="H516" s="747"/>
    </row>
    <row r="517" spans="1:8" ht="17.100000000000001" customHeight="1" x14ac:dyDescent="0.3">
      <c r="A517" s="780"/>
      <c r="B517" s="781"/>
      <c r="C517" s="299" t="s">
        <v>196</v>
      </c>
      <c r="D517" s="722"/>
      <c r="E517" s="751"/>
      <c r="F517" s="753"/>
      <c r="G517" s="746"/>
      <c r="H517" s="747"/>
    </row>
    <row r="518" spans="1:8" ht="17.100000000000001" customHeight="1" x14ac:dyDescent="0.3">
      <c r="A518" s="780"/>
      <c r="B518" s="781"/>
      <c r="C518" s="300" t="s">
        <v>197</v>
      </c>
      <c r="D518" s="727" t="s">
        <v>198</v>
      </c>
      <c r="E518" s="754"/>
      <c r="F518" s="301">
        <v>1</v>
      </c>
      <c r="G518" s="746"/>
      <c r="H518" s="747"/>
    </row>
    <row r="519" spans="1:8" ht="17.100000000000001" customHeight="1" x14ac:dyDescent="0.3">
      <c r="A519" s="780"/>
      <c r="B519" s="781"/>
      <c r="C519" s="755" t="s">
        <v>199</v>
      </c>
      <c r="D519" s="757" t="s">
        <v>200</v>
      </c>
      <c r="E519" s="758"/>
      <c r="F519" s="299" t="s">
        <v>201</v>
      </c>
      <c r="G519" s="746"/>
      <c r="H519" s="747"/>
    </row>
    <row r="520" spans="1:8" ht="17.100000000000001" customHeight="1" x14ac:dyDescent="0.3">
      <c r="A520" s="782"/>
      <c r="B520" s="783"/>
      <c r="C520" s="756"/>
      <c r="D520" s="759"/>
      <c r="E520" s="760"/>
      <c r="F520" s="302">
        <v>44216</v>
      </c>
      <c r="G520" s="748"/>
      <c r="H520" s="749"/>
    </row>
    <row r="521" spans="1:8" ht="17.100000000000001" customHeight="1" thickBot="1" x14ac:dyDescent="0.35">
      <c r="A521" s="761" t="str">
        <f>PRESUPUESTO!A8</f>
        <v xml:space="preserve">ADECUACIÓN AL CENTRO DE PRIMERA INFANCIA FRONTERAS DE PAZ SEDE PUERTO COLON DEL MUNICIPIO DE SAN MIGUEL PUTUMAYO </v>
      </c>
      <c r="B521" s="762"/>
      <c r="C521" s="762"/>
      <c r="D521" s="762"/>
      <c r="E521" s="762"/>
      <c r="F521" s="762"/>
      <c r="G521" s="762"/>
      <c r="H521" s="763"/>
    </row>
    <row r="522" spans="1:8" ht="33" customHeight="1" thickBot="1" x14ac:dyDescent="0.35">
      <c r="A522" s="339">
        <f>PRESUPUESTO!A31</f>
        <v>4.4000000000000004</v>
      </c>
      <c r="B522" s="794" t="str">
        <f>PRESUPUESTO!B31</f>
        <v>SUMINISTRO E INSTALACIÓN DE KIT DE GRIFERÍA INTERNA PARA TANQUE SANITARIO TIPO PUSH (USO INFANTIL EN CDI, INCLUYE TODOS LOS ACCESORIOS)</v>
      </c>
      <c r="C522" s="795"/>
      <c r="D522" s="795"/>
      <c r="E522" s="795"/>
      <c r="F522" s="796"/>
      <c r="G522" s="340" t="s">
        <v>28</v>
      </c>
      <c r="H522" s="424" t="str">
        <f>PRESUPUESTO!D31</f>
        <v>UND</v>
      </c>
    </row>
    <row r="523" spans="1:8" ht="17.100000000000001" customHeight="1" x14ac:dyDescent="0.3">
      <c r="A523" s="246"/>
      <c r="H523" s="358"/>
    </row>
    <row r="524" spans="1:8" ht="17.100000000000001" customHeight="1" x14ac:dyDescent="0.3">
      <c r="A524" s="205" t="s">
        <v>29</v>
      </c>
      <c r="B524" s="767" t="s">
        <v>30</v>
      </c>
      <c r="C524" s="768"/>
      <c r="D524" s="768"/>
      <c r="E524" s="768"/>
      <c r="F524" s="768"/>
      <c r="G524" s="769"/>
      <c r="H524" s="358"/>
    </row>
    <row r="525" spans="1:8" ht="17.100000000000001" customHeight="1" x14ac:dyDescent="0.3">
      <c r="A525" s="224"/>
      <c r="B525" s="770" t="s">
        <v>31</v>
      </c>
      <c r="C525" s="771"/>
      <c r="D525" s="224" t="s">
        <v>32</v>
      </c>
      <c r="E525" s="224" t="s">
        <v>33</v>
      </c>
      <c r="F525" s="224" t="s">
        <v>34</v>
      </c>
      <c r="G525" s="224" t="s">
        <v>35</v>
      </c>
      <c r="H525" s="358"/>
    </row>
    <row r="526" spans="1:8" ht="17.100000000000001" customHeight="1" x14ac:dyDescent="0.3">
      <c r="A526" s="198"/>
      <c r="B526" s="770" t="s">
        <v>67</v>
      </c>
      <c r="C526" s="771"/>
      <c r="D526" s="198"/>
      <c r="E526" s="206"/>
      <c r="F526" s="206">
        <v>0.1</v>
      </c>
      <c r="G526" s="217">
        <f>ROUND((H540*F526),2)</f>
        <v>297.5</v>
      </c>
      <c r="H526" s="358"/>
    </row>
    <row r="527" spans="1:8" ht="17.100000000000001" customHeight="1" x14ac:dyDescent="0.3">
      <c r="A527" s="198"/>
      <c r="B527" s="770"/>
      <c r="C527" s="771"/>
      <c r="D527" s="198"/>
      <c r="E527" s="206"/>
      <c r="F527" s="206"/>
      <c r="G527" s="206"/>
      <c r="H527" s="358"/>
    </row>
    <row r="528" spans="1:8" ht="17.100000000000001" customHeight="1" x14ac:dyDescent="0.3">
      <c r="A528" s="198"/>
      <c r="B528" s="770"/>
      <c r="C528" s="771"/>
      <c r="D528" s="198"/>
      <c r="E528" s="206"/>
      <c r="F528" s="206"/>
      <c r="G528" s="206"/>
      <c r="H528" s="358"/>
    </row>
    <row r="529" spans="1:8" ht="17.100000000000001" customHeight="1" x14ac:dyDescent="0.3">
      <c r="A529" s="247"/>
      <c r="E529" s="207" t="s">
        <v>36</v>
      </c>
      <c r="F529" s="207"/>
      <c r="G529" s="207"/>
      <c r="H529" s="358">
        <f>SUM(G526:G528)</f>
        <v>297.5</v>
      </c>
    </row>
    <row r="530" spans="1:8" ht="17.100000000000001" customHeight="1" x14ac:dyDescent="0.3">
      <c r="A530" s="205" t="s">
        <v>37</v>
      </c>
      <c r="B530" s="767" t="s">
        <v>38</v>
      </c>
      <c r="C530" s="768"/>
      <c r="D530" s="768"/>
      <c r="E530" s="768"/>
      <c r="F530" s="768"/>
      <c r="G530" s="769"/>
      <c r="H530" s="358"/>
    </row>
    <row r="531" spans="1:8" ht="17.100000000000001" customHeight="1" x14ac:dyDescent="0.3">
      <c r="A531" s="224"/>
      <c r="B531" s="770" t="s">
        <v>31</v>
      </c>
      <c r="C531" s="771"/>
      <c r="D531" s="198" t="s">
        <v>12</v>
      </c>
      <c r="E531" s="208" t="s">
        <v>39</v>
      </c>
      <c r="F531" s="208" t="s">
        <v>40</v>
      </c>
      <c r="G531" s="208" t="s">
        <v>35</v>
      </c>
      <c r="H531" s="358"/>
    </row>
    <row r="532" spans="1:8" ht="17.100000000000001" customHeight="1" x14ac:dyDescent="0.3">
      <c r="A532" s="224"/>
      <c r="B532" s="776" t="str">
        <f>INSUMOS!A32</f>
        <v>Kit grifería push reforzado (calidad institucional) incluye todos accesorios</v>
      </c>
      <c r="C532" s="777"/>
      <c r="D532" s="198" t="s">
        <v>76</v>
      </c>
      <c r="E532" s="206">
        <v>1</v>
      </c>
      <c r="F532" s="206">
        <f>INSUMOS!D32</f>
        <v>140000</v>
      </c>
      <c r="G532" s="217">
        <f>ROUND((E532*F532),2)</f>
        <v>140000</v>
      </c>
      <c r="H532" s="358"/>
    </row>
    <row r="533" spans="1:8" ht="17.100000000000001" customHeight="1" x14ac:dyDescent="0.3">
      <c r="A533" s="198"/>
      <c r="B533" s="770"/>
      <c r="C533" s="771"/>
      <c r="D533" s="198"/>
      <c r="E533" s="198"/>
      <c r="F533" s="198"/>
      <c r="G533" s="198"/>
      <c r="H533" s="227"/>
    </row>
    <row r="534" spans="1:8" ht="17.100000000000001" customHeight="1" x14ac:dyDescent="0.3">
      <c r="A534" s="247" t="s">
        <v>41</v>
      </c>
      <c r="E534" s="207" t="s">
        <v>42</v>
      </c>
      <c r="F534" s="207"/>
      <c r="G534" s="207"/>
      <c r="H534" s="358">
        <f>(SUM(G532))</f>
        <v>140000</v>
      </c>
    </row>
    <row r="535" spans="1:8" ht="17.100000000000001" customHeight="1" x14ac:dyDescent="0.3">
      <c r="A535" s="205" t="s">
        <v>43</v>
      </c>
      <c r="B535" s="784" t="s">
        <v>44</v>
      </c>
      <c r="C535" s="784"/>
      <c r="D535" s="784"/>
      <c r="E535" s="784"/>
      <c r="F535" s="784"/>
      <c r="G535" s="784"/>
      <c r="H535" s="227"/>
    </row>
    <row r="536" spans="1:8" ht="17.100000000000001" customHeight="1" x14ac:dyDescent="0.3">
      <c r="A536" s="198" t="s">
        <v>45</v>
      </c>
      <c r="B536" s="224" t="s">
        <v>31</v>
      </c>
      <c r="C536" s="224" t="s">
        <v>46</v>
      </c>
      <c r="D536" s="224" t="s">
        <v>47</v>
      </c>
      <c r="E536" s="208" t="s">
        <v>48</v>
      </c>
      <c r="F536" s="206" t="s">
        <v>34</v>
      </c>
      <c r="G536" s="206" t="s">
        <v>35</v>
      </c>
      <c r="H536" s="227"/>
    </row>
    <row r="537" spans="1:8" ht="17.100000000000001" customHeight="1" x14ac:dyDescent="0.3">
      <c r="A537" s="198">
        <v>1</v>
      </c>
      <c r="B537" s="198" t="s">
        <v>189</v>
      </c>
      <c r="C537" s="210">
        <v>60000</v>
      </c>
      <c r="D537" s="211">
        <v>0.75</v>
      </c>
      <c r="E537" s="209">
        <f>+(A537*C537)+(A537*C537*D537)</f>
        <v>105000</v>
      </c>
      <c r="F537" s="212">
        <v>100</v>
      </c>
      <c r="G537" s="217">
        <f>(E537)/(F537)</f>
        <v>1050</v>
      </c>
      <c r="H537" s="227"/>
    </row>
    <row r="538" spans="1:8" ht="17.100000000000001" customHeight="1" x14ac:dyDescent="0.3">
      <c r="A538" s="198">
        <v>1</v>
      </c>
      <c r="B538" s="198" t="s">
        <v>232</v>
      </c>
      <c r="C538" s="210">
        <v>110000</v>
      </c>
      <c r="D538" s="211">
        <v>0.75</v>
      </c>
      <c r="E538" s="209">
        <f>+(A538*C538)+(A538*C538*D538)</f>
        <v>192500</v>
      </c>
      <c r="F538" s="212">
        <v>100</v>
      </c>
      <c r="G538" s="217">
        <f>(E538)/(F538)</f>
        <v>1925</v>
      </c>
      <c r="H538" s="227"/>
    </row>
    <row r="539" spans="1:8" ht="17.100000000000001" customHeight="1" x14ac:dyDescent="0.3">
      <c r="A539" s="198"/>
      <c r="B539" s="198"/>
      <c r="C539" s="198"/>
      <c r="D539" s="198"/>
      <c r="E539" s="206"/>
      <c r="F539" s="206"/>
      <c r="G539" s="206"/>
      <c r="H539" s="227"/>
    </row>
    <row r="540" spans="1:8" ht="17.100000000000001" customHeight="1" x14ac:dyDescent="0.3">
      <c r="A540" s="247"/>
      <c r="E540" s="207" t="s">
        <v>50</v>
      </c>
      <c r="F540" s="207"/>
      <c r="G540" s="207"/>
      <c r="H540" s="433">
        <f>SUM(G537)+(G538)</f>
        <v>2975</v>
      </c>
    </row>
    <row r="541" spans="1:8" ht="17.100000000000001" customHeight="1" x14ac:dyDescent="0.3">
      <c r="A541" s="205" t="s">
        <v>51</v>
      </c>
      <c r="B541" s="784" t="s">
        <v>18</v>
      </c>
      <c r="C541" s="784"/>
      <c r="D541" s="784"/>
      <c r="E541" s="784"/>
      <c r="F541" s="784"/>
      <c r="G541" s="784"/>
      <c r="H541" s="227"/>
    </row>
    <row r="542" spans="1:8" ht="17.100000000000001" customHeight="1" x14ac:dyDescent="0.3">
      <c r="A542" s="198"/>
      <c r="B542" s="198" t="s">
        <v>31</v>
      </c>
      <c r="C542" s="224" t="s">
        <v>12</v>
      </c>
      <c r="D542" s="224" t="s">
        <v>13</v>
      </c>
      <c r="E542" s="224" t="s">
        <v>52</v>
      </c>
      <c r="F542" s="224"/>
      <c r="G542" s="206" t="s">
        <v>53</v>
      </c>
      <c r="H542" s="227"/>
    </row>
    <row r="543" spans="1:8" ht="17.100000000000001" customHeight="1" x14ac:dyDescent="0.3">
      <c r="A543" s="198"/>
      <c r="B543" s="198"/>
      <c r="C543" s="213"/>
      <c r="D543" s="198"/>
      <c r="E543" s="206"/>
      <c r="F543" s="206"/>
      <c r="G543" s="206"/>
      <c r="H543" s="227"/>
    </row>
    <row r="544" spans="1:8" ht="17.100000000000001" customHeight="1" x14ac:dyDescent="0.3">
      <c r="A544" s="198"/>
      <c r="B544" s="198"/>
      <c r="C544" s="209"/>
      <c r="D544" s="198"/>
      <c r="E544" s="206"/>
      <c r="F544" s="206"/>
      <c r="G544" s="206"/>
      <c r="H544" s="227"/>
    </row>
    <row r="545" spans="1:8" ht="17.100000000000001" customHeight="1" x14ac:dyDescent="0.3">
      <c r="A545" s="198"/>
      <c r="B545" s="198"/>
      <c r="C545" s="198"/>
      <c r="D545" s="198"/>
      <c r="E545" s="206"/>
      <c r="F545" s="206"/>
      <c r="G545" s="206"/>
      <c r="H545" s="227"/>
    </row>
    <row r="546" spans="1:8" ht="17.100000000000001" customHeight="1" x14ac:dyDescent="0.3">
      <c r="A546" s="247"/>
      <c r="E546" s="207" t="s">
        <v>50</v>
      </c>
      <c r="F546" s="207"/>
      <c r="G546" s="207"/>
      <c r="H546" s="227">
        <f>ROUND(SUM(G543)+(G544),0)</f>
        <v>0</v>
      </c>
    </row>
    <row r="547" spans="1:8" ht="17.100000000000001" customHeight="1" x14ac:dyDescent="0.3">
      <c r="A547" s="246"/>
      <c r="E547" s="207"/>
      <c r="F547" s="207"/>
      <c r="G547" s="207"/>
      <c r="H547" s="227"/>
    </row>
    <row r="548" spans="1:8" ht="17.100000000000001" customHeight="1" x14ac:dyDescent="0.3">
      <c r="A548" s="246"/>
      <c r="D548" s="214" t="s">
        <v>54</v>
      </c>
      <c r="E548" s="215"/>
      <c r="F548" s="215"/>
      <c r="G548" s="215"/>
      <c r="H548" s="433">
        <f>ROUND(SUM(H511:H547),2)</f>
        <v>143272.5</v>
      </c>
    </row>
    <row r="549" spans="1:8" ht="17.100000000000001" customHeight="1" x14ac:dyDescent="0.3">
      <c r="A549" s="246"/>
      <c r="E549" s="207"/>
      <c r="F549" s="207"/>
      <c r="G549" s="207"/>
      <c r="H549" s="227"/>
    </row>
    <row r="550" spans="1:8" ht="17.100000000000001" customHeight="1" x14ac:dyDescent="0.3">
      <c r="A550" s="205" t="s">
        <v>55</v>
      </c>
      <c r="B550" s="784" t="s">
        <v>56</v>
      </c>
      <c r="C550" s="784"/>
      <c r="D550" s="784"/>
      <c r="E550" s="784"/>
      <c r="F550" s="784"/>
      <c r="G550" s="784"/>
      <c r="H550" s="227"/>
    </row>
    <row r="551" spans="1:8" ht="17.100000000000001" customHeight="1" x14ac:dyDescent="0.3">
      <c r="A551" s="224"/>
      <c r="B551" s="224" t="s">
        <v>31</v>
      </c>
      <c r="C551" s="224" t="s">
        <v>57</v>
      </c>
      <c r="D551" s="198" t="s">
        <v>58</v>
      </c>
      <c r="E551" s="206"/>
      <c r="F551" s="206" t="s">
        <v>59</v>
      </c>
      <c r="G551" s="206"/>
      <c r="H551" s="227"/>
    </row>
    <row r="552" spans="1:8" ht="17.100000000000001" customHeight="1" x14ac:dyDescent="0.3">
      <c r="A552" s="198"/>
      <c r="B552" s="224" t="s">
        <v>60</v>
      </c>
      <c r="C552" s="211">
        <v>0.27</v>
      </c>
      <c r="D552" s="198"/>
      <c r="E552" s="209"/>
      <c r="F552" s="198"/>
      <c r="G552" s="217">
        <f>+H548*C552</f>
        <v>38683.575000000004</v>
      </c>
      <c r="H552" s="227"/>
    </row>
    <row r="553" spans="1:8" ht="17.100000000000001" customHeight="1" x14ac:dyDescent="0.3">
      <c r="A553" s="198"/>
      <c r="B553" s="224" t="s">
        <v>61</v>
      </c>
      <c r="C553" s="211">
        <v>0.02</v>
      </c>
      <c r="D553" s="198"/>
      <c r="E553" s="209"/>
      <c r="F553" s="198"/>
      <c r="G553" s="217">
        <f>+H548*C553</f>
        <v>2865.4500000000003</v>
      </c>
      <c r="H553" s="227"/>
    </row>
    <row r="554" spans="1:8" ht="17.100000000000001" customHeight="1" x14ac:dyDescent="0.3">
      <c r="A554" s="198"/>
      <c r="B554" s="224" t="s">
        <v>62</v>
      </c>
      <c r="C554" s="211">
        <v>0.03</v>
      </c>
      <c r="D554" s="198"/>
      <c r="E554" s="209"/>
      <c r="F554" s="198"/>
      <c r="G554" s="217">
        <f>+H548*C554</f>
        <v>4298.1750000000002</v>
      </c>
      <c r="H554" s="227"/>
    </row>
    <row r="555" spans="1:8" ht="17.100000000000001" customHeight="1" x14ac:dyDescent="0.3">
      <c r="A555" s="246"/>
      <c r="D555" s="214" t="s">
        <v>63</v>
      </c>
      <c r="E555" s="215"/>
      <c r="F555" s="215"/>
      <c r="G555" s="215"/>
      <c r="H555" s="433">
        <f>SUM(G551:G554)</f>
        <v>45847.200000000004</v>
      </c>
    </row>
    <row r="556" spans="1:8" ht="17.100000000000001" customHeight="1" x14ac:dyDescent="0.3">
      <c r="A556" s="246"/>
      <c r="E556" s="207"/>
      <c r="F556" s="207"/>
      <c r="G556" s="207"/>
      <c r="H556" s="227"/>
    </row>
    <row r="557" spans="1:8" ht="17.100000000000001" customHeight="1" x14ac:dyDescent="0.3">
      <c r="A557" s="246"/>
      <c r="D557" s="214" t="s">
        <v>64</v>
      </c>
      <c r="E557" s="215"/>
      <c r="F557" s="215"/>
      <c r="G557" s="207"/>
      <c r="H557" s="433">
        <f>H548+H555</f>
        <v>189119.7</v>
      </c>
    </row>
    <row r="558" spans="1:8" ht="17.100000000000001" customHeight="1" x14ac:dyDescent="0.3">
      <c r="A558" s="246"/>
      <c r="D558" s="214"/>
      <c r="E558" s="215"/>
      <c r="F558" s="215"/>
      <c r="G558" s="207"/>
      <c r="H558" s="227"/>
    </row>
    <row r="559" spans="1:8" ht="17.100000000000001" customHeight="1" x14ac:dyDescent="0.3">
      <c r="A559" s="204"/>
      <c r="B559" s="203"/>
      <c r="E559" s="218"/>
      <c r="F559" s="219"/>
      <c r="G559" s="202"/>
      <c r="H559" s="227"/>
    </row>
    <row r="560" spans="1:8" ht="17.100000000000001" customHeight="1" x14ac:dyDescent="0.3">
      <c r="A560" s="248" t="s">
        <v>240</v>
      </c>
      <c r="B560" s="216"/>
      <c r="E560" s="215" t="str">
        <f>E408</f>
        <v>ARQ. GUILLERMO YAMID VALLEJOS BENAVIDES</v>
      </c>
      <c r="F560" s="207"/>
      <c r="G560" s="207"/>
      <c r="H560" s="227"/>
    </row>
    <row r="561" spans="1:27" ht="16.5" customHeight="1" x14ac:dyDescent="0.3">
      <c r="A561" s="201" t="s">
        <v>242</v>
      </c>
      <c r="B561" s="216"/>
      <c r="E561" s="207" t="str">
        <f>E409</f>
        <v>SECRETARIO DE PLANEACION Y OBRAS PUBLICAS</v>
      </c>
      <c r="F561" s="207"/>
      <c r="G561" s="207"/>
      <c r="H561" s="227"/>
    </row>
    <row r="562" spans="1:27" ht="17.100000000000001" customHeight="1" x14ac:dyDescent="0.3">
      <c r="A562" s="537" t="s">
        <v>241</v>
      </c>
      <c r="B562" s="250"/>
      <c r="C562" s="203"/>
      <c r="D562" s="203"/>
      <c r="E562" s="202" t="str">
        <f>E410</f>
        <v>SAN MIGUEL - PUTUMAYO</v>
      </c>
      <c r="F562" s="202"/>
      <c r="G562" s="202"/>
      <c r="H562" s="245"/>
    </row>
    <row r="564" spans="1:27" ht="17.100000000000001" customHeight="1" x14ac:dyDescent="0.3">
      <c r="A564" s="778"/>
      <c r="B564" s="779"/>
      <c r="C564" s="708" t="s">
        <v>224</v>
      </c>
      <c r="D564" s="710" t="s">
        <v>225</v>
      </c>
      <c r="E564" s="743"/>
      <c r="F564" s="266">
        <v>103</v>
      </c>
      <c r="G564" s="790"/>
      <c r="H564" s="790"/>
      <c r="Q564"/>
      <c r="R564"/>
      <c r="S564"/>
      <c r="T564"/>
      <c r="U564"/>
      <c r="V564"/>
      <c r="W564"/>
      <c r="X564"/>
      <c r="Y564"/>
      <c r="Z564"/>
      <c r="AA564"/>
    </row>
    <row r="565" spans="1:27" ht="17.100000000000001" customHeight="1" x14ac:dyDescent="0.3">
      <c r="A565" s="780"/>
      <c r="B565" s="781"/>
      <c r="C565" s="709"/>
      <c r="D565" s="720" t="s">
        <v>195</v>
      </c>
      <c r="E565" s="750"/>
      <c r="F565" s="752">
        <v>51</v>
      </c>
      <c r="G565" s="790"/>
      <c r="H565" s="790"/>
      <c r="Q565"/>
      <c r="R565"/>
      <c r="S565"/>
      <c r="T565"/>
      <c r="U565"/>
      <c r="V565"/>
      <c r="W565"/>
      <c r="X565"/>
      <c r="Y565"/>
      <c r="Z565"/>
      <c r="AA565"/>
    </row>
    <row r="566" spans="1:27" ht="17.100000000000001" customHeight="1" x14ac:dyDescent="0.3">
      <c r="A566" s="780"/>
      <c r="B566" s="781"/>
      <c r="C566" s="299" t="s">
        <v>196</v>
      </c>
      <c r="D566" s="722"/>
      <c r="E566" s="751"/>
      <c r="F566" s="753"/>
      <c r="G566" s="790"/>
      <c r="H566" s="790"/>
      <c r="Q566"/>
      <c r="R566"/>
      <c r="S566"/>
      <c r="T566"/>
      <c r="U566"/>
      <c r="V566"/>
      <c r="W566"/>
      <c r="X566"/>
      <c r="Y566"/>
      <c r="Z566"/>
      <c r="AA566"/>
    </row>
    <row r="567" spans="1:27" ht="17.100000000000001" customHeight="1" x14ac:dyDescent="0.3">
      <c r="A567" s="780"/>
      <c r="B567" s="781"/>
      <c r="C567" s="300" t="s">
        <v>197</v>
      </c>
      <c r="D567" s="727" t="s">
        <v>198</v>
      </c>
      <c r="E567" s="754"/>
      <c r="F567" s="301">
        <v>1</v>
      </c>
      <c r="G567" s="790"/>
      <c r="H567" s="790"/>
      <c r="Q567"/>
      <c r="R567"/>
      <c r="S567"/>
      <c r="T567"/>
      <c r="U567"/>
      <c r="V567"/>
      <c r="W567"/>
      <c r="X567"/>
      <c r="Y567"/>
      <c r="Z567"/>
      <c r="AA567"/>
    </row>
    <row r="568" spans="1:27" ht="16.5" x14ac:dyDescent="0.3">
      <c r="A568" s="780"/>
      <c r="B568" s="781"/>
      <c r="C568" s="755" t="s">
        <v>199</v>
      </c>
      <c r="D568" s="757" t="s">
        <v>200</v>
      </c>
      <c r="E568" s="758"/>
      <c r="F568" s="299" t="s">
        <v>201</v>
      </c>
      <c r="G568" s="790"/>
      <c r="H568" s="790"/>
      <c r="Q568"/>
      <c r="R568"/>
      <c r="S568"/>
      <c r="T568"/>
      <c r="U568"/>
      <c r="V568"/>
      <c r="W568"/>
      <c r="X568"/>
      <c r="Y568"/>
      <c r="Z568"/>
      <c r="AA568"/>
    </row>
    <row r="569" spans="1:27" ht="17.100000000000001" customHeight="1" x14ac:dyDescent="0.3">
      <c r="A569" s="782"/>
      <c r="B569" s="783"/>
      <c r="C569" s="756"/>
      <c r="D569" s="759"/>
      <c r="E569" s="760"/>
      <c r="F569" s="302">
        <v>44216</v>
      </c>
      <c r="G569" s="790"/>
      <c r="H569" s="790"/>
      <c r="Q569"/>
      <c r="R569"/>
      <c r="S569"/>
      <c r="T569"/>
      <c r="U569"/>
      <c r="V569"/>
      <c r="W569"/>
      <c r="X569"/>
      <c r="Y569"/>
      <c r="Z569"/>
      <c r="AA569"/>
    </row>
    <row r="570" spans="1:27" ht="17.100000000000001" customHeight="1" thickBot="1" x14ac:dyDescent="0.35">
      <c r="A570" s="761"/>
      <c r="B570" s="762"/>
      <c r="C570" s="762"/>
      <c r="D570" s="762"/>
      <c r="E570" s="762"/>
      <c r="F570" s="762"/>
      <c r="G570" s="762"/>
      <c r="H570" s="763"/>
      <c r="Q570"/>
      <c r="R570"/>
      <c r="S570"/>
      <c r="T570"/>
      <c r="U570"/>
      <c r="V570"/>
      <c r="W570"/>
      <c r="X570"/>
      <c r="Y570"/>
      <c r="Z570"/>
      <c r="AA570"/>
    </row>
    <row r="571" spans="1:27" ht="24.75" customHeight="1" thickBot="1" x14ac:dyDescent="0.35">
      <c r="A571" s="785" t="str">
        <f>PRESUPUESTO!A8</f>
        <v xml:space="preserve">ADECUACIÓN AL CENTRO DE PRIMERA INFANCIA FRONTERAS DE PAZ SEDE PUERTO COLON DEL MUNICIPIO DE SAN MIGUEL PUTUMAYO </v>
      </c>
      <c r="B571" s="786"/>
      <c r="C571" s="786"/>
      <c r="D571" s="786"/>
      <c r="E571" s="786"/>
      <c r="F571" s="786"/>
      <c r="G571" s="786"/>
      <c r="H571" s="787"/>
      <c r="Q571"/>
      <c r="R571"/>
      <c r="S571"/>
      <c r="T571"/>
      <c r="U571"/>
      <c r="V571"/>
      <c r="W571"/>
      <c r="X571"/>
      <c r="Y571"/>
      <c r="Z571"/>
      <c r="AA571"/>
    </row>
    <row r="572" spans="1:27" ht="37.15" customHeight="1" thickBot="1" x14ac:dyDescent="0.35">
      <c r="A572" s="339">
        <f>PRESUPUESTO!A32</f>
        <v>4.5</v>
      </c>
      <c r="B572" s="794" t="str">
        <f>PRESUPUESTO!B32</f>
        <v xml:space="preserve">SUMINISTRO E INSTALACIÓN DE KIT GRIFERIA TANQUE SANITARIO TIPO PUSH(INCLUYE TODOS LOS ACCESORIOS) </v>
      </c>
      <c r="C572" s="795"/>
      <c r="D572" s="795"/>
      <c r="E572" s="795"/>
      <c r="F572" s="796"/>
      <c r="G572" s="340" t="s">
        <v>28</v>
      </c>
      <c r="H572" s="487" t="str">
        <f>PRESUPUESTO!D32</f>
        <v>UND</v>
      </c>
      <c r="Q572"/>
      <c r="R572"/>
      <c r="S572"/>
      <c r="T572"/>
      <c r="U572"/>
      <c r="V572"/>
      <c r="W572"/>
      <c r="X572"/>
      <c r="Y572"/>
      <c r="Z572"/>
      <c r="AA572"/>
    </row>
    <row r="573" spans="1:27" ht="17.100000000000001" customHeight="1" x14ac:dyDescent="0.3">
      <c r="A573" s="246"/>
      <c r="H573" s="243"/>
      <c r="Q573"/>
      <c r="R573"/>
      <c r="S573"/>
      <c r="T573"/>
      <c r="U573"/>
      <c r="V573"/>
      <c r="W573"/>
      <c r="X573"/>
      <c r="Y573"/>
      <c r="Z573"/>
      <c r="AA573"/>
    </row>
    <row r="574" spans="1:27" ht="17.100000000000001" customHeight="1" x14ac:dyDescent="0.3">
      <c r="A574" s="205" t="s">
        <v>29</v>
      </c>
      <c r="B574" s="784" t="s">
        <v>30</v>
      </c>
      <c r="C574" s="784"/>
      <c r="D574" s="784"/>
      <c r="E574" s="784"/>
      <c r="F574" s="784"/>
      <c r="G574" s="784"/>
      <c r="H574" s="243"/>
      <c r="Q574"/>
      <c r="R574"/>
      <c r="S574"/>
      <c r="T574"/>
      <c r="U574"/>
      <c r="V574"/>
      <c r="W574"/>
      <c r="X574"/>
      <c r="Y574"/>
      <c r="Z574"/>
      <c r="AA574"/>
    </row>
    <row r="575" spans="1:27" ht="17.100000000000001" customHeight="1" x14ac:dyDescent="0.3">
      <c r="A575" s="224"/>
      <c r="B575" s="770" t="s">
        <v>31</v>
      </c>
      <c r="C575" s="771"/>
      <c r="D575" s="224" t="s">
        <v>32</v>
      </c>
      <c r="E575" s="224" t="s">
        <v>33</v>
      </c>
      <c r="F575" s="224" t="s">
        <v>34</v>
      </c>
      <c r="G575" s="224" t="s">
        <v>35</v>
      </c>
      <c r="H575" s="243"/>
      <c r="Q575"/>
      <c r="R575"/>
      <c r="S575"/>
      <c r="T575"/>
      <c r="U575"/>
      <c r="V575"/>
      <c r="W575"/>
      <c r="X575"/>
      <c r="Y575"/>
      <c r="Z575"/>
      <c r="AA575"/>
    </row>
    <row r="576" spans="1:27" ht="17.100000000000001" customHeight="1" x14ac:dyDescent="0.3">
      <c r="A576" s="198"/>
      <c r="B576" s="772" t="s">
        <v>67</v>
      </c>
      <c r="C576" s="773"/>
      <c r="D576" s="198"/>
      <c r="E576" s="206"/>
      <c r="F576" s="206">
        <v>0.1</v>
      </c>
      <c r="G576" s="217">
        <f>H588*F576</f>
        <v>330.5555555555556</v>
      </c>
      <c r="H576" s="244"/>
      <c r="Q576"/>
      <c r="R576"/>
      <c r="S576"/>
      <c r="T576"/>
      <c r="U576"/>
      <c r="V576"/>
      <c r="W576"/>
      <c r="X576"/>
      <c r="Y576"/>
      <c r="Z576"/>
      <c r="AA576"/>
    </row>
    <row r="577" spans="1:8" ht="17.100000000000001" customHeight="1" x14ac:dyDescent="0.3">
      <c r="A577" s="247"/>
      <c r="E577" s="207" t="s">
        <v>36</v>
      </c>
      <c r="F577" s="207"/>
      <c r="G577" s="207"/>
      <c r="H577" s="358">
        <f>SUM(G576:G576)</f>
        <v>330.5555555555556</v>
      </c>
    </row>
    <row r="578" spans="1:8" ht="17.100000000000001" customHeight="1" x14ac:dyDescent="0.3">
      <c r="A578" s="205" t="s">
        <v>37</v>
      </c>
      <c r="B578" s="784" t="s">
        <v>38</v>
      </c>
      <c r="C578" s="784"/>
      <c r="D578" s="784"/>
      <c r="E578" s="784"/>
      <c r="F578" s="784"/>
      <c r="G578" s="784"/>
      <c r="H578" s="227"/>
    </row>
    <row r="579" spans="1:8" ht="17.100000000000001" customHeight="1" x14ac:dyDescent="0.3">
      <c r="A579" s="224"/>
      <c r="B579" s="770" t="s">
        <v>31</v>
      </c>
      <c r="C579" s="771"/>
      <c r="D579" s="198" t="s">
        <v>12</v>
      </c>
      <c r="E579" s="208" t="s">
        <v>39</v>
      </c>
      <c r="F579" s="208" t="s">
        <v>40</v>
      </c>
      <c r="G579" s="208" t="s">
        <v>35</v>
      </c>
      <c r="H579" s="227"/>
    </row>
    <row r="580" spans="1:8" ht="17.100000000000001" customHeight="1" x14ac:dyDescent="0.3">
      <c r="A580" s="198"/>
      <c r="B580" s="776" t="str">
        <f>INSUMOS!A31</f>
        <v>kit grifería tanque sanitario (incluye todos los accesorios)</v>
      </c>
      <c r="C580" s="777"/>
      <c r="D580" s="220"/>
      <c r="E580" s="206">
        <v>1</v>
      </c>
      <c r="F580" s="206">
        <f>INSUMOS!D31</f>
        <v>90000</v>
      </c>
      <c r="G580" s="206">
        <f>E580*F580</f>
        <v>90000</v>
      </c>
      <c r="H580" s="227"/>
    </row>
    <row r="581" spans="1:8" ht="17.100000000000001" customHeight="1" x14ac:dyDescent="0.3">
      <c r="A581" s="198"/>
      <c r="B581" s="776"/>
      <c r="C581" s="777"/>
      <c r="D581" s="220"/>
      <c r="E581" s="206"/>
      <c r="F581" s="206"/>
      <c r="G581" s="206"/>
      <c r="H581" s="227"/>
    </row>
    <row r="582" spans="1:8" ht="17.100000000000001" customHeight="1" x14ac:dyDescent="0.3">
      <c r="A582" s="247" t="s">
        <v>41</v>
      </c>
      <c r="E582" s="207" t="s">
        <v>42</v>
      </c>
      <c r="F582" s="207"/>
      <c r="G582" s="207"/>
      <c r="H582" s="358">
        <f>(SUM(G580:G581))</f>
        <v>90000</v>
      </c>
    </row>
    <row r="583" spans="1:8" ht="17.100000000000001" customHeight="1" x14ac:dyDescent="0.3">
      <c r="A583" s="205" t="s">
        <v>43</v>
      </c>
      <c r="B583" s="784" t="s">
        <v>44</v>
      </c>
      <c r="C583" s="784"/>
      <c r="D583" s="784"/>
      <c r="E583" s="784"/>
      <c r="F583" s="784"/>
      <c r="G583" s="784"/>
      <c r="H583" s="227"/>
    </row>
    <row r="584" spans="1:8" ht="17.100000000000001" customHeight="1" x14ac:dyDescent="0.3">
      <c r="A584" s="198" t="s">
        <v>45</v>
      </c>
      <c r="B584" s="224" t="s">
        <v>31</v>
      </c>
      <c r="C584" s="224" t="s">
        <v>46</v>
      </c>
      <c r="D584" s="224" t="s">
        <v>47</v>
      </c>
      <c r="E584" s="208" t="s">
        <v>48</v>
      </c>
      <c r="F584" s="206" t="s">
        <v>34</v>
      </c>
      <c r="G584" s="206" t="s">
        <v>35</v>
      </c>
      <c r="H584" s="227"/>
    </row>
    <row r="585" spans="1:8" ht="17.100000000000001" customHeight="1" x14ac:dyDescent="0.3">
      <c r="A585" s="198">
        <v>1</v>
      </c>
      <c r="B585" s="198" t="s">
        <v>189</v>
      </c>
      <c r="C585" s="210">
        <v>60000</v>
      </c>
      <c r="D585" s="211">
        <v>0.75</v>
      </c>
      <c r="E585" s="209">
        <f>+(A585*C585)+(A585*C585*D585)</f>
        <v>105000</v>
      </c>
      <c r="F585" s="212">
        <v>90</v>
      </c>
      <c r="G585" s="217">
        <f>(E585)/(F585)</f>
        <v>1166.6666666666667</v>
      </c>
      <c r="H585" s="227"/>
    </row>
    <row r="586" spans="1:8" ht="17.100000000000001" customHeight="1" x14ac:dyDescent="0.3">
      <c r="A586" s="198">
        <v>1</v>
      </c>
      <c r="B586" s="198" t="s">
        <v>232</v>
      </c>
      <c r="C586" s="210">
        <v>110000</v>
      </c>
      <c r="D586" s="211">
        <v>0.75</v>
      </c>
      <c r="E586" s="209">
        <f>+(A586*C586)+(A586*C586*D586)</f>
        <v>192500</v>
      </c>
      <c r="F586" s="212">
        <v>90</v>
      </c>
      <c r="G586" s="217">
        <f>(E586)/(F586)</f>
        <v>2138.8888888888887</v>
      </c>
      <c r="H586" s="227"/>
    </row>
    <row r="587" spans="1:8" ht="17.100000000000001" customHeight="1" x14ac:dyDescent="0.3">
      <c r="A587" s="198"/>
      <c r="B587" s="198"/>
      <c r="C587" s="198"/>
      <c r="D587" s="198"/>
      <c r="E587" s="206"/>
      <c r="F587" s="206"/>
      <c r="G587" s="206"/>
      <c r="H587" s="227"/>
    </row>
    <row r="588" spans="1:8" ht="17.100000000000001" customHeight="1" x14ac:dyDescent="0.3">
      <c r="A588" s="247"/>
      <c r="E588" s="207" t="s">
        <v>50</v>
      </c>
      <c r="F588" s="207"/>
      <c r="G588" s="207"/>
      <c r="H588" s="433">
        <f>SUM(G585)+(G586)</f>
        <v>3305.5555555555557</v>
      </c>
    </row>
    <row r="589" spans="1:8" ht="17.100000000000001" customHeight="1" x14ac:dyDescent="0.3">
      <c r="A589" s="205" t="s">
        <v>51</v>
      </c>
      <c r="B589" s="784" t="s">
        <v>18</v>
      </c>
      <c r="C589" s="784"/>
      <c r="D589" s="784"/>
      <c r="E589" s="784"/>
      <c r="F589" s="784"/>
      <c r="G589" s="784"/>
      <c r="H589" s="227"/>
    </row>
    <row r="590" spans="1:8" ht="17.100000000000001" customHeight="1" x14ac:dyDescent="0.3">
      <c r="A590" s="198"/>
      <c r="B590" s="198" t="s">
        <v>31</v>
      </c>
      <c r="C590" s="224" t="s">
        <v>12</v>
      </c>
      <c r="D590" s="224" t="s">
        <v>13</v>
      </c>
      <c r="E590" s="224" t="s">
        <v>52</v>
      </c>
      <c r="F590" s="224"/>
      <c r="G590" s="206" t="s">
        <v>53</v>
      </c>
      <c r="H590" s="227"/>
    </row>
    <row r="591" spans="1:8" ht="17.100000000000001" customHeight="1" x14ac:dyDescent="0.3">
      <c r="A591" s="198"/>
      <c r="B591" s="198"/>
      <c r="C591" s="213"/>
      <c r="D591" s="198"/>
      <c r="E591" s="206"/>
      <c r="F591" s="206"/>
      <c r="G591" s="206"/>
      <c r="H591" s="227"/>
    </row>
    <row r="592" spans="1:8" ht="17.100000000000001" customHeight="1" x14ac:dyDescent="0.3">
      <c r="A592" s="198"/>
      <c r="B592" s="198"/>
      <c r="C592" s="209"/>
      <c r="D592" s="198"/>
      <c r="E592" s="206"/>
      <c r="F592" s="206"/>
      <c r="G592" s="206"/>
      <c r="H592" s="227"/>
    </row>
    <row r="593" spans="1:8" ht="17.100000000000001" customHeight="1" x14ac:dyDescent="0.3">
      <c r="A593" s="198"/>
      <c r="B593" s="198"/>
      <c r="C593" s="198"/>
      <c r="D593" s="198"/>
      <c r="E593" s="206"/>
      <c r="F593" s="206"/>
      <c r="G593" s="206"/>
      <c r="H593" s="227"/>
    </row>
    <row r="594" spans="1:8" ht="17.100000000000001" customHeight="1" x14ac:dyDescent="0.3">
      <c r="A594" s="247"/>
      <c r="E594" s="207" t="s">
        <v>50</v>
      </c>
      <c r="F594" s="207"/>
      <c r="G594" s="207"/>
      <c r="H594" s="227">
        <f>ROUND(SUM(G591)+(G592),0)</f>
        <v>0</v>
      </c>
    </row>
    <row r="595" spans="1:8" ht="17.100000000000001" customHeight="1" x14ac:dyDescent="0.3">
      <c r="A595" s="246"/>
      <c r="E595" s="207"/>
      <c r="F595" s="207"/>
      <c r="G595" s="207"/>
      <c r="H595" s="227"/>
    </row>
    <row r="596" spans="1:8" ht="17.100000000000001" customHeight="1" x14ac:dyDescent="0.3">
      <c r="A596" s="246"/>
      <c r="D596" s="214" t="s">
        <v>54</v>
      </c>
      <c r="E596" s="215"/>
      <c r="F596" s="215"/>
      <c r="G596" s="215"/>
      <c r="H596" s="433">
        <f>ROUND(SUM(H577:H595),2)</f>
        <v>93636.11</v>
      </c>
    </row>
    <row r="597" spans="1:8" ht="17.100000000000001" customHeight="1" x14ac:dyDescent="0.3">
      <c r="A597" s="246"/>
      <c r="E597" s="207"/>
      <c r="F597" s="207"/>
      <c r="G597" s="207"/>
      <c r="H597" s="227"/>
    </row>
    <row r="598" spans="1:8" ht="17.100000000000001" customHeight="1" x14ac:dyDescent="0.3">
      <c r="A598" s="205" t="s">
        <v>55</v>
      </c>
      <c r="B598" s="784" t="s">
        <v>56</v>
      </c>
      <c r="C598" s="784"/>
      <c r="D598" s="784"/>
      <c r="E598" s="784"/>
      <c r="F598" s="784"/>
      <c r="G598" s="784"/>
      <c r="H598" s="227"/>
    </row>
    <row r="599" spans="1:8" ht="17.100000000000001" customHeight="1" x14ac:dyDescent="0.3">
      <c r="A599" s="224"/>
      <c r="B599" s="224" t="s">
        <v>31</v>
      </c>
      <c r="C599" s="224" t="s">
        <v>57</v>
      </c>
      <c r="D599" s="198" t="s">
        <v>58</v>
      </c>
      <c r="E599" s="206"/>
      <c r="F599" s="206" t="s">
        <v>59</v>
      </c>
      <c r="G599" s="206"/>
      <c r="H599" s="227"/>
    </row>
    <row r="600" spans="1:8" ht="17.100000000000001" customHeight="1" x14ac:dyDescent="0.3">
      <c r="A600" s="198"/>
      <c r="B600" s="224" t="s">
        <v>60</v>
      </c>
      <c r="C600" s="211">
        <v>0.27</v>
      </c>
      <c r="D600" s="198"/>
      <c r="E600" s="209"/>
      <c r="F600" s="198"/>
      <c r="G600" s="217">
        <f>+H596*C600</f>
        <v>25281.7497</v>
      </c>
      <c r="H600" s="227"/>
    </row>
    <row r="601" spans="1:8" ht="17.100000000000001" customHeight="1" x14ac:dyDescent="0.3">
      <c r="A601" s="198"/>
      <c r="B601" s="224" t="s">
        <v>61</v>
      </c>
      <c r="C601" s="211">
        <v>0.02</v>
      </c>
      <c r="D601" s="198"/>
      <c r="E601" s="209"/>
      <c r="F601" s="198"/>
      <c r="G601" s="217">
        <f>+H596*C601</f>
        <v>1872.7222000000002</v>
      </c>
      <c r="H601" s="227"/>
    </row>
    <row r="602" spans="1:8" ht="17.100000000000001" customHeight="1" x14ac:dyDescent="0.3">
      <c r="A602" s="198"/>
      <c r="B602" s="224" t="s">
        <v>62</v>
      </c>
      <c r="C602" s="211">
        <v>0.03</v>
      </c>
      <c r="D602" s="198"/>
      <c r="E602" s="209"/>
      <c r="F602" s="198"/>
      <c r="G602" s="217">
        <f>+H596*C602</f>
        <v>2809.0832999999998</v>
      </c>
      <c r="H602" s="227"/>
    </row>
    <row r="603" spans="1:8" ht="17.100000000000001" customHeight="1" x14ac:dyDescent="0.3">
      <c r="A603" s="246"/>
      <c r="D603" s="214" t="s">
        <v>63</v>
      </c>
      <c r="E603" s="215"/>
      <c r="F603" s="215"/>
      <c r="G603" s="215"/>
      <c r="H603" s="433">
        <f>SUM(G599:G602)</f>
        <v>29963.555199999999</v>
      </c>
    </row>
    <row r="604" spans="1:8" ht="17.100000000000001" customHeight="1" x14ac:dyDescent="0.3">
      <c r="A604" s="246"/>
      <c r="E604" s="207"/>
      <c r="F604" s="207"/>
      <c r="G604" s="207"/>
      <c r="H604" s="227"/>
    </row>
    <row r="605" spans="1:8" ht="17.100000000000001" customHeight="1" x14ac:dyDescent="0.3">
      <c r="A605" s="246"/>
      <c r="D605" s="214" t="s">
        <v>64</v>
      </c>
      <c r="E605" s="215"/>
      <c r="F605" s="215"/>
      <c r="G605" s="207"/>
      <c r="H605" s="433">
        <f>H596+H603</f>
        <v>123599.6652</v>
      </c>
    </row>
    <row r="606" spans="1:8" ht="17.100000000000001" customHeight="1" x14ac:dyDescent="0.3">
      <c r="A606" s="246"/>
      <c r="D606" s="214"/>
      <c r="E606" s="215"/>
      <c r="F606" s="215"/>
      <c r="G606" s="207"/>
      <c r="H606" s="227"/>
    </row>
    <row r="607" spans="1:8" ht="17.100000000000001" customHeight="1" x14ac:dyDescent="0.3">
      <c r="A607" s="204"/>
      <c r="B607" s="203"/>
      <c r="E607" s="218"/>
      <c r="F607" s="219"/>
      <c r="G607" s="202"/>
      <c r="H607" s="227"/>
    </row>
    <row r="608" spans="1:8" ht="17.100000000000001" customHeight="1" x14ac:dyDescent="0.3">
      <c r="A608" s="248" t="s">
        <v>240</v>
      </c>
      <c r="B608" s="216"/>
      <c r="E608" s="215">
        <f>PRESUPUESTO!C50</f>
        <v>0</v>
      </c>
      <c r="F608" s="207"/>
      <c r="G608" s="207"/>
      <c r="H608" s="227"/>
    </row>
    <row r="609" spans="1:8" ht="16.5" customHeight="1" x14ac:dyDescent="0.3">
      <c r="A609" s="201" t="s">
        <v>242</v>
      </c>
      <c r="B609" s="216"/>
      <c r="E609" s="207">
        <f>PRESUPUESTO!C51</f>
        <v>0</v>
      </c>
      <c r="F609" s="207"/>
      <c r="G609" s="207"/>
      <c r="H609" s="227"/>
    </row>
    <row r="610" spans="1:8" ht="17.100000000000001" customHeight="1" x14ac:dyDescent="0.3">
      <c r="A610" s="537" t="s">
        <v>241</v>
      </c>
      <c r="B610" s="250"/>
      <c r="C610" s="203"/>
      <c r="D610" s="203"/>
      <c r="E610" s="202">
        <f>PRESUPUESTO!C52</f>
        <v>0</v>
      </c>
      <c r="F610" s="202"/>
      <c r="G610" s="202"/>
      <c r="H610" s="245"/>
    </row>
    <row r="611" spans="1:8" ht="17.100000000000001" customHeight="1" x14ac:dyDescent="0.3">
      <c r="A611" s="216"/>
      <c r="B611" s="216"/>
      <c r="E611" s="215"/>
      <c r="F611" s="207"/>
      <c r="G611" s="207"/>
      <c r="H611" s="207"/>
    </row>
    <row r="612" spans="1:8" ht="17.100000000000001" customHeight="1" x14ac:dyDescent="0.3">
      <c r="A612" s="778"/>
      <c r="B612" s="779"/>
      <c r="C612" s="708" t="s">
        <v>224</v>
      </c>
      <c r="D612" s="710" t="s">
        <v>225</v>
      </c>
      <c r="E612" s="743"/>
      <c r="F612" s="266">
        <v>103</v>
      </c>
      <c r="G612" s="790"/>
      <c r="H612" s="790"/>
    </row>
    <row r="613" spans="1:8" ht="17.100000000000001" customHeight="1" x14ac:dyDescent="0.3">
      <c r="A613" s="780"/>
      <c r="B613" s="781"/>
      <c r="C613" s="709"/>
      <c r="D613" s="720" t="s">
        <v>195</v>
      </c>
      <c r="E613" s="750"/>
      <c r="F613" s="752">
        <v>51</v>
      </c>
      <c r="G613" s="790"/>
      <c r="H613" s="790"/>
    </row>
    <row r="614" spans="1:8" ht="17.100000000000001" customHeight="1" x14ac:dyDescent="0.3">
      <c r="A614" s="780"/>
      <c r="B614" s="781"/>
      <c r="C614" s="299" t="s">
        <v>196</v>
      </c>
      <c r="D614" s="722"/>
      <c r="E614" s="751"/>
      <c r="F614" s="753"/>
      <c r="G614" s="790"/>
      <c r="H614" s="790"/>
    </row>
    <row r="615" spans="1:8" ht="17.100000000000001" customHeight="1" x14ac:dyDescent="0.3">
      <c r="A615" s="780"/>
      <c r="B615" s="781"/>
      <c r="C615" s="300" t="s">
        <v>197</v>
      </c>
      <c r="D615" s="727" t="s">
        <v>198</v>
      </c>
      <c r="E615" s="754"/>
      <c r="F615" s="301">
        <v>1</v>
      </c>
      <c r="G615" s="790"/>
      <c r="H615" s="790"/>
    </row>
    <row r="616" spans="1:8" ht="17.100000000000001" customHeight="1" x14ac:dyDescent="0.3">
      <c r="A616" s="780"/>
      <c r="B616" s="781"/>
      <c r="C616" s="755" t="s">
        <v>199</v>
      </c>
      <c r="D616" s="757" t="s">
        <v>200</v>
      </c>
      <c r="E616" s="758"/>
      <c r="F616" s="299" t="s">
        <v>201</v>
      </c>
      <c r="G616" s="790"/>
      <c r="H616" s="790"/>
    </row>
    <row r="617" spans="1:8" ht="17.100000000000001" customHeight="1" x14ac:dyDescent="0.3">
      <c r="A617" s="782"/>
      <c r="B617" s="783"/>
      <c r="C617" s="756"/>
      <c r="D617" s="759"/>
      <c r="E617" s="760"/>
      <c r="F617" s="302">
        <v>44216</v>
      </c>
      <c r="G617" s="790"/>
      <c r="H617" s="790"/>
    </row>
    <row r="618" spans="1:8" ht="17.100000000000001" customHeight="1" thickBot="1" x14ac:dyDescent="0.35">
      <c r="A618" s="761"/>
      <c r="B618" s="762"/>
      <c r="C618" s="762"/>
      <c r="D618" s="762"/>
      <c r="E618" s="762"/>
      <c r="F618" s="762"/>
      <c r="G618" s="762"/>
      <c r="H618" s="763"/>
    </row>
    <row r="619" spans="1:8" ht="17.100000000000001" customHeight="1" thickBot="1" x14ac:dyDescent="0.35">
      <c r="A619" s="785" t="str">
        <f>PRESUPUESTO!A8</f>
        <v xml:space="preserve">ADECUACIÓN AL CENTRO DE PRIMERA INFANCIA FRONTERAS DE PAZ SEDE PUERTO COLON DEL MUNICIPIO DE SAN MIGUEL PUTUMAYO </v>
      </c>
      <c r="B619" s="786"/>
      <c r="C619" s="786"/>
      <c r="D619" s="786"/>
      <c r="E619" s="786"/>
      <c r="F619" s="786"/>
      <c r="G619" s="786"/>
      <c r="H619" s="787"/>
    </row>
    <row r="620" spans="1:8" ht="17.100000000000001" customHeight="1" thickBot="1" x14ac:dyDescent="0.35">
      <c r="A620" s="339">
        <f>PRESUPUESTO!A33</f>
        <v>4.5999999999999996</v>
      </c>
      <c r="B620" s="764" t="str">
        <f>PRESUPUESTO!B33</f>
        <v xml:space="preserve">SONDEO DE REDES SANITARIAS </v>
      </c>
      <c r="C620" s="765"/>
      <c r="D620" s="765"/>
      <c r="E620" s="765"/>
      <c r="F620" s="766"/>
      <c r="G620" s="340" t="s">
        <v>28</v>
      </c>
      <c r="H620" s="487" t="str">
        <f>PRESUPUESTO!D33</f>
        <v>M</v>
      </c>
    </row>
    <row r="621" spans="1:8" ht="17.100000000000001" customHeight="1" x14ac:dyDescent="0.3">
      <c r="A621" s="246"/>
      <c r="H621" s="243"/>
    </row>
    <row r="622" spans="1:8" ht="17.100000000000001" customHeight="1" x14ac:dyDescent="0.3">
      <c r="A622" s="205" t="s">
        <v>29</v>
      </c>
      <c r="B622" s="784" t="s">
        <v>30</v>
      </c>
      <c r="C622" s="784"/>
      <c r="D622" s="784"/>
      <c r="E622" s="784"/>
      <c r="F622" s="784"/>
      <c r="G622" s="784"/>
      <c r="H622" s="243"/>
    </row>
    <row r="623" spans="1:8" ht="17.100000000000001" customHeight="1" x14ac:dyDescent="0.3">
      <c r="A623" s="224"/>
      <c r="B623" s="770" t="s">
        <v>31</v>
      </c>
      <c r="C623" s="771"/>
      <c r="D623" s="224" t="s">
        <v>32</v>
      </c>
      <c r="E623" s="224" t="s">
        <v>33</v>
      </c>
      <c r="F623" s="224" t="s">
        <v>34</v>
      </c>
      <c r="G623" s="224" t="s">
        <v>35</v>
      </c>
      <c r="H623" s="243"/>
    </row>
    <row r="624" spans="1:8" ht="17.100000000000001" customHeight="1" x14ac:dyDescent="0.3">
      <c r="A624" s="198"/>
      <c r="B624" s="772" t="s">
        <v>67</v>
      </c>
      <c r="C624" s="773"/>
      <c r="D624" s="198"/>
      <c r="E624" s="206"/>
      <c r="F624" s="206">
        <v>0.1</v>
      </c>
      <c r="G624" s="217">
        <f>H636*F624</f>
        <v>330.5555555555556</v>
      </c>
      <c r="H624" s="244"/>
    </row>
    <row r="625" spans="1:8" ht="17.100000000000001" customHeight="1" x14ac:dyDescent="0.3">
      <c r="A625" s="247"/>
      <c r="E625" s="207" t="s">
        <v>36</v>
      </c>
      <c r="F625" s="207"/>
      <c r="G625" s="207"/>
      <c r="H625" s="358">
        <f>SUM(G624:G624)</f>
        <v>330.5555555555556</v>
      </c>
    </row>
    <row r="626" spans="1:8" ht="17.100000000000001" customHeight="1" x14ac:dyDescent="0.3">
      <c r="A626" s="205" t="s">
        <v>37</v>
      </c>
      <c r="B626" s="784" t="s">
        <v>38</v>
      </c>
      <c r="C626" s="784"/>
      <c r="D626" s="784"/>
      <c r="E626" s="784"/>
      <c r="F626" s="784"/>
      <c r="G626" s="784"/>
      <c r="H626" s="227"/>
    </row>
    <row r="627" spans="1:8" ht="17.100000000000001" customHeight="1" x14ac:dyDescent="0.3">
      <c r="A627" s="224"/>
      <c r="B627" s="770" t="s">
        <v>31</v>
      </c>
      <c r="C627" s="771"/>
      <c r="D627" s="198" t="s">
        <v>12</v>
      </c>
      <c r="E627" s="208" t="s">
        <v>39</v>
      </c>
      <c r="F627" s="208" t="s">
        <v>40</v>
      </c>
      <c r="G627" s="208" t="s">
        <v>35</v>
      </c>
      <c r="H627" s="227"/>
    </row>
    <row r="628" spans="1:8" ht="17.100000000000001" customHeight="1" x14ac:dyDescent="0.3">
      <c r="A628" s="198"/>
      <c r="B628" s="776" t="s">
        <v>440</v>
      </c>
      <c r="C628" s="777"/>
      <c r="D628" s="220"/>
      <c r="E628" s="206">
        <v>0.1</v>
      </c>
      <c r="F628" s="206">
        <v>12000</v>
      </c>
      <c r="G628" s="206">
        <f>E628*F628</f>
        <v>1200</v>
      </c>
      <c r="H628" s="227"/>
    </row>
    <row r="629" spans="1:8" ht="17.100000000000001" customHeight="1" x14ac:dyDescent="0.3">
      <c r="A629" s="198"/>
      <c r="B629" s="776" t="s">
        <v>441</v>
      </c>
      <c r="C629" s="777"/>
      <c r="D629" s="220"/>
      <c r="E629" s="206">
        <v>0.1</v>
      </c>
      <c r="F629" s="206">
        <v>5000</v>
      </c>
      <c r="G629" s="206">
        <f>E629*F629</f>
        <v>500</v>
      </c>
      <c r="H629" s="227"/>
    </row>
    <row r="630" spans="1:8" ht="17.100000000000001" customHeight="1" x14ac:dyDescent="0.3">
      <c r="A630" s="247" t="s">
        <v>41</v>
      </c>
      <c r="E630" s="207" t="s">
        <v>42</v>
      </c>
      <c r="F630" s="207"/>
      <c r="G630" s="207"/>
      <c r="H630" s="358">
        <f>(SUM(G628:G629))</f>
        <v>1700</v>
      </c>
    </row>
    <row r="631" spans="1:8" ht="17.100000000000001" customHeight="1" x14ac:dyDescent="0.3">
      <c r="A631" s="205" t="s">
        <v>43</v>
      </c>
      <c r="B631" s="784" t="s">
        <v>44</v>
      </c>
      <c r="C631" s="784"/>
      <c r="D631" s="784"/>
      <c r="E631" s="784"/>
      <c r="F631" s="784"/>
      <c r="G631" s="784"/>
      <c r="H631" s="227"/>
    </row>
    <row r="632" spans="1:8" ht="17.100000000000001" customHeight="1" x14ac:dyDescent="0.3">
      <c r="A632" s="198" t="s">
        <v>45</v>
      </c>
      <c r="B632" s="224" t="s">
        <v>31</v>
      </c>
      <c r="C632" s="224" t="s">
        <v>46</v>
      </c>
      <c r="D632" s="224" t="s">
        <v>47</v>
      </c>
      <c r="E632" s="208" t="s">
        <v>48</v>
      </c>
      <c r="F632" s="206" t="s">
        <v>34</v>
      </c>
      <c r="G632" s="206" t="s">
        <v>35</v>
      </c>
      <c r="H632" s="227"/>
    </row>
    <row r="633" spans="1:8" ht="17.100000000000001" customHeight="1" x14ac:dyDescent="0.3">
      <c r="A633" s="198">
        <v>1</v>
      </c>
      <c r="B633" s="198" t="s">
        <v>189</v>
      </c>
      <c r="C633" s="210">
        <v>60000</v>
      </c>
      <c r="D633" s="211">
        <v>0.75</v>
      </c>
      <c r="E633" s="209">
        <f>+(A633*C633)+(A633*C633*D633)</f>
        <v>105000</v>
      </c>
      <c r="F633" s="212">
        <v>90</v>
      </c>
      <c r="G633" s="217">
        <f>(E633)/(F633)</f>
        <v>1166.6666666666667</v>
      </c>
      <c r="H633" s="227"/>
    </row>
    <row r="634" spans="1:8" ht="17.100000000000001" customHeight="1" x14ac:dyDescent="0.3">
      <c r="A634" s="198">
        <v>1</v>
      </c>
      <c r="B634" s="198" t="s">
        <v>232</v>
      </c>
      <c r="C634" s="210">
        <v>110000</v>
      </c>
      <c r="D634" s="211">
        <v>0.75</v>
      </c>
      <c r="E634" s="209">
        <f>+(A634*C634)+(A634*C634*D634)</f>
        <v>192500</v>
      </c>
      <c r="F634" s="212">
        <v>90</v>
      </c>
      <c r="G634" s="217">
        <f>(E634)/(F634)</f>
        <v>2138.8888888888887</v>
      </c>
      <c r="H634" s="227"/>
    </row>
    <row r="635" spans="1:8" ht="17.100000000000001" customHeight="1" x14ac:dyDescent="0.3">
      <c r="A635" s="198"/>
      <c r="B635" s="198"/>
      <c r="C635" s="198"/>
      <c r="D635" s="198"/>
      <c r="E635" s="206"/>
      <c r="F635" s="206"/>
      <c r="G635" s="206"/>
      <c r="H635" s="227"/>
    </row>
    <row r="636" spans="1:8" ht="17.100000000000001" customHeight="1" x14ac:dyDescent="0.3">
      <c r="A636" s="247"/>
      <c r="E636" s="207" t="s">
        <v>50</v>
      </c>
      <c r="F636" s="207"/>
      <c r="G636" s="207"/>
      <c r="H636" s="433">
        <f>SUM(G633)+(G634)</f>
        <v>3305.5555555555557</v>
      </c>
    </row>
    <row r="637" spans="1:8" ht="17.100000000000001" customHeight="1" x14ac:dyDescent="0.3">
      <c r="A637" s="205" t="s">
        <v>51</v>
      </c>
      <c r="B637" s="784" t="s">
        <v>18</v>
      </c>
      <c r="C637" s="784"/>
      <c r="D637" s="784"/>
      <c r="E637" s="784"/>
      <c r="F637" s="784"/>
      <c r="G637" s="784"/>
      <c r="H637" s="227"/>
    </row>
    <row r="638" spans="1:8" ht="17.100000000000001" customHeight="1" x14ac:dyDescent="0.3">
      <c r="A638" s="198"/>
      <c r="B638" s="198" t="s">
        <v>31</v>
      </c>
      <c r="C638" s="224" t="s">
        <v>12</v>
      </c>
      <c r="D638" s="224" t="s">
        <v>13</v>
      </c>
      <c r="E638" s="224" t="s">
        <v>52</v>
      </c>
      <c r="F638" s="224"/>
      <c r="G638" s="206" t="s">
        <v>53</v>
      </c>
      <c r="H638" s="227"/>
    </row>
    <row r="639" spans="1:8" ht="17.100000000000001" customHeight="1" x14ac:dyDescent="0.3">
      <c r="A639" s="198"/>
      <c r="B639" s="198"/>
      <c r="C639" s="213"/>
      <c r="D639" s="198"/>
      <c r="E639" s="206"/>
      <c r="F639" s="206"/>
      <c r="G639" s="206"/>
      <c r="H639" s="227"/>
    </row>
    <row r="640" spans="1:8" ht="17.100000000000001" customHeight="1" x14ac:dyDescent="0.3">
      <c r="A640" s="198"/>
      <c r="B640" s="198"/>
      <c r="C640" s="209"/>
      <c r="D640" s="198"/>
      <c r="E640" s="206"/>
      <c r="F640" s="206"/>
      <c r="G640" s="206"/>
      <c r="H640" s="227"/>
    </row>
    <row r="641" spans="1:8" ht="17.100000000000001" customHeight="1" x14ac:dyDescent="0.3">
      <c r="A641" s="198"/>
      <c r="B641" s="198"/>
      <c r="C641" s="198"/>
      <c r="D641" s="198"/>
      <c r="E641" s="206"/>
      <c r="F641" s="206"/>
      <c r="G641" s="206"/>
      <c r="H641" s="227"/>
    </row>
    <row r="642" spans="1:8" ht="17.100000000000001" customHeight="1" x14ac:dyDescent="0.3">
      <c r="A642" s="247"/>
      <c r="E642" s="207" t="s">
        <v>50</v>
      </c>
      <c r="F642" s="207"/>
      <c r="G642" s="207"/>
      <c r="H642" s="227">
        <f>ROUND(SUM(G639)+(G640),0)</f>
        <v>0</v>
      </c>
    </row>
    <row r="643" spans="1:8" ht="17.100000000000001" customHeight="1" x14ac:dyDescent="0.3">
      <c r="A643" s="246"/>
      <c r="E643" s="207"/>
      <c r="F643" s="207"/>
      <c r="G643" s="207"/>
      <c r="H643" s="227"/>
    </row>
    <row r="644" spans="1:8" ht="17.100000000000001" customHeight="1" x14ac:dyDescent="0.3">
      <c r="A644" s="246"/>
      <c r="D644" s="214" t="s">
        <v>54</v>
      </c>
      <c r="E644" s="215"/>
      <c r="F644" s="215"/>
      <c r="G644" s="215"/>
      <c r="H644" s="433">
        <f>ROUND(SUM(H625:H643),2)</f>
        <v>5336.11</v>
      </c>
    </row>
    <row r="645" spans="1:8" ht="17.100000000000001" customHeight="1" x14ac:dyDescent="0.3">
      <c r="A645" s="246"/>
      <c r="E645" s="207"/>
      <c r="F645" s="207"/>
      <c r="G645" s="207"/>
      <c r="H645" s="227"/>
    </row>
    <row r="646" spans="1:8" ht="17.100000000000001" customHeight="1" x14ac:dyDescent="0.3">
      <c r="A646" s="205" t="s">
        <v>55</v>
      </c>
      <c r="B646" s="784" t="s">
        <v>56</v>
      </c>
      <c r="C646" s="784"/>
      <c r="D646" s="784"/>
      <c r="E646" s="784"/>
      <c r="F646" s="784"/>
      <c r="G646" s="784"/>
      <c r="H646" s="227"/>
    </row>
    <row r="647" spans="1:8" ht="17.100000000000001" customHeight="1" x14ac:dyDescent="0.3">
      <c r="A647" s="224"/>
      <c r="B647" s="224" t="s">
        <v>31</v>
      </c>
      <c r="C647" s="224" t="s">
        <v>57</v>
      </c>
      <c r="D647" s="198" t="s">
        <v>58</v>
      </c>
      <c r="E647" s="206"/>
      <c r="F647" s="206" t="s">
        <v>59</v>
      </c>
      <c r="G647" s="206"/>
      <c r="H647" s="227"/>
    </row>
    <row r="648" spans="1:8" ht="17.100000000000001" customHeight="1" x14ac:dyDescent="0.3">
      <c r="A648" s="198"/>
      <c r="B648" s="224" t="s">
        <v>60</v>
      </c>
      <c r="C648" s="211">
        <v>0.27</v>
      </c>
      <c r="D648" s="198"/>
      <c r="E648" s="209"/>
      <c r="F648" s="198"/>
      <c r="G648" s="217">
        <f>+H644*C648</f>
        <v>1440.7497000000001</v>
      </c>
      <c r="H648" s="227"/>
    </row>
    <row r="649" spans="1:8" ht="17.100000000000001" customHeight="1" x14ac:dyDescent="0.3">
      <c r="A649" s="198"/>
      <c r="B649" s="224" t="s">
        <v>61</v>
      </c>
      <c r="C649" s="211">
        <v>0.02</v>
      </c>
      <c r="D649" s="198"/>
      <c r="E649" s="209"/>
      <c r="F649" s="198"/>
      <c r="G649" s="217">
        <f>+H644*C649</f>
        <v>106.7222</v>
      </c>
      <c r="H649" s="227"/>
    </row>
    <row r="650" spans="1:8" ht="17.100000000000001" customHeight="1" x14ac:dyDescent="0.3">
      <c r="A650" s="198"/>
      <c r="B650" s="224" t="s">
        <v>62</v>
      </c>
      <c r="C650" s="211">
        <v>0.03</v>
      </c>
      <c r="D650" s="198"/>
      <c r="E650" s="209"/>
      <c r="F650" s="198"/>
      <c r="G650" s="217">
        <f>+H644*C650</f>
        <v>160.08329999999998</v>
      </c>
      <c r="H650" s="227"/>
    </row>
    <row r="651" spans="1:8" ht="17.100000000000001" customHeight="1" x14ac:dyDescent="0.3">
      <c r="A651" s="246"/>
      <c r="D651" s="214" t="s">
        <v>63</v>
      </c>
      <c r="E651" s="215"/>
      <c r="F651" s="215"/>
      <c r="G651" s="215"/>
      <c r="H651" s="433">
        <f>SUM(G647:G650)</f>
        <v>1707.5552</v>
      </c>
    </row>
    <row r="652" spans="1:8" ht="17.100000000000001" customHeight="1" x14ac:dyDescent="0.3">
      <c r="A652" s="246"/>
      <c r="E652" s="207"/>
      <c r="F652" s="207"/>
      <c r="G652" s="207"/>
      <c r="H652" s="227"/>
    </row>
    <row r="653" spans="1:8" ht="17.100000000000001" customHeight="1" x14ac:dyDescent="0.3">
      <c r="A653" s="246"/>
      <c r="D653" s="214" t="s">
        <v>64</v>
      </c>
      <c r="E653" s="215"/>
      <c r="F653" s="215"/>
      <c r="G653" s="207"/>
      <c r="H653" s="433">
        <f>H644+H651</f>
        <v>7043.6651999999995</v>
      </c>
    </row>
    <row r="654" spans="1:8" ht="17.100000000000001" customHeight="1" x14ac:dyDescent="0.3">
      <c r="A654" s="246"/>
      <c r="D654" s="214"/>
      <c r="E654" s="215"/>
      <c r="F654" s="215"/>
      <c r="G654" s="207"/>
      <c r="H654" s="227"/>
    </row>
    <row r="655" spans="1:8" ht="17.100000000000001" customHeight="1" x14ac:dyDescent="0.3">
      <c r="A655" s="204"/>
      <c r="B655" s="203"/>
      <c r="E655" s="218"/>
      <c r="F655" s="219"/>
      <c r="G655" s="202"/>
      <c r="H655" s="227"/>
    </row>
    <row r="656" spans="1:8" ht="17.100000000000001" customHeight="1" x14ac:dyDescent="0.3">
      <c r="A656" s="248" t="s">
        <v>240</v>
      </c>
      <c r="B656" s="216"/>
      <c r="E656" s="215">
        <f>PRESUPUESTO!C50</f>
        <v>0</v>
      </c>
      <c r="F656" s="207"/>
      <c r="G656" s="207"/>
      <c r="H656" s="227"/>
    </row>
    <row r="657" spans="1:27" ht="17.100000000000001" customHeight="1" x14ac:dyDescent="0.3">
      <c r="A657" s="201" t="s">
        <v>242</v>
      </c>
      <c r="B657" s="216"/>
      <c r="E657" s="207">
        <f>PRESUPUESTO!C51</f>
        <v>0</v>
      </c>
      <c r="F657" s="207"/>
      <c r="G657" s="207"/>
      <c r="H657" s="227"/>
    </row>
    <row r="658" spans="1:27" ht="17.100000000000001" customHeight="1" x14ac:dyDescent="0.3">
      <c r="A658" s="537" t="s">
        <v>241</v>
      </c>
      <c r="B658" s="250"/>
      <c r="C658" s="203"/>
      <c r="D658" s="203"/>
      <c r="E658" s="202">
        <f>PRESUPUESTO!C52</f>
        <v>0</v>
      </c>
      <c r="F658" s="202"/>
      <c r="G658" s="202"/>
      <c r="H658" s="245"/>
    </row>
    <row r="659" spans="1:27" ht="17.100000000000001" customHeight="1" x14ac:dyDescent="0.3">
      <c r="A659" s="216"/>
      <c r="B659" s="216"/>
      <c r="E659" s="215"/>
      <c r="F659" s="207"/>
      <c r="G659" s="207"/>
      <c r="H659" s="207"/>
    </row>
    <row r="660" spans="1:27" ht="17.100000000000001" customHeight="1" x14ac:dyDescent="0.3">
      <c r="A660" s="778"/>
      <c r="B660" s="779"/>
      <c r="C660" s="708" t="s">
        <v>224</v>
      </c>
      <c r="D660" s="710" t="s">
        <v>225</v>
      </c>
      <c r="E660" s="743"/>
      <c r="F660" s="266">
        <v>103</v>
      </c>
      <c r="G660" s="790"/>
      <c r="H660" s="790"/>
      <c r="Q660"/>
      <c r="R660"/>
      <c r="S660"/>
      <c r="T660"/>
      <c r="U660"/>
      <c r="V660"/>
      <c r="W660"/>
      <c r="X660"/>
      <c r="Y660"/>
      <c r="Z660"/>
      <c r="AA660"/>
    </row>
    <row r="661" spans="1:27" ht="17.100000000000001" customHeight="1" x14ac:dyDescent="0.3">
      <c r="A661" s="780"/>
      <c r="B661" s="781"/>
      <c r="C661" s="709"/>
      <c r="D661" s="720" t="s">
        <v>195</v>
      </c>
      <c r="E661" s="750"/>
      <c r="F661" s="752">
        <v>51</v>
      </c>
      <c r="G661" s="790"/>
      <c r="H661" s="790"/>
      <c r="Q661"/>
      <c r="R661"/>
      <c r="S661"/>
      <c r="T661"/>
      <c r="U661"/>
      <c r="V661"/>
      <c r="W661"/>
      <c r="X661"/>
      <c r="Y661"/>
      <c r="Z661"/>
      <c r="AA661"/>
    </row>
    <row r="662" spans="1:27" ht="17.100000000000001" customHeight="1" x14ac:dyDescent="0.3">
      <c r="A662" s="780"/>
      <c r="B662" s="781"/>
      <c r="C662" s="299" t="s">
        <v>196</v>
      </c>
      <c r="D662" s="722"/>
      <c r="E662" s="751"/>
      <c r="F662" s="753"/>
      <c r="G662" s="790"/>
      <c r="H662" s="790"/>
      <c r="Q662"/>
      <c r="R662"/>
      <c r="S662"/>
      <c r="T662"/>
      <c r="U662"/>
      <c r="V662"/>
      <c r="W662"/>
      <c r="X662"/>
      <c r="Y662"/>
      <c r="Z662"/>
      <c r="AA662"/>
    </row>
    <row r="663" spans="1:27" ht="17.100000000000001" customHeight="1" x14ac:dyDescent="0.3">
      <c r="A663" s="780"/>
      <c r="B663" s="781"/>
      <c r="C663" s="300" t="s">
        <v>197</v>
      </c>
      <c r="D663" s="727" t="s">
        <v>198</v>
      </c>
      <c r="E663" s="754"/>
      <c r="F663" s="301">
        <v>1</v>
      </c>
      <c r="G663" s="790"/>
      <c r="H663" s="790"/>
      <c r="Q663"/>
      <c r="R663"/>
      <c r="S663"/>
      <c r="T663"/>
      <c r="U663"/>
      <c r="V663"/>
      <c r="W663"/>
      <c r="X663"/>
      <c r="Y663"/>
      <c r="Z663"/>
      <c r="AA663"/>
    </row>
    <row r="664" spans="1:27" ht="16.5" x14ac:dyDescent="0.3">
      <c r="A664" s="780"/>
      <c r="B664" s="781"/>
      <c r="C664" s="755" t="s">
        <v>199</v>
      </c>
      <c r="D664" s="757" t="s">
        <v>200</v>
      </c>
      <c r="E664" s="758"/>
      <c r="F664" s="299" t="s">
        <v>201</v>
      </c>
      <c r="G664" s="790"/>
      <c r="H664" s="790"/>
      <c r="Q664"/>
      <c r="R664"/>
      <c r="S664"/>
      <c r="T664"/>
      <c r="U664"/>
      <c r="V664"/>
      <c r="W664"/>
      <c r="X664"/>
      <c r="Y664"/>
      <c r="Z664"/>
      <c r="AA664"/>
    </row>
    <row r="665" spans="1:27" ht="17.100000000000001" customHeight="1" x14ac:dyDescent="0.3">
      <c r="A665" s="782"/>
      <c r="B665" s="783"/>
      <c r="C665" s="756"/>
      <c r="D665" s="759"/>
      <c r="E665" s="760"/>
      <c r="F665" s="302">
        <v>44216</v>
      </c>
      <c r="G665" s="790"/>
      <c r="H665" s="790"/>
      <c r="Q665"/>
      <c r="R665"/>
      <c r="S665"/>
      <c r="T665"/>
      <c r="U665"/>
      <c r="V665"/>
      <c r="W665"/>
      <c r="X665"/>
      <c r="Y665"/>
      <c r="Z665"/>
      <c r="AA665"/>
    </row>
    <row r="666" spans="1:27" ht="17.100000000000001" customHeight="1" thickBot="1" x14ac:dyDescent="0.35">
      <c r="A666" s="761"/>
      <c r="B666" s="762"/>
      <c r="C666" s="762"/>
      <c r="D666" s="762"/>
      <c r="E666" s="762"/>
      <c r="F666" s="762"/>
      <c r="G666" s="762"/>
      <c r="H666" s="763"/>
      <c r="Q666"/>
      <c r="R666"/>
      <c r="S666"/>
      <c r="T666"/>
      <c r="U666"/>
      <c r="V666"/>
      <c r="W666"/>
      <c r="X666"/>
      <c r="Y666"/>
      <c r="Z666"/>
      <c r="AA666"/>
    </row>
    <row r="667" spans="1:27" ht="24.75" customHeight="1" thickBot="1" x14ac:dyDescent="0.35">
      <c r="A667" s="785" t="str">
        <f>PRESUPUESTO!A8</f>
        <v xml:space="preserve">ADECUACIÓN AL CENTRO DE PRIMERA INFANCIA FRONTERAS DE PAZ SEDE PUERTO COLON DEL MUNICIPIO DE SAN MIGUEL PUTUMAYO </v>
      </c>
      <c r="B667" s="786"/>
      <c r="C667" s="786"/>
      <c r="D667" s="786"/>
      <c r="E667" s="786"/>
      <c r="F667" s="786"/>
      <c r="G667" s="786"/>
      <c r="H667" s="787"/>
      <c r="Q667"/>
      <c r="R667"/>
      <c r="S667"/>
      <c r="T667"/>
      <c r="U667"/>
      <c r="V667"/>
      <c r="W667"/>
      <c r="X667"/>
      <c r="Y667"/>
      <c r="Z667"/>
      <c r="AA667"/>
    </row>
    <row r="668" spans="1:27" ht="17.100000000000001" customHeight="1" thickBot="1" x14ac:dyDescent="0.35">
      <c r="A668" s="339">
        <f>PRESUPUESTO!A34</f>
        <v>4.7</v>
      </c>
      <c r="B668" s="764" t="str">
        <f>PRESUPUESTO!B34</f>
        <v>ENCHAPE DE PISO</v>
      </c>
      <c r="C668" s="765"/>
      <c r="D668" s="765"/>
      <c r="E668" s="765"/>
      <c r="F668" s="766"/>
      <c r="G668" s="340" t="s">
        <v>28</v>
      </c>
      <c r="H668" s="487" t="str">
        <f>PRESUPUESTO!D34</f>
        <v>M2</v>
      </c>
      <c r="Q668"/>
      <c r="R668"/>
      <c r="S668"/>
      <c r="T668"/>
      <c r="U668"/>
      <c r="V668"/>
      <c r="W668"/>
      <c r="X668"/>
      <c r="Y668"/>
      <c r="Z668"/>
      <c r="AA668"/>
    </row>
    <row r="669" spans="1:27" ht="17.100000000000001" customHeight="1" x14ac:dyDescent="0.3">
      <c r="A669" s="246"/>
      <c r="H669" s="243"/>
      <c r="Q669"/>
      <c r="R669"/>
      <c r="S669"/>
      <c r="T669"/>
      <c r="U669"/>
      <c r="V669"/>
      <c r="W669"/>
      <c r="X669"/>
      <c r="Y669"/>
      <c r="Z669"/>
      <c r="AA669"/>
    </row>
    <row r="670" spans="1:27" ht="17.100000000000001" customHeight="1" x14ac:dyDescent="0.3">
      <c r="A670" s="205" t="s">
        <v>29</v>
      </c>
      <c r="B670" s="784" t="s">
        <v>30</v>
      </c>
      <c r="C670" s="784"/>
      <c r="D670" s="784"/>
      <c r="E670" s="784"/>
      <c r="F670" s="784"/>
      <c r="G670" s="784"/>
      <c r="H670" s="243"/>
      <c r="Q670"/>
      <c r="R670"/>
      <c r="S670"/>
      <c r="T670"/>
      <c r="U670"/>
      <c r="V670"/>
      <c r="W670"/>
      <c r="X670"/>
      <c r="Y670"/>
      <c r="Z670"/>
      <c r="AA670"/>
    </row>
    <row r="671" spans="1:27" ht="17.100000000000001" customHeight="1" x14ac:dyDescent="0.3">
      <c r="A671" s="224"/>
      <c r="B671" s="770" t="s">
        <v>31</v>
      </c>
      <c r="C671" s="771"/>
      <c r="D671" s="224" t="s">
        <v>32</v>
      </c>
      <c r="E671" s="224" t="s">
        <v>33</v>
      </c>
      <c r="F671" s="224" t="s">
        <v>34</v>
      </c>
      <c r="G671" s="224" t="s">
        <v>35</v>
      </c>
      <c r="H671" s="243"/>
      <c r="Q671"/>
      <c r="R671"/>
      <c r="S671"/>
      <c r="T671"/>
      <c r="U671"/>
      <c r="V671"/>
      <c r="W671"/>
      <c r="X671"/>
      <c r="Y671"/>
      <c r="Z671"/>
      <c r="AA671"/>
    </row>
    <row r="672" spans="1:27" ht="17.100000000000001" customHeight="1" x14ac:dyDescent="0.3">
      <c r="A672" s="198"/>
      <c r="B672" s="772" t="s">
        <v>67</v>
      </c>
      <c r="C672" s="773"/>
      <c r="D672" s="198"/>
      <c r="E672" s="206"/>
      <c r="F672" s="206">
        <v>0.1</v>
      </c>
      <c r="G672" s="217">
        <f>H686*F672</f>
        <v>1487.5</v>
      </c>
      <c r="H672" s="244"/>
      <c r="Q672"/>
      <c r="R672"/>
      <c r="S672"/>
      <c r="T672"/>
      <c r="U672"/>
      <c r="V672"/>
      <c r="W672"/>
      <c r="X672"/>
      <c r="Y672"/>
      <c r="Z672"/>
      <c r="AA672"/>
    </row>
    <row r="673" spans="1:8" ht="17.100000000000001" customHeight="1" x14ac:dyDescent="0.3">
      <c r="A673" s="198"/>
      <c r="B673" s="772"/>
      <c r="C673" s="773"/>
      <c r="D673" s="198"/>
      <c r="E673" s="206">
        <f>INSUMOS!B71</f>
        <v>0</v>
      </c>
      <c r="F673" s="206">
        <v>0.1</v>
      </c>
      <c r="G673" s="217">
        <f>E673*F673</f>
        <v>0</v>
      </c>
      <c r="H673" s="244"/>
    </row>
    <row r="674" spans="1:8" ht="17.100000000000001" customHeight="1" x14ac:dyDescent="0.3">
      <c r="A674" s="247"/>
      <c r="E674" s="207" t="s">
        <v>36</v>
      </c>
      <c r="F674" s="207"/>
      <c r="G674" s="207"/>
      <c r="H674" s="358">
        <f>SUM(G672:G673)</f>
        <v>1487.5</v>
      </c>
    </row>
    <row r="675" spans="1:8" ht="17.100000000000001" customHeight="1" x14ac:dyDescent="0.3">
      <c r="A675" s="205" t="s">
        <v>37</v>
      </c>
      <c r="B675" s="784" t="s">
        <v>38</v>
      </c>
      <c r="C675" s="784"/>
      <c r="D675" s="784"/>
      <c r="E675" s="784"/>
      <c r="F675" s="784"/>
      <c r="G675" s="784"/>
      <c r="H675" s="227"/>
    </row>
    <row r="676" spans="1:8" ht="17.100000000000001" customHeight="1" x14ac:dyDescent="0.3">
      <c r="A676" s="224"/>
      <c r="B676" s="770" t="s">
        <v>31</v>
      </c>
      <c r="C676" s="771"/>
      <c r="D676" s="198" t="s">
        <v>12</v>
      </c>
      <c r="E676" s="208" t="s">
        <v>39</v>
      </c>
      <c r="F676" s="208" t="s">
        <v>40</v>
      </c>
      <c r="G676" s="208" t="s">
        <v>35</v>
      </c>
      <c r="H676" s="227"/>
    </row>
    <row r="677" spans="1:8" ht="17.100000000000001" customHeight="1" x14ac:dyDescent="0.3">
      <c r="A677" s="198"/>
      <c r="B677" s="776" t="s">
        <v>445</v>
      </c>
      <c r="C677" s="777"/>
      <c r="D677" s="220" t="s">
        <v>16</v>
      </c>
      <c r="E677" s="206">
        <v>1.1000000000000001</v>
      </c>
      <c r="F677" s="206">
        <f>INSUMOS!D17</f>
        <v>71200</v>
      </c>
      <c r="G677" s="206">
        <f>E677*F677</f>
        <v>78320</v>
      </c>
      <c r="H677" s="227"/>
    </row>
    <row r="678" spans="1:8" ht="17.100000000000001" customHeight="1" x14ac:dyDescent="0.3">
      <c r="A678" s="198"/>
      <c r="B678" s="776" t="str">
        <f>INSUMOS!A18</f>
        <v>Boquilla Con Latex Corona Negro Profundo De 2kg</v>
      </c>
      <c r="C678" s="777"/>
      <c r="D678" s="220" t="s">
        <v>130</v>
      </c>
      <c r="E678" s="206">
        <v>0.35</v>
      </c>
      <c r="F678" s="206">
        <f>INSUMOS!D18/2</f>
        <v>15000</v>
      </c>
      <c r="G678" s="206">
        <f>E678*F678</f>
        <v>5250</v>
      </c>
      <c r="H678" s="227"/>
    </row>
    <row r="679" spans="1:8" ht="17.100000000000001" customHeight="1" x14ac:dyDescent="0.3">
      <c r="A679" s="198"/>
      <c r="B679" s="776" t="str">
        <f>INSUMOS!A19</f>
        <v>Pegacor Cerámico Gris 25 Kilos Corona</v>
      </c>
      <c r="C679" s="777"/>
      <c r="D679" s="220" t="s">
        <v>130</v>
      </c>
      <c r="E679" s="220">
        <v>4</v>
      </c>
      <c r="F679" s="206">
        <f>INSUMOS!D19/25</f>
        <v>1436</v>
      </c>
      <c r="G679" s="206">
        <f>E679*F679</f>
        <v>5744</v>
      </c>
      <c r="H679" s="227"/>
    </row>
    <row r="680" spans="1:8" ht="17.100000000000001" customHeight="1" x14ac:dyDescent="0.3">
      <c r="A680" s="247" t="s">
        <v>41</v>
      </c>
      <c r="E680" s="207" t="s">
        <v>42</v>
      </c>
      <c r="F680" s="207"/>
      <c r="G680" s="207"/>
      <c r="H680" s="358">
        <f>(SUM(G677:G679))</f>
        <v>89314</v>
      </c>
    </row>
    <row r="681" spans="1:8" ht="17.100000000000001" customHeight="1" x14ac:dyDescent="0.3">
      <c r="A681" s="205" t="s">
        <v>43</v>
      </c>
      <c r="B681" s="784" t="s">
        <v>44</v>
      </c>
      <c r="C681" s="784"/>
      <c r="D681" s="784"/>
      <c r="E681" s="784"/>
      <c r="F681" s="784"/>
      <c r="G681" s="784"/>
      <c r="H681" s="227"/>
    </row>
    <row r="682" spans="1:8" ht="17.100000000000001" customHeight="1" x14ac:dyDescent="0.3">
      <c r="A682" s="198" t="s">
        <v>45</v>
      </c>
      <c r="B682" s="224" t="s">
        <v>31</v>
      </c>
      <c r="C682" s="224" t="s">
        <v>46</v>
      </c>
      <c r="D682" s="224" t="s">
        <v>47</v>
      </c>
      <c r="E682" s="208" t="s">
        <v>48</v>
      </c>
      <c r="F682" s="206" t="s">
        <v>34</v>
      </c>
      <c r="G682" s="206" t="s">
        <v>35</v>
      </c>
      <c r="H682" s="227"/>
    </row>
    <row r="683" spans="1:8" ht="17.100000000000001" customHeight="1" x14ac:dyDescent="0.3">
      <c r="A683" s="198">
        <v>1</v>
      </c>
      <c r="B683" s="198" t="s">
        <v>189</v>
      </c>
      <c r="C683" s="210">
        <v>60000</v>
      </c>
      <c r="D683" s="211">
        <v>0.75</v>
      </c>
      <c r="E683" s="209">
        <f>+(A683*C683)+(A683*C683*D683)</f>
        <v>105000</v>
      </c>
      <c r="F683" s="212">
        <v>20</v>
      </c>
      <c r="G683" s="217">
        <f>(E683)/(F683)</f>
        <v>5250</v>
      </c>
      <c r="H683" s="227"/>
    </row>
    <row r="684" spans="1:8" ht="17.100000000000001" customHeight="1" x14ac:dyDescent="0.3">
      <c r="A684" s="198">
        <v>1</v>
      </c>
      <c r="B684" s="198" t="s">
        <v>232</v>
      </c>
      <c r="C684" s="210">
        <v>110000</v>
      </c>
      <c r="D684" s="211">
        <v>0.75</v>
      </c>
      <c r="E684" s="209">
        <f>+(A684*C684)+(A684*C684*D684)</f>
        <v>192500</v>
      </c>
      <c r="F684" s="212">
        <v>20</v>
      </c>
      <c r="G684" s="217">
        <f>(E684)/(F684)</f>
        <v>9625</v>
      </c>
      <c r="H684" s="227"/>
    </row>
    <row r="685" spans="1:8" ht="17.100000000000001" customHeight="1" x14ac:dyDescent="0.3">
      <c r="A685" s="198"/>
      <c r="B685" s="198"/>
      <c r="C685" s="198"/>
      <c r="D685" s="198"/>
      <c r="E685" s="206"/>
      <c r="F685" s="206"/>
      <c r="G685" s="206"/>
      <c r="H685" s="227"/>
    </row>
    <row r="686" spans="1:8" ht="17.100000000000001" customHeight="1" x14ac:dyDescent="0.3">
      <c r="A686" s="247"/>
      <c r="E686" s="207" t="s">
        <v>50</v>
      </c>
      <c r="F686" s="207"/>
      <c r="G686" s="207"/>
      <c r="H686" s="433">
        <f>SUM(G683)+(G684)</f>
        <v>14875</v>
      </c>
    </row>
    <row r="687" spans="1:8" ht="17.100000000000001" customHeight="1" x14ac:dyDescent="0.3">
      <c r="A687" s="205" t="s">
        <v>51</v>
      </c>
      <c r="B687" s="784" t="s">
        <v>18</v>
      </c>
      <c r="C687" s="784"/>
      <c r="D687" s="784"/>
      <c r="E687" s="784"/>
      <c r="F687" s="784"/>
      <c r="G687" s="784"/>
      <c r="H687" s="227"/>
    </row>
    <row r="688" spans="1:8" ht="17.100000000000001" customHeight="1" x14ac:dyDescent="0.3">
      <c r="A688" s="198"/>
      <c r="B688" s="198" t="s">
        <v>31</v>
      </c>
      <c r="C688" s="224" t="s">
        <v>12</v>
      </c>
      <c r="D688" s="224" t="s">
        <v>13</v>
      </c>
      <c r="E688" s="224" t="s">
        <v>52</v>
      </c>
      <c r="F688" s="224"/>
      <c r="G688" s="206" t="s">
        <v>53</v>
      </c>
      <c r="H688" s="227"/>
    </row>
    <row r="689" spans="1:8" ht="17.100000000000001" customHeight="1" x14ac:dyDescent="0.3">
      <c r="A689" s="198"/>
      <c r="B689" s="198"/>
      <c r="C689" s="213"/>
      <c r="D689" s="198"/>
      <c r="E689" s="206"/>
      <c r="F689" s="206"/>
      <c r="G689" s="206"/>
      <c r="H689" s="227"/>
    </row>
    <row r="690" spans="1:8" ht="17.100000000000001" customHeight="1" x14ac:dyDescent="0.3">
      <c r="A690" s="198"/>
      <c r="B690" s="198"/>
      <c r="C690" s="209"/>
      <c r="D690" s="198"/>
      <c r="E690" s="206"/>
      <c r="F690" s="206"/>
      <c r="G690" s="206"/>
      <c r="H690" s="227"/>
    </row>
    <row r="691" spans="1:8" ht="17.100000000000001" customHeight="1" x14ac:dyDescent="0.3">
      <c r="A691" s="198"/>
      <c r="B691" s="198"/>
      <c r="C691" s="198"/>
      <c r="D691" s="198"/>
      <c r="E691" s="206"/>
      <c r="F691" s="206"/>
      <c r="G691" s="206"/>
      <c r="H691" s="227"/>
    </row>
    <row r="692" spans="1:8" ht="17.100000000000001" customHeight="1" x14ac:dyDescent="0.3">
      <c r="A692" s="247"/>
      <c r="E692" s="207" t="s">
        <v>50</v>
      </c>
      <c r="F692" s="207"/>
      <c r="G692" s="207"/>
      <c r="H692" s="227">
        <f>ROUND(SUM(G689)+(G690),0)</f>
        <v>0</v>
      </c>
    </row>
    <row r="693" spans="1:8" ht="17.100000000000001" customHeight="1" x14ac:dyDescent="0.3">
      <c r="A693" s="246"/>
      <c r="E693" s="207"/>
      <c r="F693" s="207"/>
      <c r="G693" s="207"/>
      <c r="H693" s="227"/>
    </row>
    <row r="694" spans="1:8" ht="17.100000000000001" customHeight="1" x14ac:dyDescent="0.3">
      <c r="A694" s="246"/>
      <c r="D694" s="214" t="s">
        <v>54</v>
      </c>
      <c r="E694" s="215"/>
      <c r="F694" s="215"/>
      <c r="G694" s="215"/>
      <c r="H694" s="433">
        <f>ROUND(SUM(H674:H693),2)</f>
        <v>105676.5</v>
      </c>
    </row>
    <row r="695" spans="1:8" ht="17.100000000000001" customHeight="1" x14ac:dyDescent="0.3">
      <c r="A695" s="246"/>
      <c r="E695" s="207"/>
      <c r="F695" s="207"/>
      <c r="G695" s="207"/>
      <c r="H695" s="227"/>
    </row>
    <row r="696" spans="1:8" ht="17.100000000000001" customHeight="1" x14ac:dyDescent="0.3">
      <c r="A696" s="205" t="s">
        <v>55</v>
      </c>
      <c r="B696" s="784" t="s">
        <v>56</v>
      </c>
      <c r="C696" s="784"/>
      <c r="D696" s="784"/>
      <c r="E696" s="784"/>
      <c r="F696" s="784"/>
      <c r="G696" s="784"/>
      <c r="H696" s="227"/>
    </row>
    <row r="697" spans="1:8" ht="17.100000000000001" customHeight="1" x14ac:dyDescent="0.3">
      <c r="A697" s="224"/>
      <c r="B697" s="224" t="s">
        <v>31</v>
      </c>
      <c r="C697" s="224" t="s">
        <v>57</v>
      </c>
      <c r="D697" s="198" t="s">
        <v>58</v>
      </c>
      <c r="E697" s="206"/>
      <c r="F697" s="206" t="s">
        <v>59</v>
      </c>
      <c r="G697" s="206"/>
      <c r="H697" s="227"/>
    </row>
    <row r="698" spans="1:8" ht="17.100000000000001" customHeight="1" x14ac:dyDescent="0.3">
      <c r="A698" s="198"/>
      <c r="B698" s="224" t="s">
        <v>60</v>
      </c>
      <c r="C698" s="211">
        <v>0.27</v>
      </c>
      <c r="D698" s="198"/>
      <c r="E698" s="209"/>
      <c r="F698" s="198"/>
      <c r="G698" s="217">
        <f>+H694*C698</f>
        <v>28532.655000000002</v>
      </c>
      <c r="H698" s="227"/>
    </row>
    <row r="699" spans="1:8" ht="17.100000000000001" customHeight="1" x14ac:dyDescent="0.3">
      <c r="A699" s="198"/>
      <c r="B699" s="224" t="s">
        <v>61</v>
      </c>
      <c r="C699" s="211">
        <v>0.02</v>
      </c>
      <c r="D699" s="198"/>
      <c r="E699" s="209"/>
      <c r="F699" s="198"/>
      <c r="G699" s="217">
        <f>+H694*C699</f>
        <v>2113.5300000000002</v>
      </c>
      <c r="H699" s="227"/>
    </row>
    <row r="700" spans="1:8" ht="17.100000000000001" customHeight="1" x14ac:dyDescent="0.3">
      <c r="A700" s="198"/>
      <c r="B700" s="224" t="s">
        <v>62</v>
      </c>
      <c r="C700" s="211">
        <v>0.03</v>
      </c>
      <c r="D700" s="198"/>
      <c r="E700" s="209"/>
      <c r="F700" s="198"/>
      <c r="G700" s="217">
        <f>+H694*C700</f>
        <v>3170.2950000000001</v>
      </c>
      <c r="H700" s="227"/>
    </row>
    <row r="701" spans="1:8" ht="17.100000000000001" customHeight="1" x14ac:dyDescent="0.3">
      <c r="A701" s="246"/>
      <c r="D701" s="214" t="s">
        <v>63</v>
      </c>
      <c r="E701" s="215"/>
      <c r="F701" s="215"/>
      <c r="G701" s="215"/>
      <c r="H701" s="433">
        <f>SUM(G697:G700)</f>
        <v>33816.480000000003</v>
      </c>
    </row>
    <row r="702" spans="1:8" ht="17.100000000000001" customHeight="1" x14ac:dyDescent="0.3">
      <c r="A702" s="246"/>
      <c r="E702" s="207"/>
      <c r="F702" s="207"/>
      <c r="G702" s="207"/>
      <c r="H702" s="227"/>
    </row>
    <row r="703" spans="1:8" ht="17.100000000000001" customHeight="1" x14ac:dyDescent="0.3">
      <c r="A703" s="246"/>
      <c r="D703" s="214" t="s">
        <v>64</v>
      </c>
      <c r="E703" s="215"/>
      <c r="F703" s="215"/>
      <c r="G703" s="207"/>
      <c r="H703" s="433">
        <f>H694+H701</f>
        <v>139492.98000000001</v>
      </c>
    </row>
    <row r="704" spans="1:8" ht="17.100000000000001" customHeight="1" x14ac:dyDescent="0.3">
      <c r="A704" s="246"/>
      <c r="D704" s="214"/>
      <c r="E704" s="215"/>
      <c r="F704" s="215"/>
      <c r="G704" s="207"/>
      <c r="H704" s="227"/>
    </row>
    <row r="705" spans="1:8" ht="17.100000000000001" customHeight="1" x14ac:dyDescent="0.3">
      <c r="A705" s="204"/>
      <c r="B705" s="203"/>
      <c r="E705" s="218"/>
      <c r="F705" s="219"/>
      <c r="G705" s="202"/>
      <c r="H705" s="227"/>
    </row>
    <row r="706" spans="1:8" ht="17.100000000000001" customHeight="1" x14ac:dyDescent="0.3">
      <c r="A706" s="248"/>
      <c r="B706" s="216"/>
      <c r="E706" s="215"/>
      <c r="F706" s="207"/>
      <c r="G706" s="207"/>
      <c r="H706" s="227"/>
    </row>
    <row r="707" spans="1:8" ht="16.5" customHeight="1" x14ac:dyDescent="0.3">
      <c r="B707" s="216"/>
      <c r="E707" s="207"/>
      <c r="F707" s="207"/>
      <c r="G707" s="207"/>
      <c r="H707" s="227"/>
    </row>
    <row r="708" spans="1:8" ht="17.100000000000001" customHeight="1" x14ac:dyDescent="0.3">
      <c r="A708" s="537"/>
      <c r="B708" s="250"/>
      <c r="C708" s="203"/>
      <c r="D708" s="203"/>
      <c r="E708" s="202"/>
      <c r="F708" s="202"/>
      <c r="G708" s="202"/>
      <c r="H708" s="245"/>
    </row>
    <row r="709" spans="1:8" ht="17.100000000000001" customHeight="1" x14ac:dyDescent="0.3">
      <c r="A709" s="249"/>
      <c r="B709" s="216"/>
      <c r="D709" s="203"/>
      <c r="E709" s="498"/>
      <c r="F709" s="202"/>
      <c r="G709" s="202"/>
      <c r="H709" s="245"/>
    </row>
    <row r="710" spans="1:8" ht="17.100000000000001" customHeight="1" x14ac:dyDescent="0.3">
      <c r="A710" s="778"/>
      <c r="B710" s="779"/>
      <c r="C710" s="708" t="s">
        <v>224</v>
      </c>
      <c r="D710" s="710" t="s">
        <v>225</v>
      </c>
      <c r="E710" s="743"/>
      <c r="F710" s="266">
        <v>103</v>
      </c>
      <c r="G710" s="790"/>
      <c r="H710" s="790"/>
    </row>
    <row r="711" spans="1:8" ht="17.100000000000001" customHeight="1" x14ac:dyDescent="0.3">
      <c r="A711" s="780"/>
      <c r="B711" s="781"/>
      <c r="C711" s="709"/>
      <c r="D711" s="720" t="s">
        <v>195</v>
      </c>
      <c r="E711" s="750"/>
      <c r="F711" s="752">
        <v>51</v>
      </c>
      <c r="G711" s="790"/>
      <c r="H711" s="790"/>
    </row>
    <row r="712" spans="1:8" ht="17.100000000000001" customHeight="1" x14ac:dyDescent="0.3">
      <c r="A712" s="780"/>
      <c r="B712" s="781"/>
      <c r="C712" s="299" t="s">
        <v>196</v>
      </c>
      <c r="D712" s="722"/>
      <c r="E712" s="751"/>
      <c r="F712" s="753"/>
      <c r="G712" s="790"/>
      <c r="H712" s="790"/>
    </row>
    <row r="713" spans="1:8" ht="17.100000000000001" customHeight="1" x14ac:dyDescent="0.3">
      <c r="A713" s="780"/>
      <c r="B713" s="781"/>
      <c r="C713" s="300" t="s">
        <v>197</v>
      </c>
      <c r="D713" s="727" t="s">
        <v>198</v>
      </c>
      <c r="E713" s="754"/>
      <c r="F713" s="301">
        <v>1</v>
      </c>
      <c r="G713" s="790"/>
      <c r="H713" s="790"/>
    </row>
    <row r="714" spans="1:8" ht="17.100000000000001" customHeight="1" x14ac:dyDescent="0.3">
      <c r="A714" s="780"/>
      <c r="B714" s="781"/>
      <c r="C714" s="755" t="s">
        <v>199</v>
      </c>
      <c r="D714" s="757" t="s">
        <v>200</v>
      </c>
      <c r="E714" s="758"/>
      <c r="F714" s="299" t="s">
        <v>201</v>
      </c>
      <c r="G714" s="790"/>
      <c r="H714" s="790"/>
    </row>
    <row r="715" spans="1:8" ht="17.100000000000001" customHeight="1" x14ac:dyDescent="0.3">
      <c r="A715" s="782"/>
      <c r="B715" s="783"/>
      <c r="C715" s="756"/>
      <c r="D715" s="759"/>
      <c r="E715" s="760"/>
      <c r="F715" s="302">
        <v>44216</v>
      </c>
      <c r="G715" s="790"/>
      <c r="H715" s="790"/>
    </row>
    <row r="716" spans="1:8" ht="17.100000000000001" customHeight="1" thickBot="1" x14ac:dyDescent="0.35">
      <c r="A716" s="761"/>
      <c r="B716" s="762"/>
      <c r="C716" s="762"/>
      <c r="D716" s="762"/>
      <c r="E716" s="762"/>
      <c r="F716" s="762"/>
      <c r="G716" s="762"/>
      <c r="H716" s="763"/>
    </row>
    <row r="717" spans="1:8" ht="17.100000000000001" customHeight="1" thickBot="1" x14ac:dyDescent="0.35">
      <c r="A717" s="785" t="str">
        <f>PRESUPUESTO!A8</f>
        <v xml:space="preserve">ADECUACIÓN AL CENTRO DE PRIMERA INFANCIA FRONTERAS DE PAZ SEDE PUERTO COLON DEL MUNICIPIO DE SAN MIGUEL PUTUMAYO </v>
      </c>
      <c r="B717" s="786"/>
      <c r="C717" s="786"/>
      <c r="D717" s="786"/>
      <c r="E717" s="786"/>
      <c r="F717" s="786"/>
      <c r="G717" s="786"/>
      <c r="H717" s="787"/>
    </row>
    <row r="718" spans="1:8" ht="33.6" customHeight="1" thickBot="1" x14ac:dyDescent="0.35">
      <c r="A718" s="339">
        <f>PRESUPUESTO!A35</f>
        <v>4.8</v>
      </c>
      <c r="B718" s="794" t="str">
        <f>PRESUPUESTO!B35</f>
        <v>SERVICIO INTEGRAL DE MANTENIMIENTO DEL SISTEMA DE PRESURIZACIÓN (PREVENTIVO, CORRECTIVO Y RUTINARIO, CON ACCESORIOS)</v>
      </c>
      <c r="C718" s="795"/>
      <c r="D718" s="795"/>
      <c r="E718" s="795"/>
      <c r="F718" s="796"/>
      <c r="G718" s="340" t="s">
        <v>28</v>
      </c>
      <c r="H718" s="487" t="str">
        <f>PRESUPUESTO!D35</f>
        <v>UND</v>
      </c>
    </row>
    <row r="719" spans="1:8" ht="17.100000000000001" customHeight="1" x14ac:dyDescent="0.3">
      <c r="A719" s="246"/>
      <c r="H719" s="243"/>
    </row>
    <row r="720" spans="1:8" ht="17.100000000000001" customHeight="1" x14ac:dyDescent="0.3">
      <c r="A720" s="205" t="s">
        <v>29</v>
      </c>
      <c r="B720" s="784" t="s">
        <v>30</v>
      </c>
      <c r="C720" s="784"/>
      <c r="D720" s="784"/>
      <c r="E720" s="784"/>
      <c r="F720" s="784"/>
      <c r="G720" s="784"/>
      <c r="H720" s="243"/>
    </row>
    <row r="721" spans="1:8" ht="17.100000000000001" customHeight="1" x14ac:dyDescent="0.3">
      <c r="A721" s="224"/>
      <c r="B721" s="770" t="s">
        <v>31</v>
      </c>
      <c r="C721" s="771"/>
      <c r="D721" s="224" t="s">
        <v>32</v>
      </c>
      <c r="E721" s="224" t="s">
        <v>33</v>
      </c>
      <c r="F721" s="224" t="s">
        <v>34</v>
      </c>
      <c r="G721" s="224" t="s">
        <v>35</v>
      </c>
      <c r="H721" s="243"/>
    </row>
    <row r="722" spans="1:8" ht="17.100000000000001" customHeight="1" x14ac:dyDescent="0.3">
      <c r="A722" s="198"/>
      <c r="B722" s="772" t="s">
        <v>67</v>
      </c>
      <c r="C722" s="773"/>
      <c r="D722" s="198"/>
      <c r="E722" s="206"/>
      <c r="F722" s="206">
        <v>0.1</v>
      </c>
      <c r="G722" s="217">
        <f>H738*F722</f>
        <v>18593.75</v>
      </c>
      <c r="H722" s="244"/>
    </row>
    <row r="723" spans="1:8" ht="17.100000000000001" customHeight="1" x14ac:dyDescent="0.3">
      <c r="A723" s="198"/>
      <c r="B723" s="772"/>
      <c r="C723" s="773"/>
      <c r="D723" s="198"/>
      <c r="E723" s="206">
        <f>INSUMOS!B120</f>
        <v>0</v>
      </c>
      <c r="F723" s="206">
        <v>0.1</v>
      </c>
      <c r="G723" s="217">
        <f>E723*F723</f>
        <v>0</v>
      </c>
      <c r="H723" s="244"/>
    </row>
    <row r="724" spans="1:8" ht="17.100000000000001" customHeight="1" x14ac:dyDescent="0.3">
      <c r="A724" s="247"/>
      <c r="E724" s="207" t="s">
        <v>36</v>
      </c>
      <c r="F724" s="207"/>
      <c r="G724" s="207"/>
      <c r="H724" s="358">
        <f>SUM(G722:G723)</f>
        <v>18593.75</v>
      </c>
    </row>
    <row r="725" spans="1:8" ht="17.100000000000001" customHeight="1" x14ac:dyDescent="0.3">
      <c r="A725" s="205" t="s">
        <v>37</v>
      </c>
      <c r="B725" s="784" t="s">
        <v>38</v>
      </c>
      <c r="C725" s="784"/>
      <c r="D725" s="784"/>
      <c r="E725" s="784"/>
      <c r="F725" s="784"/>
      <c r="G725" s="784"/>
      <c r="H725" s="227"/>
    </row>
    <row r="726" spans="1:8" ht="17.100000000000001" customHeight="1" x14ac:dyDescent="0.3">
      <c r="A726" s="224"/>
      <c r="B726" s="770" t="s">
        <v>31</v>
      </c>
      <c r="C726" s="771"/>
      <c r="D726" s="198" t="s">
        <v>12</v>
      </c>
      <c r="E726" s="208" t="s">
        <v>39</v>
      </c>
      <c r="F726" s="208" t="s">
        <v>40</v>
      </c>
      <c r="G726" s="208" t="s">
        <v>35</v>
      </c>
      <c r="H726" s="227"/>
    </row>
    <row r="727" spans="1:8" ht="17.100000000000001" customHeight="1" x14ac:dyDescent="0.3">
      <c r="A727" s="198"/>
      <c r="B727" s="776" t="str">
        <f>INSUMOS!A34</f>
        <v>Bomba Pedrollo Pkm60 + Regulador de Presion EASY PRESS PEDROLLO</v>
      </c>
      <c r="C727" s="777"/>
      <c r="D727" s="199" t="s">
        <v>76</v>
      </c>
      <c r="E727" s="220">
        <v>1</v>
      </c>
      <c r="F727" s="206">
        <f>INSUMOS!D34</f>
        <v>929000</v>
      </c>
      <c r="G727" s="206">
        <f>E727*F727</f>
        <v>929000</v>
      </c>
      <c r="H727" s="227"/>
    </row>
    <row r="728" spans="1:8" ht="17.100000000000001" customHeight="1" x14ac:dyDescent="0.3">
      <c r="A728" s="198"/>
      <c r="B728" s="776" t="str">
        <f>INSUMOS!A35</f>
        <v>Dosificador en linea de Floculante 4.2 libras</v>
      </c>
      <c r="C728" s="777"/>
      <c r="D728" s="220" t="s">
        <v>76</v>
      </c>
      <c r="E728" s="206">
        <v>1</v>
      </c>
      <c r="F728" s="206">
        <f>INSUMOS!D35</f>
        <v>194396</v>
      </c>
      <c r="G728" s="206">
        <f>E728*F728</f>
        <v>194396</v>
      </c>
      <c r="H728" s="227"/>
    </row>
    <row r="729" spans="1:8" ht="17.100000000000001" customHeight="1" x14ac:dyDescent="0.3">
      <c r="A729" s="198"/>
      <c r="B729" s="776" t="str">
        <f>INSUMOS!A36</f>
        <v>Dosificador en línea de cloro 4 libras</v>
      </c>
      <c r="C729" s="777"/>
      <c r="D729" s="220" t="s">
        <v>76</v>
      </c>
      <c r="E729" s="206">
        <v>1</v>
      </c>
      <c r="F729" s="206">
        <f>INSUMOS!D36</f>
        <v>211387</v>
      </c>
      <c r="G729" s="206">
        <f t="shared" ref="G729:G730" si="3">E729*F729</f>
        <v>211387</v>
      </c>
      <c r="H729" s="227"/>
    </row>
    <row r="730" spans="1:8" ht="17.100000000000001" customHeight="1" x14ac:dyDescent="0.3">
      <c r="A730" s="198"/>
      <c r="B730" s="776" t="str">
        <f>INSUMOS!A37</f>
        <v>valvula multiport de 1.5p praher</v>
      </c>
      <c r="C730" s="777"/>
      <c r="D730" s="220" t="s">
        <v>76</v>
      </c>
      <c r="E730" s="206">
        <v>1</v>
      </c>
      <c r="F730" s="206">
        <f>INSUMOS!D37</f>
        <v>815150</v>
      </c>
      <c r="G730" s="206">
        <f t="shared" si="3"/>
        <v>815150</v>
      </c>
      <c r="H730" s="227"/>
    </row>
    <row r="731" spans="1:8" ht="17.100000000000001" customHeight="1" x14ac:dyDescent="0.3">
      <c r="A731" s="198"/>
      <c r="B731" s="776"/>
      <c r="C731" s="777"/>
      <c r="D731" s="220"/>
      <c r="E731" s="220"/>
      <c r="F731" s="206"/>
      <c r="G731" s="206"/>
      <c r="H731" s="227"/>
    </row>
    <row r="732" spans="1:8" ht="17.100000000000001" customHeight="1" x14ac:dyDescent="0.3">
      <c r="A732" s="247" t="s">
        <v>41</v>
      </c>
      <c r="E732" s="207" t="s">
        <v>42</v>
      </c>
      <c r="F732" s="207"/>
      <c r="G732" s="207"/>
      <c r="H732" s="529">
        <f>(SUM(G727:G731))</f>
        <v>2149933</v>
      </c>
    </row>
    <row r="733" spans="1:8" ht="17.100000000000001" customHeight="1" x14ac:dyDescent="0.3">
      <c r="A733" s="205" t="s">
        <v>43</v>
      </c>
      <c r="B733" s="784" t="s">
        <v>44</v>
      </c>
      <c r="C733" s="784"/>
      <c r="D733" s="784"/>
      <c r="E733" s="784"/>
      <c r="F733" s="784"/>
      <c r="G733" s="784"/>
      <c r="H733" s="227"/>
    </row>
    <row r="734" spans="1:8" ht="17.100000000000001" customHeight="1" x14ac:dyDescent="0.3">
      <c r="A734" s="198" t="s">
        <v>45</v>
      </c>
      <c r="B734" s="224" t="s">
        <v>31</v>
      </c>
      <c r="C734" s="224" t="s">
        <v>46</v>
      </c>
      <c r="D734" s="224" t="s">
        <v>47</v>
      </c>
      <c r="E734" s="208" t="s">
        <v>48</v>
      </c>
      <c r="F734" s="206" t="s">
        <v>34</v>
      </c>
      <c r="G734" s="206" t="s">
        <v>35</v>
      </c>
      <c r="H734" s="227"/>
    </row>
    <row r="735" spans="1:8" ht="17.100000000000001" customHeight="1" x14ac:dyDescent="0.3">
      <c r="A735" s="198">
        <v>1</v>
      </c>
      <c r="B735" s="198" t="s">
        <v>189</v>
      </c>
      <c r="C735" s="210">
        <v>60000</v>
      </c>
      <c r="D735" s="211">
        <v>0.75</v>
      </c>
      <c r="E735" s="209">
        <f>+(A735*C735)+(A735*C735*D735)</f>
        <v>105000</v>
      </c>
      <c r="F735" s="642">
        <v>1.6</v>
      </c>
      <c r="G735" s="217">
        <f>(E735)/(F735)</f>
        <v>65625</v>
      </c>
      <c r="H735" s="227"/>
    </row>
    <row r="736" spans="1:8" ht="17.100000000000001" customHeight="1" x14ac:dyDescent="0.3">
      <c r="A736" s="198">
        <v>1</v>
      </c>
      <c r="B736" s="198" t="s">
        <v>232</v>
      </c>
      <c r="C736" s="210">
        <v>110000</v>
      </c>
      <c r="D736" s="211">
        <v>0.75</v>
      </c>
      <c r="E736" s="209">
        <f>+(A736*C736)+(A736*C736*D736)</f>
        <v>192500</v>
      </c>
      <c r="F736" s="642">
        <v>1.6</v>
      </c>
      <c r="G736" s="217">
        <f>(E736)/(F736)</f>
        <v>120312.5</v>
      </c>
      <c r="H736" s="227"/>
    </row>
    <row r="737" spans="1:8" ht="17.100000000000001" customHeight="1" x14ac:dyDescent="0.3">
      <c r="A737" s="198"/>
      <c r="B737" s="198"/>
      <c r="C737" s="198"/>
      <c r="D737" s="198"/>
      <c r="E737" s="206"/>
      <c r="F737" s="206"/>
      <c r="G737" s="206"/>
      <c r="H737" s="227"/>
    </row>
    <row r="738" spans="1:8" ht="17.100000000000001" customHeight="1" x14ac:dyDescent="0.3">
      <c r="A738" s="247"/>
      <c r="E738" s="207" t="s">
        <v>50</v>
      </c>
      <c r="F738" s="207"/>
      <c r="G738" s="207"/>
      <c r="H738" s="433">
        <f>SUM(G735)+(G736)</f>
        <v>185937.5</v>
      </c>
    </row>
    <row r="739" spans="1:8" ht="17.100000000000001" customHeight="1" x14ac:dyDescent="0.3">
      <c r="A739" s="205" t="s">
        <v>51</v>
      </c>
      <c r="B739" s="784" t="s">
        <v>18</v>
      </c>
      <c r="C739" s="784"/>
      <c r="D739" s="784"/>
      <c r="E739" s="784"/>
      <c r="F739" s="784"/>
      <c r="G739" s="784"/>
      <c r="H739" s="227"/>
    </row>
    <row r="740" spans="1:8" ht="17.100000000000001" customHeight="1" x14ac:dyDescent="0.3">
      <c r="A740" s="198"/>
      <c r="B740" s="198" t="s">
        <v>31</v>
      </c>
      <c r="C740" s="224" t="s">
        <v>12</v>
      </c>
      <c r="D740" s="224" t="s">
        <v>13</v>
      </c>
      <c r="E740" s="224" t="s">
        <v>52</v>
      </c>
      <c r="F740" s="224"/>
      <c r="G740" s="206" t="s">
        <v>53</v>
      </c>
      <c r="H740" s="227"/>
    </row>
    <row r="741" spans="1:8" ht="17.100000000000001" customHeight="1" x14ac:dyDescent="0.3">
      <c r="A741" s="198"/>
      <c r="B741" s="198"/>
      <c r="C741" s="213"/>
      <c r="D741" s="198"/>
      <c r="E741" s="206"/>
      <c r="F741" s="206"/>
      <c r="G741" s="206"/>
      <c r="H741" s="227"/>
    </row>
    <row r="742" spans="1:8" ht="17.100000000000001" customHeight="1" x14ac:dyDescent="0.3">
      <c r="A742" s="198"/>
      <c r="B742" s="198"/>
      <c r="C742" s="209"/>
      <c r="D742" s="198"/>
      <c r="E742" s="206"/>
      <c r="F742" s="206"/>
      <c r="G742" s="206"/>
      <c r="H742" s="227"/>
    </row>
    <row r="743" spans="1:8" ht="17.100000000000001" customHeight="1" x14ac:dyDescent="0.3">
      <c r="A743" s="198"/>
      <c r="B743" s="198"/>
      <c r="C743" s="198"/>
      <c r="D743" s="198"/>
      <c r="E743" s="206"/>
      <c r="F743" s="206"/>
      <c r="G743" s="206"/>
      <c r="H743" s="227"/>
    </row>
    <row r="744" spans="1:8" ht="17.100000000000001" customHeight="1" x14ac:dyDescent="0.3">
      <c r="A744" s="247"/>
      <c r="E744" s="207" t="s">
        <v>50</v>
      </c>
      <c r="F744" s="207"/>
      <c r="G744" s="207"/>
      <c r="H744" s="227">
        <f>ROUND(SUM(G741)+(G742),0)</f>
        <v>0</v>
      </c>
    </row>
    <row r="745" spans="1:8" ht="17.100000000000001" customHeight="1" x14ac:dyDescent="0.3">
      <c r="A745" s="246"/>
      <c r="E745" s="207"/>
      <c r="F745" s="207"/>
      <c r="G745" s="207"/>
      <c r="H745" s="227"/>
    </row>
    <row r="746" spans="1:8" ht="17.100000000000001" customHeight="1" x14ac:dyDescent="0.3">
      <c r="A746" s="246"/>
      <c r="D746" s="214" t="s">
        <v>54</v>
      </c>
      <c r="E746" s="215"/>
      <c r="F746" s="215"/>
      <c r="G746" s="215"/>
      <c r="H746" s="433">
        <f>ROUND(SUM(H724:H745),2)</f>
        <v>2354464.25</v>
      </c>
    </row>
    <row r="747" spans="1:8" ht="17.100000000000001" customHeight="1" x14ac:dyDescent="0.3">
      <c r="A747" s="246"/>
      <c r="E747" s="207"/>
      <c r="F747" s="207"/>
      <c r="G747" s="207"/>
      <c r="H747" s="227"/>
    </row>
    <row r="748" spans="1:8" ht="17.100000000000001" customHeight="1" x14ac:dyDescent="0.3">
      <c r="A748" s="205" t="s">
        <v>55</v>
      </c>
      <c r="B748" s="784" t="s">
        <v>56</v>
      </c>
      <c r="C748" s="784"/>
      <c r="D748" s="784"/>
      <c r="E748" s="784"/>
      <c r="F748" s="784"/>
      <c r="G748" s="784"/>
      <c r="H748" s="227"/>
    </row>
    <row r="749" spans="1:8" ht="17.100000000000001" customHeight="1" x14ac:dyDescent="0.3">
      <c r="A749" s="224"/>
      <c r="B749" s="224" t="s">
        <v>31</v>
      </c>
      <c r="C749" s="224" t="s">
        <v>57</v>
      </c>
      <c r="D749" s="198" t="s">
        <v>58</v>
      </c>
      <c r="E749" s="206"/>
      <c r="F749" s="206" t="s">
        <v>59</v>
      </c>
      <c r="G749" s="206"/>
      <c r="H749" s="227"/>
    </row>
    <row r="750" spans="1:8" ht="17.100000000000001" customHeight="1" x14ac:dyDescent="0.3">
      <c r="A750" s="198"/>
      <c r="B750" s="224" t="s">
        <v>60</v>
      </c>
      <c r="C750" s="211">
        <v>0.27</v>
      </c>
      <c r="D750" s="198"/>
      <c r="E750" s="209"/>
      <c r="F750" s="198"/>
      <c r="G750" s="217">
        <f>+H746*C750</f>
        <v>635705.34750000003</v>
      </c>
      <c r="H750" s="227"/>
    </row>
    <row r="751" spans="1:8" ht="17.100000000000001" customHeight="1" x14ac:dyDescent="0.3">
      <c r="A751" s="198"/>
      <c r="B751" s="224" t="s">
        <v>61</v>
      </c>
      <c r="C751" s="211">
        <v>0.02</v>
      </c>
      <c r="D751" s="198"/>
      <c r="E751" s="209"/>
      <c r="F751" s="198"/>
      <c r="G751" s="217">
        <f>+H746*C751</f>
        <v>47089.285000000003</v>
      </c>
      <c r="H751" s="227"/>
    </row>
    <row r="752" spans="1:8" ht="17.100000000000001" customHeight="1" x14ac:dyDescent="0.3">
      <c r="A752" s="198"/>
      <c r="B752" s="224" t="s">
        <v>62</v>
      </c>
      <c r="C752" s="211">
        <v>0.03</v>
      </c>
      <c r="D752" s="198"/>
      <c r="E752" s="209"/>
      <c r="F752" s="198"/>
      <c r="G752" s="217">
        <f>+H746*C752</f>
        <v>70633.927499999991</v>
      </c>
      <c r="H752" s="227"/>
    </row>
    <row r="753" spans="1:27" ht="17.100000000000001" customHeight="1" x14ac:dyDescent="0.3">
      <c r="A753" s="246"/>
      <c r="D753" s="214" t="s">
        <v>63</v>
      </c>
      <c r="E753" s="215"/>
      <c r="F753" s="215"/>
      <c r="G753" s="215"/>
      <c r="H753" s="433">
        <f>SUM(G749:G752)</f>
        <v>753428.56</v>
      </c>
    </row>
    <row r="754" spans="1:27" ht="17.100000000000001" customHeight="1" x14ac:dyDescent="0.3">
      <c r="A754" s="246"/>
      <c r="E754" s="207"/>
      <c r="F754" s="207"/>
      <c r="G754" s="207"/>
      <c r="H754" s="227"/>
    </row>
    <row r="755" spans="1:27" ht="17.100000000000001" customHeight="1" x14ac:dyDescent="0.3">
      <c r="A755" s="246"/>
      <c r="D755" s="214" t="s">
        <v>64</v>
      </c>
      <c r="E755" s="215"/>
      <c r="F755" s="215"/>
      <c r="G755" s="207"/>
      <c r="H755" s="433">
        <f>H746+H753</f>
        <v>3107892.81</v>
      </c>
    </row>
    <row r="756" spans="1:27" ht="17.100000000000001" customHeight="1" x14ac:dyDescent="0.3">
      <c r="A756" s="246"/>
      <c r="D756" s="214"/>
      <c r="E756" s="215"/>
      <c r="F756" s="215"/>
      <c r="G756" s="207"/>
      <c r="H756" s="227"/>
    </row>
    <row r="757" spans="1:27" ht="17.100000000000001" customHeight="1" x14ac:dyDescent="0.3">
      <c r="A757" s="204"/>
      <c r="B757" s="203"/>
      <c r="E757" s="218"/>
      <c r="F757" s="219"/>
      <c r="G757" s="202"/>
      <c r="H757" s="227"/>
    </row>
    <row r="758" spans="1:27" ht="17.100000000000001" customHeight="1" x14ac:dyDescent="0.3">
      <c r="A758" s="248" t="s">
        <v>240</v>
      </c>
      <c r="B758" s="216"/>
      <c r="E758" s="215">
        <f>PRESUPUESTO!C50</f>
        <v>0</v>
      </c>
      <c r="F758" s="207"/>
      <c r="G758" s="207"/>
      <c r="H758" s="227"/>
    </row>
    <row r="759" spans="1:27" ht="17.100000000000001" customHeight="1" x14ac:dyDescent="0.3">
      <c r="A759" s="201" t="s">
        <v>242</v>
      </c>
      <c r="B759" s="216"/>
      <c r="E759" s="207">
        <f>PRESUPUESTO!C51</f>
        <v>0</v>
      </c>
      <c r="F759" s="207"/>
      <c r="G759" s="207"/>
      <c r="H759" s="227"/>
    </row>
    <row r="760" spans="1:27" ht="17.100000000000001" customHeight="1" x14ac:dyDescent="0.3">
      <c r="A760" s="537" t="s">
        <v>241</v>
      </c>
      <c r="B760" s="250"/>
      <c r="C760" s="203"/>
      <c r="D760" s="203"/>
      <c r="E760" s="202">
        <f>PRESUPUESTO!C52</f>
        <v>0</v>
      </c>
      <c r="F760" s="202"/>
      <c r="G760" s="202"/>
      <c r="H760" s="245"/>
    </row>
    <row r="762" spans="1:27" ht="17.100000000000001" customHeight="1" x14ac:dyDescent="0.3">
      <c r="A762" s="778"/>
      <c r="B762" s="779"/>
      <c r="C762" s="708" t="s">
        <v>224</v>
      </c>
      <c r="D762" s="710" t="s">
        <v>225</v>
      </c>
      <c r="E762" s="743"/>
      <c r="F762" s="266">
        <v>103</v>
      </c>
      <c r="G762" s="790"/>
      <c r="H762" s="790"/>
      <c r="Q762"/>
      <c r="R762"/>
      <c r="S762"/>
      <c r="T762"/>
      <c r="U762"/>
      <c r="V762"/>
      <c r="W762"/>
      <c r="X762"/>
      <c r="Y762"/>
      <c r="Z762"/>
      <c r="AA762"/>
    </row>
    <row r="763" spans="1:27" ht="17.100000000000001" customHeight="1" x14ac:dyDescent="0.3">
      <c r="A763" s="780"/>
      <c r="B763" s="781"/>
      <c r="C763" s="709"/>
      <c r="D763" s="720" t="s">
        <v>195</v>
      </c>
      <c r="E763" s="750"/>
      <c r="F763" s="752">
        <v>51</v>
      </c>
      <c r="G763" s="790"/>
      <c r="H763" s="790"/>
      <c r="Q763"/>
      <c r="R763"/>
      <c r="S763"/>
      <c r="T763"/>
      <c r="U763"/>
      <c r="V763"/>
      <c r="W763"/>
      <c r="X763"/>
      <c r="Y763"/>
      <c r="Z763"/>
      <c r="AA763"/>
    </row>
    <row r="764" spans="1:27" ht="17.100000000000001" customHeight="1" x14ac:dyDescent="0.3">
      <c r="A764" s="780"/>
      <c r="B764" s="781"/>
      <c r="C764" s="299" t="s">
        <v>196</v>
      </c>
      <c r="D764" s="722"/>
      <c r="E764" s="751"/>
      <c r="F764" s="753"/>
      <c r="G764" s="790"/>
      <c r="H764" s="790"/>
      <c r="Q764"/>
      <c r="R764"/>
      <c r="S764"/>
      <c r="T764"/>
      <c r="U764"/>
      <c r="V764"/>
      <c r="W764"/>
      <c r="X764"/>
      <c r="Y764"/>
      <c r="Z764"/>
      <c r="AA764"/>
    </row>
    <row r="765" spans="1:27" ht="17.100000000000001" customHeight="1" x14ac:dyDescent="0.3">
      <c r="A765" s="780"/>
      <c r="B765" s="781"/>
      <c r="C765" s="300" t="s">
        <v>197</v>
      </c>
      <c r="D765" s="727" t="s">
        <v>198</v>
      </c>
      <c r="E765" s="754"/>
      <c r="F765" s="301">
        <v>1</v>
      </c>
      <c r="G765" s="790"/>
      <c r="H765" s="790"/>
      <c r="Q765"/>
      <c r="R765"/>
      <c r="S765"/>
      <c r="T765"/>
      <c r="U765"/>
      <c r="V765"/>
      <c r="W765"/>
      <c r="X765"/>
      <c r="Y765"/>
      <c r="Z765"/>
      <c r="AA765"/>
    </row>
    <row r="766" spans="1:27" ht="16.5" x14ac:dyDescent="0.3">
      <c r="A766" s="780"/>
      <c r="B766" s="781"/>
      <c r="C766" s="755" t="s">
        <v>199</v>
      </c>
      <c r="D766" s="757" t="s">
        <v>200</v>
      </c>
      <c r="E766" s="758"/>
      <c r="F766" s="299" t="s">
        <v>201</v>
      </c>
      <c r="G766" s="790"/>
      <c r="H766" s="790"/>
      <c r="Q766"/>
      <c r="R766"/>
      <c r="S766"/>
      <c r="T766"/>
      <c r="U766"/>
      <c r="V766"/>
      <c r="W766"/>
      <c r="X766"/>
      <c r="Y766"/>
      <c r="Z766"/>
      <c r="AA766"/>
    </row>
    <row r="767" spans="1:27" ht="17.100000000000001" customHeight="1" x14ac:dyDescent="0.3">
      <c r="A767" s="782"/>
      <c r="B767" s="783"/>
      <c r="C767" s="756"/>
      <c r="D767" s="759"/>
      <c r="E767" s="760"/>
      <c r="F767" s="302">
        <v>44216</v>
      </c>
      <c r="G767" s="790"/>
      <c r="H767" s="790"/>
      <c r="Q767"/>
      <c r="R767"/>
      <c r="S767"/>
      <c r="T767"/>
      <c r="U767"/>
      <c r="V767"/>
      <c r="W767"/>
      <c r="X767"/>
      <c r="Y767"/>
      <c r="Z767"/>
      <c r="AA767"/>
    </row>
    <row r="768" spans="1:27" ht="17.100000000000001" customHeight="1" thickBot="1" x14ac:dyDescent="0.35">
      <c r="A768" s="761"/>
      <c r="B768" s="762"/>
      <c r="C768" s="762"/>
      <c r="D768" s="762"/>
      <c r="E768" s="762"/>
      <c r="F768" s="762"/>
      <c r="G768" s="762"/>
      <c r="H768" s="763"/>
      <c r="Q768"/>
      <c r="R768"/>
      <c r="S768"/>
      <c r="T768"/>
      <c r="U768"/>
      <c r="V768"/>
      <c r="W768"/>
      <c r="X768"/>
      <c r="Y768"/>
      <c r="Z768"/>
      <c r="AA768"/>
    </row>
    <row r="769" spans="1:27" ht="17.25" thickBot="1" x14ac:dyDescent="0.35">
      <c r="A769" s="785" t="str">
        <f>PRESUPUESTO!B37</f>
        <v>ASEO GENERAL</v>
      </c>
      <c r="B769" s="786"/>
      <c r="C769" s="786"/>
      <c r="D769" s="786"/>
      <c r="E769" s="786"/>
      <c r="F769" s="786"/>
      <c r="G769" s="786"/>
      <c r="H769" s="787"/>
      <c r="Q769"/>
      <c r="R769"/>
      <c r="S769"/>
      <c r="T769"/>
      <c r="U769"/>
      <c r="V769"/>
      <c r="W769"/>
      <c r="X769"/>
      <c r="Y769"/>
      <c r="Z769"/>
      <c r="AA769"/>
    </row>
    <row r="770" spans="1:27" ht="17.25" thickBot="1" x14ac:dyDescent="0.35">
      <c r="A770" s="339">
        <f>PRESUPUESTO!A38</f>
        <v>5.0999999999999996</v>
      </c>
      <c r="B770" s="794" t="str">
        <f>PRESUPUESTO!B38</f>
        <v xml:space="preserve">LIMPIEZA FINAL DEL AREA INTERVENIDA Y RETIRO DE DESECHOS </v>
      </c>
      <c r="C770" s="795"/>
      <c r="D770" s="795"/>
      <c r="E770" s="795"/>
      <c r="F770" s="796"/>
      <c r="G770" s="340" t="s">
        <v>28</v>
      </c>
      <c r="H770" s="432" t="str">
        <f>PRESUPUESTO!D38</f>
        <v>UND</v>
      </c>
      <c r="Q770"/>
      <c r="R770"/>
      <c r="S770"/>
      <c r="T770"/>
      <c r="U770"/>
      <c r="V770"/>
      <c r="W770"/>
      <c r="X770"/>
      <c r="Y770"/>
      <c r="Z770"/>
      <c r="AA770"/>
    </row>
    <row r="771" spans="1:27" ht="17.100000000000001" customHeight="1" x14ac:dyDescent="0.3">
      <c r="A771" s="246"/>
      <c r="H771" s="243"/>
      <c r="Q771"/>
      <c r="R771"/>
      <c r="S771"/>
      <c r="T771"/>
      <c r="U771"/>
      <c r="V771"/>
      <c r="W771"/>
      <c r="X771"/>
      <c r="Y771"/>
      <c r="Z771"/>
      <c r="AA771"/>
    </row>
    <row r="772" spans="1:27" ht="17.100000000000001" customHeight="1" x14ac:dyDescent="0.3">
      <c r="A772" s="205" t="s">
        <v>29</v>
      </c>
      <c r="B772" s="784" t="s">
        <v>30</v>
      </c>
      <c r="C772" s="784"/>
      <c r="D772" s="784"/>
      <c r="E772" s="784"/>
      <c r="F772" s="784"/>
      <c r="G772" s="784"/>
      <c r="H772" s="243"/>
      <c r="Q772"/>
      <c r="R772"/>
      <c r="S772"/>
      <c r="T772"/>
      <c r="U772"/>
      <c r="V772"/>
      <c r="W772"/>
      <c r="X772"/>
      <c r="Y772"/>
      <c r="Z772"/>
      <c r="AA772"/>
    </row>
    <row r="773" spans="1:27" ht="17.100000000000001" customHeight="1" x14ac:dyDescent="0.3">
      <c r="A773" s="224"/>
      <c r="B773" s="770" t="s">
        <v>31</v>
      </c>
      <c r="C773" s="771"/>
      <c r="D773" s="224" t="s">
        <v>32</v>
      </c>
      <c r="E773" s="224" t="s">
        <v>33</v>
      </c>
      <c r="F773" s="224" t="s">
        <v>34</v>
      </c>
      <c r="G773" s="224" t="s">
        <v>35</v>
      </c>
      <c r="H773" s="243"/>
      <c r="Q773"/>
      <c r="R773"/>
      <c r="S773"/>
      <c r="T773"/>
      <c r="U773"/>
      <c r="V773"/>
      <c r="W773"/>
      <c r="X773"/>
      <c r="Y773"/>
      <c r="Z773"/>
      <c r="AA773"/>
    </row>
    <row r="774" spans="1:27" ht="17.100000000000001" customHeight="1" x14ac:dyDescent="0.3">
      <c r="A774" s="198"/>
      <c r="B774" s="772"/>
      <c r="C774" s="773"/>
      <c r="D774" s="198"/>
      <c r="E774" s="206"/>
      <c r="F774" s="206">
        <v>0.1</v>
      </c>
      <c r="G774" s="217">
        <f>H788*F774</f>
        <v>31500</v>
      </c>
      <c r="H774" s="244"/>
      <c r="Q774"/>
      <c r="R774"/>
      <c r="S774"/>
      <c r="T774"/>
      <c r="U774"/>
      <c r="V774"/>
      <c r="W774"/>
      <c r="X774"/>
      <c r="Y774"/>
      <c r="Z774"/>
      <c r="AA774"/>
    </row>
    <row r="775" spans="1:27" ht="17.100000000000001" customHeight="1" x14ac:dyDescent="0.3">
      <c r="A775" s="198"/>
      <c r="B775" s="772" t="s">
        <v>435</v>
      </c>
      <c r="C775" s="773"/>
      <c r="D775" s="198"/>
      <c r="E775" s="206">
        <v>8000</v>
      </c>
      <c r="F775" s="206">
        <v>0.1</v>
      </c>
      <c r="G775" s="217">
        <f>E775*F775</f>
        <v>800</v>
      </c>
      <c r="H775" s="244"/>
    </row>
    <row r="776" spans="1:27" ht="17.100000000000001" customHeight="1" x14ac:dyDescent="0.3">
      <c r="A776" s="198"/>
      <c r="B776" s="772" t="s">
        <v>436</v>
      </c>
      <c r="C776" s="773"/>
      <c r="D776" s="198"/>
      <c r="E776" s="206">
        <v>14000</v>
      </c>
      <c r="F776" s="206">
        <v>0.1</v>
      </c>
      <c r="G776" s="217">
        <f t="shared" ref="G776:G777" si="4">E776*F776</f>
        <v>1400</v>
      </c>
      <c r="H776" s="244"/>
    </row>
    <row r="777" spans="1:27" ht="17.100000000000001" customHeight="1" x14ac:dyDescent="0.3">
      <c r="A777" s="198"/>
      <c r="B777" s="772" t="s">
        <v>437</v>
      </c>
      <c r="C777" s="773"/>
      <c r="D777" s="198"/>
      <c r="E777" s="206">
        <v>4000</v>
      </c>
      <c r="F777" s="206">
        <v>0.05</v>
      </c>
      <c r="G777" s="217">
        <f t="shared" si="4"/>
        <v>200</v>
      </c>
      <c r="H777" s="227"/>
    </row>
    <row r="778" spans="1:27" ht="17.100000000000001" customHeight="1" x14ac:dyDescent="0.3">
      <c r="A778" s="247"/>
      <c r="E778" s="207" t="s">
        <v>36</v>
      </c>
      <c r="F778" s="207"/>
      <c r="G778" s="207"/>
      <c r="H778" s="358">
        <f>SUM(G774:G777)</f>
        <v>33900</v>
      </c>
    </row>
    <row r="779" spans="1:27" ht="17.100000000000001" customHeight="1" x14ac:dyDescent="0.3">
      <c r="A779" s="205" t="s">
        <v>37</v>
      </c>
      <c r="B779" s="784" t="s">
        <v>38</v>
      </c>
      <c r="C779" s="784"/>
      <c r="D779" s="784"/>
      <c r="E779" s="784"/>
      <c r="F779" s="784"/>
      <c r="G779" s="784"/>
      <c r="H779" s="227"/>
    </row>
    <row r="780" spans="1:27" ht="17.100000000000001" customHeight="1" x14ac:dyDescent="0.3">
      <c r="A780" s="224"/>
      <c r="B780" s="770" t="s">
        <v>31</v>
      </c>
      <c r="C780" s="771"/>
      <c r="D780" s="198" t="s">
        <v>12</v>
      </c>
      <c r="E780" s="208" t="s">
        <v>39</v>
      </c>
      <c r="F780" s="208" t="s">
        <v>40</v>
      </c>
      <c r="G780" s="208" t="s">
        <v>35</v>
      </c>
      <c r="H780" s="227"/>
    </row>
    <row r="781" spans="1:27" ht="17.100000000000001" customHeight="1" x14ac:dyDescent="0.3">
      <c r="A781" s="198"/>
      <c r="B781" s="776"/>
      <c r="C781" s="777"/>
      <c r="D781" s="220"/>
      <c r="E781" s="206"/>
      <c r="F781" s="206"/>
      <c r="G781" s="206">
        <f>E781*F781</f>
        <v>0</v>
      </c>
      <c r="H781" s="227"/>
    </row>
    <row r="782" spans="1:27" ht="15.75" customHeight="1" x14ac:dyDescent="0.3">
      <c r="A782" s="198"/>
      <c r="B782" s="776"/>
      <c r="C782" s="777"/>
      <c r="D782" s="220"/>
      <c r="E782" s="206"/>
      <c r="F782" s="206"/>
      <c r="G782" s="206">
        <f t="shared" ref="G782" si="5">E782*F782</f>
        <v>0</v>
      </c>
      <c r="H782" s="227"/>
    </row>
    <row r="783" spans="1:27" ht="17.100000000000001" customHeight="1" x14ac:dyDescent="0.3">
      <c r="A783" s="247" t="s">
        <v>41</v>
      </c>
      <c r="E783" s="207" t="s">
        <v>42</v>
      </c>
      <c r="F783" s="207"/>
      <c r="G783" s="207"/>
      <c r="H783" s="358">
        <f>(SUM(G781:G782))</f>
        <v>0</v>
      </c>
    </row>
    <row r="784" spans="1:27" ht="17.100000000000001" customHeight="1" x14ac:dyDescent="0.3">
      <c r="A784" s="205" t="s">
        <v>43</v>
      </c>
      <c r="B784" s="784" t="s">
        <v>44</v>
      </c>
      <c r="C784" s="784"/>
      <c r="D784" s="784"/>
      <c r="E784" s="784"/>
      <c r="F784" s="784"/>
      <c r="G784" s="784"/>
      <c r="H784" s="227"/>
    </row>
    <row r="785" spans="1:8" ht="17.100000000000001" customHeight="1" x14ac:dyDescent="0.3">
      <c r="A785" s="198" t="s">
        <v>45</v>
      </c>
      <c r="B785" s="224" t="s">
        <v>31</v>
      </c>
      <c r="C785" s="224" t="s">
        <v>46</v>
      </c>
      <c r="D785" s="224" t="s">
        <v>47</v>
      </c>
      <c r="E785" s="208" t="s">
        <v>48</v>
      </c>
      <c r="F785" s="206" t="s">
        <v>34</v>
      </c>
      <c r="G785" s="206" t="s">
        <v>35</v>
      </c>
      <c r="H785" s="227"/>
    </row>
    <row r="786" spans="1:8" ht="17.100000000000001" customHeight="1" x14ac:dyDescent="0.3">
      <c r="A786" s="198">
        <v>3</v>
      </c>
      <c r="B786" s="198" t="s">
        <v>189</v>
      </c>
      <c r="C786" s="210">
        <v>60000</v>
      </c>
      <c r="D786" s="211">
        <v>0.75</v>
      </c>
      <c r="E786" s="209">
        <f>+(A786*C786)+(A786*C786*D786)</f>
        <v>315000</v>
      </c>
      <c r="F786" s="212">
        <v>1</v>
      </c>
      <c r="G786" s="217">
        <f>(E786)/(F786)</f>
        <v>315000</v>
      </c>
      <c r="H786" s="227"/>
    </row>
    <row r="787" spans="1:8" ht="17.100000000000001" customHeight="1" x14ac:dyDescent="0.3">
      <c r="A787" s="198"/>
      <c r="B787" s="198"/>
      <c r="C787" s="198"/>
      <c r="D787" s="198"/>
      <c r="E787" s="206"/>
      <c r="F787" s="206"/>
      <c r="G787" s="206"/>
      <c r="H787" s="227"/>
    </row>
    <row r="788" spans="1:8" ht="17.100000000000001" customHeight="1" x14ac:dyDescent="0.3">
      <c r="A788" s="247"/>
      <c r="E788" s="207" t="s">
        <v>50</v>
      </c>
      <c r="F788" s="207"/>
      <c r="G788" s="207"/>
      <c r="H788" s="433">
        <f>G786</f>
        <v>315000</v>
      </c>
    </row>
    <row r="789" spans="1:8" ht="17.100000000000001" customHeight="1" x14ac:dyDescent="0.3">
      <c r="A789" s="205" t="s">
        <v>51</v>
      </c>
      <c r="B789" s="784" t="s">
        <v>18</v>
      </c>
      <c r="C789" s="784"/>
      <c r="D789" s="784"/>
      <c r="E789" s="784"/>
      <c r="F789" s="784"/>
      <c r="G789" s="784"/>
      <c r="H789" s="227"/>
    </row>
    <row r="790" spans="1:8" ht="17.100000000000001" customHeight="1" x14ac:dyDescent="0.3">
      <c r="A790" s="198"/>
      <c r="B790" s="198" t="s">
        <v>31</v>
      </c>
      <c r="C790" s="224" t="s">
        <v>12</v>
      </c>
      <c r="D790" s="224" t="s">
        <v>13</v>
      </c>
      <c r="E790" s="224" t="s">
        <v>52</v>
      </c>
      <c r="F790" s="224"/>
      <c r="G790" s="206" t="s">
        <v>53</v>
      </c>
      <c r="H790" s="227"/>
    </row>
    <row r="791" spans="1:8" ht="17.100000000000001" customHeight="1" x14ac:dyDescent="0.3">
      <c r="A791" s="198"/>
      <c r="B791" s="198"/>
      <c r="C791" s="213"/>
      <c r="D791" s="198"/>
      <c r="E791" s="206"/>
      <c r="F791" s="206"/>
      <c r="G791" s="206"/>
      <c r="H791" s="227"/>
    </row>
    <row r="792" spans="1:8" ht="17.100000000000001" customHeight="1" x14ac:dyDescent="0.3">
      <c r="A792" s="198"/>
      <c r="B792" s="198"/>
      <c r="C792" s="209"/>
      <c r="D792" s="198"/>
      <c r="E792" s="206"/>
      <c r="F792" s="206"/>
      <c r="G792" s="206"/>
      <c r="H792" s="227"/>
    </row>
    <row r="793" spans="1:8" ht="17.100000000000001" customHeight="1" x14ac:dyDescent="0.3">
      <c r="A793" s="198"/>
      <c r="B793" s="198"/>
      <c r="C793" s="198"/>
      <c r="D793" s="198"/>
      <c r="E793" s="206"/>
      <c r="F793" s="206"/>
      <c r="G793" s="206"/>
      <c r="H793" s="227"/>
    </row>
    <row r="794" spans="1:8" ht="17.100000000000001" customHeight="1" x14ac:dyDescent="0.3">
      <c r="A794" s="247"/>
      <c r="E794" s="207" t="s">
        <v>50</v>
      </c>
      <c r="F794" s="207"/>
      <c r="G794" s="207"/>
      <c r="H794" s="227">
        <f>ROUND(SUM(G791)+(G792),0)</f>
        <v>0</v>
      </c>
    </row>
    <row r="795" spans="1:8" ht="17.100000000000001" customHeight="1" x14ac:dyDescent="0.3">
      <c r="A795" s="246"/>
      <c r="E795" s="207"/>
      <c r="F795" s="207"/>
      <c r="G795" s="207"/>
      <c r="H795" s="227"/>
    </row>
    <row r="796" spans="1:8" ht="17.100000000000001" customHeight="1" x14ac:dyDescent="0.3">
      <c r="A796" s="246"/>
      <c r="D796" s="214" t="s">
        <v>54</v>
      </c>
      <c r="E796" s="215"/>
      <c r="F796" s="215"/>
      <c r="G796" s="215"/>
      <c r="H796" s="433">
        <f>ROUND(SUM(H778:H795),2)</f>
        <v>348900</v>
      </c>
    </row>
    <row r="797" spans="1:8" ht="17.100000000000001" customHeight="1" x14ac:dyDescent="0.3">
      <c r="A797" s="246"/>
      <c r="E797" s="207"/>
      <c r="F797" s="207"/>
      <c r="G797" s="207"/>
      <c r="H797" s="227"/>
    </row>
    <row r="798" spans="1:8" ht="17.100000000000001" customHeight="1" x14ac:dyDescent="0.3">
      <c r="A798" s="205" t="s">
        <v>55</v>
      </c>
      <c r="B798" s="784" t="s">
        <v>56</v>
      </c>
      <c r="C798" s="784"/>
      <c r="D798" s="784"/>
      <c r="E798" s="784"/>
      <c r="F798" s="784"/>
      <c r="G798" s="784"/>
      <c r="H798" s="227"/>
    </row>
    <row r="799" spans="1:8" ht="17.100000000000001" customHeight="1" x14ac:dyDescent="0.3">
      <c r="A799" s="224"/>
      <c r="B799" s="224" t="s">
        <v>31</v>
      </c>
      <c r="C799" s="224" t="s">
        <v>57</v>
      </c>
      <c r="D799" s="198" t="s">
        <v>58</v>
      </c>
      <c r="E799" s="206"/>
      <c r="F799" s="206" t="s">
        <v>59</v>
      </c>
      <c r="G799" s="206"/>
      <c r="H799" s="227"/>
    </row>
    <row r="800" spans="1:8" ht="17.100000000000001" customHeight="1" x14ac:dyDescent="0.3">
      <c r="A800" s="198"/>
      <c r="B800" s="224" t="s">
        <v>60</v>
      </c>
      <c r="C800" s="211">
        <v>0.27</v>
      </c>
      <c r="D800" s="198"/>
      <c r="E800" s="209"/>
      <c r="F800" s="198"/>
      <c r="G800" s="217">
        <f>+H796*C800</f>
        <v>94203</v>
      </c>
      <c r="H800" s="227"/>
    </row>
    <row r="801" spans="1:8" ht="17.100000000000001" customHeight="1" x14ac:dyDescent="0.3">
      <c r="A801" s="198"/>
      <c r="B801" s="224" t="s">
        <v>61</v>
      </c>
      <c r="C801" s="211">
        <v>0.02</v>
      </c>
      <c r="D801" s="198"/>
      <c r="E801" s="209"/>
      <c r="F801" s="198"/>
      <c r="G801" s="217">
        <f>+H796*C801</f>
        <v>6978</v>
      </c>
      <c r="H801" s="227"/>
    </row>
    <row r="802" spans="1:8" ht="17.100000000000001" customHeight="1" x14ac:dyDescent="0.3">
      <c r="A802" s="198"/>
      <c r="B802" s="224" t="s">
        <v>62</v>
      </c>
      <c r="C802" s="211">
        <v>0.03</v>
      </c>
      <c r="D802" s="198"/>
      <c r="E802" s="209"/>
      <c r="F802" s="198"/>
      <c r="G802" s="217">
        <f>+H796*C802</f>
        <v>10467</v>
      </c>
      <c r="H802" s="227"/>
    </row>
    <row r="803" spans="1:8" ht="17.100000000000001" customHeight="1" x14ac:dyDescent="0.3">
      <c r="A803" s="246"/>
      <c r="D803" s="214" t="s">
        <v>63</v>
      </c>
      <c r="E803" s="215"/>
      <c r="F803" s="215"/>
      <c r="G803" s="215"/>
      <c r="H803" s="433">
        <f>SUM(G799:G802)</f>
        <v>111648</v>
      </c>
    </row>
    <row r="804" spans="1:8" ht="17.100000000000001" customHeight="1" x14ac:dyDescent="0.3">
      <c r="A804" s="246"/>
      <c r="E804" s="207"/>
      <c r="F804" s="207"/>
      <c r="G804" s="207"/>
      <c r="H804" s="227"/>
    </row>
    <row r="805" spans="1:8" ht="17.100000000000001" customHeight="1" x14ac:dyDescent="0.3">
      <c r="A805" s="246"/>
      <c r="D805" s="214" t="s">
        <v>64</v>
      </c>
      <c r="E805" s="215"/>
      <c r="F805" s="215"/>
      <c r="G805" s="207"/>
      <c r="H805" s="433">
        <f>H796+H803</f>
        <v>460548</v>
      </c>
    </row>
    <row r="806" spans="1:8" ht="17.100000000000001" customHeight="1" x14ac:dyDescent="0.3">
      <c r="A806" s="246"/>
      <c r="D806" s="214"/>
      <c r="E806" s="215"/>
      <c r="F806" s="215"/>
      <c r="G806" s="207"/>
      <c r="H806" s="227"/>
    </row>
    <row r="807" spans="1:8" ht="17.100000000000001" customHeight="1" x14ac:dyDescent="0.3">
      <c r="A807" s="248" t="s">
        <v>240</v>
      </c>
      <c r="B807" s="216"/>
      <c r="E807" s="215" t="s">
        <v>229</v>
      </c>
      <c r="F807" s="207"/>
      <c r="G807" s="199"/>
      <c r="H807" s="227"/>
    </row>
    <row r="808" spans="1:8" ht="16.5" customHeight="1" x14ac:dyDescent="0.3">
      <c r="A808" s="201" t="s">
        <v>242</v>
      </c>
      <c r="B808" s="216"/>
      <c r="E808" s="207" t="s">
        <v>177</v>
      </c>
      <c r="F808" s="207"/>
      <c r="G808" s="207"/>
      <c r="H808" s="227"/>
    </row>
    <row r="809" spans="1:8" ht="17.100000000000001" customHeight="1" x14ac:dyDescent="0.3">
      <c r="A809" s="249" t="s">
        <v>241</v>
      </c>
      <c r="B809" s="250"/>
      <c r="C809" s="203"/>
      <c r="D809" s="203"/>
      <c r="E809" s="202" t="s">
        <v>153</v>
      </c>
      <c r="F809" s="202"/>
      <c r="G809" s="202"/>
      <c r="H809" s="245"/>
    </row>
  </sheetData>
  <mergeCells count="2435">
    <mergeCell ref="B629:C629"/>
    <mergeCell ref="B631:G631"/>
    <mergeCell ref="B637:G637"/>
    <mergeCell ref="B646:G646"/>
    <mergeCell ref="C612:C613"/>
    <mergeCell ref="D612:E612"/>
    <mergeCell ref="G612:H617"/>
    <mergeCell ref="D613:E614"/>
    <mergeCell ref="F613:F614"/>
    <mergeCell ref="D615:E615"/>
    <mergeCell ref="C616:C617"/>
    <mergeCell ref="D616:E617"/>
    <mergeCell ref="A618:H618"/>
    <mergeCell ref="A619:H619"/>
    <mergeCell ref="B620:F620"/>
    <mergeCell ref="B622:G622"/>
    <mergeCell ref="B623:C623"/>
    <mergeCell ref="B624:C624"/>
    <mergeCell ref="B626:G626"/>
    <mergeCell ref="B627:C627"/>
    <mergeCell ref="B628:C628"/>
    <mergeCell ref="B277:C277"/>
    <mergeCell ref="B279:G279"/>
    <mergeCell ref="B285:G285"/>
    <mergeCell ref="B294:G294"/>
    <mergeCell ref="B723:C723"/>
    <mergeCell ref="B725:G725"/>
    <mergeCell ref="B726:C726"/>
    <mergeCell ref="B727:C727"/>
    <mergeCell ref="B728:C728"/>
    <mergeCell ref="B731:C731"/>
    <mergeCell ref="B733:G733"/>
    <mergeCell ref="B739:G739"/>
    <mergeCell ref="B748:G748"/>
    <mergeCell ref="B729:C729"/>
    <mergeCell ref="B730:C730"/>
    <mergeCell ref="A257:B262"/>
    <mergeCell ref="C257:C258"/>
    <mergeCell ref="D257:E257"/>
    <mergeCell ref="G257:H262"/>
    <mergeCell ref="D258:E259"/>
    <mergeCell ref="F258:F259"/>
    <mergeCell ref="D260:E260"/>
    <mergeCell ref="C261:C262"/>
    <mergeCell ref="D261:E262"/>
    <mergeCell ref="A263:H263"/>
    <mergeCell ref="B264:F264"/>
    <mergeCell ref="B265:G265"/>
    <mergeCell ref="B266:C266"/>
    <mergeCell ref="B267:C267"/>
    <mergeCell ref="B268:C268"/>
    <mergeCell ref="B269:C269"/>
    <mergeCell ref="A612:B617"/>
    <mergeCell ref="B271:G271"/>
    <mergeCell ref="B272:C272"/>
    <mergeCell ref="B273:C273"/>
    <mergeCell ref="B274:C274"/>
    <mergeCell ref="B275:C275"/>
    <mergeCell ref="B480:C480"/>
    <mergeCell ref="B533:C533"/>
    <mergeCell ref="A710:B715"/>
    <mergeCell ref="C710:C711"/>
    <mergeCell ref="D710:E710"/>
    <mergeCell ref="G710:H715"/>
    <mergeCell ref="D711:E712"/>
    <mergeCell ref="F711:F712"/>
    <mergeCell ref="D713:E713"/>
    <mergeCell ref="C714:C715"/>
    <mergeCell ref="D714:E715"/>
    <mergeCell ref="A716:H716"/>
    <mergeCell ref="B345:G345"/>
    <mergeCell ref="B324:C324"/>
    <mergeCell ref="B325:C325"/>
    <mergeCell ref="B326:C326"/>
    <mergeCell ref="B327:C327"/>
    <mergeCell ref="B328:C328"/>
    <mergeCell ref="B330:G330"/>
    <mergeCell ref="B336:G336"/>
    <mergeCell ref="D363:E363"/>
    <mergeCell ref="C364:C365"/>
    <mergeCell ref="D364:E365"/>
    <mergeCell ref="A366:H366"/>
    <mergeCell ref="B373:C373"/>
    <mergeCell ref="B375:G375"/>
    <mergeCell ref="B276:C276"/>
    <mergeCell ref="A717:H717"/>
    <mergeCell ref="B718:F718"/>
    <mergeCell ref="B720:G720"/>
    <mergeCell ref="B721:C721"/>
    <mergeCell ref="B722:C722"/>
    <mergeCell ref="A515:B520"/>
    <mergeCell ref="C515:C516"/>
    <mergeCell ref="D515:E515"/>
    <mergeCell ref="G515:H520"/>
    <mergeCell ref="D516:E517"/>
    <mergeCell ref="F516:F517"/>
    <mergeCell ref="D518:E518"/>
    <mergeCell ref="C519:C520"/>
    <mergeCell ref="D519:E520"/>
    <mergeCell ref="A521:H521"/>
    <mergeCell ref="B522:F522"/>
    <mergeCell ref="B524:G524"/>
    <mergeCell ref="B525:C525"/>
    <mergeCell ref="B526:C526"/>
    <mergeCell ref="B527:C527"/>
    <mergeCell ref="B528:C528"/>
    <mergeCell ref="B530:G530"/>
    <mergeCell ref="B535:G535"/>
    <mergeCell ref="B541:G541"/>
    <mergeCell ref="B550:G550"/>
    <mergeCell ref="A564:B569"/>
    <mergeCell ref="C564:C565"/>
    <mergeCell ref="A571:H571"/>
    <mergeCell ref="B572:F572"/>
    <mergeCell ref="B574:G574"/>
    <mergeCell ref="B575:C575"/>
    <mergeCell ref="B576:C576"/>
    <mergeCell ref="B87:G87"/>
    <mergeCell ref="B72:G72"/>
    <mergeCell ref="B78:G78"/>
    <mergeCell ref="B67:C67"/>
    <mergeCell ref="B68:C68"/>
    <mergeCell ref="B69:C69"/>
    <mergeCell ref="B70:C70"/>
    <mergeCell ref="D53:E53"/>
    <mergeCell ref="C54:C55"/>
    <mergeCell ref="B65:C65"/>
    <mergeCell ref="B66:C66"/>
    <mergeCell ref="B58:F58"/>
    <mergeCell ref="B59:G59"/>
    <mergeCell ref="B60:C60"/>
    <mergeCell ref="B61:C61"/>
    <mergeCell ref="B62:C62"/>
    <mergeCell ref="B64:G64"/>
    <mergeCell ref="A56:H57"/>
    <mergeCell ref="D2:E2"/>
    <mergeCell ref="G2:H7"/>
    <mergeCell ref="D3:E4"/>
    <mergeCell ref="A2:B7"/>
    <mergeCell ref="C2:C3"/>
    <mergeCell ref="F3:F4"/>
    <mergeCell ref="D5:E5"/>
    <mergeCell ref="C6:C7"/>
    <mergeCell ref="D6:E7"/>
    <mergeCell ref="B22:G22"/>
    <mergeCell ref="B28:G28"/>
    <mergeCell ref="B36:G36"/>
    <mergeCell ref="A50:B55"/>
    <mergeCell ref="C50:C51"/>
    <mergeCell ref="B15:C15"/>
    <mergeCell ref="D50:E50"/>
    <mergeCell ref="G50:H55"/>
    <mergeCell ref="D51:E52"/>
    <mergeCell ref="F51:F52"/>
    <mergeCell ref="D54:E55"/>
    <mergeCell ref="B17:G17"/>
    <mergeCell ref="B18:C18"/>
    <mergeCell ref="A8:H8"/>
    <mergeCell ref="A9:H9"/>
    <mergeCell ref="B19:C19"/>
    <mergeCell ref="B20:C20"/>
    <mergeCell ref="B10:F10"/>
    <mergeCell ref="B12:G12"/>
    <mergeCell ref="B13:C13"/>
    <mergeCell ref="B14:C14"/>
    <mergeCell ref="B122:G122"/>
    <mergeCell ref="B128:G128"/>
    <mergeCell ref="B137:G137"/>
    <mergeCell ref="B115:C115"/>
    <mergeCell ref="B116:C116"/>
    <mergeCell ref="B118:G118"/>
    <mergeCell ref="B121:C121"/>
    <mergeCell ref="A108:H109"/>
    <mergeCell ref="B110:F110"/>
    <mergeCell ref="B112:G112"/>
    <mergeCell ref="B113:C113"/>
    <mergeCell ref="B114:C114"/>
    <mergeCell ref="B119:C119"/>
    <mergeCell ref="B120:C120"/>
    <mergeCell ref="A102:B107"/>
    <mergeCell ref="C102:C103"/>
    <mergeCell ref="D102:E102"/>
    <mergeCell ref="G102:H107"/>
    <mergeCell ref="D103:E104"/>
    <mergeCell ref="F103:F104"/>
    <mergeCell ref="D105:E105"/>
    <mergeCell ref="C106:C107"/>
    <mergeCell ref="D106:E107"/>
    <mergeCell ref="B367:F367"/>
    <mergeCell ref="B369:G369"/>
    <mergeCell ref="B370:C370"/>
    <mergeCell ref="B371:C371"/>
    <mergeCell ref="B372:C372"/>
    <mergeCell ref="B376:C376"/>
    <mergeCell ref="B378:C378"/>
    <mergeCell ref="B382:G382"/>
    <mergeCell ref="B388:G388"/>
    <mergeCell ref="B397:G397"/>
    <mergeCell ref="D361:E362"/>
    <mergeCell ref="F361:F362"/>
    <mergeCell ref="A360:B365"/>
    <mergeCell ref="C360:C361"/>
    <mergeCell ref="D360:E360"/>
    <mergeCell ref="G360:H365"/>
    <mergeCell ref="B532:C532"/>
    <mergeCell ref="B531:C531"/>
    <mergeCell ref="G463:H468"/>
    <mergeCell ref="D464:E465"/>
    <mergeCell ref="F464:F465"/>
    <mergeCell ref="D466:E466"/>
    <mergeCell ref="C467:C468"/>
    <mergeCell ref="D467:E468"/>
    <mergeCell ref="B425:C425"/>
    <mergeCell ref="B427:G427"/>
    <mergeCell ref="B428:C428"/>
    <mergeCell ref="B430:C430"/>
    <mergeCell ref="B431:C431"/>
    <mergeCell ref="B433:G433"/>
    <mergeCell ref="D567:E567"/>
    <mergeCell ref="C568:C569"/>
    <mergeCell ref="D568:E569"/>
    <mergeCell ref="A570:H570"/>
    <mergeCell ref="B781:C781"/>
    <mergeCell ref="B782:C782"/>
    <mergeCell ref="B784:G784"/>
    <mergeCell ref="B789:G789"/>
    <mergeCell ref="B798:G798"/>
    <mergeCell ref="A762:B767"/>
    <mergeCell ref="C762:C763"/>
    <mergeCell ref="D762:E762"/>
    <mergeCell ref="G762:H767"/>
    <mergeCell ref="D763:E764"/>
    <mergeCell ref="F763:F764"/>
    <mergeCell ref="D765:E765"/>
    <mergeCell ref="C766:C767"/>
    <mergeCell ref="D766:E767"/>
    <mergeCell ref="A768:H768"/>
    <mergeCell ref="A769:H769"/>
    <mergeCell ref="B770:F770"/>
    <mergeCell ref="B772:G772"/>
    <mergeCell ref="B777:C777"/>
    <mergeCell ref="B776:C776"/>
    <mergeCell ref="B779:G779"/>
    <mergeCell ref="B780:C780"/>
    <mergeCell ref="B773:C773"/>
    <mergeCell ref="B774:C774"/>
    <mergeCell ref="B775:C775"/>
    <mergeCell ref="B578:G578"/>
    <mergeCell ref="B579:C579"/>
    <mergeCell ref="B580:C580"/>
    <mergeCell ref="B581:C581"/>
    <mergeCell ref="B583:G583"/>
    <mergeCell ref="B598:G598"/>
    <mergeCell ref="D564:E564"/>
    <mergeCell ref="G564:H569"/>
    <mergeCell ref="D565:E566"/>
    <mergeCell ref="F565:F566"/>
    <mergeCell ref="B212:F212"/>
    <mergeCell ref="B220:C220"/>
    <mergeCell ref="A660:B665"/>
    <mergeCell ref="C660:C661"/>
    <mergeCell ref="D660:E660"/>
    <mergeCell ref="G660:H665"/>
    <mergeCell ref="D661:E662"/>
    <mergeCell ref="F661:F662"/>
    <mergeCell ref="D663:E663"/>
    <mergeCell ref="B380:C380"/>
    <mergeCell ref="B379:C379"/>
    <mergeCell ref="B419:F419"/>
    <mergeCell ref="B421:G421"/>
    <mergeCell ref="B422:C422"/>
    <mergeCell ref="B423:C423"/>
    <mergeCell ref="B424:C424"/>
    <mergeCell ref="B589:G589"/>
    <mergeCell ref="B478:G478"/>
    <mergeCell ref="B479:C479"/>
    <mergeCell ref="B439:G439"/>
    <mergeCell ref="B448:G448"/>
    <mergeCell ref="A463:B468"/>
    <mergeCell ref="C463:C464"/>
    <mergeCell ref="D463:E463"/>
    <mergeCell ref="A309:B314"/>
    <mergeCell ref="A152:B157"/>
    <mergeCell ref="C152:C153"/>
    <mergeCell ref="D152:E152"/>
    <mergeCell ref="G152:H157"/>
    <mergeCell ref="D153:E154"/>
    <mergeCell ref="F153:F154"/>
    <mergeCell ref="D155:E155"/>
    <mergeCell ref="C156:C157"/>
    <mergeCell ref="D156:E157"/>
    <mergeCell ref="B221:C221"/>
    <mergeCell ref="B233:G233"/>
    <mergeCell ref="B242:G242"/>
    <mergeCell ref="B225:C225"/>
    <mergeCell ref="B214:C214"/>
    <mergeCell ref="B215:C215"/>
    <mergeCell ref="B216:C216"/>
    <mergeCell ref="B217:C217"/>
    <mergeCell ref="B219:G219"/>
    <mergeCell ref="B222:C222"/>
    <mergeCell ref="B223:C223"/>
    <mergeCell ref="B167:G167"/>
    <mergeCell ref="B168:C168"/>
    <mergeCell ref="B169:C169"/>
    <mergeCell ref="B170:C170"/>
    <mergeCell ref="B171:C171"/>
    <mergeCell ref="B227:G227"/>
    <mergeCell ref="A158:H158"/>
    <mergeCell ref="B159:F159"/>
    <mergeCell ref="B161:G161"/>
    <mergeCell ref="B162:C162"/>
    <mergeCell ref="B163:C163"/>
    <mergeCell ref="B164:C164"/>
    <mergeCell ref="B165:C165"/>
    <mergeCell ref="B224:C224"/>
    <mergeCell ref="B172:C172"/>
    <mergeCell ref="B173:C173"/>
    <mergeCell ref="B175:G175"/>
    <mergeCell ref="B181:G181"/>
    <mergeCell ref="B190:G190"/>
    <mergeCell ref="A205:B210"/>
    <mergeCell ref="C205:C206"/>
    <mergeCell ref="D205:E205"/>
    <mergeCell ref="G205:H210"/>
    <mergeCell ref="D206:E207"/>
    <mergeCell ref="F206:F207"/>
    <mergeCell ref="D208:E208"/>
    <mergeCell ref="C209:C210"/>
    <mergeCell ref="D209:E210"/>
    <mergeCell ref="B213:G213"/>
    <mergeCell ref="A211:H211"/>
    <mergeCell ref="B687:G687"/>
    <mergeCell ref="B696:G696"/>
    <mergeCell ref="A666:H666"/>
    <mergeCell ref="A667:H667"/>
    <mergeCell ref="B668:F668"/>
    <mergeCell ref="B670:G670"/>
    <mergeCell ref="B671:C671"/>
    <mergeCell ref="B672:C672"/>
    <mergeCell ref="B673:C673"/>
    <mergeCell ref="C664:C665"/>
    <mergeCell ref="D664:E665"/>
    <mergeCell ref="B675:G675"/>
    <mergeCell ref="B676:C676"/>
    <mergeCell ref="B677:C677"/>
    <mergeCell ref="B678:C678"/>
    <mergeCell ref="B679:C679"/>
    <mergeCell ref="B681:G681"/>
    <mergeCell ref="I418:P418"/>
    <mergeCell ref="Q418:X418"/>
    <mergeCell ref="Y418:AF418"/>
    <mergeCell ref="AG418:AN418"/>
    <mergeCell ref="AO418:AV418"/>
    <mergeCell ref="AW418:BD418"/>
    <mergeCell ref="BE418:BL418"/>
    <mergeCell ref="BM418:BT418"/>
    <mergeCell ref="BU418:CB418"/>
    <mergeCell ref="B481:C481"/>
    <mergeCell ref="B482:C482"/>
    <mergeCell ref="B483:C483"/>
    <mergeCell ref="B485:G485"/>
    <mergeCell ref="B491:G491"/>
    <mergeCell ref="B500:G500"/>
    <mergeCell ref="A412:B417"/>
    <mergeCell ref="C412:C413"/>
    <mergeCell ref="D412:E412"/>
    <mergeCell ref="G412:H417"/>
    <mergeCell ref="D413:E414"/>
    <mergeCell ref="F413:F414"/>
    <mergeCell ref="D415:E415"/>
    <mergeCell ref="C416:C417"/>
    <mergeCell ref="D416:E417"/>
    <mergeCell ref="A418:H418"/>
    <mergeCell ref="A469:H469"/>
    <mergeCell ref="B470:F470"/>
    <mergeCell ref="B472:G472"/>
    <mergeCell ref="B473:C473"/>
    <mergeCell ref="B474:C474"/>
    <mergeCell ref="B475:C475"/>
    <mergeCell ref="B476:C476"/>
    <mergeCell ref="EW418:FD418"/>
    <mergeCell ref="FE418:FL418"/>
    <mergeCell ref="FM418:FT418"/>
    <mergeCell ref="FU418:GB418"/>
    <mergeCell ref="GC418:GJ418"/>
    <mergeCell ref="GK418:GR418"/>
    <mergeCell ref="GS418:GZ418"/>
    <mergeCell ref="HA418:HH418"/>
    <mergeCell ref="HI418:HP418"/>
    <mergeCell ref="CC418:CJ418"/>
    <mergeCell ref="CK418:CR418"/>
    <mergeCell ref="CS418:CZ418"/>
    <mergeCell ref="DA418:DH418"/>
    <mergeCell ref="DI418:DP418"/>
    <mergeCell ref="DQ418:DX418"/>
    <mergeCell ref="DY418:EF418"/>
    <mergeCell ref="EG418:EN418"/>
    <mergeCell ref="EO418:EV418"/>
    <mergeCell ref="KK418:KR418"/>
    <mergeCell ref="KS418:KZ418"/>
    <mergeCell ref="LA418:LH418"/>
    <mergeCell ref="LI418:LP418"/>
    <mergeCell ref="LQ418:LX418"/>
    <mergeCell ref="LY418:MF418"/>
    <mergeCell ref="MG418:MN418"/>
    <mergeCell ref="MO418:MV418"/>
    <mergeCell ref="MW418:ND418"/>
    <mergeCell ref="HQ418:HX418"/>
    <mergeCell ref="HY418:IF418"/>
    <mergeCell ref="IG418:IN418"/>
    <mergeCell ref="IO418:IV418"/>
    <mergeCell ref="IW418:JD418"/>
    <mergeCell ref="JE418:JL418"/>
    <mergeCell ref="JM418:JT418"/>
    <mergeCell ref="JU418:KB418"/>
    <mergeCell ref="KC418:KJ418"/>
    <mergeCell ref="PY418:QF418"/>
    <mergeCell ref="QG418:QN418"/>
    <mergeCell ref="QO418:QV418"/>
    <mergeCell ref="QW418:RD418"/>
    <mergeCell ref="RE418:RL418"/>
    <mergeCell ref="RM418:RT418"/>
    <mergeCell ref="RU418:SB418"/>
    <mergeCell ref="SC418:SJ418"/>
    <mergeCell ref="SK418:SR418"/>
    <mergeCell ref="NE418:NL418"/>
    <mergeCell ref="NM418:NT418"/>
    <mergeCell ref="NU418:OB418"/>
    <mergeCell ref="OC418:OJ418"/>
    <mergeCell ref="OK418:OR418"/>
    <mergeCell ref="OS418:OZ418"/>
    <mergeCell ref="PA418:PH418"/>
    <mergeCell ref="PI418:PP418"/>
    <mergeCell ref="PQ418:PX418"/>
    <mergeCell ref="VM418:VT418"/>
    <mergeCell ref="VU418:WB418"/>
    <mergeCell ref="WC418:WJ418"/>
    <mergeCell ref="WK418:WR418"/>
    <mergeCell ref="WS418:WZ418"/>
    <mergeCell ref="XA418:XH418"/>
    <mergeCell ref="XI418:XP418"/>
    <mergeCell ref="XQ418:XX418"/>
    <mergeCell ref="XY418:YF418"/>
    <mergeCell ref="SS418:SZ418"/>
    <mergeCell ref="TA418:TH418"/>
    <mergeCell ref="TI418:TP418"/>
    <mergeCell ref="TQ418:TX418"/>
    <mergeCell ref="TY418:UF418"/>
    <mergeCell ref="UG418:UN418"/>
    <mergeCell ref="UO418:UV418"/>
    <mergeCell ref="UW418:VD418"/>
    <mergeCell ref="VE418:VL418"/>
    <mergeCell ref="ABA418:ABH418"/>
    <mergeCell ref="ABI418:ABP418"/>
    <mergeCell ref="ABQ418:ABX418"/>
    <mergeCell ref="ABY418:ACF418"/>
    <mergeCell ref="ACG418:ACN418"/>
    <mergeCell ref="ACO418:ACV418"/>
    <mergeCell ref="ACW418:ADD418"/>
    <mergeCell ref="ADE418:ADL418"/>
    <mergeCell ref="ADM418:ADT418"/>
    <mergeCell ref="YG418:YN418"/>
    <mergeCell ref="YO418:YV418"/>
    <mergeCell ref="YW418:ZD418"/>
    <mergeCell ref="ZE418:ZL418"/>
    <mergeCell ref="ZM418:ZT418"/>
    <mergeCell ref="ZU418:AAB418"/>
    <mergeCell ref="AAC418:AAJ418"/>
    <mergeCell ref="AAK418:AAR418"/>
    <mergeCell ref="AAS418:AAZ418"/>
    <mergeCell ref="AGO418:AGV418"/>
    <mergeCell ref="AGW418:AHD418"/>
    <mergeCell ref="AHE418:AHL418"/>
    <mergeCell ref="AHM418:AHT418"/>
    <mergeCell ref="AHU418:AIB418"/>
    <mergeCell ref="AIC418:AIJ418"/>
    <mergeCell ref="AIK418:AIR418"/>
    <mergeCell ref="AIS418:AIZ418"/>
    <mergeCell ref="AJA418:AJH418"/>
    <mergeCell ref="ADU418:AEB418"/>
    <mergeCell ref="AEC418:AEJ418"/>
    <mergeCell ref="AEK418:AER418"/>
    <mergeCell ref="AES418:AEZ418"/>
    <mergeCell ref="AFA418:AFH418"/>
    <mergeCell ref="AFI418:AFP418"/>
    <mergeCell ref="AFQ418:AFX418"/>
    <mergeCell ref="AFY418:AGF418"/>
    <mergeCell ref="AGG418:AGN418"/>
    <mergeCell ref="AMC418:AMJ418"/>
    <mergeCell ref="AMK418:AMR418"/>
    <mergeCell ref="AMS418:AMZ418"/>
    <mergeCell ref="ANA418:ANH418"/>
    <mergeCell ref="ANI418:ANP418"/>
    <mergeCell ref="ANQ418:ANX418"/>
    <mergeCell ref="ANY418:AOF418"/>
    <mergeCell ref="AOG418:AON418"/>
    <mergeCell ref="AOO418:AOV418"/>
    <mergeCell ref="AJI418:AJP418"/>
    <mergeCell ref="AJQ418:AJX418"/>
    <mergeCell ref="AJY418:AKF418"/>
    <mergeCell ref="AKG418:AKN418"/>
    <mergeCell ref="AKO418:AKV418"/>
    <mergeCell ref="AKW418:ALD418"/>
    <mergeCell ref="ALE418:ALL418"/>
    <mergeCell ref="ALM418:ALT418"/>
    <mergeCell ref="ALU418:AMB418"/>
    <mergeCell ref="ARQ418:ARX418"/>
    <mergeCell ref="ARY418:ASF418"/>
    <mergeCell ref="ASG418:ASN418"/>
    <mergeCell ref="ASO418:ASV418"/>
    <mergeCell ref="ASW418:ATD418"/>
    <mergeCell ref="ATE418:ATL418"/>
    <mergeCell ref="ATM418:ATT418"/>
    <mergeCell ref="ATU418:AUB418"/>
    <mergeCell ref="AUC418:AUJ418"/>
    <mergeCell ref="AOW418:APD418"/>
    <mergeCell ref="APE418:APL418"/>
    <mergeCell ref="APM418:APT418"/>
    <mergeCell ref="APU418:AQB418"/>
    <mergeCell ref="AQC418:AQJ418"/>
    <mergeCell ref="AQK418:AQR418"/>
    <mergeCell ref="AQS418:AQZ418"/>
    <mergeCell ref="ARA418:ARH418"/>
    <mergeCell ref="ARI418:ARP418"/>
    <mergeCell ref="AXE418:AXL418"/>
    <mergeCell ref="AXM418:AXT418"/>
    <mergeCell ref="AXU418:AYB418"/>
    <mergeCell ref="AYC418:AYJ418"/>
    <mergeCell ref="AYK418:AYR418"/>
    <mergeCell ref="AYS418:AYZ418"/>
    <mergeCell ref="AZA418:AZH418"/>
    <mergeCell ref="AZI418:AZP418"/>
    <mergeCell ref="AZQ418:AZX418"/>
    <mergeCell ref="AUK418:AUR418"/>
    <mergeCell ref="AUS418:AUZ418"/>
    <mergeCell ref="AVA418:AVH418"/>
    <mergeCell ref="AVI418:AVP418"/>
    <mergeCell ref="AVQ418:AVX418"/>
    <mergeCell ref="AVY418:AWF418"/>
    <mergeCell ref="AWG418:AWN418"/>
    <mergeCell ref="AWO418:AWV418"/>
    <mergeCell ref="AWW418:AXD418"/>
    <mergeCell ref="BCS418:BCZ418"/>
    <mergeCell ref="BDA418:BDH418"/>
    <mergeCell ref="BDI418:BDP418"/>
    <mergeCell ref="BDQ418:BDX418"/>
    <mergeCell ref="BDY418:BEF418"/>
    <mergeCell ref="BEG418:BEN418"/>
    <mergeCell ref="BEO418:BEV418"/>
    <mergeCell ref="BEW418:BFD418"/>
    <mergeCell ref="BFE418:BFL418"/>
    <mergeCell ref="AZY418:BAF418"/>
    <mergeCell ref="BAG418:BAN418"/>
    <mergeCell ref="BAO418:BAV418"/>
    <mergeCell ref="BAW418:BBD418"/>
    <mergeCell ref="BBE418:BBL418"/>
    <mergeCell ref="BBM418:BBT418"/>
    <mergeCell ref="BBU418:BCB418"/>
    <mergeCell ref="BCC418:BCJ418"/>
    <mergeCell ref="BCK418:BCR418"/>
    <mergeCell ref="BIG418:BIN418"/>
    <mergeCell ref="BIO418:BIV418"/>
    <mergeCell ref="BIW418:BJD418"/>
    <mergeCell ref="BJE418:BJL418"/>
    <mergeCell ref="BJM418:BJT418"/>
    <mergeCell ref="BJU418:BKB418"/>
    <mergeCell ref="BKC418:BKJ418"/>
    <mergeCell ref="BKK418:BKR418"/>
    <mergeCell ref="BKS418:BKZ418"/>
    <mergeCell ref="BFM418:BFT418"/>
    <mergeCell ref="BFU418:BGB418"/>
    <mergeCell ref="BGC418:BGJ418"/>
    <mergeCell ref="BGK418:BGR418"/>
    <mergeCell ref="BGS418:BGZ418"/>
    <mergeCell ref="BHA418:BHH418"/>
    <mergeCell ref="BHI418:BHP418"/>
    <mergeCell ref="BHQ418:BHX418"/>
    <mergeCell ref="BHY418:BIF418"/>
    <mergeCell ref="BNU418:BOB418"/>
    <mergeCell ref="BOC418:BOJ418"/>
    <mergeCell ref="BOK418:BOR418"/>
    <mergeCell ref="BOS418:BOZ418"/>
    <mergeCell ref="BPA418:BPH418"/>
    <mergeCell ref="BPI418:BPP418"/>
    <mergeCell ref="BPQ418:BPX418"/>
    <mergeCell ref="BPY418:BQF418"/>
    <mergeCell ref="BQG418:BQN418"/>
    <mergeCell ref="BLA418:BLH418"/>
    <mergeCell ref="BLI418:BLP418"/>
    <mergeCell ref="BLQ418:BLX418"/>
    <mergeCell ref="BLY418:BMF418"/>
    <mergeCell ref="BMG418:BMN418"/>
    <mergeCell ref="BMO418:BMV418"/>
    <mergeCell ref="BMW418:BND418"/>
    <mergeCell ref="BNE418:BNL418"/>
    <mergeCell ref="BNM418:BNT418"/>
    <mergeCell ref="BTI418:BTP418"/>
    <mergeCell ref="BTQ418:BTX418"/>
    <mergeCell ref="BTY418:BUF418"/>
    <mergeCell ref="BUG418:BUN418"/>
    <mergeCell ref="BUO418:BUV418"/>
    <mergeCell ref="BUW418:BVD418"/>
    <mergeCell ref="BVE418:BVL418"/>
    <mergeCell ref="BVM418:BVT418"/>
    <mergeCell ref="BVU418:BWB418"/>
    <mergeCell ref="BQO418:BQV418"/>
    <mergeCell ref="BQW418:BRD418"/>
    <mergeCell ref="BRE418:BRL418"/>
    <mergeCell ref="BRM418:BRT418"/>
    <mergeCell ref="BRU418:BSB418"/>
    <mergeCell ref="BSC418:BSJ418"/>
    <mergeCell ref="BSK418:BSR418"/>
    <mergeCell ref="BSS418:BSZ418"/>
    <mergeCell ref="BTA418:BTH418"/>
    <mergeCell ref="BYW418:BZD418"/>
    <mergeCell ref="BZE418:BZL418"/>
    <mergeCell ref="BZM418:BZT418"/>
    <mergeCell ref="BZU418:CAB418"/>
    <mergeCell ref="CAC418:CAJ418"/>
    <mergeCell ref="CAK418:CAR418"/>
    <mergeCell ref="CAS418:CAZ418"/>
    <mergeCell ref="CBA418:CBH418"/>
    <mergeCell ref="CBI418:CBP418"/>
    <mergeCell ref="BWC418:BWJ418"/>
    <mergeCell ref="BWK418:BWR418"/>
    <mergeCell ref="BWS418:BWZ418"/>
    <mergeCell ref="BXA418:BXH418"/>
    <mergeCell ref="BXI418:BXP418"/>
    <mergeCell ref="BXQ418:BXX418"/>
    <mergeCell ref="BXY418:BYF418"/>
    <mergeCell ref="BYG418:BYN418"/>
    <mergeCell ref="BYO418:BYV418"/>
    <mergeCell ref="CEK418:CER418"/>
    <mergeCell ref="CES418:CEZ418"/>
    <mergeCell ref="CFA418:CFH418"/>
    <mergeCell ref="CFI418:CFP418"/>
    <mergeCell ref="CFQ418:CFX418"/>
    <mergeCell ref="CFY418:CGF418"/>
    <mergeCell ref="CGG418:CGN418"/>
    <mergeCell ref="CGO418:CGV418"/>
    <mergeCell ref="CGW418:CHD418"/>
    <mergeCell ref="CBQ418:CBX418"/>
    <mergeCell ref="CBY418:CCF418"/>
    <mergeCell ref="CCG418:CCN418"/>
    <mergeCell ref="CCO418:CCV418"/>
    <mergeCell ref="CCW418:CDD418"/>
    <mergeCell ref="CDE418:CDL418"/>
    <mergeCell ref="CDM418:CDT418"/>
    <mergeCell ref="CDU418:CEB418"/>
    <mergeCell ref="CEC418:CEJ418"/>
    <mergeCell ref="CJY418:CKF418"/>
    <mergeCell ref="CKG418:CKN418"/>
    <mergeCell ref="CKO418:CKV418"/>
    <mergeCell ref="CKW418:CLD418"/>
    <mergeCell ref="CLE418:CLL418"/>
    <mergeCell ref="CLM418:CLT418"/>
    <mergeCell ref="CLU418:CMB418"/>
    <mergeCell ref="CMC418:CMJ418"/>
    <mergeCell ref="CMK418:CMR418"/>
    <mergeCell ref="CHE418:CHL418"/>
    <mergeCell ref="CHM418:CHT418"/>
    <mergeCell ref="CHU418:CIB418"/>
    <mergeCell ref="CIC418:CIJ418"/>
    <mergeCell ref="CIK418:CIR418"/>
    <mergeCell ref="CIS418:CIZ418"/>
    <mergeCell ref="CJA418:CJH418"/>
    <mergeCell ref="CJI418:CJP418"/>
    <mergeCell ref="CJQ418:CJX418"/>
    <mergeCell ref="CPM418:CPT418"/>
    <mergeCell ref="CPU418:CQB418"/>
    <mergeCell ref="CQC418:CQJ418"/>
    <mergeCell ref="CQK418:CQR418"/>
    <mergeCell ref="CQS418:CQZ418"/>
    <mergeCell ref="CRA418:CRH418"/>
    <mergeCell ref="CRI418:CRP418"/>
    <mergeCell ref="CRQ418:CRX418"/>
    <mergeCell ref="CRY418:CSF418"/>
    <mergeCell ref="CMS418:CMZ418"/>
    <mergeCell ref="CNA418:CNH418"/>
    <mergeCell ref="CNI418:CNP418"/>
    <mergeCell ref="CNQ418:CNX418"/>
    <mergeCell ref="CNY418:COF418"/>
    <mergeCell ref="COG418:CON418"/>
    <mergeCell ref="COO418:COV418"/>
    <mergeCell ref="COW418:CPD418"/>
    <mergeCell ref="CPE418:CPL418"/>
    <mergeCell ref="CVA418:CVH418"/>
    <mergeCell ref="CVI418:CVP418"/>
    <mergeCell ref="CVQ418:CVX418"/>
    <mergeCell ref="CVY418:CWF418"/>
    <mergeCell ref="CWG418:CWN418"/>
    <mergeCell ref="CWO418:CWV418"/>
    <mergeCell ref="CWW418:CXD418"/>
    <mergeCell ref="CXE418:CXL418"/>
    <mergeCell ref="CXM418:CXT418"/>
    <mergeCell ref="CSG418:CSN418"/>
    <mergeCell ref="CSO418:CSV418"/>
    <mergeCell ref="CSW418:CTD418"/>
    <mergeCell ref="CTE418:CTL418"/>
    <mergeCell ref="CTM418:CTT418"/>
    <mergeCell ref="CTU418:CUB418"/>
    <mergeCell ref="CUC418:CUJ418"/>
    <mergeCell ref="CUK418:CUR418"/>
    <mergeCell ref="CUS418:CUZ418"/>
    <mergeCell ref="DAO418:DAV418"/>
    <mergeCell ref="DAW418:DBD418"/>
    <mergeCell ref="DBE418:DBL418"/>
    <mergeCell ref="DBM418:DBT418"/>
    <mergeCell ref="DBU418:DCB418"/>
    <mergeCell ref="DCC418:DCJ418"/>
    <mergeCell ref="DCK418:DCR418"/>
    <mergeCell ref="DCS418:DCZ418"/>
    <mergeCell ref="DDA418:DDH418"/>
    <mergeCell ref="CXU418:CYB418"/>
    <mergeCell ref="CYC418:CYJ418"/>
    <mergeCell ref="CYK418:CYR418"/>
    <mergeCell ref="CYS418:CYZ418"/>
    <mergeCell ref="CZA418:CZH418"/>
    <mergeCell ref="CZI418:CZP418"/>
    <mergeCell ref="CZQ418:CZX418"/>
    <mergeCell ref="CZY418:DAF418"/>
    <mergeCell ref="DAG418:DAN418"/>
    <mergeCell ref="DGC418:DGJ418"/>
    <mergeCell ref="DGK418:DGR418"/>
    <mergeCell ref="DGS418:DGZ418"/>
    <mergeCell ref="DHA418:DHH418"/>
    <mergeCell ref="DHI418:DHP418"/>
    <mergeCell ref="DHQ418:DHX418"/>
    <mergeCell ref="DHY418:DIF418"/>
    <mergeCell ref="DIG418:DIN418"/>
    <mergeCell ref="DIO418:DIV418"/>
    <mergeCell ref="DDI418:DDP418"/>
    <mergeCell ref="DDQ418:DDX418"/>
    <mergeCell ref="DDY418:DEF418"/>
    <mergeCell ref="DEG418:DEN418"/>
    <mergeCell ref="DEO418:DEV418"/>
    <mergeCell ref="DEW418:DFD418"/>
    <mergeCell ref="DFE418:DFL418"/>
    <mergeCell ref="DFM418:DFT418"/>
    <mergeCell ref="DFU418:DGB418"/>
    <mergeCell ref="DLQ418:DLX418"/>
    <mergeCell ref="DLY418:DMF418"/>
    <mergeCell ref="DMG418:DMN418"/>
    <mergeCell ref="DMO418:DMV418"/>
    <mergeCell ref="DMW418:DND418"/>
    <mergeCell ref="DNE418:DNL418"/>
    <mergeCell ref="DNM418:DNT418"/>
    <mergeCell ref="DNU418:DOB418"/>
    <mergeCell ref="DOC418:DOJ418"/>
    <mergeCell ref="DIW418:DJD418"/>
    <mergeCell ref="DJE418:DJL418"/>
    <mergeCell ref="DJM418:DJT418"/>
    <mergeCell ref="DJU418:DKB418"/>
    <mergeCell ref="DKC418:DKJ418"/>
    <mergeCell ref="DKK418:DKR418"/>
    <mergeCell ref="DKS418:DKZ418"/>
    <mergeCell ref="DLA418:DLH418"/>
    <mergeCell ref="DLI418:DLP418"/>
    <mergeCell ref="DRE418:DRL418"/>
    <mergeCell ref="DRM418:DRT418"/>
    <mergeCell ref="DRU418:DSB418"/>
    <mergeCell ref="DSC418:DSJ418"/>
    <mergeCell ref="DSK418:DSR418"/>
    <mergeCell ref="DSS418:DSZ418"/>
    <mergeCell ref="DTA418:DTH418"/>
    <mergeCell ref="DTI418:DTP418"/>
    <mergeCell ref="DTQ418:DTX418"/>
    <mergeCell ref="DOK418:DOR418"/>
    <mergeCell ref="DOS418:DOZ418"/>
    <mergeCell ref="DPA418:DPH418"/>
    <mergeCell ref="DPI418:DPP418"/>
    <mergeCell ref="DPQ418:DPX418"/>
    <mergeCell ref="DPY418:DQF418"/>
    <mergeCell ref="DQG418:DQN418"/>
    <mergeCell ref="DQO418:DQV418"/>
    <mergeCell ref="DQW418:DRD418"/>
    <mergeCell ref="DWS418:DWZ418"/>
    <mergeCell ref="DXA418:DXH418"/>
    <mergeCell ref="DXI418:DXP418"/>
    <mergeCell ref="DXQ418:DXX418"/>
    <mergeCell ref="DXY418:DYF418"/>
    <mergeCell ref="DYG418:DYN418"/>
    <mergeCell ref="DYO418:DYV418"/>
    <mergeCell ref="DYW418:DZD418"/>
    <mergeCell ref="DZE418:DZL418"/>
    <mergeCell ref="DTY418:DUF418"/>
    <mergeCell ref="DUG418:DUN418"/>
    <mergeCell ref="DUO418:DUV418"/>
    <mergeCell ref="DUW418:DVD418"/>
    <mergeCell ref="DVE418:DVL418"/>
    <mergeCell ref="DVM418:DVT418"/>
    <mergeCell ref="DVU418:DWB418"/>
    <mergeCell ref="DWC418:DWJ418"/>
    <mergeCell ref="DWK418:DWR418"/>
    <mergeCell ref="ECG418:ECN418"/>
    <mergeCell ref="ECO418:ECV418"/>
    <mergeCell ref="ECW418:EDD418"/>
    <mergeCell ref="EDE418:EDL418"/>
    <mergeCell ref="EDM418:EDT418"/>
    <mergeCell ref="EDU418:EEB418"/>
    <mergeCell ref="EEC418:EEJ418"/>
    <mergeCell ref="EEK418:EER418"/>
    <mergeCell ref="EES418:EEZ418"/>
    <mergeCell ref="DZM418:DZT418"/>
    <mergeCell ref="DZU418:EAB418"/>
    <mergeCell ref="EAC418:EAJ418"/>
    <mergeCell ref="EAK418:EAR418"/>
    <mergeCell ref="EAS418:EAZ418"/>
    <mergeCell ref="EBA418:EBH418"/>
    <mergeCell ref="EBI418:EBP418"/>
    <mergeCell ref="EBQ418:EBX418"/>
    <mergeCell ref="EBY418:ECF418"/>
    <mergeCell ref="EHU418:EIB418"/>
    <mergeCell ref="EIC418:EIJ418"/>
    <mergeCell ref="EIK418:EIR418"/>
    <mergeCell ref="EIS418:EIZ418"/>
    <mergeCell ref="EJA418:EJH418"/>
    <mergeCell ref="EJI418:EJP418"/>
    <mergeCell ref="EJQ418:EJX418"/>
    <mergeCell ref="EJY418:EKF418"/>
    <mergeCell ref="EKG418:EKN418"/>
    <mergeCell ref="EFA418:EFH418"/>
    <mergeCell ref="EFI418:EFP418"/>
    <mergeCell ref="EFQ418:EFX418"/>
    <mergeCell ref="EFY418:EGF418"/>
    <mergeCell ref="EGG418:EGN418"/>
    <mergeCell ref="EGO418:EGV418"/>
    <mergeCell ref="EGW418:EHD418"/>
    <mergeCell ref="EHE418:EHL418"/>
    <mergeCell ref="EHM418:EHT418"/>
    <mergeCell ref="ENI418:ENP418"/>
    <mergeCell ref="ENQ418:ENX418"/>
    <mergeCell ref="ENY418:EOF418"/>
    <mergeCell ref="EOG418:EON418"/>
    <mergeCell ref="EOO418:EOV418"/>
    <mergeCell ref="EOW418:EPD418"/>
    <mergeCell ref="EPE418:EPL418"/>
    <mergeCell ref="EPM418:EPT418"/>
    <mergeCell ref="EPU418:EQB418"/>
    <mergeCell ref="EKO418:EKV418"/>
    <mergeCell ref="EKW418:ELD418"/>
    <mergeCell ref="ELE418:ELL418"/>
    <mergeCell ref="ELM418:ELT418"/>
    <mergeCell ref="ELU418:EMB418"/>
    <mergeCell ref="EMC418:EMJ418"/>
    <mergeCell ref="EMK418:EMR418"/>
    <mergeCell ref="EMS418:EMZ418"/>
    <mergeCell ref="ENA418:ENH418"/>
    <mergeCell ref="ESW418:ETD418"/>
    <mergeCell ref="ETE418:ETL418"/>
    <mergeCell ref="ETM418:ETT418"/>
    <mergeCell ref="ETU418:EUB418"/>
    <mergeCell ref="EUC418:EUJ418"/>
    <mergeCell ref="EUK418:EUR418"/>
    <mergeCell ref="EUS418:EUZ418"/>
    <mergeCell ref="EVA418:EVH418"/>
    <mergeCell ref="EVI418:EVP418"/>
    <mergeCell ref="EQC418:EQJ418"/>
    <mergeCell ref="EQK418:EQR418"/>
    <mergeCell ref="EQS418:EQZ418"/>
    <mergeCell ref="ERA418:ERH418"/>
    <mergeCell ref="ERI418:ERP418"/>
    <mergeCell ref="ERQ418:ERX418"/>
    <mergeCell ref="ERY418:ESF418"/>
    <mergeCell ref="ESG418:ESN418"/>
    <mergeCell ref="ESO418:ESV418"/>
    <mergeCell ref="EYK418:EYR418"/>
    <mergeCell ref="EYS418:EYZ418"/>
    <mergeCell ref="EZA418:EZH418"/>
    <mergeCell ref="EZI418:EZP418"/>
    <mergeCell ref="EZQ418:EZX418"/>
    <mergeCell ref="EZY418:FAF418"/>
    <mergeCell ref="FAG418:FAN418"/>
    <mergeCell ref="FAO418:FAV418"/>
    <mergeCell ref="FAW418:FBD418"/>
    <mergeCell ref="EVQ418:EVX418"/>
    <mergeCell ref="EVY418:EWF418"/>
    <mergeCell ref="EWG418:EWN418"/>
    <mergeCell ref="EWO418:EWV418"/>
    <mergeCell ref="EWW418:EXD418"/>
    <mergeCell ref="EXE418:EXL418"/>
    <mergeCell ref="EXM418:EXT418"/>
    <mergeCell ref="EXU418:EYB418"/>
    <mergeCell ref="EYC418:EYJ418"/>
    <mergeCell ref="FDY418:FEF418"/>
    <mergeCell ref="FEG418:FEN418"/>
    <mergeCell ref="FEO418:FEV418"/>
    <mergeCell ref="FEW418:FFD418"/>
    <mergeCell ref="FFE418:FFL418"/>
    <mergeCell ref="FFM418:FFT418"/>
    <mergeCell ref="FFU418:FGB418"/>
    <mergeCell ref="FGC418:FGJ418"/>
    <mergeCell ref="FGK418:FGR418"/>
    <mergeCell ref="FBE418:FBL418"/>
    <mergeCell ref="FBM418:FBT418"/>
    <mergeCell ref="FBU418:FCB418"/>
    <mergeCell ref="FCC418:FCJ418"/>
    <mergeCell ref="FCK418:FCR418"/>
    <mergeCell ref="FCS418:FCZ418"/>
    <mergeCell ref="FDA418:FDH418"/>
    <mergeCell ref="FDI418:FDP418"/>
    <mergeCell ref="FDQ418:FDX418"/>
    <mergeCell ref="FJM418:FJT418"/>
    <mergeCell ref="FJU418:FKB418"/>
    <mergeCell ref="FKC418:FKJ418"/>
    <mergeCell ref="FKK418:FKR418"/>
    <mergeCell ref="FKS418:FKZ418"/>
    <mergeCell ref="FLA418:FLH418"/>
    <mergeCell ref="FLI418:FLP418"/>
    <mergeCell ref="FLQ418:FLX418"/>
    <mergeCell ref="FLY418:FMF418"/>
    <mergeCell ref="FGS418:FGZ418"/>
    <mergeCell ref="FHA418:FHH418"/>
    <mergeCell ref="FHI418:FHP418"/>
    <mergeCell ref="FHQ418:FHX418"/>
    <mergeCell ref="FHY418:FIF418"/>
    <mergeCell ref="FIG418:FIN418"/>
    <mergeCell ref="FIO418:FIV418"/>
    <mergeCell ref="FIW418:FJD418"/>
    <mergeCell ref="FJE418:FJL418"/>
    <mergeCell ref="FPA418:FPH418"/>
    <mergeCell ref="FPI418:FPP418"/>
    <mergeCell ref="FPQ418:FPX418"/>
    <mergeCell ref="FPY418:FQF418"/>
    <mergeCell ref="FQG418:FQN418"/>
    <mergeCell ref="FQO418:FQV418"/>
    <mergeCell ref="FQW418:FRD418"/>
    <mergeCell ref="FRE418:FRL418"/>
    <mergeCell ref="FRM418:FRT418"/>
    <mergeCell ref="FMG418:FMN418"/>
    <mergeCell ref="FMO418:FMV418"/>
    <mergeCell ref="FMW418:FND418"/>
    <mergeCell ref="FNE418:FNL418"/>
    <mergeCell ref="FNM418:FNT418"/>
    <mergeCell ref="FNU418:FOB418"/>
    <mergeCell ref="FOC418:FOJ418"/>
    <mergeCell ref="FOK418:FOR418"/>
    <mergeCell ref="FOS418:FOZ418"/>
    <mergeCell ref="FUO418:FUV418"/>
    <mergeCell ref="FUW418:FVD418"/>
    <mergeCell ref="FVE418:FVL418"/>
    <mergeCell ref="FVM418:FVT418"/>
    <mergeCell ref="FVU418:FWB418"/>
    <mergeCell ref="FWC418:FWJ418"/>
    <mergeCell ref="FWK418:FWR418"/>
    <mergeCell ref="FWS418:FWZ418"/>
    <mergeCell ref="FXA418:FXH418"/>
    <mergeCell ref="FRU418:FSB418"/>
    <mergeCell ref="FSC418:FSJ418"/>
    <mergeCell ref="FSK418:FSR418"/>
    <mergeCell ref="FSS418:FSZ418"/>
    <mergeCell ref="FTA418:FTH418"/>
    <mergeCell ref="FTI418:FTP418"/>
    <mergeCell ref="FTQ418:FTX418"/>
    <mergeCell ref="FTY418:FUF418"/>
    <mergeCell ref="FUG418:FUN418"/>
    <mergeCell ref="GAC418:GAJ418"/>
    <mergeCell ref="GAK418:GAR418"/>
    <mergeCell ref="GAS418:GAZ418"/>
    <mergeCell ref="GBA418:GBH418"/>
    <mergeCell ref="GBI418:GBP418"/>
    <mergeCell ref="GBQ418:GBX418"/>
    <mergeCell ref="GBY418:GCF418"/>
    <mergeCell ref="GCG418:GCN418"/>
    <mergeCell ref="GCO418:GCV418"/>
    <mergeCell ref="FXI418:FXP418"/>
    <mergeCell ref="FXQ418:FXX418"/>
    <mergeCell ref="FXY418:FYF418"/>
    <mergeCell ref="FYG418:FYN418"/>
    <mergeCell ref="FYO418:FYV418"/>
    <mergeCell ref="FYW418:FZD418"/>
    <mergeCell ref="FZE418:FZL418"/>
    <mergeCell ref="FZM418:FZT418"/>
    <mergeCell ref="FZU418:GAB418"/>
    <mergeCell ref="GFQ418:GFX418"/>
    <mergeCell ref="GFY418:GGF418"/>
    <mergeCell ref="GGG418:GGN418"/>
    <mergeCell ref="GGO418:GGV418"/>
    <mergeCell ref="GGW418:GHD418"/>
    <mergeCell ref="GHE418:GHL418"/>
    <mergeCell ref="GHM418:GHT418"/>
    <mergeCell ref="GHU418:GIB418"/>
    <mergeCell ref="GIC418:GIJ418"/>
    <mergeCell ref="GCW418:GDD418"/>
    <mergeCell ref="GDE418:GDL418"/>
    <mergeCell ref="GDM418:GDT418"/>
    <mergeCell ref="GDU418:GEB418"/>
    <mergeCell ref="GEC418:GEJ418"/>
    <mergeCell ref="GEK418:GER418"/>
    <mergeCell ref="GES418:GEZ418"/>
    <mergeCell ref="GFA418:GFH418"/>
    <mergeCell ref="GFI418:GFP418"/>
    <mergeCell ref="GLE418:GLL418"/>
    <mergeCell ref="GLM418:GLT418"/>
    <mergeCell ref="GLU418:GMB418"/>
    <mergeCell ref="GMC418:GMJ418"/>
    <mergeCell ref="GMK418:GMR418"/>
    <mergeCell ref="GMS418:GMZ418"/>
    <mergeCell ref="GNA418:GNH418"/>
    <mergeCell ref="GNI418:GNP418"/>
    <mergeCell ref="GNQ418:GNX418"/>
    <mergeCell ref="GIK418:GIR418"/>
    <mergeCell ref="GIS418:GIZ418"/>
    <mergeCell ref="GJA418:GJH418"/>
    <mergeCell ref="GJI418:GJP418"/>
    <mergeCell ref="GJQ418:GJX418"/>
    <mergeCell ref="GJY418:GKF418"/>
    <mergeCell ref="GKG418:GKN418"/>
    <mergeCell ref="GKO418:GKV418"/>
    <mergeCell ref="GKW418:GLD418"/>
    <mergeCell ref="GQS418:GQZ418"/>
    <mergeCell ref="GRA418:GRH418"/>
    <mergeCell ref="GRI418:GRP418"/>
    <mergeCell ref="GRQ418:GRX418"/>
    <mergeCell ref="GRY418:GSF418"/>
    <mergeCell ref="GSG418:GSN418"/>
    <mergeCell ref="GSO418:GSV418"/>
    <mergeCell ref="GSW418:GTD418"/>
    <mergeCell ref="GTE418:GTL418"/>
    <mergeCell ref="GNY418:GOF418"/>
    <mergeCell ref="GOG418:GON418"/>
    <mergeCell ref="GOO418:GOV418"/>
    <mergeCell ref="GOW418:GPD418"/>
    <mergeCell ref="GPE418:GPL418"/>
    <mergeCell ref="GPM418:GPT418"/>
    <mergeCell ref="GPU418:GQB418"/>
    <mergeCell ref="GQC418:GQJ418"/>
    <mergeCell ref="GQK418:GQR418"/>
    <mergeCell ref="GWG418:GWN418"/>
    <mergeCell ref="GWO418:GWV418"/>
    <mergeCell ref="GWW418:GXD418"/>
    <mergeCell ref="GXE418:GXL418"/>
    <mergeCell ref="GXM418:GXT418"/>
    <mergeCell ref="GXU418:GYB418"/>
    <mergeCell ref="GYC418:GYJ418"/>
    <mergeCell ref="GYK418:GYR418"/>
    <mergeCell ref="GYS418:GYZ418"/>
    <mergeCell ref="GTM418:GTT418"/>
    <mergeCell ref="GTU418:GUB418"/>
    <mergeCell ref="GUC418:GUJ418"/>
    <mergeCell ref="GUK418:GUR418"/>
    <mergeCell ref="GUS418:GUZ418"/>
    <mergeCell ref="GVA418:GVH418"/>
    <mergeCell ref="GVI418:GVP418"/>
    <mergeCell ref="GVQ418:GVX418"/>
    <mergeCell ref="GVY418:GWF418"/>
    <mergeCell ref="HBU418:HCB418"/>
    <mergeCell ref="HCC418:HCJ418"/>
    <mergeCell ref="HCK418:HCR418"/>
    <mergeCell ref="HCS418:HCZ418"/>
    <mergeCell ref="HDA418:HDH418"/>
    <mergeCell ref="HDI418:HDP418"/>
    <mergeCell ref="HDQ418:HDX418"/>
    <mergeCell ref="HDY418:HEF418"/>
    <mergeCell ref="HEG418:HEN418"/>
    <mergeCell ref="GZA418:GZH418"/>
    <mergeCell ref="GZI418:GZP418"/>
    <mergeCell ref="GZQ418:GZX418"/>
    <mergeCell ref="GZY418:HAF418"/>
    <mergeCell ref="HAG418:HAN418"/>
    <mergeCell ref="HAO418:HAV418"/>
    <mergeCell ref="HAW418:HBD418"/>
    <mergeCell ref="HBE418:HBL418"/>
    <mergeCell ref="HBM418:HBT418"/>
    <mergeCell ref="HHI418:HHP418"/>
    <mergeCell ref="HHQ418:HHX418"/>
    <mergeCell ref="HHY418:HIF418"/>
    <mergeCell ref="HIG418:HIN418"/>
    <mergeCell ref="HIO418:HIV418"/>
    <mergeCell ref="HIW418:HJD418"/>
    <mergeCell ref="HJE418:HJL418"/>
    <mergeCell ref="HJM418:HJT418"/>
    <mergeCell ref="HJU418:HKB418"/>
    <mergeCell ref="HEO418:HEV418"/>
    <mergeCell ref="HEW418:HFD418"/>
    <mergeCell ref="HFE418:HFL418"/>
    <mergeCell ref="HFM418:HFT418"/>
    <mergeCell ref="HFU418:HGB418"/>
    <mergeCell ref="HGC418:HGJ418"/>
    <mergeCell ref="HGK418:HGR418"/>
    <mergeCell ref="HGS418:HGZ418"/>
    <mergeCell ref="HHA418:HHH418"/>
    <mergeCell ref="HMW418:HND418"/>
    <mergeCell ref="HNE418:HNL418"/>
    <mergeCell ref="HNM418:HNT418"/>
    <mergeCell ref="HNU418:HOB418"/>
    <mergeCell ref="HOC418:HOJ418"/>
    <mergeCell ref="HOK418:HOR418"/>
    <mergeCell ref="HOS418:HOZ418"/>
    <mergeCell ref="HPA418:HPH418"/>
    <mergeCell ref="HPI418:HPP418"/>
    <mergeCell ref="HKC418:HKJ418"/>
    <mergeCell ref="HKK418:HKR418"/>
    <mergeCell ref="HKS418:HKZ418"/>
    <mergeCell ref="HLA418:HLH418"/>
    <mergeCell ref="HLI418:HLP418"/>
    <mergeCell ref="HLQ418:HLX418"/>
    <mergeCell ref="HLY418:HMF418"/>
    <mergeCell ref="HMG418:HMN418"/>
    <mergeCell ref="HMO418:HMV418"/>
    <mergeCell ref="HSK418:HSR418"/>
    <mergeCell ref="HSS418:HSZ418"/>
    <mergeCell ref="HTA418:HTH418"/>
    <mergeCell ref="HTI418:HTP418"/>
    <mergeCell ref="HTQ418:HTX418"/>
    <mergeCell ref="HTY418:HUF418"/>
    <mergeCell ref="HUG418:HUN418"/>
    <mergeCell ref="HUO418:HUV418"/>
    <mergeCell ref="HUW418:HVD418"/>
    <mergeCell ref="HPQ418:HPX418"/>
    <mergeCell ref="HPY418:HQF418"/>
    <mergeCell ref="HQG418:HQN418"/>
    <mergeCell ref="HQO418:HQV418"/>
    <mergeCell ref="HQW418:HRD418"/>
    <mergeCell ref="HRE418:HRL418"/>
    <mergeCell ref="HRM418:HRT418"/>
    <mergeCell ref="HRU418:HSB418"/>
    <mergeCell ref="HSC418:HSJ418"/>
    <mergeCell ref="HXY418:HYF418"/>
    <mergeCell ref="HYG418:HYN418"/>
    <mergeCell ref="HYO418:HYV418"/>
    <mergeCell ref="HYW418:HZD418"/>
    <mergeCell ref="HZE418:HZL418"/>
    <mergeCell ref="HZM418:HZT418"/>
    <mergeCell ref="HZU418:IAB418"/>
    <mergeCell ref="IAC418:IAJ418"/>
    <mergeCell ref="IAK418:IAR418"/>
    <mergeCell ref="HVE418:HVL418"/>
    <mergeCell ref="HVM418:HVT418"/>
    <mergeCell ref="HVU418:HWB418"/>
    <mergeCell ref="HWC418:HWJ418"/>
    <mergeCell ref="HWK418:HWR418"/>
    <mergeCell ref="HWS418:HWZ418"/>
    <mergeCell ref="HXA418:HXH418"/>
    <mergeCell ref="HXI418:HXP418"/>
    <mergeCell ref="HXQ418:HXX418"/>
    <mergeCell ref="IDM418:IDT418"/>
    <mergeCell ref="IDU418:IEB418"/>
    <mergeCell ref="IEC418:IEJ418"/>
    <mergeCell ref="IEK418:IER418"/>
    <mergeCell ref="IES418:IEZ418"/>
    <mergeCell ref="IFA418:IFH418"/>
    <mergeCell ref="IFI418:IFP418"/>
    <mergeCell ref="IFQ418:IFX418"/>
    <mergeCell ref="IFY418:IGF418"/>
    <mergeCell ref="IAS418:IAZ418"/>
    <mergeCell ref="IBA418:IBH418"/>
    <mergeCell ref="IBI418:IBP418"/>
    <mergeCell ref="IBQ418:IBX418"/>
    <mergeCell ref="IBY418:ICF418"/>
    <mergeCell ref="ICG418:ICN418"/>
    <mergeCell ref="ICO418:ICV418"/>
    <mergeCell ref="ICW418:IDD418"/>
    <mergeCell ref="IDE418:IDL418"/>
    <mergeCell ref="IJA418:IJH418"/>
    <mergeCell ref="IJI418:IJP418"/>
    <mergeCell ref="IJQ418:IJX418"/>
    <mergeCell ref="IJY418:IKF418"/>
    <mergeCell ref="IKG418:IKN418"/>
    <mergeCell ref="IKO418:IKV418"/>
    <mergeCell ref="IKW418:ILD418"/>
    <mergeCell ref="ILE418:ILL418"/>
    <mergeCell ref="ILM418:ILT418"/>
    <mergeCell ref="IGG418:IGN418"/>
    <mergeCell ref="IGO418:IGV418"/>
    <mergeCell ref="IGW418:IHD418"/>
    <mergeCell ref="IHE418:IHL418"/>
    <mergeCell ref="IHM418:IHT418"/>
    <mergeCell ref="IHU418:IIB418"/>
    <mergeCell ref="IIC418:IIJ418"/>
    <mergeCell ref="IIK418:IIR418"/>
    <mergeCell ref="IIS418:IIZ418"/>
    <mergeCell ref="IOO418:IOV418"/>
    <mergeCell ref="IOW418:IPD418"/>
    <mergeCell ref="IPE418:IPL418"/>
    <mergeCell ref="IPM418:IPT418"/>
    <mergeCell ref="IPU418:IQB418"/>
    <mergeCell ref="IQC418:IQJ418"/>
    <mergeCell ref="IQK418:IQR418"/>
    <mergeCell ref="IQS418:IQZ418"/>
    <mergeCell ref="IRA418:IRH418"/>
    <mergeCell ref="ILU418:IMB418"/>
    <mergeCell ref="IMC418:IMJ418"/>
    <mergeCell ref="IMK418:IMR418"/>
    <mergeCell ref="IMS418:IMZ418"/>
    <mergeCell ref="INA418:INH418"/>
    <mergeCell ref="INI418:INP418"/>
    <mergeCell ref="INQ418:INX418"/>
    <mergeCell ref="INY418:IOF418"/>
    <mergeCell ref="IOG418:ION418"/>
    <mergeCell ref="IUC418:IUJ418"/>
    <mergeCell ref="IUK418:IUR418"/>
    <mergeCell ref="IUS418:IUZ418"/>
    <mergeCell ref="IVA418:IVH418"/>
    <mergeCell ref="IVI418:IVP418"/>
    <mergeCell ref="IVQ418:IVX418"/>
    <mergeCell ref="IVY418:IWF418"/>
    <mergeCell ref="IWG418:IWN418"/>
    <mergeCell ref="IWO418:IWV418"/>
    <mergeCell ref="IRI418:IRP418"/>
    <mergeCell ref="IRQ418:IRX418"/>
    <mergeCell ref="IRY418:ISF418"/>
    <mergeCell ref="ISG418:ISN418"/>
    <mergeCell ref="ISO418:ISV418"/>
    <mergeCell ref="ISW418:ITD418"/>
    <mergeCell ref="ITE418:ITL418"/>
    <mergeCell ref="ITM418:ITT418"/>
    <mergeCell ref="ITU418:IUB418"/>
    <mergeCell ref="IZQ418:IZX418"/>
    <mergeCell ref="IZY418:JAF418"/>
    <mergeCell ref="JAG418:JAN418"/>
    <mergeCell ref="JAO418:JAV418"/>
    <mergeCell ref="JAW418:JBD418"/>
    <mergeCell ref="JBE418:JBL418"/>
    <mergeCell ref="JBM418:JBT418"/>
    <mergeCell ref="JBU418:JCB418"/>
    <mergeCell ref="JCC418:JCJ418"/>
    <mergeCell ref="IWW418:IXD418"/>
    <mergeCell ref="IXE418:IXL418"/>
    <mergeCell ref="IXM418:IXT418"/>
    <mergeCell ref="IXU418:IYB418"/>
    <mergeCell ref="IYC418:IYJ418"/>
    <mergeCell ref="IYK418:IYR418"/>
    <mergeCell ref="IYS418:IYZ418"/>
    <mergeCell ref="IZA418:IZH418"/>
    <mergeCell ref="IZI418:IZP418"/>
    <mergeCell ref="JFE418:JFL418"/>
    <mergeCell ref="JFM418:JFT418"/>
    <mergeCell ref="JFU418:JGB418"/>
    <mergeCell ref="JGC418:JGJ418"/>
    <mergeCell ref="JGK418:JGR418"/>
    <mergeCell ref="JGS418:JGZ418"/>
    <mergeCell ref="JHA418:JHH418"/>
    <mergeCell ref="JHI418:JHP418"/>
    <mergeCell ref="JHQ418:JHX418"/>
    <mergeCell ref="JCK418:JCR418"/>
    <mergeCell ref="JCS418:JCZ418"/>
    <mergeCell ref="JDA418:JDH418"/>
    <mergeCell ref="JDI418:JDP418"/>
    <mergeCell ref="JDQ418:JDX418"/>
    <mergeCell ref="JDY418:JEF418"/>
    <mergeCell ref="JEG418:JEN418"/>
    <mergeCell ref="JEO418:JEV418"/>
    <mergeCell ref="JEW418:JFD418"/>
    <mergeCell ref="JKS418:JKZ418"/>
    <mergeCell ref="JLA418:JLH418"/>
    <mergeCell ref="JLI418:JLP418"/>
    <mergeCell ref="JLQ418:JLX418"/>
    <mergeCell ref="JLY418:JMF418"/>
    <mergeCell ref="JMG418:JMN418"/>
    <mergeCell ref="JMO418:JMV418"/>
    <mergeCell ref="JMW418:JND418"/>
    <mergeCell ref="JNE418:JNL418"/>
    <mergeCell ref="JHY418:JIF418"/>
    <mergeCell ref="JIG418:JIN418"/>
    <mergeCell ref="JIO418:JIV418"/>
    <mergeCell ref="JIW418:JJD418"/>
    <mergeCell ref="JJE418:JJL418"/>
    <mergeCell ref="JJM418:JJT418"/>
    <mergeCell ref="JJU418:JKB418"/>
    <mergeCell ref="JKC418:JKJ418"/>
    <mergeCell ref="JKK418:JKR418"/>
    <mergeCell ref="JQG418:JQN418"/>
    <mergeCell ref="JQO418:JQV418"/>
    <mergeCell ref="JQW418:JRD418"/>
    <mergeCell ref="JRE418:JRL418"/>
    <mergeCell ref="JRM418:JRT418"/>
    <mergeCell ref="JRU418:JSB418"/>
    <mergeCell ref="JSC418:JSJ418"/>
    <mergeCell ref="JSK418:JSR418"/>
    <mergeCell ref="JSS418:JSZ418"/>
    <mergeCell ref="JNM418:JNT418"/>
    <mergeCell ref="JNU418:JOB418"/>
    <mergeCell ref="JOC418:JOJ418"/>
    <mergeCell ref="JOK418:JOR418"/>
    <mergeCell ref="JOS418:JOZ418"/>
    <mergeCell ref="JPA418:JPH418"/>
    <mergeCell ref="JPI418:JPP418"/>
    <mergeCell ref="JPQ418:JPX418"/>
    <mergeCell ref="JPY418:JQF418"/>
    <mergeCell ref="JVU418:JWB418"/>
    <mergeCell ref="JWC418:JWJ418"/>
    <mergeCell ref="JWK418:JWR418"/>
    <mergeCell ref="JWS418:JWZ418"/>
    <mergeCell ref="JXA418:JXH418"/>
    <mergeCell ref="JXI418:JXP418"/>
    <mergeCell ref="JXQ418:JXX418"/>
    <mergeCell ref="JXY418:JYF418"/>
    <mergeCell ref="JYG418:JYN418"/>
    <mergeCell ref="JTA418:JTH418"/>
    <mergeCell ref="JTI418:JTP418"/>
    <mergeCell ref="JTQ418:JTX418"/>
    <mergeCell ref="JTY418:JUF418"/>
    <mergeCell ref="JUG418:JUN418"/>
    <mergeCell ref="JUO418:JUV418"/>
    <mergeCell ref="JUW418:JVD418"/>
    <mergeCell ref="JVE418:JVL418"/>
    <mergeCell ref="JVM418:JVT418"/>
    <mergeCell ref="KBI418:KBP418"/>
    <mergeCell ref="KBQ418:KBX418"/>
    <mergeCell ref="KBY418:KCF418"/>
    <mergeCell ref="KCG418:KCN418"/>
    <mergeCell ref="KCO418:KCV418"/>
    <mergeCell ref="KCW418:KDD418"/>
    <mergeCell ref="KDE418:KDL418"/>
    <mergeCell ref="KDM418:KDT418"/>
    <mergeCell ref="KDU418:KEB418"/>
    <mergeCell ref="JYO418:JYV418"/>
    <mergeCell ref="JYW418:JZD418"/>
    <mergeCell ref="JZE418:JZL418"/>
    <mergeCell ref="JZM418:JZT418"/>
    <mergeCell ref="JZU418:KAB418"/>
    <mergeCell ref="KAC418:KAJ418"/>
    <mergeCell ref="KAK418:KAR418"/>
    <mergeCell ref="KAS418:KAZ418"/>
    <mergeCell ref="KBA418:KBH418"/>
    <mergeCell ref="KGW418:KHD418"/>
    <mergeCell ref="KHE418:KHL418"/>
    <mergeCell ref="KHM418:KHT418"/>
    <mergeCell ref="KHU418:KIB418"/>
    <mergeCell ref="KIC418:KIJ418"/>
    <mergeCell ref="KIK418:KIR418"/>
    <mergeCell ref="KIS418:KIZ418"/>
    <mergeCell ref="KJA418:KJH418"/>
    <mergeCell ref="KJI418:KJP418"/>
    <mergeCell ref="KEC418:KEJ418"/>
    <mergeCell ref="KEK418:KER418"/>
    <mergeCell ref="KES418:KEZ418"/>
    <mergeCell ref="KFA418:KFH418"/>
    <mergeCell ref="KFI418:KFP418"/>
    <mergeCell ref="KFQ418:KFX418"/>
    <mergeCell ref="KFY418:KGF418"/>
    <mergeCell ref="KGG418:KGN418"/>
    <mergeCell ref="KGO418:KGV418"/>
    <mergeCell ref="KMK418:KMR418"/>
    <mergeCell ref="KMS418:KMZ418"/>
    <mergeCell ref="KNA418:KNH418"/>
    <mergeCell ref="KNI418:KNP418"/>
    <mergeCell ref="KNQ418:KNX418"/>
    <mergeCell ref="KNY418:KOF418"/>
    <mergeCell ref="KOG418:KON418"/>
    <mergeCell ref="KOO418:KOV418"/>
    <mergeCell ref="KOW418:KPD418"/>
    <mergeCell ref="KJQ418:KJX418"/>
    <mergeCell ref="KJY418:KKF418"/>
    <mergeCell ref="KKG418:KKN418"/>
    <mergeCell ref="KKO418:KKV418"/>
    <mergeCell ref="KKW418:KLD418"/>
    <mergeCell ref="KLE418:KLL418"/>
    <mergeCell ref="KLM418:KLT418"/>
    <mergeCell ref="KLU418:KMB418"/>
    <mergeCell ref="KMC418:KMJ418"/>
    <mergeCell ref="KRY418:KSF418"/>
    <mergeCell ref="KSG418:KSN418"/>
    <mergeCell ref="KSO418:KSV418"/>
    <mergeCell ref="KSW418:KTD418"/>
    <mergeCell ref="KTE418:KTL418"/>
    <mergeCell ref="KTM418:KTT418"/>
    <mergeCell ref="KTU418:KUB418"/>
    <mergeCell ref="KUC418:KUJ418"/>
    <mergeCell ref="KUK418:KUR418"/>
    <mergeCell ref="KPE418:KPL418"/>
    <mergeCell ref="KPM418:KPT418"/>
    <mergeCell ref="KPU418:KQB418"/>
    <mergeCell ref="KQC418:KQJ418"/>
    <mergeCell ref="KQK418:KQR418"/>
    <mergeCell ref="KQS418:KQZ418"/>
    <mergeCell ref="KRA418:KRH418"/>
    <mergeCell ref="KRI418:KRP418"/>
    <mergeCell ref="KRQ418:KRX418"/>
    <mergeCell ref="KXM418:KXT418"/>
    <mergeCell ref="KXU418:KYB418"/>
    <mergeCell ref="KYC418:KYJ418"/>
    <mergeCell ref="KYK418:KYR418"/>
    <mergeCell ref="KYS418:KYZ418"/>
    <mergeCell ref="KZA418:KZH418"/>
    <mergeCell ref="KZI418:KZP418"/>
    <mergeCell ref="KZQ418:KZX418"/>
    <mergeCell ref="KZY418:LAF418"/>
    <mergeCell ref="KUS418:KUZ418"/>
    <mergeCell ref="KVA418:KVH418"/>
    <mergeCell ref="KVI418:KVP418"/>
    <mergeCell ref="KVQ418:KVX418"/>
    <mergeCell ref="KVY418:KWF418"/>
    <mergeCell ref="KWG418:KWN418"/>
    <mergeCell ref="KWO418:KWV418"/>
    <mergeCell ref="KWW418:KXD418"/>
    <mergeCell ref="KXE418:KXL418"/>
    <mergeCell ref="LDA418:LDH418"/>
    <mergeCell ref="LDI418:LDP418"/>
    <mergeCell ref="LDQ418:LDX418"/>
    <mergeCell ref="LDY418:LEF418"/>
    <mergeCell ref="LEG418:LEN418"/>
    <mergeCell ref="LEO418:LEV418"/>
    <mergeCell ref="LEW418:LFD418"/>
    <mergeCell ref="LFE418:LFL418"/>
    <mergeCell ref="LFM418:LFT418"/>
    <mergeCell ref="LAG418:LAN418"/>
    <mergeCell ref="LAO418:LAV418"/>
    <mergeCell ref="LAW418:LBD418"/>
    <mergeCell ref="LBE418:LBL418"/>
    <mergeCell ref="LBM418:LBT418"/>
    <mergeCell ref="LBU418:LCB418"/>
    <mergeCell ref="LCC418:LCJ418"/>
    <mergeCell ref="LCK418:LCR418"/>
    <mergeCell ref="LCS418:LCZ418"/>
    <mergeCell ref="LIO418:LIV418"/>
    <mergeCell ref="LIW418:LJD418"/>
    <mergeCell ref="LJE418:LJL418"/>
    <mergeCell ref="LJM418:LJT418"/>
    <mergeCell ref="LJU418:LKB418"/>
    <mergeCell ref="LKC418:LKJ418"/>
    <mergeCell ref="LKK418:LKR418"/>
    <mergeCell ref="LKS418:LKZ418"/>
    <mergeCell ref="LLA418:LLH418"/>
    <mergeCell ref="LFU418:LGB418"/>
    <mergeCell ref="LGC418:LGJ418"/>
    <mergeCell ref="LGK418:LGR418"/>
    <mergeCell ref="LGS418:LGZ418"/>
    <mergeCell ref="LHA418:LHH418"/>
    <mergeCell ref="LHI418:LHP418"/>
    <mergeCell ref="LHQ418:LHX418"/>
    <mergeCell ref="LHY418:LIF418"/>
    <mergeCell ref="LIG418:LIN418"/>
    <mergeCell ref="LOC418:LOJ418"/>
    <mergeCell ref="LOK418:LOR418"/>
    <mergeCell ref="LOS418:LOZ418"/>
    <mergeCell ref="LPA418:LPH418"/>
    <mergeCell ref="LPI418:LPP418"/>
    <mergeCell ref="LPQ418:LPX418"/>
    <mergeCell ref="LPY418:LQF418"/>
    <mergeCell ref="LQG418:LQN418"/>
    <mergeCell ref="LQO418:LQV418"/>
    <mergeCell ref="LLI418:LLP418"/>
    <mergeCell ref="LLQ418:LLX418"/>
    <mergeCell ref="LLY418:LMF418"/>
    <mergeCell ref="LMG418:LMN418"/>
    <mergeCell ref="LMO418:LMV418"/>
    <mergeCell ref="LMW418:LND418"/>
    <mergeCell ref="LNE418:LNL418"/>
    <mergeCell ref="LNM418:LNT418"/>
    <mergeCell ref="LNU418:LOB418"/>
    <mergeCell ref="LTQ418:LTX418"/>
    <mergeCell ref="LTY418:LUF418"/>
    <mergeCell ref="LUG418:LUN418"/>
    <mergeCell ref="LUO418:LUV418"/>
    <mergeCell ref="LUW418:LVD418"/>
    <mergeCell ref="LVE418:LVL418"/>
    <mergeCell ref="LVM418:LVT418"/>
    <mergeCell ref="LVU418:LWB418"/>
    <mergeCell ref="LWC418:LWJ418"/>
    <mergeCell ref="LQW418:LRD418"/>
    <mergeCell ref="LRE418:LRL418"/>
    <mergeCell ref="LRM418:LRT418"/>
    <mergeCell ref="LRU418:LSB418"/>
    <mergeCell ref="LSC418:LSJ418"/>
    <mergeCell ref="LSK418:LSR418"/>
    <mergeCell ref="LSS418:LSZ418"/>
    <mergeCell ref="LTA418:LTH418"/>
    <mergeCell ref="LTI418:LTP418"/>
    <mergeCell ref="LZE418:LZL418"/>
    <mergeCell ref="LZM418:LZT418"/>
    <mergeCell ref="LZU418:MAB418"/>
    <mergeCell ref="MAC418:MAJ418"/>
    <mergeCell ref="MAK418:MAR418"/>
    <mergeCell ref="MAS418:MAZ418"/>
    <mergeCell ref="MBA418:MBH418"/>
    <mergeCell ref="MBI418:MBP418"/>
    <mergeCell ref="MBQ418:MBX418"/>
    <mergeCell ref="LWK418:LWR418"/>
    <mergeCell ref="LWS418:LWZ418"/>
    <mergeCell ref="LXA418:LXH418"/>
    <mergeCell ref="LXI418:LXP418"/>
    <mergeCell ref="LXQ418:LXX418"/>
    <mergeCell ref="LXY418:LYF418"/>
    <mergeCell ref="LYG418:LYN418"/>
    <mergeCell ref="LYO418:LYV418"/>
    <mergeCell ref="LYW418:LZD418"/>
    <mergeCell ref="MES418:MEZ418"/>
    <mergeCell ref="MFA418:MFH418"/>
    <mergeCell ref="MFI418:MFP418"/>
    <mergeCell ref="MFQ418:MFX418"/>
    <mergeCell ref="MFY418:MGF418"/>
    <mergeCell ref="MGG418:MGN418"/>
    <mergeCell ref="MGO418:MGV418"/>
    <mergeCell ref="MGW418:MHD418"/>
    <mergeCell ref="MHE418:MHL418"/>
    <mergeCell ref="MBY418:MCF418"/>
    <mergeCell ref="MCG418:MCN418"/>
    <mergeCell ref="MCO418:MCV418"/>
    <mergeCell ref="MCW418:MDD418"/>
    <mergeCell ref="MDE418:MDL418"/>
    <mergeCell ref="MDM418:MDT418"/>
    <mergeCell ref="MDU418:MEB418"/>
    <mergeCell ref="MEC418:MEJ418"/>
    <mergeCell ref="MEK418:MER418"/>
    <mergeCell ref="MKG418:MKN418"/>
    <mergeCell ref="MKO418:MKV418"/>
    <mergeCell ref="MKW418:MLD418"/>
    <mergeCell ref="MLE418:MLL418"/>
    <mergeCell ref="MLM418:MLT418"/>
    <mergeCell ref="MLU418:MMB418"/>
    <mergeCell ref="MMC418:MMJ418"/>
    <mergeCell ref="MMK418:MMR418"/>
    <mergeCell ref="MMS418:MMZ418"/>
    <mergeCell ref="MHM418:MHT418"/>
    <mergeCell ref="MHU418:MIB418"/>
    <mergeCell ref="MIC418:MIJ418"/>
    <mergeCell ref="MIK418:MIR418"/>
    <mergeCell ref="MIS418:MIZ418"/>
    <mergeCell ref="MJA418:MJH418"/>
    <mergeCell ref="MJI418:MJP418"/>
    <mergeCell ref="MJQ418:MJX418"/>
    <mergeCell ref="MJY418:MKF418"/>
    <mergeCell ref="MPU418:MQB418"/>
    <mergeCell ref="MQC418:MQJ418"/>
    <mergeCell ref="MQK418:MQR418"/>
    <mergeCell ref="MQS418:MQZ418"/>
    <mergeCell ref="MRA418:MRH418"/>
    <mergeCell ref="MRI418:MRP418"/>
    <mergeCell ref="MRQ418:MRX418"/>
    <mergeCell ref="MRY418:MSF418"/>
    <mergeCell ref="MSG418:MSN418"/>
    <mergeCell ref="MNA418:MNH418"/>
    <mergeCell ref="MNI418:MNP418"/>
    <mergeCell ref="MNQ418:MNX418"/>
    <mergeCell ref="MNY418:MOF418"/>
    <mergeCell ref="MOG418:MON418"/>
    <mergeCell ref="MOO418:MOV418"/>
    <mergeCell ref="MOW418:MPD418"/>
    <mergeCell ref="MPE418:MPL418"/>
    <mergeCell ref="MPM418:MPT418"/>
    <mergeCell ref="MVI418:MVP418"/>
    <mergeCell ref="MVQ418:MVX418"/>
    <mergeCell ref="MVY418:MWF418"/>
    <mergeCell ref="MWG418:MWN418"/>
    <mergeCell ref="MWO418:MWV418"/>
    <mergeCell ref="MWW418:MXD418"/>
    <mergeCell ref="MXE418:MXL418"/>
    <mergeCell ref="MXM418:MXT418"/>
    <mergeCell ref="MXU418:MYB418"/>
    <mergeCell ref="MSO418:MSV418"/>
    <mergeCell ref="MSW418:MTD418"/>
    <mergeCell ref="MTE418:MTL418"/>
    <mergeCell ref="MTM418:MTT418"/>
    <mergeCell ref="MTU418:MUB418"/>
    <mergeCell ref="MUC418:MUJ418"/>
    <mergeCell ref="MUK418:MUR418"/>
    <mergeCell ref="MUS418:MUZ418"/>
    <mergeCell ref="MVA418:MVH418"/>
    <mergeCell ref="NAW418:NBD418"/>
    <mergeCell ref="NBE418:NBL418"/>
    <mergeCell ref="NBM418:NBT418"/>
    <mergeCell ref="NBU418:NCB418"/>
    <mergeCell ref="NCC418:NCJ418"/>
    <mergeCell ref="NCK418:NCR418"/>
    <mergeCell ref="NCS418:NCZ418"/>
    <mergeCell ref="NDA418:NDH418"/>
    <mergeCell ref="NDI418:NDP418"/>
    <mergeCell ref="MYC418:MYJ418"/>
    <mergeCell ref="MYK418:MYR418"/>
    <mergeCell ref="MYS418:MYZ418"/>
    <mergeCell ref="MZA418:MZH418"/>
    <mergeCell ref="MZI418:MZP418"/>
    <mergeCell ref="MZQ418:MZX418"/>
    <mergeCell ref="MZY418:NAF418"/>
    <mergeCell ref="NAG418:NAN418"/>
    <mergeCell ref="NAO418:NAV418"/>
    <mergeCell ref="NGK418:NGR418"/>
    <mergeCell ref="NGS418:NGZ418"/>
    <mergeCell ref="NHA418:NHH418"/>
    <mergeCell ref="NHI418:NHP418"/>
    <mergeCell ref="NHQ418:NHX418"/>
    <mergeCell ref="NHY418:NIF418"/>
    <mergeCell ref="NIG418:NIN418"/>
    <mergeCell ref="NIO418:NIV418"/>
    <mergeCell ref="NIW418:NJD418"/>
    <mergeCell ref="NDQ418:NDX418"/>
    <mergeCell ref="NDY418:NEF418"/>
    <mergeCell ref="NEG418:NEN418"/>
    <mergeCell ref="NEO418:NEV418"/>
    <mergeCell ref="NEW418:NFD418"/>
    <mergeCell ref="NFE418:NFL418"/>
    <mergeCell ref="NFM418:NFT418"/>
    <mergeCell ref="NFU418:NGB418"/>
    <mergeCell ref="NGC418:NGJ418"/>
    <mergeCell ref="NLY418:NMF418"/>
    <mergeCell ref="NMG418:NMN418"/>
    <mergeCell ref="NMO418:NMV418"/>
    <mergeCell ref="NMW418:NND418"/>
    <mergeCell ref="NNE418:NNL418"/>
    <mergeCell ref="NNM418:NNT418"/>
    <mergeCell ref="NNU418:NOB418"/>
    <mergeCell ref="NOC418:NOJ418"/>
    <mergeCell ref="NOK418:NOR418"/>
    <mergeCell ref="NJE418:NJL418"/>
    <mergeCell ref="NJM418:NJT418"/>
    <mergeCell ref="NJU418:NKB418"/>
    <mergeCell ref="NKC418:NKJ418"/>
    <mergeCell ref="NKK418:NKR418"/>
    <mergeCell ref="NKS418:NKZ418"/>
    <mergeCell ref="NLA418:NLH418"/>
    <mergeCell ref="NLI418:NLP418"/>
    <mergeCell ref="NLQ418:NLX418"/>
    <mergeCell ref="NRM418:NRT418"/>
    <mergeCell ref="NRU418:NSB418"/>
    <mergeCell ref="NSC418:NSJ418"/>
    <mergeCell ref="NSK418:NSR418"/>
    <mergeCell ref="NSS418:NSZ418"/>
    <mergeCell ref="NTA418:NTH418"/>
    <mergeCell ref="NTI418:NTP418"/>
    <mergeCell ref="NTQ418:NTX418"/>
    <mergeCell ref="NTY418:NUF418"/>
    <mergeCell ref="NOS418:NOZ418"/>
    <mergeCell ref="NPA418:NPH418"/>
    <mergeCell ref="NPI418:NPP418"/>
    <mergeCell ref="NPQ418:NPX418"/>
    <mergeCell ref="NPY418:NQF418"/>
    <mergeCell ref="NQG418:NQN418"/>
    <mergeCell ref="NQO418:NQV418"/>
    <mergeCell ref="NQW418:NRD418"/>
    <mergeCell ref="NRE418:NRL418"/>
    <mergeCell ref="NXA418:NXH418"/>
    <mergeCell ref="NXI418:NXP418"/>
    <mergeCell ref="NXQ418:NXX418"/>
    <mergeCell ref="NXY418:NYF418"/>
    <mergeCell ref="NYG418:NYN418"/>
    <mergeCell ref="NYO418:NYV418"/>
    <mergeCell ref="NYW418:NZD418"/>
    <mergeCell ref="NZE418:NZL418"/>
    <mergeCell ref="NZM418:NZT418"/>
    <mergeCell ref="NUG418:NUN418"/>
    <mergeCell ref="NUO418:NUV418"/>
    <mergeCell ref="NUW418:NVD418"/>
    <mergeCell ref="NVE418:NVL418"/>
    <mergeCell ref="NVM418:NVT418"/>
    <mergeCell ref="NVU418:NWB418"/>
    <mergeCell ref="NWC418:NWJ418"/>
    <mergeCell ref="NWK418:NWR418"/>
    <mergeCell ref="NWS418:NWZ418"/>
    <mergeCell ref="OCO418:OCV418"/>
    <mergeCell ref="OCW418:ODD418"/>
    <mergeCell ref="ODE418:ODL418"/>
    <mergeCell ref="ODM418:ODT418"/>
    <mergeCell ref="ODU418:OEB418"/>
    <mergeCell ref="OEC418:OEJ418"/>
    <mergeCell ref="OEK418:OER418"/>
    <mergeCell ref="OES418:OEZ418"/>
    <mergeCell ref="OFA418:OFH418"/>
    <mergeCell ref="NZU418:OAB418"/>
    <mergeCell ref="OAC418:OAJ418"/>
    <mergeCell ref="OAK418:OAR418"/>
    <mergeCell ref="OAS418:OAZ418"/>
    <mergeCell ref="OBA418:OBH418"/>
    <mergeCell ref="OBI418:OBP418"/>
    <mergeCell ref="OBQ418:OBX418"/>
    <mergeCell ref="OBY418:OCF418"/>
    <mergeCell ref="OCG418:OCN418"/>
    <mergeCell ref="OIC418:OIJ418"/>
    <mergeCell ref="OIK418:OIR418"/>
    <mergeCell ref="OIS418:OIZ418"/>
    <mergeCell ref="OJA418:OJH418"/>
    <mergeCell ref="OJI418:OJP418"/>
    <mergeCell ref="OJQ418:OJX418"/>
    <mergeCell ref="OJY418:OKF418"/>
    <mergeCell ref="OKG418:OKN418"/>
    <mergeCell ref="OKO418:OKV418"/>
    <mergeCell ref="OFI418:OFP418"/>
    <mergeCell ref="OFQ418:OFX418"/>
    <mergeCell ref="OFY418:OGF418"/>
    <mergeCell ref="OGG418:OGN418"/>
    <mergeCell ref="OGO418:OGV418"/>
    <mergeCell ref="OGW418:OHD418"/>
    <mergeCell ref="OHE418:OHL418"/>
    <mergeCell ref="OHM418:OHT418"/>
    <mergeCell ref="OHU418:OIB418"/>
    <mergeCell ref="ONQ418:ONX418"/>
    <mergeCell ref="ONY418:OOF418"/>
    <mergeCell ref="OOG418:OON418"/>
    <mergeCell ref="OOO418:OOV418"/>
    <mergeCell ref="OOW418:OPD418"/>
    <mergeCell ref="OPE418:OPL418"/>
    <mergeCell ref="OPM418:OPT418"/>
    <mergeCell ref="OPU418:OQB418"/>
    <mergeCell ref="OQC418:OQJ418"/>
    <mergeCell ref="OKW418:OLD418"/>
    <mergeCell ref="OLE418:OLL418"/>
    <mergeCell ref="OLM418:OLT418"/>
    <mergeCell ref="OLU418:OMB418"/>
    <mergeCell ref="OMC418:OMJ418"/>
    <mergeCell ref="OMK418:OMR418"/>
    <mergeCell ref="OMS418:OMZ418"/>
    <mergeCell ref="ONA418:ONH418"/>
    <mergeCell ref="ONI418:ONP418"/>
    <mergeCell ref="OTE418:OTL418"/>
    <mergeCell ref="OTM418:OTT418"/>
    <mergeCell ref="OTU418:OUB418"/>
    <mergeCell ref="OUC418:OUJ418"/>
    <mergeCell ref="OUK418:OUR418"/>
    <mergeCell ref="OUS418:OUZ418"/>
    <mergeCell ref="OVA418:OVH418"/>
    <mergeCell ref="OVI418:OVP418"/>
    <mergeCell ref="OVQ418:OVX418"/>
    <mergeCell ref="OQK418:OQR418"/>
    <mergeCell ref="OQS418:OQZ418"/>
    <mergeCell ref="ORA418:ORH418"/>
    <mergeCell ref="ORI418:ORP418"/>
    <mergeCell ref="ORQ418:ORX418"/>
    <mergeCell ref="ORY418:OSF418"/>
    <mergeCell ref="OSG418:OSN418"/>
    <mergeCell ref="OSO418:OSV418"/>
    <mergeCell ref="OSW418:OTD418"/>
    <mergeCell ref="OYS418:OYZ418"/>
    <mergeCell ref="OZA418:OZH418"/>
    <mergeCell ref="OZI418:OZP418"/>
    <mergeCell ref="OZQ418:OZX418"/>
    <mergeCell ref="OZY418:PAF418"/>
    <mergeCell ref="PAG418:PAN418"/>
    <mergeCell ref="PAO418:PAV418"/>
    <mergeCell ref="PAW418:PBD418"/>
    <mergeCell ref="PBE418:PBL418"/>
    <mergeCell ref="OVY418:OWF418"/>
    <mergeCell ref="OWG418:OWN418"/>
    <mergeCell ref="OWO418:OWV418"/>
    <mergeCell ref="OWW418:OXD418"/>
    <mergeCell ref="OXE418:OXL418"/>
    <mergeCell ref="OXM418:OXT418"/>
    <mergeCell ref="OXU418:OYB418"/>
    <mergeCell ref="OYC418:OYJ418"/>
    <mergeCell ref="OYK418:OYR418"/>
    <mergeCell ref="PEG418:PEN418"/>
    <mergeCell ref="PEO418:PEV418"/>
    <mergeCell ref="PEW418:PFD418"/>
    <mergeCell ref="PFE418:PFL418"/>
    <mergeCell ref="PFM418:PFT418"/>
    <mergeCell ref="PFU418:PGB418"/>
    <mergeCell ref="PGC418:PGJ418"/>
    <mergeCell ref="PGK418:PGR418"/>
    <mergeCell ref="PGS418:PGZ418"/>
    <mergeCell ref="PBM418:PBT418"/>
    <mergeCell ref="PBU418:PCB418"/>
    <mergeCell ref="PCC418:PCJ418"/>
    <mergeCell ref="PCK418:PCR418"/>
    <mergeCell ref="PCS418:PCZ418"/>
    <mergeCell ref="PDA418:PDH418"/>
    <mergeCell ref="PDI418:PDP418"/>
    <mergeCell ref="PDQ418:PDX418"/>
    <mergeCell ref="PDY418:PEF418"/>
    <mergeCell ref="PJU418:PKB418"/>
    <mergeCell ref="PKC418:PKJ418"/>
    <mergeCell ref="PKK418:PKR418"/>
    <mergeCell ref="PKS418:PKZ418"/>
    <mergeCell ref="PLA418:PLH418"/>
    <mergeCell ref="PLI418:PLP418"/>
    <mergeCell ref="PLQ418:PLX418"/>
    <mergeCell ref="PLY418:PMF418"/>
    <mergeCell ref="PMG418:PMN418"/>
    <mergeCell ref="PHA418:PHH418"/>
    <mergeCell ref="PHI418:PHP418"/>
    <mergeCell ref="PHQ418:PHX418"/>
    <mergeCell ref="PHY418:PIF418"/>
    <mergeCell ref="PIG418:PIN418"/>
    <mergeCell ref="PIO418:PIV418"/>
    <mergeCell ref="PIW418:PJD418"/>
    <mergeCell ref="PJE418:PJL418"/>
    <mergeCell ref="PJM418:PJT418"/>
    <mergeCell ref="PPI418:PPP418"/>
    <mergeCell ref="PPQ418:PPX418"/>
    <mergeCell ref="PPY418:PQF418"/>
    <mergeCell ref="PQG418:PQN418"/>
    <mergeCell ref="PQO418:PQV418"/>
    <mergeCell ref="PQW418:PRD418"/>
    <mergeCell ref="PRE418:PRL418"/>
    <mergeCell ref="PRM418:PRT418"/>
    <mergeCell ref="PRU418:PSB418"/>
    <mergeCell ref="PMO418:PMV418"/>
    <mergeCell ref="PMW418:PND418"/>
    <mergeCell ref="PNE418:PNL418"/>
    <mergeCell ref="PNM418:PNT418"/>
    <mergeCell ref="PNU418:POB418"/>
    <mergeCell ref="POC418:POJ418"/>
    <mergeCell ref="POK418:POR418"/>
    <mergeCell ref="POS418:POZ418"/>
    <mergeCell ref="PPA418:PPH418"/>
    <mergeCell ref="PUW418:PVD418"/>
    <mergeCell ref="PVE418:PVL418"/>
    <mergeCell ref="PVM418:PVT418"/>
    <mergeCell ref="PVU418:PWB418"/>
    <mergeCell ref="PWC418:PWJ418"/>
    <mergeCell ref="PWK418:PWR418"/>
    <mergeCell ref="PWS418:PWZ418"/>
    <mergeCell ref="PXA418:PXH418"/>
    <mergeCell ref="PXI418:PXP418"/>
    <mergeCell ref="PSC418:PSJ418"/>
    <mergeCell ref="PSK418:PSR418"/>
    <mergeCell ref="PSS418:PSZ418"/>
    <mergeCell ref="PTA418:PTH418"/>
    <mergeCell ref="PTI418:PTP418"/>
    <mergeCell ref="PTQ418:PTX418"/>
    <mergeCell ref="PTY418:PUF418"/>
    <mergeCell ref="PUG418:PUN418"/>
    <mergeCell ref="PUO418:PUV418"/>
    <mergeCell ref="QAK418:QAR418"/>
    <mergeCell ref="QAS418:QAZ418"/>
    <mergeCell ref="QBA418:QBH418"/>
    <mergeCell ref="QBI418:QBP418"/>
    <mergeCell ref="QBQ418:QBX418"/>
    <mergeCell ref="QBY418:QCF418"/>
    <mergeCell ref="QCG418:QCN418"/>
    <mergeCell ref="QCO418:QCV418"/>
    <mergeCell ref="QCW418:QDD418"/>
    <mergeCell ref="PXQ418:PXX418"/>
    <mergeCell ref="PXY418:PYF418"/>
    <mergeCell ref="PYG418:PYN418"/>
    <mergeCell ref="PYO418:PYV418"/>
    <mergeCell ref="PYW418:PZD418"/>
    <mergeCell ref="PZE418:PZL418"/>
    <mergeCell ref="PZM418:PZT418"/>
    <mergeCell ref="PZU418:QAB418"/>
    <mergeCell ref="QAC418:QAJ418"/>
    <mergeCell ref="QFY418:QGF418"/>
    <mergeCell ref="QGG418:QGN418"/>
    <mergeCell ref="QGO418:QGV418"/>
    <mergeCell ref="QGW418:QHD418"/>
    <mergeCell ref="QHE418:QHL418"/>
    <mergeCell ref="QHM418:QHT418"/>
    <mergeCell ref="QHU418:QIB418"/>
    <mergeCell ref="QIC418:QIJ418"/>
    <mergeCell ref="QIK418:QIR418"/>
    <mergeCell ref="QDE418:QDL418"/>
    <mergeCell ref="QDM418:QDT418"/>
    <mergeCell ref="QDU418:QEB418"/>
    <mergeCell ref="QEC418:QEJ418"/>
    <mergeCell ref="QEK418:QER418"/>
    <mergeCell ref="QES418:QEZ418"/>
    <mergeCell ref="QFA418:QFH418"/>
    <mergeCell ref="QFI418:QFP418"/>
    <mergeCell ref="QFQ418:QFX418"/>
    <mergeCell ref="QLM418:QLT418"/>
    <mergeCell ref="QLU418:QMB418"/>
    <mergeCell ref="QMC418:QMJ418"/>
    <mergeCell ref="QMK418:QMR418"/>
    <mergeCell ref="QMS418:QMZ418"/>
    <mergeCell ref="QNA418:QNH418"/>
    <mergeCell ref="QNI418:QNP418"/>
    <mergeCell ref="QNQ418:QNX418"/>
    <mergeCell ref="QNY418:QOF418"/>
    <mergeCell ref="QIS418:QIZ418"/>
    <mergeCell ref="QJA418:QJH418"/>
    <mergeCell ref="QJI418:QJP418"/>
    <mergeCell ref="QJQ418:QJX418"/>
    <mergeCell ref="QJY418:QKF418"/>
    <mergeCell ref="QKG418:QKN418"/>
    <mergeCell ref="QKO418:QKV418"/>
    <mergeCell ref="QKW418:QLD418"/>
    <mergeCell ref="QLE418:QLL418"/>
    <mergeCell ref="QRA418:QRH418"/>
    <mergeCell ref="QRI418:QRP418"/>
    <mergeCell ref="QRQ418:QRX418"/>
    <mergeCell ref="QRY418:QSF418"/>
    <mergeCell ref="QSG418:QSN418"/>
    <mergeCell ref="QSO418:QSV418"/>
    <mergeCell ref="QSW418:QTD418"/>
    <mergeCell ref="QTE418:QTL418"/>
    <mergeCell ref="QTM418:QTT418"/>
    <mergeCell ref="QOG418:QON418"/>
    <mergeCell ref="QOO418:QOV418"/>
    <mergeCell ref="QOW418:QPD418"/>
    <mergeCell ref="QPE418:QPL418"/>
    <mergeCell ref="QPM418:QPT418"/>
    <mergeCell ref="QPU418:QQB418"/>
    <mergeCell ref="QQC418:QQJ418"/>
    <mergeCell ref="QQK418:QQR418"/>
    <mergeCell ref="QQS418:QQZ418"/>
    <mergeCell ref="QWO418:QWV418"/>
    <mergeCell ref="QWW418:QXD418"/>
    <mergeCell ref="QXE418:QXL418"/>
    <mergeCell ref="QXM418:QXT418"/>
    <mergeCell ref="QXU418:QYB418"/>
    <mergeCell ref="QYC418:QYJ418"/>
    <mergeCell ref="QYK418:QYR418"/>
    <mergeCell ref="QYS418:QYZ418"/>
    <mergeCell ref="QZA418:QZH418"/>
    <mergeCell ref="QTU418:QUB418"/>
    <mergeCell ref="QUC418:QUJ418"/>
    <mergeCell ref="QUK418:QUR418"/>
    <mergeCell ref="QUS418:QUZ418"/>
    <mergeCell ref="QVA418:QVH418"/>
    <mergeCell ref="QVI418:QVP418"/>
    <mergeCell ref="QVQ418:QVX418"/>
    <mergeCell ref="QVY418:QWF418"/>
    <mergeCell ref="QWG418:QWN418"/>
    <mergeCell ref="RCC418:RCJ418"/>
    <mergeCell ref="RCK418:RCR418"/>
    <mergeCell ref="RCS418:RCZ418"/>
    <mergeCell ref="RDA418:RDH418"/>
    <mergeCell ref="RDI418:RDP418"/>
    <mergeCell ref="RDQ418:RDX418"/>
    <mergeCell ref="RDY418:REF418"/>
    <mergeCell ref="REG418:REN418"/>
    <mergeCell ref="REO418:REV418"/>
    <mergeCell ref="QZI418:QZP418"/>
    <mergeCell ref="QZQ418:QZX418"/>
    <mergeCell ref="QZY418:RAF418"/>
    <mergeCell ref="RAG418:RAN418"/>
    <mergeCell ref="RAO418:RAV418"/>
    <mergeCell ref="RAW418:RBD418"/>
    <mergeCell ref="RBE418:RBL418"/>
    <mergeCell ref="RBM418:RBT418"/>
    <mergeCell ref="RBU418:RCB418"/>
    <mergeCell ref="RHQ418:RHX418"/>
    <mergeCell ref="RHY418:RIF418"/>
    <mergeCell ref="RIG418:RIN418"/>
    <mergeCell ref="RIO418:RIV418"/>
    <mergeCell ref="RIW418:RJD418"/>
    <mergeCell ref="RJE418:RJL418"/>
    <mergeCell ref="RJM418:RJT418"/>
    <mergeCell ref="RJU418:RKB418"/>
    <mergeCell ref="RKC418:RKJ418"/>
    <mergeCell ref="REW418:RFD418"/>
    <mergeCell ref="RFE418:RFL418"/>
    <mergeCell ref="RFM418:RFT418"/>
    <mergeCell ref="RFU418:RGB418"/>
    <mergeCell ref="RGC418:RGJ418"/>
    <mergeCell ref="RGK418:RGR418"/>
    <mergeCell ref="RGS418:RGZ418"/>
    <mergeCell ref="RHA418:RHH418"/>
    <mergeCell ref="RHI418:RHP418"/>
    <mergeCell ref="RNE418:RNL418"/>
    <mergeCell ref="RNM418:RNT418"/>
    <mergeCell ref="RNU418:ROB418"/>
    <mergeCell ref="ROC418:ROJ418"/>
    <mergeCell ref="ROK418:ROR418"/>
    <mergeCell ref="ROS418:ROZ418"/>
    <mergeCell ref="RPA418:RPH418"/>
    <mergeCell ref="RPI418:RPP418"/>
    <mergeCell ref="RPQ418:RPX418"/>
    <mergeCell ref="RKK418:RKR418"/>
    <mergeCell ref="RKS418:RKZ418"/>
    <mergeCell ref="RLA418:RLH418"/>
    <mergeCell ref="RLI418:RLP418"/>
    <mergeCell ref="RLQ418:RLX418"/>
    <mergeCell ref="RLY418:RMF418"/>
    <mergeCell ref="RMG418:RMN418"/>
    <mergeCell ref="RMO418:RMV418"/>
    <mergeCell ref="RMW418:RND418"/>
    <mergeCell ref="RSS418:RSZ418"/>
    <mergeCell ref="RTA418:RTH418"/>
    <mergeCell ref="RTI418:RTP418"/>
    <mergeCell ref="RTQ418:RTX418"/>
    <mergeCell ref="RTY418:RUF418"/>
    <mergeCell ref="RUG418:RUN418"/>
    <mergeCell ref="RUO418:RUV418"/>
    <mergeCell ref="RUW418:RVD418"/>
    <mergeCell ref="RVE418:RVL418"/>
    <mergeCell ref="RPY418:RQF418"/>
    <mergeCell ref="RQG418:RQN418"/>
    <mergeCell ref="RQO418:RQV418"/>
    <mergeCell ref="RQW418:RRD418"/>
    <mergeCell ref="RRE418:RRL418"/>
    <mergeCell ref="RRM418:RRT418"/>
    <mergeCell ref="RRU418:RSB418"/>
    <mergeCell ref="RSC418:RSJ418"/>
    <mergeCell ref="RSK418:RSR418"/>
    <mergeCell ref="RYG418:RYN418"/>
    <mergeCell ref="RYO418:RYV418"/>
    <mergeCell ref="RYW418:RZD418"/>
    <mergeCell ref="RZE418:RZL418"/>
    <mergeCell ref="RZM418:RZT418"/>
    <mergeCell ref="RZU418:SAB418"/>
    <mergeCell ref="SAC418:SAJ418"/>
    <mergeCell ref="SAK418:SAR418"/>
    <mergeCell ref="SAS418:SAZ418"/>
    <mergeCell ref="RVM418:RVT418"/>
    <mergeCell ref="RVU418:RWB418"/>
    <mergeCell ref="RWC418:RWJ418"/>
    <mergeCell ref="RWK418:RWR418"/>
    <mergeCell ref="RWS418:RWZ418"/>
    <mergeCell ref="RXA418:RXH418"/>
    <mergeCell ref="RXI418:RXP418"/>
    <mergeCell ref="RXQ418:RXX418"/>
    <mergeCell ref="RXY418:RYF418"/>
    <mergeCell ref="SDU418:SEB418"/>
    <mergeCell ref="SEC418:SEJ418"/>
    <mergeCell ref="SEK418:SER418"/>
    <mergeCell ref="SES418:SEZ418"/>
    <mergeCell ref="SFA418:SFH418"/>
    <mergeCell ref="SFI418:SFP418"/>
    <mergeCell ref="SFQ418:SFX418"/>
    <mergeCell ref="SFY418:SGF418"/>
    <mergeCell ref="SGG418:SGN418"/>
    <mergeCell ref="SBA418:SBH418"/>
    <mergeCell ref="SBI418:SBP418"/>
    <mergeCell ref="SBQ418:SBX418"/>
    <mergeCell ref="SBY418:SCF418"/>
    <mergeCell ref="SCG418:SCN418"/>
    <mergeCell ref="SCO418:SCV418"/>
    <mergeCell ref="SCW418:SDD418"/>
    <mergeCell ref="SDE418:SDL418"/>
    <mergeCell ref="SDM418:SDT418"/>
    <mergeCell ref="SJI418:SJP418"/>
    <mergeCell ref="SJQ418:SJX418"/>
    <mergeCell ref="SJY418:SKF418"/>
    <mergeCell ref="SKG418:SKN418"/>
    <mergeCell ref="SKO418:SKV418"/>
    <mergeCell ref="SKW418:SLD418"/>
    <mergeCell ref="SLE418:SLL418"/>
    <mergeCell ref="SLM418:SLT418"/>
    <mergeCell ref="SLU418:SMB418"/>
    <mergeCell ref="SGO418:SGV418"/>
    <mergeCell ref="SGW418:SHD418"/>
    <mergeCell ref="SHE418:SHL418"/>
    <mergeCell ref="SHM418:SHT418"/>
    <mergeCell ref="SHU418:SIB418"/>
    <mergeCell ref="SIC418:SIJ418"/>
    <mergeCell ref="SIK418:SIR418"/>
    <mergeCell ref="SIS418:SIZ418"/>
    <mergeCell ref="SJA418:SJH418"/>
    <mergeCell ref="SOW418:SPD418"/>
    <mergeCell ref="SPE418:SPL418"/>
    <mergeCell ref="SPM418:SPT418"/>
    <mergeCell ref="SPU418:SQB418"/>
    <mergeCell ref="SQC418:SQJ418"/>
    <mergeCell ref="SQK418:SQR418"/>
    <mergeCell ref="SQS418:SQZ418"/>
    <mergeCell ref="SRA418:SRH418"/>
    <mergeCell ref="SRI418:SRP418"/>
    <mergeCell ref="SMC418:SMJ418"/>
    <mergeCell ref="SMK418:SMR418"/>
    <mergeCell ref="SMS418:SMZ418"/>
    <mergeCell ref="SNA418:SNH418"/>
    <mergeCell ref="SNI418:SNP418"/>
    <mergeCell ref="SNQ418:SNX418"/>
    <mergeCell ref="SNY418:SOF418"/>
    <mergeCell ref="SOG418:SON418"/>
    <mergeCell ref="SOO418:SOV418"/>
    <mergeCell ref="SUK418:SUR418"/>
    <mergeCell ref="SUS418:SUZ418"/>
    <mergeCell ref="SVA418:SVH418"/>
    <mergeCell ref="SVI418:SVP418"/>
    <mergeCell ref="SVQ418:SVX418"/>
    <mergeCell ref="SVY418:SWF418"/>
    <mergeCell ref="SWG418:SWN418"/>
    <mergeCell ref="SWO418:SWV418"/>
    <mergeCell ref="SWW418:SXD418"/>
    <mergeCell ref="SRQ418:SRX418"/>
    <mergeCell ref="SRY418:SSF418"/>
    <mergeCell ref="SSG418:SSN418"/>
    <mergeCell ref="SSO418:SSV418"/>
    <mergeCell ref="SSW418:STD418"/>
    <mergeCell ref="STE418:STL418"/>
    <mergeCell ref="STM418:STT418"/>
    <mergeCell ref="STU418:SUB418"/>
    <mergeCell ref="SUC418:SUJ418"/>
    <mergeCell ref="SZY418:TAF418"/>
    <mergeCell ref="TAG418:TAN418"/>
    <mergeCell ref="TAO418:TAV418"/>
    <mergeCell ref="TAW418:TBD418"/>
    <mergeCell ref="TBE418:TBL418"/>
    <mergeCell ref="TBM418:TBT418"/>
    <mergeCell ref="TBU418:TCB418"/>
    <mergeCell ref="TCC418:TCJ418"/>
    <mergeCell ref="TCK418:TCR418"/>
    <mergeCell ref="SXE418:SXL418"/>
    <mergeCell ref="SXM418:SXT418"/>
    <mergeCell ref="SXU418:SYB418"/>
    <mergeCell ref="SYC418:SYJ418"/>
    <mergeCell ref="SYK418:SYR418"/>
    <mergeCell ref="SYS418:SYZ418"/>
    <mergeCell ref="SZA418:SZH418"/>
    <mergeCell ref="SZI418:SZP418"/>
    <mergeCell ref="SZQ418:SZX418"/>
    <mergeCell ref="TFM418:TFT418"/>
    <mergeCell ref="TFU418:TGB418"/>
    <mergeCell ref="TGC418:TGJ418"/>
    <mergeCell ref="TGK418:TGR418"/>
    <mergeCell ref="TGS418:TGZ418"/>
    <mergeCell ref="THA418:THH418"/>
    <mergeCell ref="THI418:THP418"/>
    <mergeCell ref="THQ418:THX418"/>
    <mergeCell ref="THY418:TIF418"/>
    <mergeCell ref="TCS418:TCZ418"/>
    <mergeCell ref="TDA418:TDH418"/>
    <mergeCell ref="TDI418:TDP418"/>
    <mergeCell ref="TDQ418:TDX418"/>
    <mergeCell ref="TDY418:TEF418"/>
    <mergeCell ref="TEG418:TEN418"/>
    <mergeCell ref="TEO418:TEV418"/>
    <mergeCell ref="TEW418:TFD418"/>
    <mergeCell ref="TFE418:TFL418"/>
    <mergeCell ref="TLA418:TLH418"/>
    <mergeCell ref="TLI418:TLP418"/>
    <mergeCell ref="TLQ418:TLX418"/>
    <mergeCell ref="TLY418:TMF418"/>
    <mergeCell ref="TMG418:TMN418"/>
    <mergeCell ref="TMO418:TMV418"/>
    <mergeCell ref="TMW418:TND418"/>
    <mergeCell ref="TNE418:TNL418"/>
    <mergeCell ref="TNM418:TNT418"/>
    <mergeCell ref="TIG418:TIN418"/>
    <mergeCell ref="TIO418:TIV418"/>
    <mergeCell ref="TIW418:TJD418"/>
    <mergeCell ref="TJE418:TJL418"/>
    <mergeCell ref="TJM418:TJT418"/>
    <mergeCell ref="TJU418:TKB418"/>
    <mergeCell ref="TKC418:TKJ418"/>
    <mergeCell ref="TKK418:TKR418"/>
    <mergeCell ref="TKS418:TKZ418"/>
    <mergeCell ref="TQO418:TQV418"/>
    <mergeCell ref="TQW418:TRD418"/>
    <mergeCell ref="TRE418:TRL418"/>
    <mergeCell ref="TRM418:TRT418"/>
    <mergeCell ref="TRU418:TSB418"/>
    <mergeCell ref="TSC418:TSJ418"/>
    <mergeCell ref="TSK418:TSR418"/>
    <mergeCell ref="TSS418:TSZ418"/>
    <mergeCell ref="TTA418:TTH418"/>
    <mergeCell ref="TNU418:TOB418"/>
    <mergeCell ref="TOC418:TOJ418"/>
    <mergeCell ref="TOK418:TOR418"/>
    <mergeCell ref="TOS418:TOZ418"/>
    <mergeCell ref="TPA418:TPH418"/>
    <mergeCell ref="TPI418:TPP418"/>
    <mergeCell ref="TPQ418:TPX418"/>
    <mergeCell ref="TPY418:TQF418"/>
    <mergeCell ref="TQG418:TQN418"/>
    <mergeCell ref="TWC418:TWJ418"/>
    <mergeCell ref="TWK418:TWR418"/>
    <mergeCell ref="TWS418:TWZ418"/>
    <mergeCell ref="TXA418:TXH418"/>
    <mergeCell ref="TXI418:TXP418"/>
    <mergeCell ref="TXQ418:TXX418"/>
    <mergeCell ref="TXY418:TYF418"/>
    <mergeCell ref="TYG418:TYN418"/>
    <mergeCell ref="TYO418:TYV418"/>
    <mergeCell ref="TTI418:TTP418"/>
    <mergeCell ref="TTQ418:TTX418"/>
    <mergeCell ref="TTY418:TUF418"/>
    <mergeCell ref="TUG418:TUN418"/>
    <mergeCell ref="TUO418:TUV418"/>
    <mergeCell ref="TUW418:TVD418"/>
    <mergeCell ref="TVE418:TVL418"/>
    <mergeCell ref="TVM418:TVT418"/>
    <mergeCell ref="TVU418:TWB418"/>
    <mergeCell ref="UBQ418:UBX418"/>
    <mergeCell ref="UBY418:UCF418"/>
    <mergeCell ref="UCG418:UCN418"/>
    <mergeCell ref="UCO418:UCV418"/>
    <mergeCell ref="UCW418:UDD418"/>
    <mergeCell ref="UDE418:UDL418"/>
    <mergeCell ref="UDM418:UDT418"/>
    <mergeCell ref="UDU418:UEB418"/>
    <mergeCell ref="UEC418:UEJ418"/>
    <mergeCell ref="TYW418:TZD418"/>
    <mergeCell ref="TZE418:TZL418"/>
    <mergeCell ref="TZM418:TZT418"/>
    <mergeCell ref="TZU418:UAB418"/>
    <mergeCell ref="UAC418:UAJ418"/>
    <mergeCell ref="UAK418:UAR418"/>
    <mergeCell ref="UAS418:UAZ418"/>
    <mergeCell ref="UBA418:UBH418"/>
    <mergeCell ref="UBI418:UBP418"/>
    <mergeCell ref="UHE418:UHL418"/>
    <mergeCell ref="UHM418:UHT418"/>
    <mergeCell ref="UHU418:UIB418"/>
    <mergeCell ref="UIC418:UIJ418"/>
    <mergeCell ref="UIK418:UIR418"/>
    <mergeCell ref="UIS418:UIZ418"/>
    <mergeCell ref="UJA418:UJH418"/>
    <mergeCell ref="UJI418:UJP418"/>
    <mergeCell ref="UJQ418:UJX418"/>
    <mergeCell ref="UEK418:UER418"/>
    <mergeCell ref="UES418:UEZ418"/>
    <mergeCell ref="UFA418:UFH418"/>
    <mergeCell ref="UFI418:UFP418"/>
    <mergeCell ref="UFQ418:UFX418"/>
    <mergeCell ref="UFY418:UGF418"/>
    <mergeCell ref="UGG418:UGN418"/>
    <mergeCell ref="UGO418:UGV418"/>
    <mergeCell ref="UGW418:UHD418"/>
    <mergeCell ref="UMS418:UMZ418"/>
    <mergeCell ref="UNA418:UNH418"/>
    <mergeCell ref="UNI418:UNP418"/>
    <mergeCell ref="UNQ418:UNX418"/>
    <mergeCell ref="UNY418:UOF418"/>
    <mergeCell ref="UOG418:UON418"/>
    <mergeCell ref="UOO418:UOV418"/>
    <mergeCell ref="UOW418:UPD418"/>
    <mergeCell ref="UPE418:UPL418"/>
    <mergeCell ref="UJY418:UKF418"/>
    <mergeCell ref="UKG418:UKN418"/>
    <mergeCell ref="UKO418:UKV418"/>
    <mergeCell ref="UKW418:ULD418"/>
    <mergeCell ref="ULE418:ULL418"/>
    <mergeCell ref="ULM418:ULT418"/>
    <mergeCell ref="ULU418:UMB418"/>
    <mergeCell ref="UMC418:UMJ418"/>
    <mergeCell ref="UMK418:UMR418"/>
    <mergeCell ref="USG418:USN418"/>
    <mergeCell ref="USO418:USV418"/>
    <mergeCell ref="USW418:UTD418"/>
    <mergeCell ref="UTE418:UTL418"/>
    <mergeCell ref="UTM418:UTT418"/>
    <mergeCell ref="UTU418:UUB418"/>
    <mergeCell ref="UUC418:UUJ418"/>
    <mergeCell ref="UUK418:UUR418"/>
    <mergeCell ref="UUS418:UUZ418"/>
    <mergeCell ref="UPM418:UPT418"/>
    <mergeCell ref="UPU418:UQB418"/>
    <mergeCell ref="UQC418:UQJ418"/>
    <mergeCell ref="UQK418:UQR418"/>
    <mergeCell ref="UQS418:UQZ418"/>
    <mergeCell ref="URA418:URH418"/>
    <mergeCell ref="URI418:URP418"/>
    <mergeCell ref="URQ418:URX418"/>
    <mergeCell ref="URY418:USF418"/>
    <mergeCell ref="UXU418:UYB418"/>
    <mergeCell ref="UYC418:UYJ418"/>
    <mergeCell ref="UYK418:UYR418"/>
    <mergeCell ref="UYS418:UYZ418"/>
    <mergeCell ref="UZA418:UZH418"/>
    <mergeCell ref="UZI418:UZP418"/>
    <mergeCell ref="UZQ418:UZX418"/>
    <mergeCell ref="UZY418:VAF418"/>
    <mergeCell ref="VAG418:VAN418"/>
    <mergeCell ref="UVA418:UVH418"/>
    <mergeCell ref="UVI418:UVP418"/>
    <mergeCell ref="UVQ418:UVX418"/>
    <mergeCell ref="UVY418:UWF418"/>
    <mergeCell ref="UWG418:UWN418"/>
    <mergeCell ref="UWO418:UWV418"/>
    <mergeCell ref="UWW418:UXD418"/>
    <mergeCell ref="UXE418:UXL418"/>
    <mergeCell ref="UXM418:UXT418"/>
    <mergeCell ref="VDI418:VDP418"/>
    <mergeCell ref="VDQ418:VDX418"/>
    <mergeCell ref="VDY418:VEF418"/>
    <mergeCell ref="VEG418:VEN418"/>
    <mergeCell ref="VEO418:VEV418"/>
    <mergeCell ref="VEW418:VFD418"/>
    <mergeCell ref="VFE418:VFL418"/>
    <mergeCell ref="VFM418:VFT418"/>
    <mergeCell ref="VFU418:VGB418"/>
    <mergeCell ref="VAO418:VAV418"/>
    <mergeCell ref="VAW418:VBD418"/>
    <mergeCell ref="VBE418:VBL418"/>
    <mergeCell ref="VBM418:VBT418"/>
    <mergeCell ref="VBU418:VCB418"/>
    <mergeCell ref="VCC418:VCJ418"/>
    <mergeCell ref="VCK418:VCR418"/>
    <mergeCell ref="VCS418:VCZ418"/>
    <mergeCell ref="VDA418:VDH418"/>
    <mergeCell ref="VIW418:VJD418"/>
    <mergeCell ref="VJE418:VJL418"/>
    <mergeCell ref="VJM418:VJT418"/>
    <mergeCell ref="VJU418:VKB418"/>
    <mergeCell ref="VKC418:VKJ418"/>
    <mergeCell ref="VKK418:VKR418"/>
    <mergeCell ref="VKS418:VKZ418"/>
    <mergeCell ref="VLA418:VLH418"/>
    <mergeCell ref="VLI418:VLP418"/>
    <mergeCell ref="VGC418:VGJ418"/>
    <mergeCell ref="VGK418:VGR418"/>
    <mergeCell ref="VGS418:VGZ418"/>
    <mergeCell ref="VHA418:VHH418"/>
    <mergeCell ref="VHI418:VHP418"/>
    <mergeCell ref="VHQ418:VHX418"/>
    <mergeCell ref="VHY418:VIF418"/>
    <mergeCell ref="VIG418:VIN418"/>
    <mergeCell ref="VIO418:VIV418"/>
    <mergeCell ref="VOK418:VOR418"/>
    <mergeCell ref="VOS418:VOZ418"/>
    <mergeCell ref="VPA418:VPH418"/>
    <mergeCell ref="VPI418:VPP418"/>
    <mergeCell ref="VPQ418:VPX418"/>
    <mergeCell ref="VPY418:VQF418"/>
    <mergeCell ref="VQG418:VQN418"/>
    <mergeCell ref="VQO418:VQV418"/>
    <mergeCell ref="VQW418:VRD418"/>
    <mergeCell ref="VLQ418:VLX418"/>
    <mergeCell ref="VLY418:VMF418"/>
    <mergeCell ref="VMG418:VMN418"/>
    <mergeCell ref="VMO418:VMV418"/>
    <mergeCell ref="VMW418:VND418"/>
    <mergeCell ref="VNE418:VNL418"/>
    <mergeCell ref="VNM418:VNT418"/>
    <mergeCell ref="VNU418:VOB418"/>
    <mergeCell ref="VOC418:VOJ418"/>
    <mergeCell ref="VTY418:VUF418"/>
    <mergeCell ref="VUG418:VUN418"/>
    <mergeCell ref="VUO418:VUV418"/>
    <mergeCell ref="VUW418:VVD418"/>
    <mergeCell ref="VVE418:VVL418"/>
    <mergeCell ref="VVM418:VVT418"/>
    <mergeCell ref="VVU418:VWB418"/>
    <mergeCell ref="VWC418:VWJ418"/>
    <mergeCell ref="VWK418:VWR418"/>
    <mergeCell ref="VRE418:VRL418"/>
    <mergeCell ref="VRM418:VRT418"/>
    <mergeCell ref="VRU418:VSB418"/>
    <mergeCell ref="VSC418:VSJ418"/>
    <mergeCell ref="VSK418:VSR418"/>
    <mergeCell ref="VSS418:VSZ418"/>
    <mergeCell ref="VTA418:VTH418"/>
    <mergeCell ref="VTI418:VTP418"/>
    <mergeCell ref="VTQ418:VTX418"/>
    <mergeCell ref="VZM418:VZT418"/>
    <mergeCell ref="VZU418:WAB418"/>
    <mergeCell ref="WAC418:WAJ418"/>
    <mergeCell ref="WAK418:WAR418"/>
    <mergeCell ref="WAS418:WAZ418"/>
    <mergeCell ref="WBA418:WBH418"/>
    <mergeCell ref="WBI418:WBP418"/>
    <mergeCell ref="WBQ418:WBX418"/>
    <mergeCell ref="WBY418:WCF418"/>
    <mergeCell ref="VWS418:VWZ418"/>
    <mergeCell ref="VXA418:VXH418"/>
    <mergeCell ref="VXI418:VXP418"/>
    <mergeCell ref="VXQ418:VXX418"/>
    <mergeCell ref="VXY418:VYF418"/>
    <mergeCell ref="VYG418:VYN418"/>
    <mergeCell ref="VYO418:VYV418"/>
    <mergeCell ref="VYW418:VZD418"/>
    <mergeCell ref="VZE418:VZL418"/>
    <mergeCell ref="WFA418:WFH418"/>
    <mergeCell ref="WFI418:WFP418"/>
    <mergeCell ref="WFQ418:WFX418"/>
    <mergeCell ref="WFY418:WGF418"/>
    <mergeCell ref="WGG418:WGN418"/>
    <mergeCell ref="WGO418:WGV418"/>
    <mergeCell ref="WGW418:WHD418"/>
    <mergeCell ref="WHE418:WHL418"/>
    <mergeCell ref="WHM418:WHT418"/>
    <mergeCell ref="WCG418:WCN418"/>
    <mergeCell ref="WCO418:WCV418"/>
    <mergeCell ref="WCW418:WDD418"/>
    <mergeCell ref="WDE418:WDL418"/>
    <mergeCell ref="WDM418:WDT418"/>
    <mergeCell ref="WDU418:WEB418"/>
    <mergeCell ref="WEC418:WEJ418"/>
    <mergeCell ref="WEK418:WER418"/>
    <mergeCell ref="WES418:WEZ418"/>
    <mergeCell ref="WKO418:WKV418"/>
    <mergeCell ref="WKW418:WLD418"/>
    <mergeCell ref="WLE418:WLL418"/>
    <mergeCell ref="WLM418:WLT418"/>
    <mergeCell ref="WLU418:WMB418"/>
    <mergeCell ref="WMC418:WMJ418"/>
    <mergeCell ref="WMK418:WMR418"/>
    <mergeCell ref="WMS418:WMZ418"/>
    <mergeCell ref="WNA418:WNH418"/>
    <mergeCell ref="WHU418:WIB418"/>
    <mergeCell ref="WIC418:WIJ418"/>
    <mergeCell ref="WIK418:WIR418"/>
    <mergeCell ref="WIS418:WIZ418"/>
    <mergeCell ref="WJA418:WJH418"/>
    <mergeCell ref="WJI418:WJP418"/>
    <mergeCell ref="WJQ418:WJX418"/>
    <mergeCell ref="WJY418:WKF418"/>
    <mergeCell ref="WKG418:WKN418"/>
    <mergeCell ref="WUS418:WUZ418"/>
    <mergeCell ref="WVA418:WVH418"/>
    <mergeCell ref="WVI418:WVP418"/>
    <mergeCell ref="WQC418:WQJ418"/>
    <mergeCell ref="WQK418:WQR418"/>
    <mergeCell ref="WQS418:WQZ418"/>
    <mergeCell ref="WRA418:WRH418"/>
    <mergeCell ref="WRI418:WRP418"/>
    <mergeCell ref="WRQ418:WRX418"/>
    <mergeCell ref="WRY418:WSF418"/>
    <mergeCell ref="WSG418:WSN418"/>
    <mergeCell ref="WSO418:WSV418"/>
    <mergeCell ref="WNI418:WNP418"/>
    <mergeCell ref="WNQ418:WNX418"/>
    <mergeCell ref="WNY418:WOF418"/>
    <mergeCell ref="WOG418:WON418"/>
    <mergeCell ref="WOO418:WOV418"/>
    <mergeCell ref="WOW418:WPD418"/>
    <mergeCell ref="WPE418:WPL418"/>
    <mergeCell ref="WPM418:WPT418"/>
    <mergeCell ref="WPU418:WQB418"/>
    <mergeCell ref="XEG418:XEN418"/>
    <mergeCell ref="XEO418:XEV418"/>
    <mergeCell ref="XEW418:XFD418"/>
    <mergeCell ref="XBE418:XBL418"/>
    <mergeCell ref="XBM418:XBT418"/>
    <mergeCell ref="XBU418:XCB418"/>
    <mergeCell ref="XCC418:XCJ418"/>
    <mergeCell ref="XCK418:XCR418"/>
    <mergeCell ref="XCS418:XCZ418"/>
    <mergeCell ref="XDA418:XDH418"/>
    <mergeCell ref="XDI418:XDP418"/>
    <mergeCell ref="XDQ418:XDX418"/>
    <mergeCell ref="WYK418:WYR418"/>
    <mergeCell ref="WYS418:WYZ418"/>
    <mergeCell ref="WZA418:WZH418"/>
    <mergeCell ref="WZI418:WZP418"/>
    <mergeCell ref="WZQ418:WZX418"/>
    <mergeCell ref="WZY418:XAF418"/>
    <mergeCell ref="XAG418:XAN418"/>
    <mergeCell ref="XAO418:XAV418"/>
    <mergeCell ref="XAW418:XBD418"/>
    <mergeCell ref="C309:C310"/>
    <mergeCell ref="D309:E309"/>
    <mergeCell ref="G309:H314"/>
    <mergeCell ref="D310:E311"/>
    <mergeCell ref="F310:F311"/>
    <mergeCell ref="D312:E312"/>
    <mergeCell ref="C313:C314"/>
    <mergeCell ref="D313:E314"/>
    <mergeCell ref="A315:H315"/>
    <mergeCell ref="B316:F316"/>
    <mergeCell ref="B317:G317"/>
    <mergeCell ref="B318:C318"/>
    <mergeCell ref="B319:C319"/>
    <mergeCell ref="B320:C320"/>
    <mergeCell ref="B321:C321"/>
    <mergeCell ref="B323:G323"/>
    <mergeCell ref="XDY418:XEF418"/>
    <mergeCell ref="WVQ418:WVX418"/>
    <mergeCell ref="WVY418:WWF418"/>
    <mergeCell ref="WWG418:WWN418"/>
    <mergeCell ref="WWO418:WWV418"/>
    <mergeCell ref="WWW418:WXD418"/>
    <mergeCell ref="WXE418:WXL418"/>
    <mergeCell ref="WXM418:WXT418"/>
    <mergeCell ref="WXU418:WYB418"/>
    <mergeCell ref="WYC418:WYJ418"/>
    <mergeCell ref="WSW418:WTD418"/>
    <mergeCell ref="WTE418:WTL418"/>
    <mergeCell ref="WTM418:WTT418"/>
    <mergeCell ref="WTU418:WUB418"/>
    <mergeCell ref="WUC418:WUJ418"/>
    <mergeCell ref="WUK418:WUR418"/>
  </mergeCells>
  <phoneticPr fontId="29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scale="65" orientation="portrait" r:id="rId1"/>
  <rowBreaks count="15" manualBreakCount="15">
    <brk id="49" max="7" man="1"/>
    <brk id="101" max="7" man="1"/>
    <brk id="151" max="7" man="1"/>
    <brk id="204" max="7" man="1"/>
    <brk id="256" max="7" man="1"/>
    <brk id="308" max="7" man="1"/>
    <brk id="359" max="7" man="1"/>
    <brk id="411" max="7" man="1"/>
    <brk id="462" max="7" man="1"/>
    <brk id="514" max="7" man="1"/>
    <brk id="563" max="7" man="1"/>
    <brk id="611" max="7" man="1"/>
    <brk id="659" max="7" man="1"/>
    <brk id="709" max="7" man="1"/>
    <brk id="761" max="7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AK52"/>
  <sheetViews>
    <sheetView showGridLines="0" view="pageBreakPreview" topLeftCell="A31" zoomScaleNormal="100" zoomScaleSheetLayoutView="100" workbookViewId="0">
      <selection activeCell="G52" sqref="G52"/>
    </sheetView>
  </sheetViews>
  <sheetFormatPr baseColWidth="10" defaultColWidth="11.42578125" defaultRowHeight="12.75" outlineLevelCol="1" x14ac:dyDescent="0.2"/>
  <cols>
    <col min="1" max="1" width="5.140625" style="57" customWidth="1"/>
    <col min="2" max="2" width="12.7109375" style="57" customWidth="1"/>
    <col min="3" max="3" width="54.5703125" style="56" customWidth="1"/>
    <col min="4" max="4" width="8.85546875" style="57" customWidth="1"/>
    <col min="5" max="5" width="8.5703125" style="57" customWidth="1"/>
    <col min="6" max="6" width="14" style="192" customWidth="1"/>
    <col min="7" max="7" width="21.42578125" style="192" customWidth="1"/>
    <col min="8" max="8" width="24.85546875" style="186" customWidth="1"/>
    <col min="9" max="9" width="24.85546875" style="180" customWidth="1"/>
    <col min="10" max="10" width="25.28515625" style="180" customWidth="1"/>
    <col min="11" max="11" width="20.28515625" style="181" customWidth="1"/>
    <col min="12" max="16" width="19.85546875" style="180" customWidth="1" outlineLevel="1"/>
    <col min="17" max="17" width="23.140625" style="180" customWidth="1" outlineLevel="1"/>
    <col min="18" max="20" width="11.42578125" style="181" customWidth="1" outlineLevel="1"/>
    <col min="21" max="21" width="23.28515625" style="181" customWidth="1"/>
    <col min="22" max="22" width="24.7109375" style="181" customWidth="1"/>
    <col min="23" max="23" width="23.28515625" style="181" customWidth="1"/>
    <col min="24" max="24" width="23.7109375" style="181" customWidth="1"/>
    <col min="25" max="25" width="26.28515625" style="181" customWidth="1"/>
    <col min="26" max="26" width="23.85546875" style="181" customWidth="1"/>
    <col min="27" max="27" width="17.85546875" style="181" bestFit="1" customWidth="1"/>
    <col min="28" max="28" width="11.42578125" style="181"/>
    <col min="29" max="29" width="30" style="181" customWidth="1"/>
    <col min="30" max="30" width="22.140625" style="182" customWidth="1"/>
    <col min="31" max="16384" width="11.42578125" style="181"/>
  </cols>
  <sheetData>
    <row r="1" spans="1:37" ht="12.75" customHeight="1" x14ac:dyDescent="0.25">
      <c r="A1" s="832"/>
      <c r="B1" s="832"/>
      <c r="C1" s="708" t="s">
        <v>224</v>
      </c>
      <c r="D1" s="710" t="s">
        <v>225</v>
      </c>
      <c r="E1" s="743"/>
      <c r="F1" s="266">
        <v>103</v>
      </c>
      <c r="G1" s="831"/>
      <c r="H1"/>
      <c r="I1"/>
      <c r="J1"/>
      <c r="K1"/>
      <c r="L1"/>
      <c r="M1"/>
      <c r="N1"/>
      <c r="O1"/>
      <c r="R1" s="180"/>
      <c r="S1" s="180"/>
      <c r="AD1" s="181"/>
      <c r="AK1" s="182"/>
    </row>
    <row r="2" spans="1:37" ht="16.5" customHeight="1" x14ac:dyDescent="0.25">
      <c r="A2" s="832"/>
      <c r="B2" s="832"/>
      <c r="C2" s="709"/>
      <c r="D2" s="720" t="s">
        <v>195</v>
      </c>
      <c r="E2" s="750"/>
      <c r="F2" s="708">
        <v>51</v>
      </c>
      <c r="G2" s="831"/>
      <c r="H2"/>
      <c r="I2"/>
      <c r="J2"/>
      <c r="K2"/>
      <c r="L2"/>
      <c r="M2"/>
      <c r="N2"/>
      <c r="O2"/>
      <c r="R2" s="180"/>
      <c r="S2" s="180"/>
      <c r="AD2" s="181"/>
      <c r="AK2" s="182"/>
    </row>
    <row r="3" spans="1:37" ht="16.5" customHeight="1" x14ac:dyDescent="0.25">
      <c r="A3" s="832"/>
      <c r="B3" s="832"/>
      <c r="C3" s="299" t="s">
        <v>196</v>
      </c>
      <c r="D3" s="722"/>
      <c r="E3" s="751"/>
      <c r="F3" s="709"/>
      <c r="G3" s="831"/>
      <c r="H3"/>
      <c r="I3"/>
      <c r="J3"/>
      <c r="K3"/>
      <c r="L3"/>
      <c r="M3"/>
      <c r="N3"/>
      <c r="O3"/>
      <c r="R3" s="180"/>
      <c r="S3" s="180"/>
      <c r="AD3" s="181"/>
      <c r="AK3" s="182"/>
    </row>
    <row r="4" spans="1:37" ht="15" x14ac:dyDescent="0.25">
      <c r="A4" s="832"/>
      <c r="B4" s="832"/>
      <c r="C4" s="300" t="s">
        <v>197</v>
      </c>
      <c r="D4" s="727" t="s">
        <v>198</v>
      </c>
      <c r="E4" s="754"/>
      <c r="F4" s="463">
        <v>1</v>
      </c>
      <c r="G4" s="831"/>
      <c r="H4"/>
      <c r="I4"/>
      <c r="J4"/>
      <c r="K4"/>
      <c r="L4"/>
      <c r="M4"/>
      <c r="N4"/>
      <c r="O4"/>
      <c r="R4" s="180"/>
      <c r="S4" s="180"/>
      <c r="AD4" s="181"/>
      <c r="AK4" s="182"/>
    </row>
    <row r="5" spans="1:37" ht="12.75" customHeight="1" x14ac:dyDescent="0.25">
      <c r="A5" s="832"/>
      <c r="B5" s="832"/>
      <c r="C5" s="729" t="s">
        <v>199</v>
      </c>
      <c r="D5" s="729" t="s">
        <v>200</v>
      </c>
      <c r="E5" s="729"/>
      <c r="F5" s="445" t="s">
        <v>201</v>
      </c>
      <c r="G5" s="831"/>
      <c r="H5"/>
      <c r="I5"/>
      <c r="J5"/>
      <c r="K5"/>
      <c r="L5"/>
      <c r="M5"/>
      <c r="N5"/>
      <c r="O5"/>
      <c r="R5" s="180"/>
      <c r="S5" s="180"/>
      <c r="AD5" s="181"/>
      <c r="AK5" s="182"/>
    </row>
    <row r="6" spans="1:37" ht="12.75" customHeight="1" x14ac:dyDescent="0.25">
      <c r="A6" s="832"/>
      <c r="B6" s="832"/>
      <c r="C6" s="729"/>
      <c r="D6" s="729"/>
      <c r="E6" s="729"/>
      <c r="F6" s="302">
        <v>44216</v>
      </c>
      <c r="G6" s="831"/>
      <c r="H6"/>
      <c r="I6"/>
      <c r="J6"/>
      <c r="K6"/>
      <c r="L6"/>
      <c r="M6"/>
      <c r="N6"/>
      <c r="O6"/>
      <c r="R6" s="180"/>
      <c r="S6" s="180"/>
      <c r="AD6" s="181"/>
      <c r="AK6" s="182"/>
    </row>
    <row r="7" spans="1:37" ht="12.75" customHeight="1" thickBot="1" x14ac:dyDescent="0.3">
      <c r="A7" s="193"/>
      <c r="B7" s="193"/>
      <c r="C7" s="193"/>
      <c r="D7" s="193"/>
      <c r="E7" s="193"/>
      <c r="F7" s="446"/>
      <c r="G7" s="447"/>
      <c r="H7"/>
      <c r="I7"/>
      <c r="J7"/>
      <c r="K7"/>
      <c r="L7"/>
      <c r="M7"/>
      <c r="N7"/>
      <c r="O7"/>
      <c r="R7" s="180"/>
      <c r="S7" s="180"/>
      <c r="AD7" s="181"/>
      <c r="AK7" s="182"/>
    </row>
    <row r="8" spans="1:37" ht="12.75" customHeight="1" x14ac:dyDescent="0.25">
      <c r="A8" s="825" t="s">
        <v>513</v>
      </c>
      <c r="B8" s="826"/>
      <c r="C8" s="826"/>
      <c r="D8" s="826"/>
      <c r="E8" s="826"/>
      <c r="F8" s="826"/>
      <c r="G8" s="827"/>
      <c r="H8"/>
      <c r="I8"/>
      <c r="J8"/>
      <c r="K8"/>
      <c r="L8"/>
      <c r="M8"/>
      <c r="N8"/>
      <c r="O8"/>
      <c r="R8" s="180"/>
      <c r="S8" s="180"/>
      <c r="AD8" s="181"/>
      <c r="AK8" s="182"/>
    </row>
    <row r="9" spans="1:37" ht="15" customHeight="1" thickBot="1" x14ac:dyDescent="0.3">
      <c r="A9" s="828"/>
      <c r="B9" s="829"/>
      <c r="C9" s="829"/>
      <c r="D9" s="829"/>
      <c r="E9" s="829"/>
      <c r="F9" s="829"/>
      <c r="G9" s="830"/>
      <c r="H9"/>
      <c r="I9"/>
      <c r="J9"/>
      <c r="K9"/>
      <c r="L9"/>
      <c r="M9"/>
      <c r="N9"/>
      <c r="O9"/>
      <c r="R9" s="180"/>
      <c r="S9" s="180"/>
      <c r="AD9" s="181"/>
      <c r="AK9" s="182"/>
    </row>
    <row r="10" spans="1:37" ht="12.75" customHeight="1" thickBot="1" x14ac:dyDescent="0.3">
      <c r="A10" s="193"/>
      <c r="B10" s="193"/>
      <c r="C10" s="193"/>
      <c r="D10" s="193"/>
      <c r="E10" s="193"/>
      <c r="F10" s="446"/>
      <c r="G10" s="448"/>
      <c r="H10" s="193"/>
      <c r="I10"/>
      <c r="J10" s="193"/>
      <c r="K10" s="193"/>
      <c r="L10" s="193"/>
      <c r="M10" s="193"/>
      <c r="N10" s="304"/>
      <c r="R10" s="180"/>
      <c r="S10" s="180"/>
      <c r="AD10" s="181"/>
      <c r="AK10" s="182"/>
    </row>
    <row r="11" spans="1:37" ht="17.25" customHeight="1" thickBot="1" x14ac:dyDescent="0.35">
      <c r="A11" s="833" t="s">
        <v>226</v>
      </c>
      <c r="B11" s="834"/>
      <c r="C11" s="834"/>
      <c r="D11" s="834"/>
      <c r="E11" s="834"/>
      <c r="F11" s="834"/>
      <c r="G11" s="835"/>
      <c r="H11" s="193"/>
      <c r="I11"/>
      <c r="J11"/>
      <c r="K11" s="193"/>
      <c r="L11" s="193"/>
      <c r="M11" s="193"/>
      <c r="N11" s="304"/>
      <c r="R11" s="180"/>
      <c r="S11" s="180"/>
      <c r="AD11" s="181"/>
      <c r="AK11" s="182"/>
    </row>
    <row r="12" spans="1:37" ht="12.75" customHeight="1" x14ac:dyDescent="0.25">
      <c r="A12" s="193"/>
      <c r="B12" s="193"/>
      <c r="C12" s="193"/>
      <c r="D12" s="193"/>
      <c r="E12" s="193"/>
      <c r="F12" s="446"/>
      <c r="G12" s="448"/>
      <c r="H12" s="180"/>
      <c r="I12"/>
      <c r="J12" s="193"/>
      <c r="K12" s="180"/>
      <c r="M12" s="181"/>
      <c r="N12" s="181"/>
      <c r="O12" s="181"/>
      <c r="P12" s="181"/>
      <c r="Q12" s="181"/>
    </row>
    <row r="13" spans="1:37" ht="17.100000000000001" customHeight="1" x14ac:dyDescent="0.25">
      <c r="A13" s="194" t="s">
        <v>3</v>
      </c>
      <c r="B13" s="836" t="s">
        <v>19</v>
      </c>
      <c r="C13" s="836"/>
      <c r="D13" s="194" t="s">
        <v>20</v>
      </c>
      <c r="E13" s="194" t="s">
        <v>21</v>
      </c>
      <c r="F13" s="195" t="s">
        <v>22</v>
      </c>
      <c r="G13" s="195" t="s">
        <v>23</v>
      </c>
      <c r="H13" s="184"/>
      <c r="I13"/>
      <c r="J13"/>
      <c r="K13" s="185"/>
    </row>
    <row r="14" spans="1:37" ht="17.100000000000001" customHeight="1" x14ac:dyDescent="0.25">
      <c r="A14" s="429">
        <v>1</v>
      </c>
      <c r="B14" s="803" t="s">
        <v>14</v>
      </c>
      <c r="C14" s="804"/>
      <c r="D14" s="804"/>
      <c r="E14" s="804"/>
      <c r="F14" s="804"/>
      <c r="G14" s="805"/>
      <c r="H14" s="184"/>
      <c r="I14"/>
      <c r="J14" s="193"/>
      <c r="K14" s="185"/>
    </row>
    <row r="15" spans="1:37" ht="17.100000000000001" customHeight="1" x14ac:dyDescent="0.25">
      <c r="A15" s="460">
        <v>1.1000000000000001</v>
      </c>
      <c r="B15" s="823" t="s">
        <v>449</v>
      </c>
      <c r="C15" s="824"/>
      <c r="D15" s="461" t="s">
        <v>233</v>
      </c>
      <c r="E15" s="462">
        <f>'MEMORIA DE CANTIDADES DE OBRA '!I17</f>
        <v>7.5</v>
      </c>
      <c r="F15" s="371">
        <f>APU!H34</f>
        <v>34899.550000000003</v>
      </c>
      <c r="G15" s="449">
        <f t="shared" ref="G15:G16" si="0">ROUND(E15*F15,2)</f>
        <v>261746.63</v>
      </c>
      <c r="H15" s="184"/>
      <c r="I15"/>
      <c r="J15"/>
      <c r="K15" s="185"/>
    </row>
    <row r="16" spans="1:37" ht="17.100000000000001" customHeight="1" x14ac:dyDescent="0.25">
      <c r="A16" s="460">
        <v>1.2</v>
      </c>
      <c r="B16" s="823" t="s">
        <v>459</v>
      </c>
      <c r="C16" s="824"/>
      <c r="D16" s="461" t="s">
        <v>233</v>
      </c>
      <c r="E16" s="462">
        <f>'MEMORIA DE CANTIDADES DE OBRA '!I24</f>
        <v>14.48</v>
      </c>
      <c r="F16" s="371">
        <f>APU!H85</f>
        <v>29516.66</v>
      </c>
      <c r="G16" s="449">
        <f t="shared" si="0"/>
        <v>427401.24</v>
      </c>
      <c r="H16" s="184"/>
      <c r="I16"/>
      <c r="J16"/>
      <c r="K16" s="185"/>
    </row>
    <row r="17" spans="1:26" ht="15" x14ac:dyDescent="0.25">
      <c r="A17" s="194"/>
      <c r="B17" s="810" t="s">
        <v>230</v>
      </c>
      <c r="C17" s="811"/>
      <c r="D17" s="811"/>
      <c r="E17" s="811"/>
      <c r="F17" s="812"/>
      <c r="G17" s="195">
        <f>ROUND((SUM(G15:G16)),2)</f>
        <v>689147.87</v>
      </c>
      <c r="H17" s="184"/>
      <c r="I17"/>
      <c r="J17"/>
      <c r="K17" s="185"/>
    </row>
    <row r="18" spans="1:26" ht="17.100000000000001" customHeight="1" x14ac:dyDescent="0.25">
      <c r="A18" s="429">
        <v>2</v>
      </c>
      <c r="B18" s="803" t="s">
        <v>283</v>
      </c>
      <c r="C18" s="804"/>
      <c r="D18" s="804"/>
      <c r="E18" s="804"/>
      <c r="F18" s="804"/>
      <c r="G18" s="805"/>
      <c r="H18" s="184"/>
      <c r="I18"/>
      <c r="J18" s="183"/>
      <c r="L18" s="187"/>
      <c r="M18" s="187"/>
      <c r="N18" s="187"/>
      <c r="O18" s="187"/>
      <c r="P18" s="187"/>
      <c r="Q18" s="187"/>
      <c r="U18" s="188"/>
      <c r="V18" s="188"/>
      <c r="W18" s="188"/>
      <c r="X18" s="188"/>
      <c r="Y18" s="188"/>
      <c r="Z18" s="188"/>
    </row>
    <row r="19" spans="1:26" ht="15" customHeight="1" x14ac:dyDescent="0.25">
      <c r="A19" s="460">
        <v>2.1</v>
      </c>
      <c r="B19" s="806" t="s">
        <v>425</v>
      </c>
      <c r="C19" s="807"/>
      <c r="D19" s="461" t="s">
        <v>233</v>
      </c>
      <c r="E19" s="462">
        <f>'MEMORIA DE CANTIDADES DE OBRA '!I85</f>
        <v>247.47</v>
      </c>
      <c r="F19" s="371">
        <f>APU!H135</f>
        <v>16676.88</v>
      </c>
      <c r="G19" s="453">
        <f>ROUND(E19*F19,2)</f>
        <v>4127027.49</v>
      </c>
      <c r="H19" s="184"/>
      <c r="I19"/>
      <c r="J19" s="183"/>
      <c r="K19" s="185"/>
    </row>
    <row r="20" spans="1:26" ht="15" x14ac:dyDescent="0.25">
      <c r="A20" s="194">
        <v>2.2000000000000002</v>
      </c>
      <c r="B20" s="819" t="s">
        <v>517</v>
      </c>
      <c r="C20" s="820"/>
      <c r="D20" s="461" t="s">
        <v>233</v>
      </c>
      <c r="E20" s="462">
        <f>'MEMORIA DE CANTIDADES DE OBRA '!I165</f>
        <v>1417.81</v>
      </c>
      <c r="F20" s="371">
        <f>APU!H188</f>
        <v>10310</v>
      </c>
      <c r="G20" s="453">
        <f t="shared" ref="G20" si="1">ROUND(E20*F20,2)</f>
        <v>14617621.1</v>
      </c>
      <c r="H20" s="184"/>
      <c r="I20"/>
      <c r="J20" s="183"/>
      <c r="K20" s="185"/>
    </row>
    <row r="21" spans="1:26" ht="15" x14ac:dyDescent="0.25">
      <c r="A21" s="194">
        <v>2.2999999999999998</v>
      </c>
      <c r="B21" s="808" t="s">
        <v>518</v>
      </c>
      <c r="C21" s="808"/>
      <c r="D21" s="461" t="s">
        <v>233</v>
      </c>
      <c r="E21" s="462">
        <f>'MEMORIA DE CANTIDADES DE OBRA '!I203</f>
        <v>232.7</v>
      </c>
      <c r="F21" s="371">
        <f>APU!H240</f>
        <v>14761.67</v>
      </c>
      <c r="G21" s="453">
        <f>ROUND(E21*F21,2)</f>
        <v>3435040.61</v>
      </c>
      <c r="H21" s="184"/>
      <c r="I21"/>
      <c r="J21" s="183"/>
      <c r="K21" s="185"/>
    </row>
    <row r="22" spans="1:26" ht="15" x14ac:dyDescent="0.25">
      <c r="A22" s="194">
        <v>2.4</v>
      </c>
      <c r="B22" s="821" t="s">
        <v>509</v>
      </c>
      <c r="C22" s="822"/>
      <c r="D22" s="534" t="s">
        <v>233</v>
      </c>
      <c r="E22" s="534">
        <f>'MEMORIA DE CANTIDADES DE OBRA '!I209</f>
        <v>7.5</v>
      </c>
      <c r="F22" s="371">
        <f>APU!H292</f>
        <v>15225.75</v>
      </c>
      <c r="G22" s="453">
        <f>ROUND(E22*F22,2)</f>
        <v>114193.13</v>
      </c>
      <c r="H22" s="184"/>
      <c r="I22"/>
      <c r="J22" s="183"/>
      <c r="K22" s="185"/>
    </row>
    <row r="23" spans="1:26" ht="17.100000000000001" customHeight="1" x14ac:dyDescent="0.25">
      <c r="A23" s="194"/>
      <c r="B23" s="809" t="s">
        <v>230</v>
      </c>
      <c r="C23" s="809"/>
      <c r="D23" s="809"/>
      <c r="E23" s="809"/>
      <c r="F23" s="809"/>
      <c r="G23" s="195">
        <f>ROUND((SUM(G19:G22)),2)</f>
        <v>22293882.329999998</v>
      </c>
      <c r="H23" s="184"/>
      <c r="I23"/>
      <c r="J23" s="183"/>
      <c r="K23" s="185"/>
    </row>
    <row r="24" spans="1:26" ht="17.100000000000001" customHeight="1" x14ac:dyDescent="0.25">
      <c r="A24" s="429">
        <v>3</v>
      </c>
      <c r="B24" s="803" t="s">
        <v>261</v>
      </c>
      <c r="C24" s="804"/>
      <c r="D24" s="804"/>
      <c r="E24" s="804"/>
      <c r="F24" s="804"/>
      <c r="G24" s="805"/>
      <c r="H24" s="184"/>
      <c r="I24"/>
      <c r="J24" s="183"/>
      <c r="L24" s="187"/>
      <c r="M24" s="187"/>
      <c r="N24" s="187"/>
      <c r="O24" s="187"/>
      <c r="P24" s="187"/>
      <c r="Q24" s="187"/>
      <c r="U24" s="188"/>
      <c r="V24" s="188"/>
      <c r="W24" s="188"/>
      <c r="X24" s="188"/>
      <c r="Y24" s="188"/>
      <c r="Z24" s="188"/>
    </row>
    <row r="25" spans="1:26" ht="15" x14ac:dyDescent="0.25">
      <c r="A25" s="460">
        <v>3.1</v>
      </c>
      <c r="B25" s="806" t="s">
        <v>328</v>
      </c>
      <c r="C25" s="807"/>
      <c r="D25" s="461" t="s">
        <v>152</v>
      </c>
      <c r="E25" s="462">
        <v>1</v>
      </c>
      <c r="F25" s="371">
        <f>APU!H343</f>
        <v>880382.5</v>
      </c>
      <c r="G25" s="453">
        <f t="shared" ref="G25" si="2">ROUND(E25*F25,2)</f>
        <v>880382.5</v>
      </c>
      <c r="H25" s="184"/>
      <c r="I25"/>
      <c r="J25" s="183"/>
      <c r="K25" s="185"/>
    </row>
    <row r="26" spans="1:26" ht="17.100000000000001" customHeight="1" x14ac:dyDescent="0.25">
      <c r="A26" s="194"/>
      <c r="B26" s="810" t="s">
        <v>230</v>
      </c>
      <c r="C26" s="811"/>
      <c r="D26" s="811"/>
      <c r="E26" s="811"/>
      <c r="F26" s="812"/>
      <c r="G26" s="195">
        <f>ROUND((SUM(G25:G25)),2)</f>
        <v>880382.5</v>
      </c>
      <c r="H26" s="184"/>
      <c r="I26"/>
      <c r="J26" s="183"/>
      <c r="K26" s="185"/>
    </row>
    <row r="27" spans="1:26" ht="17.100000000000001" customHeight="1" x14ac:dyDescent="0.25">
      <c r="A27" s="429">
        <v>4</v>
      </c>
      <c r="B27" s="803" t="s">
        <v>361</v>
      </c>
      <c r="C27" s="804"/>
      <c r="D27" s="804"/>
      <c r="E27" s="804"/>
      <c r="F27" s="804"/>
      <c r="G27" s="805"/>
      <c r="H27" s="184"/>
      <c r="I27"/>
      <c r="J27" s="183"/>
      <c r="L27" s="187"/>
      <c r="M27" s="187"/>
      <c r="N27" s="187"/>
      <c r="O27" s="187"/>
      <c r="P27" s="187"/>
      <c r="Q27" s="187"/>
      <c r="U27" s="188"/>
      <c r="V27" s="188"/>
      <c r="W27" s="188"/>
      <c r="X27" s="188"/>
      <c r="Y27" s="188"/>
      <c r="Z27" s="188"/>
    </row>
    <row r="28" spans="1:26" ht="15" x14ac:dyDescent="0.25">
      <c r="A28" s="485">
        <v>4.0999999999999996</v>
      </c>
      <c r="B28" s="813" t="s">
        <v>468</v>
      </c>
      <c r="C28" s="814"/>
      <c r="D28" s="486" t="s">
        <v>152</v>
      </c>
      <c r="E28" s="486">
        <f>'MEMORIA DE CANTIDADES DE OBRA '!I226</f>
        <v>4</v>
      </c>
      <c r="F28" s="371">
        <f>APU!H395</f>
        <v>161272.5</v>
      </c>
      <c r="G28" s="488">
        <f t="shared" ref="G28:G30" si="3">ROUND(E28*F28,2)</f>
        <v>645090</v>
      </c>
      <c r="H28" s="184"/>
      <c r="I28"/>
      <c r="J28" s="183"/>
      <c r="L28" s="187"/>
      <c r="M28" s="187"/>
      <c r="N28" s="187"/>
      <c r="O28" s="187"/>
      <c r="P28" s="187"/>
      <c r="Q28" s="187"/>
      <c r="U28" s="188"/>
      <c r="V28" s="188"/>
      <c r="W28" s="188"/>
      <c r="X28" s="188"/>
      <c r="Y28" s="188"/>
      <c r="Z28" s="188"/>
    </row>
    <row r="29" spans="1:26" ht="15" x14ac:dyDescent="0.25">
      <c r="A29" s="485">
        <v>4.2</v>
      </c>
      <c r="B29" s="813" t="s">
        <v>469</v>
      </c>
      <c r="C29" s="814"/>
      <c r="D29" s="486" t="s">
        <v>152</v>
      </c>
      <c r="E29" s="486">
        <f>'MEMORIA DE CANTIDADES DE OBRA '!I236</f>
        <v>1</v>
      </c>
      <c r="F29" s="371">
        <f>APU!H446</f>
        <v>78272.5</v>
      </c>
      <c r="G29" s="488">
        <f t="shared" si="3"/>
        <v>78272.5</v>
      </c>
      <c r="H29" s="184"/>
      <c r="I29"/>
      <c r="J29" s="183"/>
      <c r="L29" s="187"/>
      <c r="M29" s="187"/>
      <c r="N29" s="187"/>
      <c r="O29" s="187"/>
      <c r="P29" s="187"/>
      <c r="Q29" s="187"/>
      <c r="U29" s="188"/>
      <c r="V29" s="188"/>
      <c r="W29" s="188"/>
      <c r="X29" s="188"/>
      <c r="Y29" s="188"/>
      <c r="Z29" s="188"/>
    </row>
    <row r="30" spans="1:26" ht="15" x14ac:dyDescent="0.25">
      <c r="A30" s="485">
        <v>4.3</v>
      </c>
      <c r="B30" s="813" t="s">
        <v>470</v>
      </c>
      <c r="C30" s="814"/>
      <c r="D30" s="486" t="s">
        <v>152</v>
      </c>
      <c r="E30" s="486">
        <f>'MEMORIA DE CANTIDADES DE OBRA '!I245</f>
        <v>1</v>
      </c>
      <c r="F30" s="371">
        <f>APU!H498</f>
        <v>86815.5</v>
      </c>
      <c r="G30" s="488">
        <f t="shared" si="3"/>
        <v>86815.5</v>
      </c>
      <c r="H30" s="184"/>
      <c r="I30"/>
      <c r="J30" s="183"/>
      <c r="L30" s="187"/>
      <c r="M30" s="187"/>
      <c r="N30" s="187"/>
      <c r="O30" s="187"/>
      <c r="P30" s="187"/>
      <c r="Q30" s="187"/>
      <c r="U30" s="188"/>
      <c r="V30" s="188"/>
      <c r="W30" s="188"/>
      <c r="X30" s="188"/>
      <c r="Y30" s="188"/>
      <c r="Z30" s="188"/>
    </row>
    <row r="31" spans="1:26" ht="29.25" customHeight="1" x14ac:dyDescent="0.25">
      <c r="A31" s="485">
        <v>4.4000000000000004</v>
      </c>
      <c r="B31" s="815" t="s">
        <v>511</v>
      </c>
      <c r="C31" s="816"/>
      <c r="D31" s="486" t="s">
        <v>152</v>
      </c>
      <c r="E31" s="486">
        <f>'MEMORIA DE CANTIDADES DE OBRA '!I255</f>
        <v>7</v>
      </c>
      <c r="F31" s="371">
        <f>APU!H548</f>
        <v>143272.5</v>
      </c>
      <c r="G31" s="488">
        <f t="shared" ref="G31:G35" si="4">ROUND(E31*F31,2)</f>
        <v>1002907.5</v>
      </c>
      <c r="H31" s="184"/>
      <c r="I31"/>
      <c r="J31" s="183"/>
      <c r="L31" s="187"/>
      <c r="M31" s="187"/>
      <c r="N31" s="187"/>
      <c r="O31" s="187"/>
      <c r="P31" s="187"/>
      <c r="Q31" s="187"/>
      <c r="U31" s="188"/>
      <c r="V31" s="188"/>
      <c r="W31" s="188"/>
      <c r="X31" s="188"/>
      <c r="Y31" s="188"/>
      <c r="Z31" s="188"/>
    </row>
    <row r="32" spans="1:26" ht="28.5" customHeight="1" x14ac:dyDescent="0.25">
      <c r="A32" s="485">
        <v>4.5</v>
      </c>
      <c r="B32" s="813" t="s">
        <v>492</v>
      </c>
      <c r="C32" s="814"/>
      <c r="D32" s="486" t="s">
        <v>152</v>
      </c>
      <c r="E32" s="486">
        <f>'MEMORIA DE CANTIDADES DE OBRA '!I265</f>
        <v>3</v>
      </c>
      <c r="F32" s="371">
        <f>APU!H596</f>
        <v>93636.11</v>
      </c>
      <c r="G32" s="488">
        <f t="shared" si="4"/>
        <v>280908.33</v>
      </c>
      <c r="H32" s="184"/>
      <c r="I32"/>
      <c r="J32" s="183"/>
      <c r="L32" s="187"/>
      <c r="M32" s="187"/>
      <c r="N32" s="187"/>
      <c r="O32" s="187"/>
      <c r="P32" s="187"/>
      <c r="Q32" s="187"/>
      <c r="U32" s="188"/>
      <c r="V32" s="188"/>
      <c r="W32" s="188"/>
      <c r="X32" s="188"/>
      <c r="Y32" s="188"/>
      <c r="Z32" s="188"/>
    </row>
    <row r="33" spans="1:26" ht="15" x14ac:dyDescent="0.25">
      <c r="A33" s="460">
        <v>4.5999999999999996</v>
      </c>
      <c r="B33" s="813" t="s">
        <v>362</v>
      </c>
      <c r="C33" s="814"/>
      <c r="D33" s="486" t="s">
        <v>262</v>
      </c>
      <c r="E33" s="486">
        <f>'MEMORIA DE CANTIDADES DE OBRA '!I276</f>
        <v>80</v>
      </c>
      <c r="F33" s="371">
        <f>APU!H644</f>
        <v>5336.11</v>
      </c>
      <c r="G33" s="488">
        <f t="shared" si="4"/>
        <v>426888.8</v>
      </c>
      <c r="H33" s="184"/>
      <c r="I33"/>
      <c r="J33" s="183"/>
      <c r="L33" s="187"/>
      <c r="M33" s="187"/>
      <c r="N33" s="187"/>
      <c r="O33" s="187"/>
      <c r="P33" s="187"/>
      <c r="Q33" s="187"/>
      <c r="U33" s="188"/>
      <c r="V33" s="188"/>
      <c r="W33" s="188"/>
      <c r="X33" s="188"/>
      <c r="Y33" s="188"/>
      <c r="Z33" s="188"/>
    </row>
    <row r="34" spans="1:26" ht="15" customHeight="1" x14ac:dyDescent="0.25">
      <c r="A34" s="460">
        <v>4.7</v>
      </c>
      <c r="B34" s="817" t="s">
        <v>412</v>
      </c>
      <c r="C34" s="818"/>
      <c r="D34" s="461" t="s">
        <v>233</v>
      </c>
      <c r="E34" s="462">
        <f>'MEMORIA DE CANTIDADES DE OBRA '!I283</f>
        <v>10.48</v>
      </c>
      <c r="F34" s="371">
        <f>APU!H694</f>
        <v>105676.5</v>
      </c>
      <c r="G34" s="488">
        <f t="shared" si="4"/>
        <v>1107489.72</v>
      </c>
      <c r="H34" s="184"/>
      <c r="I34"/>
      <c r="J34" s="183"/>
      <c r="K34" s="185"/>
    </row>
    <row r="35" spans="1:26" ht="27.75" customHeight="1" x14ac:dyDescent="0.25">
      <c r="A35" s="194">
        <v>4.8</v>
      </c>
      <c r="B35" s="817" t="s">
        <v>490</v>
      </c>
      <c r="C35" s="818"/>
      <c r="D35" s="461" t="s">
        <v>152</v>
      </c>
      <c r="E35" s="462">
        <v>1</v>
      </c>
      <c r="F35" s="371">
        <f>APU!H746</f>
        <v>2354464.25</v>
      </c>
      <c r="G35" s="488">
        <f t="shared" si="4"/>
        <v>2354464.25</v>
      </c>
      <c r="H35" s="184"/>
      <c r="I35"/>
      <c r="J35" s="183"/>
      <c r="K35" s="185"/>
    </row>
    <row r="36" spans="1:26" ht="16.149999999999999" customHeight="1" x14ac:dyDescent="0.25">
      <c r="A36" s="535"/>
      <c r="B36" s="809" t="s">
        <v>230</v>
      </c>
      <c r="C36" s="809"/>
      <c r="D36" s="809"/>
      <c r="E36" s="809"/>
      <c r="F36" s="809"/>
      <c r="G36" s="536">
        <f>ROUND((SUM(G28:G35)),2)</f>
        <v>5982836.5999999996</v>
      </c>
      <c r="H36" s="184"/>
      <c r="I36" s="427"/>
      <c r="J36" s="183"/>
      <c r="K36" s="185"/>
    </row>
    <row r="37" spans="1:26" ht="17.100000000000001" customHeight="1" x14ac:dyDescent="0.25">
      <c r="A37" s="429">
        <v>5</v>
      </c>
      <c r="B37" s="803" t="s">
        <v>329</v>
      </c>
      <c r="C37" s="804"/>
      <c r="D37" s="804"/>
      <c r="E37" s="804"/>
      <c r="F37" s="804"/>
      <c r="G37" s="805"/>
      <c r="H37" s="184"/>
      <c r="I37" s="427"/>
      <c r="J37" s="183"/>
      <c r="L37" s="187"/>
      <c r="M37" s="187"/>
      <c r="N37" s="187"/>
      <c r="O37" s="187"/>
      <c r="P37" s="187"/>
      <c r="Q37" s="187"/>
      <c r="U37" s="188"/>
      <c r="V37" s="188"/>
      <c r="W37" s="188"/>
      <c r="X37" s="188"/>
      <c r="Y37" s="188"/>
      <c r="Z37" s="188"/>
    </row>
    <row r="38" spans="1:26" ht="13.5" customHeight="1" x14ac:dyDescent="0.25">
      <c r="A38" s="460">
        <v>5.0999999999999996</v>
      </c>
      <c r="B38" s="806" t="s">
        <v>330</v>
      </c>
      <c r="C38" s="807"/>
      <c r="D38" s="461" t="s">
        <v>152</v>
      </c>
      <c r="E38" s="462">
        <f>'MEMORIA DE CANTIDADES DE OBRA '!I303</f>
        <v>1</v>
      </c>
      <c r="F38" s="371">
        <f>APU!H796</f>
        <v>348900</v>
      </c>
      <c r="G38" s="453">
        <f>ROUND(E38*F38,2)</f>
        <v>348900</v>
      </c>
      <c r="H38" s="184"/>
      <c r="I38" s="428"/>
      <c r="J38" s="183"/>
      <c r="K38" s="185"/>
      <c r="L38" s="183"/>
      <c r="M38" s="183"/>
      <c r="N38" s="183"/>
      <c r="O38" s="183"/>
      <c r="P38" s="183"/>
      <c r="Q38" s="183"/>
    </row>
    <row r="39" spans="1:26" ht="16.149999999999999" customHeight="1" x14ac:dyDescent="0.25">
      <c r="A39" s="194"/>
      <c r="B39" s="810" t="s">
        <v>230</v>
      </c>
      <c r="C39" s="811"/>
      <c r="D39" s="811"/>
      <c r="E39" s="811"/>
      <c r="F39" s="812"/>
      <c r="G39" s="195">
        <f>ROUND((SUM(G38:G38)),2)</f>
        <v>348900</v>
      </c>
      <c r="H39" s="184"/>
      <c r="I39" s="427"/>
      <c r="J39" s="183"/>
      <c r="K39" s="185"/>
    </row>
    <row r="40" spans="1:26" ht="17.100000000000001" customHeight="1" x14ac:dyDescent="0.25">
      <c r="A40" s="844" t="s">
        <v>25</v>
      </c>
      <c r="B40" s="845"/>
      <c r="C40" s="845"/>
      <c r="D40" s="845"/>
      <c r="E40" s="845"/>
      <c r="F40" s="846"/>
      <c r="G40" s="195">
        <f>ROUND((SUM(G17+G23+G26+G36+G39)),2)</f>
        <v>30195149.300000001</v>
      </c>
      <c r="H40" s="184"/>
      <c r="I40" s="427"/>
    </row>
    <row r="41" spans="1:26" ht="17.100000000000001" customHeight="1" x14ac:dyDescent="0.2">
      <c r="A41" s="847" t="s">
        <v>178</v>
      </c>
      <c r="B41" s="847"/>
      <c r="C41" s="847"/>
      <c r="D41" s="847"/>
      <c r="E41" s="847"/>
      <c r="F41" s="452">
        <v>0.27</v>
      </c>
      <c r="G41" s="449">
        <f>ROUND((G40*F41),2)</f>
        <v>8152690.3099999996</v>
      </c>
      <c r="I41" s="343"/>
    </row>
    <row r="42" spans="1:26" ht="17.100000000000001" customHeight="1" x14ac:dyDescent="0.2">
      <c r="A42" s="847" t="s">
        <v>61</v>
      </c>
      <c r="B42" s="847"/>
      <c r="C42" s="847"/>
      <c r="D42" s="847"/>
      <c r="E42" s="847"/>
      <c r="F42" s="452">
        <v>0.02</v>
      </c>
      <c r="G42" s="449">
        <f>ROUND((G40*F42),2)</f>
        <v>603902.99</v>
      </c>
      <c r="I42" s="344"/>
    </row>
    <row r="43" spans="1:26" ht="17.100000000000001" customHeight="1" x14ac:dyDescent="0.2">
      <c r="A43" s="847" t="s">
        <v>62</v>
      </c>
      <c r="B43" s="847"/>
      <c r="C43" s="847"/>
      <c r="D43" s="847"/>
      <c r="E43" s="847"/>
      <c r="F43" s="452">
        <v>0.03</v>
      </c>
      <c r="G43" s="449">
        <f>ROUND((G40*F43),2)</f>
        <v>905854.48</v>
      </c>
      <c r="H43" s="189"/>
      <c r="I43" s="251"/>
    </row>
    <row r="44" spans="1:26" ht="17.100000000000001" customHeight="1" x14ac:dyDescent="0.2">
      <c r="A44" s="837" t="s">
        <v>145</v>
      </c>
      <c r="B44" s="838"/>
      <c r="C44" s="838"/>
      <c r="D44" s="838"/>
      <c r="E44" s="838"/>
      <c r="F44" s="839"/>
      <c r="G44" s="450">
        <f>SUM(G41:G43)</f>
        <v>9662447.7799999993</v>
      </c>
      <c r="H44" s="189"/>
    </row>
    <row r="45" spans="1:26" ht="17.100000000000001" customHeight="1" x14ac:dyDescent="0.2">
      <c r="A45" s="840" t="s">
        <v>74</v>
      </c>
      <c r="B45" s="841"/>
      <c r="C45" s="841"/>
      <c r="D45" s="841"/>
      <c r="E45" s="841"/>
      <c r="F45" s="842"/>
      <c r="G45" s="450">
        <f>G40+G44</f>
        <v>39857597.079999998</v>
      </c>
      <c r="H45" s="345"/>
    </row>
    <row r="46" spans="1:26" ht="17.100000000000001" customHeight="1" x14ac:dyDescent="0.2">
      <c r="A46" s="196"/>
      <c r="B46" s="196"/>
      <c r="C46" s="196"/>
      <c r="D46" s="196"/>
      <c r="E46" s="196"/>
      <c r="F46" s="451"/>
      <c r="G46" s="197"/>
    </row>
    <row r="47" spans="1:26" x14ac:dyDescent="0.2">
      <c r="F47" s="58"/>
      <c r="G47" s="58"/>
    </row>
    <row r="48" spans="1:26" x14ac:dyDescent="0.2">
      <c r="A48" s="843"/>
      <c r="B48" s="843"/>
      <c r="C48" s="843"/>
      <c r="F48" s="59"/>
      <c r="G48" s="58"/>
      <c r="H48" s="190"/>
      <c r="I48" s="191"/>
    </row>
    <row r="49" spans="1:7" ht="15" customHeight="1" x14ac:dyDescent="0.2">
      <c r="A49" s="56"/>
      <c r="B49" s="56"/>
      <c r="C49" s="319"/>
      <c r="F49" s="58"/>
      <c r="G49" s="58"/>
    </row>
    <row r="50" spans="1:7" x14ac:dyDescent="0.2">
      <c r="A50" s="56"/>
      <c r="B50" s="56"/>
      <c r="C50" s="197"/>
      <c r="D50" s="316"/>
      <c r="E50" s="316"/>
    </row>
    <row r="51" spans="1:7" ht="24" customHeight="1" x14ac:dyDescent="0.2">
      <c r="A51" s="314"/>
      <c r="C51" s="318"/>
      <c r="D51" s="317"/>
    </row>
    <row r="52" spans="1:7" ht="15" customHeight="1" x14ac:dyDescent="0.2">
      <c r="A52" s="60"/>
      <c r="C52" s="58"/>
      <c r="D52" s="316"/>
    </row>
  </sheetData>
  <mergeCells count="45">
    <mergeCell ref="B39:F39"/>
    <mergeCell ref="A44:F44"/>
    <mergeCell ref="A45:F45"/>
    <mergeCell ref="A48:C48"/>
    <mergeCell ref="A40:F40"/>
    <mergeCell ref="A41:E41"/>
    <mergeCell ref="A42:E42"/>
    <mergeCell ref="A43:E43"/>
    <mergeCell ref="B16:C16"/>
    <mergeCell ref="D1:E1"/>
    <mergeCell ref="A8:G9"/>
    <mergeCell ref="G1:G6"/>
    <mergeCell ref="D2:E3"/>
    <mergeCell ref="F2:F3"/>
    <mergeCell ref="D4:E4"/>
    <mergeCell ref="C5:C6"/>
    <mergeCell ref="D5:E6"/>
    <mergeCell ref="A1:B6"/>
    <mergeCell ref="C1:C2"/>
    <mergeCell ref="B15:C15"/>
    <mergeCell ref="A11:G11"/>
    <mergeCell ref="B13:C13"/>
    <mergeCell ref="B14:G14"/>
    <mergeCell ref="B17:F17"/>
    <mergeCell ref="B24:G24"/>
    <mergeCell ref="B25:C25"/>
    <mergeCell ref="B20:C20"/>
    <mergeCell ref="B19:C19"/>
    <mergeCell ref="B22:C22"/>
    <mergeCell ref="B37:G37"/>
    <mergeCell ref="B38:C38"/>
    <mergeCell ref="B18:G18"/>
    <mergeCell ref="B21:C21"/>
    <mergeCell ref="B23:F23"/>
    <mergeCell ref="B26:F26"/>
    <mergeCell ref="B27:G27"/>
    <mergeCell ref="B33:C33"/>
    <mergeCell ref="B28:C28"/>
    <mergeCell ref="B31:C31"/>
    <mergeCell ref="B34:C34"/>
    <mergeCell ref="B29:C29"/>
    <mergeCell ref="B30:C30"/>
    <mergeCell ref="B35:C35"/>
    <mergeCell ref="B36:F36"/>
    <mergeCell ref="B32:C32"/>
  </mergeCells>
  <phoneticPr fontId="29" type="noConversion"/>
  <printOptions horizontalCentered="1" verticalCentered="1"/>
  <pageMargins left="0.39370078740157483" right="0.39370078740157483" top="0" bottom="0.74803149606299213" header="0.31496062992125984" footer="0.31496062992125984"/>
  <pageSetup scale="78" fitToHeight="0" orientation="portrait" horizontalDpi="360" verticalDpi="36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0"/>
  <sheetViews>
    <sheetView view="pageBreakPreview" zoomScale="75" zoomScaleNormal="80" zoomScaleSheetLayoutView="75" workbookViewId="0">
      <selection activeCell="D19" sqref="D19"/>
    </sheetView>
  </sheetViews>
  <sheetFormatPr baseColWidth="10" defaultColWidth="11.42578125" defaultRowHeight="15" outlineLevelCol="1" x14ac:dyDescent="0.2"/>
  <cols>
    <col min="1" max="1" width="7.140625" style="154" customWidth="1"/>
    <col min="2" max="2" width="47.85546875" style="155" customWidth="1"/>
    <col min="3" max="3" width="11.7109375" style="156" customWidth="1"/>
    <col min="4" max="4" width="11.7109375" style="155" customWidth="1"/>
    <col min="5" max="5" width="14.5703125" style="155" customWidth="1"/>
    <col min="6" max="6" width="20.28515625" style="157" customWidth="1"/>
    <col min="7" max="7" width="28" style="158" customWidth="1"/>
    <col min="8" max="8" width="24.85546875" style="158" customWidth="1"/>
    <col min="9" max="9" width="24.85546875" style="5" customWidth="1"/>
    <col min="10" max="10" width="25.28515625" style="5" customWidth="1"/>
    <col min="11" max="11" width="20.28515625" style="4" customWidth="1"/>
    <col min="12" max="16" width="19.85546875" style="5" hidden="1" customWidth="1" outlineLevel="1"/>
    <col min="17" max="17" width="23.140625" style="5" hidden="1" customWidth="1" outlineLevel="1"/>
    <col min="18" max="20" width="11.42578125" style="4" hidden="1" customWidth="1" outlineLevel="1"/>
    <col min="21" max="21" width="23.28515625" style="7" customWidth="1" collapsed="1"/>
    <col min="22" max="22" width="24.7109375" style="7" customWidth="1"/>
    <col min="23" max="23" width="23.28515625" style="7" customWidth="1"/>
    <col min="24" max="24" width="23.7109375" style="7" customWidth="1"/>
    <col min="25" max="25" width="26.28515625" style="7" customWidth="1"/>
    <col min="26" max="26" width="23.85546875" style="7" customWidth="1"/>
    <col min="27" max="27" width="17.85546875" style="4" bestFit="1" customWidth="1"/>
    <col min="28" max="28" width="11.42578125" style="4"/>
    <col min="29" max="29" width="30" style="4" customWidth="1"/>
    <col min="30" max="30" width="22.140625" style="6" customWidth="1"/>
    <col min="31" max="16384" width="11.42578125" style="4"/>
  </cols>
  <sheetData>
    <row r="1" spans="1:10" ht="20.25" customHeight="1" thickBot="1" x14ac:dyDescent="0.25">
      <c r="J1" s="3"/>
    </row>
    <row r="2" spans="1:10" ht="20.25" customHeight="1" thickBot="1" x14ac:dyDescent="0.25">
      <c r="A2" s="852" t="s">
        <v>151</v>
      </c>
      <c r="B2" s="853"/>
      <c r="C2" s="853"/>
      <c r="D2" s="853"/>
      <c r="E2" s="853"/>
      <c r="F2" s="854"/>
      <c r="G2" s="861" t="s">
        <v>70</v>
      </c>
      <c r="H2" s="849" t="s">
        <v>71</v>
      </c>
      <c r="J2" s="3"/>
    </row>
    <row r="3" spans="1:10" ht="26.25" customHeight="1" x14ac:dyDescent="0.2">
      <c r="A3" s="855" t="s">
        <v>150</v>
      </c>
      <c r="B3" s="856"/>
      <c r="C3" s="856"/>
      <c r="D3" s="856"/>
      <c r="E3" s="856"/>
      <c r="F3" s="857"/>
      <c r="G3" s="862"/>
      <c r="H3" s="850"/>
      <c r="J3" s="3"/>
    </row>
    <row r="4" spans="1:10" ht="31.5" customHeight="1" thickBot="1" x14ac:dyDescent="0.25">
      <c r="A4" s="858"/>
      <c r="B4" s="859"/>
      <c r="C4" s="859"/>
      <c r="D4" s="859"/>
      <c r="E4" s="859"/>
      <c r="F4" s="860"/>
      <c r="G4" s="863"/>
      <c r="H4" s="851"/>
      <c r="J4" s="3"/>
    </row>
    <row r="5" spans="1:10" ht="20.25" customHeight="1" x14ac:dyDescent="0.2">
      <c r="A5" s="119" t="s">
        <v>3</v>
      </c>
      <c r="B5" s="120" t="s">
        <v>19</v>
      </c>
      <c r="C5" s="120" t="s">
        <v>20</v>
      </c>
      <c r="D5" s="120" t="s">
        <v>21</v>
      </c>
      <c r="E5" s="121" t="s">
        <v>22</v>
      </c>
      <c r="F5" s="122" t="s">
        <v>23</v>
      </c>
      <c r="G5" s="159"/>
      <c r="H5" s="160"/>
      <c r="J5" s="3"/>
    </row>
    <row r="6" spans="1:10" ht="20.25" customHeight="1" x14ac:dyDescent="0.2">
      <c r="A6" s="123">
        <v>1</v>
      </c>
      <c r="B6" s="124" t="s">
        <v>14</v>
      </c>
      <c r="C6" s="124"/>
      <c r="D6" s="124"/>
      <c r="E6" s="124"/>
      <c r="F6" s="125"/>
      <c r="G6" s="161"/>
      <c r="H6" s="136"/>
      <c r="J6" s="3"/>
    </row>
    <row r="7" spans="1:10" ht="20.25" customHeight="1" x14ac:dyDescent="0.2">
      <c r="A7" s="126">
        <v>1.1000000000000001</v>
      </c>
      <c r="B7" s="127" t="s">
        <v>66</v>
      </c>
      <c r="C7" s="128" t="s">
        <v>16</v>
      </c>
      <c r="D7" s="129" t="e">
        <f>+PRESUPUESTO!#REF!</f>
        <v>#REF!</v>
      </c>
      <c r="E7" s="130" t="e">
        <f>+PRESUPUESTO!#REF!</f>
        <v>#REF!</v>
      </c>
      <c r="F7" s="131" t="e">
        <f>ROUND((D7*E7),0)</f>
        <v>#REF!</v>
      </c>
      <c r="G7" s="161" t="e">
        <f>+F7</f>
        <v>#REF!</v>
      </c>
      <c r="H7" s="136"/>
      <c r="J7" s="3"/>
    </row>
    <row r="8" spans="1:10" ht="20.25" customHeight="1" x14ac:dyDescent="0.2">
      <c r="A8" s="126"/>
      <c r="B8" s="132" t="s">
        <v>24</v>
      </c>
      <c r="C8" s="133"/>
      <c r="D8" s="133"/>
      <c r="E8" s="130"/>
      <c r="F8" s="134" t="e">
        <f>+F7</f>
        <v>#REF!</v>
      </c>
      <c r="G8" s="161"/>
      <c r="H8" s="136"/>
      <c r="J8" s="3"/>
    </row>
    <row r="9" spans="1:10" ht="20.25" customHeight="1" x14ac:dyDescent="0.2">
      <c r="A9" s="135">
        <v>2</v>
      </c>
      <c r="B9" s="132" t="s">
        <v>137</v>
      </c>
      <c r="C9" s="133"/>
      <c r="D9" s="133"/>
      <c r="E9" s="130"/>
      <c r="F9" s="136"/>
      <c r="G9" s="161"/>
      <c r="H9" s="136"/>
      <c r="J9" s="177">
        <v>2.5499999999999998</v>
      </c>
    </row>
    <row r="10" spans="1:10" ht="20.25" customHeight="1" x14ac:dyDescent="0.2">
      <c r="A10" s="126">
        <v>2.1</v>
      </c>
      <c r="B10" s="127" t="s">
        <v>73</v>
      </c>
      <c r="C10" s="133" t="s">
        <v>17</v>
      </c>
      <c r="D10" s="129" t="e">
        <f>+PRESUPUESTO!#REF!</f>
        <v>#REF!</v>
      </c>
      <c r="E10" s="130" t="e">
        <f>+PRESUPUESTO!#REF!</f>
        <v>#REF!</v>
      </c>
      <c r="F10" s="131" t="e">
        <f>ROUND((D10*E10),0)</f>
        <v>#REF!</v>
      </c>
      <c r="G10" s="161" t="e">
        <f t="shared" ref="G10:G15" si="0">+F10</f>
        <v>#REF!</v>
      </c>
      <c r="H10" s="136"/>
      <c r="J10" s="177">
        <v>5</v>
      </c>
    </row>
    <row r="11" spans="1:10" ht="20.25" customHeight="1" x14ac:dyDescent="0.2">
      <c r="A11" s="126">
        <v>2.2000000000000002</v>
      </c>
      <c r="B11" s="127" t="s">
        <v>129</v>
      </c>
      <c r="C11" s="133" t="s">
        <v>75</v>
      </c>
      <c r="D11" s="129" t="e">
        <f>+PRESUPUESTO!#REF!</f>
        <v>#REF!</v>
      </c>
      <c r="E11" s="130" t="e">
        <f>+PRESUPUESTO!#REF!</f>
        <v>#REF!</v>
      </c>
      <c r="F11" s="131" t="e">
        <f t="shared" ref="F11:F19" si="1">ROUND((D11*E11),0)</f>
        <v>#REF!</v>
      </c>
      <c r="G11" s="161" t="e">
        <f t="shared" si="0"/>
        <v>#REF!</v>
      </c>
      <c r="H11" s="136"/>
      <c r="J11" s="177">
        <v>2.4000000000000004</v>
      </c>
    </row>
    <row r="12" spans="1:10" ht="20.25" customHeight="1" x14ac:dyDescent="0.2">
      <c r="A12" s="126">
        <v>2.2999999999999998</v>
      </c>
      <c r="B12" s="127" t="s">
        <v>138</v>
      </c>
      <c r="C12" s="133" t="s">
        <v>17</v>
      </c>
      <c r="D12" s="129" t="e">
        <f>+PRESUPUESTO!#REF!</f>
        <v>#REF!</v>
      </c>
      <c r="E12" s="130" t="e">
        <f>+PRESUPUESTO!#REF!</f>
        <v>#REF!</v>
      </c>
      <c r="F12" s="131" t="e">
        <f t="shared" si="1"/>
        <v>#REF!</v>
      </c>
      <c r="G12" s="161" t="e">
        <f t="shared" si="0"/>
        <v>#REF!</v>
      </c>
      <c r="H12" s="136"/>
      <c r="J12" s="177">
        <v>1.7999999999999998</v>
      </c>
    </row>
    <row r="13" spans="1:10" ht="20.25" customHeight="1" x14ac:dyDescent="0.2">
      <c r="A13" s="126">
        <v>2.4</v>
      </c>
      <c r="B13" s="127" t="s">
        <v>141</v>
      </c>
      <c r="C13" s="133" t="s">
        <v>17</v>
      </c>
      <c r="D13" s="129" t="e">
        <f>+PRESUPUESTO!#REF!</f>
        <v>#REF!</v>
      </c>
      <c r="E13" s="130" t="e">
        <f>+PRESUPUESTO!#REF!</f>
        <v>#REF!</v>
      </c>
      <c r="F13" s="131" t="e">
        <f t="shared" si="1"/>
        <v>#REF!</v>
      </c>
      <c r="G13" s="161" t="e">
        <f t="shared" si="0"/>
        <v>#REF!</v>
      </c>
      <c r="H13" s="136"/>
      <c r="J13" s="177">
        <v>3.4</v>
      </c>
    </row>
    <row r="14" spans="1:10" ht="20.25" customHeight="1" x14ac:dyDescent="0.2">
      <c r="A14" s="126">
        <v>2.5</v>
      </c>
      <c r="B14" s="127" t="s">
        <v>139</v>
      </c>
      <c r="C14" s="133" t="s">
        <v>75</v>
      </c>
      <c r="D14" s="129" t="e">
        <f>+PRESUPUESTO!#REF!</f>
        <v>#REF!</v>
      </c>
      <c r="E14" s="130" t="e">
        <f>+PRESUPUESTO!#REF!</f>
        <v>#REF!</v>
      </c>
      <c r="F14" s="131" t="e">
        <f t="shared" si="1"/>
        <v>#REF!</v>
      </c>
      <c r="G14" s="161" t="e">
        <f t="shared" si="0"/>
        <v>#REF!</v>
      </c>
      <c r="H14" s="136"/>
      <c r="J14" s="178">
        <v>2</v>
      </c>
    </row>
    <row r="15" spans="1:10" ht="20.25" customHeight="1" x14ac:dyDescent="0.2">
      <c r="A15" s="138">
        <v>2.6</v>
      </c>
      <c r="B15" s="139" t="s">
        <v>143</v>
      </c>
      <c r="C15" s="140" t="s">
        <v>76</v>
      </c>
      <c r="D15" s="141" t="e">
        <f>+PRESUPUESTO!#REF!</f>
        <v>#REF!</v>
      </c>
      <c r="E15" s="142" t="e">
        <f>+PRESUPUESTO!#REF!</f>
        <v>#REF!</v>
      </c>
      <c r="F15" s="131" t="e">
        <f t="shared" si="1"/>
        <v>#REF!</v>
      </c>
      <c r="G15" s="161" t="e">
        <f t="shared" si="0"/>
        <v>#REF!</v>
      </c>
      <c r="H15" s="136"/>
      <c r="J15" s="179">
        <v>6.6000000000000005</v>
      </c>
    </row>
    <row r="16" spans="1:10" ht="27" customHeight="1" x14ac:dyDescent="0.2">
      <c r="A16" s="138">
        <v>2.7</v>
      </c>
      <c r="B16" s="143" t="s">
        <v>142</v>
      </c>
      <c r="C16" s="144" t="s">
        <v>17</v>
      </c>
      <c r="D16" s="145" t="e">
        <f>+PRESUPUESTO!#REF!</f>
        <v>#REF!</v>
      </c>
      <c r="E16" s="146" t="e">
        <f>+PRESUPUESTO!#REF!</f>
        <v>#REF!</v>
      </c>
      <c r="F16" s="131" t="e">
        <f t="shared" si="1"/>
        <v>#REF!</v>
      </c>
      <c r="G16" s="161"/>
      <c r="H16" s="136" t="e">
        <f>+F16</f>
        <v>#REF!</v>
      </c>
      <c r="J16" s="176">
        <v>1.2000000000000002</v>
      </c>
    </row>
    <row r="17" spans="1:27" ht="20.25" customHeight="1" x14ac:dyDescent="0.2">
      <c r="A17" s="126">
        <v>2.8</v>
      </c>
      <c r="B17" s="127" t="s">
        <v>127</v>
      </c>
      <c r="C17" s="128" t="s">
        <v>17</v>
      </c>
      <c r="D17" s="128" t="e">
        <f>+PRESUPUESTO!#REF!</f>
        <v>#REF!</v>
      </c>
      <c r="E17" s="130" t="e">
        <f>+PRESUPUESTO!#REF!</f>
        <v>#REF!</v>
      </c>
      <c r="F17" s="131" t="e">
        <f t="shared" si="1"/>
        <v>#REF!</v>
      </c>
      <c r="G17" s="161"/>
      <c r="H17" s="136" t="e">
        <f>+F17</f>
        <v>#REF!</v>
      </c>
      <c r="J17" s="176">
        <v>2.4000000000000004</v>
      </c>
    </row>
    <row r="18" spans="1:27" ht="27" customHeight="1" x14ac:dyDescent="0.2">
      <c r="A18" s="126">
        <v>2.9</v>
      </c>
      <c r="B18" s="147" t="s">
        <v>144</v>
      </c>
      <c r="C18" s="128" t="s">
        <v>16</v>
      </c>
      <c r="D18" s="128" t="e">
        <f>+PRESUPUESTO!#REF!</f>
        <v>#REF!</v>
      </c>
      <c r="E18" s="130" t="e">
        <f>+PRESUPUESTO!#REF!</f>
        <v>#REF!</v>
      </c>
      <c r="F18" s="131" t="e">
        <f t="shared" si="1"/>
        <v>#REF!</v>
      </c>
      <c r="G18" s="161"/>
      <c r="H18" s="136" t="e">
        <f>+F18</f>
        <v>#REF!</v>
      </c>
      <c r="J18" s="176">
        <v>6</v>
      </c>
    </row>
    <row r="19" spans="1:27" ht="27.75" customHeight="1" x14ac:dyDescent="0.2">
      <c r="A19" s="148" t="e">
        <f>+PRESUPUESTO!#REF!</f>
        <v>#REF!</v>
      </c>
      <c r="B19" s="147" t="s">
        <v>131</v>
      </c>
      <c r="C19" s="128" t="s">
        <v>16</v>
      </c>
      <c r="D19" s="128" t="e">
        <f>+PRESUPUESTO!#REF!</f>
        <v>#REF!</v>
      </c>
      <c r="E19" s="130" t="e">
        <f>+PRESUPUESTO!#REF!</f>
        <v>#REF!</v>
      </c>
      <c r="F19" s="131" t="e">
        <f t="shared" si="1"/>
        <v>#REF!</v>
      </c>
      <c r="G19" s="161"/>
      <c r="H19" s="136" t="e">
        <f>+F19</f>
        <v>#REF!</v>
      </c>
      <c r="J19" s="3"/>
    </row>
    <row r="20" spans="1:27" ht="20.25" customHeight="1" x14ac:dyDescent="0.2">
      <c r="A20" s="126"/>
      <c r="B20" s="132" t="s">
        <v>24</v>
      </c>
      <c r="C20" s="133"/>
      <c r="D20" s="133"/>
      <c r="E20" s="130"/>
      <c r="F20" s="134" t="e">
        <f>+F10+F11+F12+F13+F14+F15+F16+F17+F18+F19</f>
        <v>#REF!</v>
      </c>
      <c r="G20" s="161"/>
      <c r="H20" s="136"/>
      <c r="J20" s="3"/>
    </row>
    <row r="21" spans="1:27" ht="20.25" customHeight="1" x14ac:dyDescent="0.2">
      <c r="A21" s="149">
        <v>3</v>
      </c>
      <c r="B21" s="124" t="s">
        <v>146</v>
      </c>
      <c r="C21" s="128"/>
      <c r="D21" s="128"/>
      <c r="E21" s="130"/>
      <c r="F21" s="137"/>
      <c r="G21" s="161"/>
      <c r="H21" s="136"/>
      <c r="J21" s="3"/>
    </row>
    <row r="22" spans="1:27" ht="20.25" customHeight="1" x14ac:dyDescent="0.2">
      <c r="A22" s="126">
        <v>3.1</v>
      </c>
      <c r="B22" s="147" t="s">
        <v>147</v>
      </c>
      <c r="C22" s="128" t="s">
        <v>75</v>
      </c>
      <c r="D22" s="128" t="e">
        <f>+PRESUPUESTO!#REF!</f>
        <v>#REF!</v>
      </c>
      <c r="E22" s="130" t="e">
        <f>+PRESUPUESTO!#REF!</f>
        <v>#REF!</v>
      </c>
      <c r="F22" s="131" t="e">
        <f t="shared" ref="F22:F24" si="2">ROUND((D22*E22),0)</f>
        <v>#REF!</v>
      </c>
      <c r="G22" s="161"/>
      <c r="H22" s="136" t="e">
        <f>+F22</f>
        <v>#REF!</v>
      </c>
      <c r="J22" s="3"/>
    </row>
    <row r="23" spans="1:27" ht="20.25" customHeight="1" x14ac:dyDescent="0.2">
      <c r="A23" s="126">
        <v>3.2</v>
      </c>
      <c r="B23" s="147" t="s">
        <v>148</v>
      </c>
      <c r="C23" s="128" t="s">
        <v>76</v>
      </c>
      <c r="D23" s="128">
        <f>+'Memoria de Cantidades'!J48</f>
        <v>34</v>
      </c>
      <c r="E23" s="130" t="e">
        <f>+PRESUPUESTO!#REF!</f>
        <v>#REF!</v>
      </c>
      <c r="F23" s="131" t="e">
        <f t="shared" si="2"/>
        <v>#REF!</v>
      </c>
      <c r="G23" s="161"/>
      <c r="H23" s="136" t="e">
        <f>+F23</f>
        <v>#REF!</v>
      </c>
      <c r="J23" s="3"/>
    </row>
    <row r="24" spans="1:27" ht="20.25" customHeight="1" thickBot="1" x14ac:dyDescent="0.25">
      <c r="A24" s="126">
        <v>3.3</v>
      </c>
      <c r="B24" s="147" t="s">
        <v>149</v>
      </c>
      <c r="C24" s="128" t="s">
        <v>76</v>
      </c>
      <c r="D24" s="128">
        <f>+'Memoria de Cantidades'!J50</f>
        <v>11</v>
      </c>
      <c r="E24" s="130" t="e">
        <f>+PRESUPUESTO!#REF!</f>
        <v>#REF!</v>
      </c>
      <c r="F24" s="131" t="e">
        <f t="shared" si="2"/>
        <v>#REF!</v>
      </c>
      <c r="G24" s="162"/>
      <c r="H24" s="163" t="e">
        <f>+F24</f>
        <v>#REF!</v>
      </c>
      <c r="J24" s="3"/>
    </row>
    <row r="25" spans="1:27" ht="20.25" customHeight="1" thickBot="1" x14ac:dyDescent="0.25">
      <c r="A25" s="126"/>
      <c r="B25" s="132" t="s">
        <v>24</v>
      </c>
      <c r="C25" s="133"/>
      <c r="D25" s="133"/>
      <c r="E25" s="130"/>
      <c r="F25" s="150" t="e">
        <f>+F22+F23+F24</f>
        <v>#REF!</v>
      </c>
      <c r="G25" s="164" t="e">
        <f>SUM(G7:G24)</f>
        <v>#REF!</v>
      </c>
      <c r="H25" s="165" t="e">
        <f>SUM(H16:H24)</f>
        <v>#REF!</v>
      </c>
      <c r="J25" s="3"/>
    </row>
    <row r="26" spans="1:27" ht="20.25" customHeight="1" thickBot="1" x14ac:dyDescent="0.25">
      <c r="A26" s="151"/>
      <c r="B26" s="152" t="s">
        <v>25</v>
      </c>
      <c r="C26" s="152"/>
      <c r="D26" s="152"/>
      <c r="E26" s="152"/>
      <c r="F26" s="153" t="e">
        <f>+F8+F20+F25</f>
        <v>#REF!</v>
      </c>
      <c r="G26" s="166"/>
      <c r="H26" s="166"/>
      <c r="J26" s="3"/>
    </row>
    <row r="27" spans="1:27" ht="15" customHeight="1" x14ac:dyDescent="0.2">
      <c r="J27" s="3"/>
    </row>
    <row r="28" spans="1:27" x14ac:dyDescent="0.2">
      <c r="F28" s="167"/>
      <c r="J28" s="3"/>
    </row>
    <row r="29" spans="1:27" ht="17.25" customHeight="1" x14ac:dyDescent="0.2">
      <c r="B29" s="168" t="str">
        <f>+'Memoria de Cantidades'!B52</f>
        <v>ALABORÓ:</v>
      </c>
      <c r="C29" s="168"/>
      <c r="D29" s="168"/>
      <c r="E29" s="168"/>
      <c r="F29" s="167" t="str">
        <f>+'Memoria de Cantidades'!E52</f>
        <v>Vo.Bo.</v>
      </c>
      <c r="J29" s="3"/>
      <c r="K29" s="8"/>
    </row>
    <row r="30" spans="1:27" ht="17.25" customHeight="1" x14ac:dyDescent="0.25">
      <c r="C30" s="848"/>
      <c r="D30" s="848"/>
      <c r="E30" s="848"/>
      <c r="F30" s="848"/>
      <c r="J30" s="3"/>
      <c r="L30" s="10"/>
      <c r="M30" s="10"/>
      <c r="N30" s="10"/>
      <c r="O30" s="10"/>
      <c r="P30" s="10"/>
      <c r="Q30" s="10"/>
      <c r="R30" s="9"/>
      <c r="S30" s="9"/>
      <c r="T30" s="9"/>
      <c r="U30" s="11"/>
      <c r="V30" s="11"/>
      <c r="W30" s="11"/>
      <c r="X30" s="11"/>
      <c r="Y30" s="11"/>
      <c r="Z30" s="12"/>
    </row>
    <row r="31" spans="1:27" ht="17.25" customHeight="1" x14ac:dyDescent="0.2">
      <c r="C31" s="168"/>
      <c r="D31" s="168"/>
      <c r="E31" s="168"/>
      <c r="F31" s="167"/>
      <c r="J31" s="3"/>
      <c r="U31" s="12"/>
      <c r="V31" s="12"/>
      <c r="W31" s="12"/>
      <c r="X31" s="12"/>
      <c r="Y31" s="12"/>
      <c r="Z31" s="12"/>
      <c r="AA31" s="8"/>
    </row>
    <row r="32" spans="1:27" ht="17.25" customHeight="1" x14ac:dyDescent="0.2">
      <c r="C32" s="168"/>
      <c r="D32" s="168"/>
      <c r="E32" s="168"/>
      <c r="F32" s="167"/>
      <c r="J32" s="3"/>
      <c r="U32" s="12"/>
      <c r="V32" s="12"/>
      <c r="W32" s="12"/>
      <c r="X32" s="12"/>
      <c r="Y32" s="12"/>
      <c r="Z32" s="12"/>
      <c r="AA32" s="8"/>
    </row>
    <row r="33" spans="2:27" ht="17.25" customHeight="1" thickBot="1" x14ac:dyDescent="0.25">
      <c r="B33" s="169"/>
      <c r="C33" s="170"/>
      <c r="D33" s="168"/>
      <c r="E33" s="168"/>
      <c r="F33" s="171"/>
      <c r="G33" s="172"/>
      <c r="H33" s="172"/>
      <c r="J33" s="3"/>
      <c r="K33" s="8"/>
      <c r="U33" s="12"/>
      <c r="V33" s="12"/>
      <c r="W33" s="12"/>
      <c r="X33" s="12"/>
      <c r="Y33" s="12"/>
    </row>
    <row r="34" spans="2:27" ht="17.25" customHeight="1" x14ac:dyDescent="0.25">
      <c r="B34" s="173">
        <f>+'Memoria de Cantidades'!B56</f>
        <v>0</v>
      </c>
      <c r="C34" s="173"/>
      <c r="D34" s="173"/>
      <c r="E34" s="173"/>
      <c r="F34" s="174">
        <f>+'Memoria de Cantidades'!E56</f>
        <v>0</v>
      </c>
      <c r="G34" s="175"/>
      <c r="J34" s="3"/>
      <c r="L34" s="10"/>
      <c r="M34" s="10"/>
      <c r="N34" s="10"/>
      <c r="O34" s="10"/>
      <c r="P34" s="10"/>
      <c r="Q34" s="10"/>
      <c r="U34" s="11"/>
      <c r="V34" s="11"/>
      <c r="W34" s="11"/>
      <c r="X34" s="11"/>
      <c r="Y34" s="11"/>
      <c r="Z34" s="11"/>
    </row>
    <row r="35" spans="2:27" ht="17.25" customHeight="1" x14ac:dyDescent="0.2">
      <c r="B35" s="168">
        <f>+'Memoria de Cantidades'!B57</f>
        <v>0</v>
      </c>
      <c r="C35" s="168"/>
      <c r="D35" s="168"/>
      <c r="E35" s="168"/>
      <c r="F35" s="167">
        <f>+'Memoria de Cantidades'!E57</f>
        <v>0</v>
      </c>
      <c r="J35" s="3"/>
      <c r="K35" s="13"/>
      <c r="U35" s="12"/>
      <c r="V35" s="12"/>
      <c r="W35" s="12"/>
      <c r="X35" s="12"/>
      <c r="Y35" s="12"/>
      <c r="Z35" s="12"/>
    </row>
    <row r="36" spans="2:27" ht="17.25" customHeight="1" x14ac:dyDescent="0.2">
      <c r="B36" s="168" t="e">
        <f>+'Memoria de Cantidades'!B58</f>
        <v>#REF!</v>
      </c>
      <c r="C36" s="168"/>
      <c r="D36" s="168"/>
      <c r="E36" s="168"/>
      <c r="F36" s="167">
        <f>+'Memoria de Cantidades'!E58</f>
        <v>0</v>
      </c>
      <c r="J36" s="3"/>
      <c r="K36" s="13"/>
      <c r="U36" s="12"/>
      <c r="V36" s="12"/>
      <c r="W36" s="12"/>
      <c r="X36" s="12"/>
      <c r="Y36" s="12"/>
    </row>
    <row r="37" spans="2:27" ht="17.25" customHeight="1" x14ac:dyDescent="0.2">
      <c r="J37" s="3"/>
      <c r="K37" s="13"/>
      <c r="U37" s="12"/>
      <c r="V37" s="12"/>
      <c r="W37" s="12"/>
      <c r="X37" s="12"/>
      <c r="Y37" s="12"/>
    </row>
    <row r="38" spans="2:27" ht="17.25" customHeight="1" x14ac:dyDescent="0.2">
      <c r="J38" s="3"/>
      <c r="K38" s="13"/>
      <c r="U38" s="12"/>
      <c r="V38" s="12"/>
      <c r="W38" s="12"/>
      <c r="X38" s="12"/>
      <c r="Y38" s="12"/>
    </row>
    <row r="39" spans="2:27" ht="17.25" customHeight="1" x14ac:dyDescent="0.2">
      <c r="J39" s="3"/>
      <c r="K39" s="13"/>
      <c r="U39" s="12"/>
      <c r="V39" s="12"/>
      <c r="W39" s="12"/>
      <c r="X39" s="12"/>
      <c r="Y39" s="12"/>
      <c r="Z39" s="12"/>
    </row>
    <row r="40" spans="2:27" ht="17.25" customHeight="1" x14ac:dyDescent="0.2">
      <c r="J40" s="3"/>
      <c r="K40" s="13"/>
      <c r="U40" s="12"/>
      <c r="V40" s="12"/>
      <c r="W40" s="12"/>
      <c r="X40" s="12"/>
      <c r="Y40" s="12"/>
      <c r="Z40" s="12"/>
    </row>
    <row r="41" spans="2:27" ht="17.25" customHeight="1" x14ac:dyDescent="0.2">
      <c r="J41" s="3"/>
      <c r="K41" s="8"/>
      <c r="U41" s="12"/>
      <c r="V41" s="12"/>
      <c r="W41" s="12"/>
      <c r="X41" s="12"/>
      <c r="Y41" s="12"/>
      <c r="Z41" s="12"/>
      <c r="AA41" s="8"/>
    </row>
    <row r="42" spans="2:27" ht="17.25" customHeight="1" x14ac:dyDescent="0.2">
      <c r="J42" s="3"/>
      <c r="K42" s="8"/>
      <c r="U42" s="12"/>
      <c r="V42" s="12"/>
      <c r="W42" s="12"/>
      <c r="X42" s="12"/>
      <c r="Y42" s="12"/>
      <c r="Z42" s="12"/>
      <c r="AA42" s="8"/>
    </row>
    <row r="43" spans="2:27" ht="36.75" customHeight="1" x14ac:dyDescent="0.2">
      <c r="J43" s="3"/>
      <c r="K43" s="8"/>
      <c r="U43" s="12"/>
      <c r="V43" s="12"/>
      <c r="W43" s="12"/>
      <c r="X43" s="12"/>
      <c r="Y43" s="12"/>
      <c r="Z43" s="12"/>
      <c r="AA43" s="8"/>
    </row>
    <row r="44" spans="2:27" ht="29.25" customHeight="1" x14ac:dyDescent="0.2">
      <c r="J44" s="3"/>
      <c r="K44" s="8"/>
      <c r="U44" s="12"/>
      <c r="V44" s="12"/>
      <c r="W44" s="12"/>
      <c r="X44" s="12"/>
      <c r="Y44" s="12"/>
      <c r="Z44" s="12"/>
      <c r="AA44" s="8"/>
    </row>
    <row r="45" spans="2:27" ht="17.25" customHeight="1" x14ac:dyDescent="0.2">
      <c r="J45" s="3"/>
      <c r="K45" s="8"/>
      <c r="U45" s="12"/>
      <c r="V45" s="12"/>
      <c r="W45" s="12"/>
      <c r="X45" s="12"/>
      <c r="Y45" s="12"/>
      <c r="Z45" s="12"/>
      <c r="AA45" s="8"/>
    </row>
    <row r="46" spans="2:27" ht="17.25" customHeight="1" x14ac:dyDescent="0.2">
      <c r="J46" s="3"/>
      <c r="K46" s="8"/>
      <c r="U46" s="12"/>
      <c r="V46" s="12"/>
      <c r="W46" s="12"/>
      <c r="X46" s="12"/>
      <c r="Y46" s="12"/>
      <c r="Z46" s="12"/>
      <c r="AA46" s="8"/>
    </row>
    <row r="47" spans="2:27" x14ac:dyDescent="0.2">
      <c r="J47" s="3"/>
      <c r="K47" s="8"/>
      <c r="U47" s="12"/>
      <c r="V47" s="12"/>
      <c r="W47" s="12"/>
      <c r="X47" s="12"/>
      <c r="Y47" s="12"/>
      <c r="Z47" s="12"/>
      <c r="AA47" s="8"/>
    </row>
    <row r="48" spans="2:27" x14ac:dyDescent="0.2">
      <c r="J48" s="3"/>
      <c r="K48" s="8"/>
      <c r="U48" s="12"/>
      <c r="V48" s="12"/>
      <c r="W48" s="12"/>
      <c r="X48" s="12"/>
      <c r="Y48" s="12"/>
      <c r="Z48" s="12"/>
      <c r="AA48" s="8"/>
    </row>
    <row r="49" spans="10:27" ht="17.25" customHeight="1" x14ac:dyDescent="0.2">
      <c r="J49" s="3"/>
      <c r="K49" s="8"/>
      <c r="U49" s="12"/>
      <c r="V49" s="12"/>
      <c r="W49" s="12"/>
      <c r="X49" s="12"/>
      <c r="Y49" s="12"/>
      <c r="Z49" s="12"/>
      <c r="AA49" s="8"/>
    </row>
    <row r="50" spans="10:27" ht="17.25" customHeight="1" x14ac:dyDescent="0.2">
      <c r="J50" s="3"/>
      <c r="K50" s="8"/>
      <c r="U50" s="12"/>
      <c r="V50" s="12"/>
      <c r="W50" s="12"/>
      <c r="X50" s="12"/>
      <c r="Y50" s="12"/>
      <c r="Z50" s="12"/>
      <c r="AA50" s="8"/>
    </row>
  </sheetData>
  <mergeCells count="5">
    <mergeCell ref="C30:F30"/>
    <mergeCell ref="H2:H4"/>
    <mergeCell ref="A2:F2"/>
    <mergeCell ref="A3:F4"/>
    <mergeCell ref="G2:G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0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58"/>
  <sheetViews>
    <sheetView view="pageBreakPreview" topLeftCell="A22" zoomScale="85" zoomScaleNormal="85" zoomScaleSheetLayoutView="85" workbookViewId="0">
      <selection activeCell="L35" sqref="L35:M48"/>
    </sheetView>
  </sheetViews>
  <sheetFormatPr baseColWidth="10" defaultColWidth="11.42578125" defaultRowHeight="15" x14ac:dyDescent="0.25"/>
  <cols>
    <col min="1" max="1" width="5" style="17" bestFit="1" customWidth="1"/>
    <col min="2" max="2" width="67.7109375" style="18" customWidth="1"/>
    <col min="3" max="3" width="4.28515625" style="19" bestFit="1" customWidth="1"/>
    <col min="4" max="4" width="9" style="19" bestFit="1" customWidth="1"/>
    <col min="5" max="5" width="11.42578125" style="19"/>
    <col min="6" max="6" width="4.85546875" style="19" bestFit="1" customWidth="1"/>
    <col min="7" max="7" width="8.42578125" style="19" bestFit="1" customWidth="1"/>
    <col min="8" max="8" width="11.85546875" style="19" bestFit="1" customWidth="1"/>
    <col min="9" max="9" width="3" style="19" bestFit="1" customWidth="1"/>
    <col min="10" max="10" width="6.7109375" style="19" bestFit="1" customWidth="1"/>
    <col min="11" max="11" width="8" style="19" bestFit="1" customWidth="1"/>
    <col min="13" max="13" width="26.5703125" customWidth="1"/>
  </cols>
  <sheetData>
    <row r="1" spans="1:11" ht="14.25" customHeight="1" x14ac:dyDescent="0.25">
      <c r="A1" s="869" t="s">
        <v>0</v>
      </c>
      <c r="B1" s="870"/>
      <c r="C1" s="870"/>
      <c r="D1" s="870"/>
      <c r="E1" s="870"/>
      <c r="F1" s="870"/>
      <c r="G1" s="870"/>
      <c r="H1" s="870"/>
      <c r="I1" s="870"/>
      <c r="J1" s="870"/>
      <c r="K1" s="871"/>
    </row>
    <row r="2" spans="1:11" ht="14.25" customHeight="1" x14ac:dyDescent="0.25">
      <c r="A2" s="872" t="s">
        <v>1</v>
      </c>
      <c r="B2" s="873"/>
      <c r="C2" s="873"/>
      <c r="D2" s="873"/>
      <c r="E2" s="873"/>
      <c r="F2" s="873"/>
      <c r="G2" s="873"/>
      <c r="H2" s="873"/>
      <c r="I2" s="873"/>
      <c r="J2" s="873"/>
      <c r="K2" s="874"/>
    </row>
    <row r="3" spans="1:11" ht="14.25" customHeight="1" x14ac:dyDescent="0.25">
      <c r="A3" s="872" t="s">
        <v>65</v>
      </c>
      <c r="B3" s="873"/>
      <c r="C3" s="873"/>
      <c r="D3" s="873"/>
      <c r="E3" s="873"/>
      <c r="F3" s="873"/>
      <c r="G3" s="873"/>
      <c r="H3" s="873"/>
      <c r="I3" s="873"/>
      <c r="J3" s="873"/>
      <c r="K3" s="874"/>
    </row>
    <row r="4" spans="1:11" ht="14.25" customHeight="1" thickBot="1" x14ac:dyDescent="0.3">
      <c r="A4" s="36"/>
      <c r="K4" s="37"/>
    </row>
    <row r="5" spans="1:11" ht="15.75" thickBot="1" x14ac:dyDescent="0.3">
      <c r="A5" s="875" t="s">
        <v>2</v>
      </c>
      <c r="B5" s="876"/>
      <c r="C5" s="876"/>
      <c r="D5" s="876"/>
      <c r="E5" s="876"/>
      <c r="F5" s="876"/>
      <c r="G5" s="876"/>
      <c r="H5" s="876"/>
      <c r="I5" s="876"/>
      <c r="J5" s="876"/>
      <c r="K5" s="877"/>
    </row>
    <row r="6" spans="1:11" ht="34.5" customHeight="1" thickBot="1" x14ac:dyDescent="0.3">
      <c r="A6" s="866" t="e">
        <f>+PRESUPUESTO!#REF!</f>
        <v>#REF!</v>
      </c>
      <c r="B6" s="867"/>
      <c r="C6" s="867"/>
      <c r="D6" s="867"/>
      <c r="E6" s="867"/>
      <c r="F6" s="867"/>
      <c r="G6" s="867"/>
      <c r="H6" s="867"/>
      <c r="I6" s="867"/>
      <c r="J6" s="867"/>
      <c r="K6" s="868"/>
    </row>
    <row r="7" spans="1:11" ht="15.75" thickBot="1" x14ac:dyDescent="0.3">
      <c r="A7" s="20" t="s">
        <v>3</v>
      </c>
      <c r="B7" s="21" t="s">
        <v>4</v>
      </c>
      <c r="C7" s="46" t="s">
        <v>5</v>
      </c>
      <c r="D7" s="46" t="s">
        <v>6</v>
      </c>
      <c r="E7" s="46" t="s">
        <v>7</v>
      </c>
      <c r="F7" s="46" t="s">
        <v>8</v>
      </c>
      <c r="G7" s="46" t="s">
        <v>9</v>
      </c>
      <c r="H7" s="46" t="s">
        <v>10</v>
      </c>
      <c r="I7" s="46" t="s">
        <v>11</v>
      </c>
      <c r="J7" s="46" t="s">
        <v>12</v>
      </c>
      <c r="K7" s="47" t="s">
        <v>13</v>
      </c>
    </row>
    <row r="8" spans="1:11" s="1" customFormat="1" ht="20.25" customHeight="1" x14ac:dyDescent="0.25">
      <c r="A8" s="55">
        <v>1</v>
      </c>
      <c r="B8" s="48" t="s">
        <v>14</v>
      </c>
      <c r="C8" s="49"/>
      <c r="D8" s="49"/>
      <c r="E8" s="49"/>
      <c r="F8" s="49"/>
      <c r="G8" s="49"/>
      <c r="H8" s="49"/>
      <c r="I8" s="49"/>
      <c r="J8" s="49"/>
      <c r="K8" s="50"/>
    </row>
    <row r="9" spans="1:11" s="2" customFormat="1" x14ac:dyDescent="0.25">
      <c r="A9" s="23">
        <v>1.1000000000000001</v>
      </c>
      <c r="B9" s="24" t="s">
        <v>15</v>
      </c>
      <c r="C9" s="25" t="s">
        <v>16</v>
      </c>
      <c r="D9" s="42"/>
      <c r="E9" s="42"/>
      <c r="F9" s="42"/>
      <c r="G9" s="42"/>
      <c r="H9" s="42"/>
      <c r="I9" s="42"/>
      <c r="J9" s="42"/>
      <c r="K9" s="43">
        <f>+G10</f>
        <v>3.5</v>
      </c>
    </row>
    <row r="10" spans="1:11" ht="21" customHeight="1" x14ac:dyDescent="0.25">
      <c r="A10" s="23"/>
      <c r="B10" s="24" t="s">
        <v>159</v>
      </c>
      <c r="C10" s="25"/>
      <c r="D10" s="42">
        <v>7</v>
      </c>
      <c r="E10" s="42">
        <v>0.5</v>
      </c>
      <c r="F10" s="42"/>
      <c r="G10" s="42">
        <f>--D10*E10</f>
        <v>3.5</v>
      </c>
      <c r="H10" s="42"/>
      <c r="I10" s="42"/>
      <c r="J10" s="42"/>
      <c r="K10" s="43"/>
    </row>
    <row r="11" spans="1:11" ht="21" customHeight="1" x14ac:dyDescent="0.25">
      <c r="A11" s="23">
        <v>1.2</v>
      </c>
      <c r="B11" s="24" t="s">
        <v>128</v>
      </c>
      <c r="C11" s="25" t="s">
        <v>16</v>
      </c>
      <c r="D11" s="42"/>
      <c r="E11" s="42"/>
      <c r="F11" s="42"/>
      <c r="G11" s="42"/>
      <c r="H11" s="42"/>
      <c r="I11" s="42"/>
      <c r="J11" s="42"/>
      <c r="K11" s="43">
        <f>+G12</f>
        <v>1</v>
      </c>
    </row>
    <row r="12" spans="1:11" ht="21" customHeight="1" x14ac:dyDescent="0.25">
      <c r="A12" s="23"/>
      <c r="B12" s="24" t="str">
        <f>B10</f>
        <v>Sector la Vega calle 3 entre crr 2 y 3</v>
      </c>
      <c r="C12" s="25"/>
      <c r="D12" s="42">
        <v>2.5</v>
      </c>
      <c r="E12" s="42">
        <v>0.4</v>
      </c>
      <c r="F12" s="42"/>
      <c r="G12" s="42">
        <f>--E12*D12</f>
        <v>1</v>
      </c>
      <c r="H12" s="42"/>
      <c r="I12" s="42"/>
      <c r="J12" s="42"/>
      <c r="K12" s="43"/>
    </row>
    <row r="13" spans="1:11" s="1" customFormat="1" ht="18" customHeight="1" x14ac:dyDescent="0.25">
      <c r="A13" s="55">
        <v>2</v>
      </c>
      <c r="B13" s="864" t="s">
        <v>137</v>
      </c>
      <c r="C13" s="864"/>
      <c r="D13" s="864"/>
      <c r="E13" s="864"/>
      <c r="F13" s="864"/>
      <c r="G13" s="864"/>
      <c r="H13" s="864"/>
      <c r="I13" s="864"/>
      <c r="J13" s="864"/>
      <c r="K13" s="865"/>
    </row>
    <row r="14" spans="1:11" s="2" customFormat="1" ht="19.5" customHeight="1" x14ac:dyDescent="0.25">
      <c r="A14" s="23">
        <v>2.1</v>
      </c>
      <c r="B14" s="24" t="s">
        <v>73</v>
      </c>
      <c r="C14" s="25" t="s">
        <v>17</v>
      </c>
      <c r="D14" s="42"/>
      <c r="E14" s="42"/>
      <c r="F14" s="42"/>
      <c r="G14" s="42"/>
      <c r="H14" s="42"/>
      <c r="I14" s="42"/>
      <c r="J14" s="42"/>
      <c r="K14" s="43">
        <f>SUM(H15:H15)</f>
        <v>2.5499999999999998</v>
      </c>
    </row>
    <row r="15" spans="1:11" ht="20.25" customHeight="1" x14ac:dyDescent="0.25">
      <c r="A15" s="23"/>
      <c r="B15" s="24" t="str">
        <f>B12</f>
        <v>Sector la Vega calle 3 entre crr 2 y 3</v>
      </c>
      <c r="C15" s="25"/>
      <c r="D15" s="42">
        <v>3.4</v>
      </c>
      <c r="E15" s="42">
        <v>0.5</v>
      </c>
      <c r="F15" s="42">
        <v>1.5</v>
      </c>
      <c r="G15" s="42"/>
      <c r="H15" s="42">
        <f>+D15*E15*F15</f>
        <v>2.5499999999999998</v>
      </c>
      <c r="I15" s="42"/>
      <c r="J15" s="42"/>
      <c r="K15" s="43"/>
    </row>
    <row r="16" spans="1:11" s="2" customFormat="1" ht="16.5" customHeight="1" x14ac:dyDescent="0.25">
      <c r="A16" s="23">
        <v>2.2000000000000002</v>
      </c>
      <c r="B16" s="24" t="s">
        <v>129</v>
      </c>
      <c r="C16" s="24" t="s">
        <v>75</v>
      </c>
      <c r="D16" s="42"/>
      <c r="E16" s="42"/>
      <c r="F16" s="42"/>
      <c r="G16" s="42"/>
      <c r="H16" s="42"/>
      <c r="I16" s="42"/>
      <c r="J16" s="42"/>
      <c r="K16" s="43">
        <f>--D17</f>
        <v>2.5</v>
      </c>
    </row>
    <row r="17" spans="1:11" ht="15.75" customHeight="1" x14ac:dyDescent="0.25">
      <c r="A17" s="23"/>
      <c r="B17" s="24" t="str">
        <f>B15</f>
        <v>Sector la Vega calle 3 entre crr 2 y 3</v>
      </c>
      <c r="C17" s="25"/>
      <c r="D17" s="42">
        <v>2.5</v>
      </c>
      <c r="E17" s="42"/>
      <c r="F17" s="42"/>
      <c r="G17" s="42"/>
      <c r="H17" s="42"/>
      <c r="I17" s="42"/>
      <c r="J17" s="42"/>
      <c r="K17" s="43"/>
    </row>
    <row r="18" spans="1:11" s="2" customFormat="1" ht="16.5" customHeight="1" x14ac:dyDescent="0.25">
      <c r="A18" s="23">
        <v>2.2999999999999998</v>
      </c>
      <c r="B18" s="24" t="s">
        <v>138</v>
      </c>
      <c r="C18" s="24" t="s">
        <v>17</v>
      </c>
      <c r="D18" s="42"/>
      <c r="E18" s="42"/>
      <c r="F18" s="42"/>
      <c r="G18" s="42"/>
      <c r="H18" s="42"/>
      <c r="I18" s="42"/>
      <c r="J18" s="42"/>
      <c r="K18" s="43">
        <f>--H19</f>
        <v>1.7000000000000002</v>
      </c>
    </row>
    <row r="19" spans="1:11" ht="15.75" customHeight="1" x14ac:dyDescent="0.25">
      <c r="A19" s="23"/>
      <c r="B19" s="24" t="str">
        <f>B17</f>
        <v>Sector la Vega calle 3 entre crr 2 y 3</v>
      </c>
      <c r="C19" s="25"/>
      <c r="D19" s="42">
        <v>2.5</v>
      </c>
      <c r="E19" s="42">
        <v>1.7</v>
      </c>
      <c r="F19" s="42">
        <v>0.4</v>
      </c>
      <c r="G19" s="42"/>
      <c r="H19" s="42">
        <f>+D19*E19*F19</f>
        <v>1.7000000000000002</v>
      </c>
      <c r="I19" s="42"/>
      <c r="J19" s="42"/>
      <c r="K19" s="43"/>
    </row>
    <row r="20" spans="1:11" ht="15.75" customHeight="1" x14ac:dyDescent="0.25">
      <c r="A20" s="23">
        <v>2.4</v>
      </c>
      <c r="B20" s="24" t="s">
        <v>156</v>
      </c>
      <c r="C20" s="25" t="s">
        <v>17</v>
      </c>
      <c r="D20" s="42"/>
      <c r="E20" s="42"/>
      <c r="F20" s="42"/>
      <c r="G20" s="42"/>
      <c r="H20" s="42"/>
      <c r="I20" s="42"/>
      <c r="J20" s="42"/>
      <c r="K20" s="43">
        <f>--H21</f>
        <v>0.375</v>
      </c>
    </row>
    <row r="21" spans="1:11" ht="15.75" customHeight="1" x14ac:dyDescent="0.25">
      <c r="A21" s="23"/>
      <c r="B21" s="24" t="str">
        <f>B19</f>
        <v>Sector la Vega calle 3 entre crr 2 y 3</v>
      </c>
      <c r="C21" s="25"/>
      <c r="D21" s="42">
        <f>+D19</f>
        <v>2.5</v>
      </c>
      <c r="E21" s="42">
        <v>0.5</v>
      </c>
      <c r="F21" s="42">
        <v>0.3</v>
      </c>
      <c r="G21" s="42"/>
      <c r="H21" s="42">
        <f>+D21*E21*F21</f>
        <v>0.375</v>
      </c>
      <c r="I21" s="42"/>
      <c r="J21" s="42"/>
      <c r="K21" s="43"/>
    </row>
    <row r="22" spans="1:11" s="2" customFormat="1" ht="18.75" customHeight="1" x14ac:dyDescent="0.25">
      <c r="A22" s="23">
        <v>2.5</v>
      </c>
      <c r="B22" s="24" t="s">
        <v>161</v>
      </c>
      <c r="C22" s="25" t="s">
        <v>75</v>
      </c>
      <c r="D22" s="42"/>
      <c r="E22" s="42"/>
      <c r="F22" s="42"/>
      <c r="G22" s="42"/>
      <c r="H22" s="42"/>
      <c r="I22" s="42"/>
      <c r="J22" s="42"/>
      <c r="K22" s="43">
        <f>D23</f>
        <v>3.4</v>
      </c>
    </row>
    <row r="23" spans="1:11" ht="15" customHeight="1" x14ac:dyDescent="0.25">
      <c r="A23" s="23"/>
      <c r="B23" s="24" t="str">
        <f>B21</f>
        <v>Sector la Vega calle 3 entre crr 2 y 3</v>
      </c>
      <c r="C23" s="25"/>
      <c r="D23" s="42">
        <v>3.4</v>
      </c>
      <c r="E23" s="42"/>
      <c r="F23" s="42"/>
      <c r="G23" s="42"/>
      <c r="H23" s="42"/>
      <c r="I23" s="42"/>
      <c r="J23" s="42"/>
      <c r="K23" s="43"/>
    </row>
    <row r="24" spans="1:11" ht="16.5" customHeight="1" x14ac:dyDescent="0.25">
      <c r="A24" s="23">
        <v>2.6</v>
      </c>
      <c r="B24" s="24" t="s">
        <v>162</v>
      </c>
      <c r="C24" s="25" t="s">
        <v>76</v>
      </c>
      <c r="D24" s="42"/>
      <c r="E24" s="42"/>
      <c r="F24" s="42"/>
      <c r="G24" s="42"/>
      <c r="H24" s="42"/>
      <c r="I24" s="42"/>
      <c r="J24" s="42"/>
      <c r="K24" s="43">
        <f>--J25</f>
        <v>1</v>
      </c>
    </row>
    <row r="25" spans="1:11" ht="15" customHeight="1" x14ac:dyDescent="0.25">
      <c r="A25" s="23"/>
      <c r="B25" s="24" t="str">
        <f>B23</f>
        <v>Sector la Vega calle 3 entre crr 2 y 3</v>
      </c>
      <c r="C25" s="25"/>
      <c r="D25" s="42"/>
      <c r="E25" s="42"/>
      <c r="F25" s="42"/>
      <c r="G25" s="42"/>
      <c r="H25" s="42"/>
      <c r="I25" s="42"/>
      <c r="J25" s="42">
        <v>1</v>
      </c>
      <c r="K25" s="43"/>
    </row>
    <row r="26" spans="1:11" ht="16.5" customHeight="1" x14ac:dyDescent="0.25">
      <c r="A26" s="23">
        <v>2.7</v>
      </c>
      <c r="B26" s="24" t="s">
        <v>140</v>
      </c>
      <c r="C26" s="25" t="s">
        <v>17</v>
      </c>
      <c r="D26" s="42"/>
      <c r="E26" s="42"/>
      <c r="F26" s="42"/>
      <c r="G26" s="42"/>
      <c r="H26" s="42"/>
      <c r="I26" s="42"/>
      <c r="J26" s="42"/>
      <c r="K26" s="43">
        <f>SUM(H27:H27)</f>
        <v>1.625</v>
      </c>
    </row>
    <row r="27" spans="1:11" ht="16.5" customHeight="1" x14ac:dyDescent="0.25">
      <c r="A27" s="23"/>
      <c r="B27" s="24" t="str">
        <f>B25</f>
        <v>Sector la Vega calle 3 entre crr 2 y 3</v>
      </c>
      <c r="C27" s="25"/>
      <c r="D27" s="42">
        <v>2.5</v>
      </c>
      <c r="E27" s="42">
        <v>0.5</v>
      </c>
      <c r="F27" s="42">
        <v>1.3</v>
      </c>
      <c r="G27" s="42"/>
      <c r="H27" s="42">
        <f>+D27*E27*F27</f>
        <v>1.625</v>
      </c>
      <c r="I27" s="42"/>
      <c r="J27" s="42"/>
      <c r="K27" s="43"/>
    </row>
    <row r="28" spans="1:11" ht="16.5" customHeight="1" x14ac:dyDescent="0.25">
      <c r="A28" s="23">
        <v>2.8</v>
      </c>
      <c r="B28" s="24" t="s">
        <v>127</v>
      </c>
      <c r="C28" s="25" t="s">
        <v>17</v>
      </c>
      <c r="D28" s="42"/>
      <c r="E28" s="42"/>
      <c r="F28" s="42"/>
      <c r="G28" s="42"/>
      <c r="H28" s="42"/>
      <c r="I28" s="42"/>
      <c r="J28" s="42"/>
      <c r="K28" s="43">
        <f>SUM(H29:H29)</f>
        <v>0.5</v>
      </c>
    </row>
    <row r="29" spans="1:11" ht="16.5" customHeight="1" x14ac:dyDescent="0.25">
      <c r="A29" s="23"/>
      <c r="B29" s="24" t="str">
        <f>B27</f>
        <v>Sector la Vega calle 3 entre crr 2 y 3</v>
      </c>
      <c r="C29" s="25"/>
      <c r="D29" s="42">
        <v>2.5</v>
      </c>
      <c r="E29" s="42">
        <v>1</v>
      </c>
      <c r="F29" s="42">
        <v>0.2</v>
      </c>
      <c r="G29" s="42"/>
      <c r="H29" s="42">
        <f>--D29*E29*F29</f>
        <v>0.5</v>
      </c>
      <c r="I29" s="42"/>
      <c r="J29" s="42"/>
      <c r="K29" s="43"/>
    </row>
    <row r="30" spans="1:11" ht="19.5" customHeight="1" x14ac:dyDescent="0.25">
      <c r="A30" s="23">
        <v>2.9</v>
      </c>
      <c r="B30" s="51" t="s">
        <v>166</v>
      </c>
      <c r="C30" s="52" t="s">
        <v>16</v>
      </c>
      <c r="D30" s="53"/>
      <c r="E30" s="53"/>
      <c r="F30" s="53"/>
      <c r="G30" s="53"/>
      <c r="H30" s="53"/>
      <c r="I30" s="53"/>
      <c r="J30" s="53"/>
      <c r="K30" s="54">
        <f>--G31</f>
        <v>0.88000000000000012</v>
      </c>
    </row>
    <row r="31" spans="1:11" ht="18.75" customHeight="1" x14ac:dyDescent="0.25">
      <c r="A31" s="23"/>
      <c r="B31" s="24" t="str">
        <f>B29</f>
        <v>Sector la Vega calle 3 entre crr 2 y 3</v>
      </c>
      <c r="C31" s="25"/>
      <c r="D31" s="42">
        <v>2.2000000000000002</v>
      </c>
      <c r="E31" s="42">
        <v>0.4</v>
      </c>
      <c r="F31" s="42"/>
      <c r="G31" s="42">
        <f>--D31*E31</f>
        <v>0.88000000000000012</v>
      </c>
      <c r="H31" s="42"/>
      <c r="I31" s="42"/>
      <c r="J31" s="42"/>
      <c r="K31" s="43"/>
    </row>
    <row r="32" spans="1:11" x14ac:dyDescent="0.25">
      <c r="A32" s="28">
        <v>2.1</v>
      </c>
      <c r="B32" s="29" t="s">
        <v>131</v>
      </c>
      <c r="C32" s="25" t="s">
        <v>16</v>
      </c>
      <c r="D32" s="42"/>
      <c r="E32" s="42"/>
      <c r="F32" s="42"/>
      <c r="G32" s="42"/>
      <c r="H32" s="42"/>
      <c r="I32" s="42"/>
      <c r="J32" s="42"/>
      <c r="K32" s="43">
        <f>--G33</f>
        <v>3</v>
      </c>
    </row>
    <row r="33" spans="1:11" ht="18.75" customHeight="1" x14ac:dyDescent="0.25">
      <c r="A33" s="23"/>
      <c r="B33" s="24" t="str">
        <f>B31</f>
        <v>Sector la Vega calle 3 entre crr 2 y 3</v>
      </c>
      <c r="C33" s="25"/>
      <c r="D33" s="42">
        <v>3</v>
      </c>
      <c r="E33" s="42">
        <v>1</v>
      </c>
      <c r="F33" s="42"/>
      <c r="G33" s="42">
        <f>--D33*E33</f>
        <v>3</v>
      </c>
      <c r="H33" s="42"/>
      <c r="I33" s="42"/>
      <c r="J33" s="42"/>
      <c r="K33" s="43"/>
    </row>
    <row r="34" spans="1:11" x14ac:dyDescent="0.25">
      <c r="A34" s="55">
        <v>3</v>
      </c>
      <c r="B34" s="864" t="s">
        <v>163</v>
      </c>
      <c r="C34" s="864"/>
      <c r="D34" s="864"/>
      <c r="E34" s="864"/>
      <c r="F34" s="864"/>
      <c r="G34" s="864"/>
      <c r="H34" s="864"/>
      <c r="I34" s="864"/>
      <c r="J34" s="864"/>
      <c r="K34" s="865"/>
    </row>
    <row r="35" spans="1:11" x14ac:dyDescent="0.25">
      <c r="A35" s="23">
        <v>4.0999999999999996</v>
      </c>
      <c r="B35" s="30" t="e">
        <f>+PRESUPUESTO!#REF!</f>
        <v>#REF!</v>
      </c>
      <c r="C35" s="25" t="s">
        <v>75</v>
      </c>
      <c r="D35" s="42"/>
      <c r="E35" s="42"/>
      <c r="F35" s="42"/>
      <c r="G35" s="42"/>
      <c r="H35" s="42"/>
      <c r="I35" s="42"/>
      <c r="J35" s="42"/>
      <c r="K35" s="43">
        <f>SUM(K36:K46)</f>
        <v>2328</v>
      </c>
    </row>
    <row r="36" spans="1:11" x14ac:dyDescent="0.25">
      <c r="A36" s="23"/>
      <c r="B36" s="24" t="s">
        <v>167</v>
      </c>
      <c r="C36" s="25"/>
      <c r="D36" s="44">
        <f>39.92+79.82+74.24+103.26+60.09+66.59+18.82+27</f>
        <v>469.74000000000007</v>
      </c>
      <c r="E36" s="42"/>
      <c r="F36" s="42"/>
      <c r="G36" s="42"/>
      <c r="H36" s="42"/>
      <c r="I36" s="42"/>
      <c r="J36" s="42"/>
      <c r="K36" s="45">
        <f>+D36</f>
        <v>469.74000000000007</v>
      </c>
    </row>
    <row r="37" spans="1:11" x14ac:dyDescent="0.25">
      <c r="A37" s="23"/>
      <c r="B37" s="24" t="s">
        <v>157</v>
      </c>
      <c r="C37" s="25"/>
      <c r="D37" s="44">
        <f>34.26+85.26+80.22+90.32+14.17</f>
        <v>304.23</v>
      </c>
      <c r="E37" s="42"/>
      <c r="F37" s="42"/>
      <c r="G37" s="42"/>
      <c r="H37" s="42"/>
      <c r="I37" s="42"/>
      <c r="J37" s="42"/>
      <c r="K37" s="45">
        <f t="shared" ref="K37:K43" si="0">+D37</f>
        <v>304.23</v>
      </c>
    </row>
    <row r="38" spans="1:11" x14ac:dyDescent="0.25">
      <c r="A38" s="23"/>
      <c r="B38" s="24" t="s">
        <v>168</v>
      </c>
      <c r="C38" s="25"/>
      <c r="D38" s="44">
        <f>21.71+11.22+12.57+47.95+38.64+14.74</f>
        <v>146.83000000000001</v>
      </c>
      <c r="E38" s="42"/>
      <c r="F38" s="42"/>
      <c r="G38" s="42"/>
      <c r="H38" s="42"/>
      <c r="I38" s="42"/>
      <c r="J38" s="42"/>
      <c r="K38" s="45">
        <f t="shared" si="0"/>
        <v>146.83000000000001</v>
      </c>
    </row>
    <row r="39" spans="1:11" x14ac:dyDescent="0.25">
      <c r="A39" s="23"/>
      <c r="B39" s="24" t="s">
        <v>158</v>
      </c>
      <c r="C39" s="25"/>
      <c r="D39" s="44">
        <f>42.91+56.52+56.63</f>
        <v>156.06</v>
      </c>
      <c r="E39" s="42"/>
      <c r="F39" s="42"/>
      <c r="G39" s="42"/>
      <c r="H39" s="42"/>
      <c r="I39" s="42"/>
      <c r="J39" s="42"/>
      <c r="K39" s="45">
        <f t="shared" si="0"/>
        <v>156.06</v>
      </c>
    </row>
    <row r="40" spans="1:11" x14ac:dyDescent="0.25">
      <c r="A40" s="23"/>
      <c r="B40" s="24" t="s">
        <v>169</v>
      </c>
      <c r="C40" s="25"/>
      <c r="D40" s="44">
        <v>180</v>
      </c>
      <c r="E40" s="42"/>
      <c r="F40" s="42"/>
      <c r="G40" s="42"/>
      <c r="H40" s="42"/>
      <c r="I40" s="42"/>
      <c r="J40" s="42"/>
      <c r="K40" s="45">
        <f t="shared" si="0"/>
        <v>180</v>
      </c>
    </row>
    <row r="41" spans="1:11" x14ac:dyDescent="0.25">
      <c r="A41" s="23"/>
      <c r="B41" s="24" t="s">
        <v>171</v>
      </c>
      <c r="C41" s="25"/>
      <c r="D41" s="44">
        <f>40.24+23.31+79.03</f>
        <v>142.57999999999998</v>
      </c>
      <c r="E41" s="42"/>
      <c r="F41" s="42"/>
      <c r="G41" s="42"/>
      <c r="H41" s="42"/>
      <c r="I41" s="42"/>
      <c r="J41" s="42"/>
      <c r="K41" s="45">
        <f t="shared" si="0"/>
        <v>142.57999999999998</v>
      </c>
    </row>
    <row r="42" spans="1:11" x14ac:dyDescent="0.25">
      <c r="A42" s="23"/>
      <c r="B42" s="24" t="s">
        <v>170</v>
      </c>
      <c r="C42" s="25"/>
      <c r="D42" s="44">
        <f>17.24+56.92+86.34+144+203</f>
        <v>507.5</v>
      </c>
      <c r="E42" s="42"/>
      <c r="F42" s="42"/>
      <c r="G42" s="42"/>
      <c r="H42" s="42"/>
      <c r="I42" s="42"/>
      <c r="J42" s="42"/>
      <c r="K42" s="45">
        <f t="shared" si="0"/>
        <v>507.5</v>
      </c>
    </row>
    <row r="43" spans="1:11" x14ac:dyDescent="0.25">
      <c r="A43" s="23"/>
      <c r="B43" s="24" t="s">
        <v>158</v>
      </c>
      <c r="C43" s="25"/>
      <c r="D43" s="44">
        <f>3*5</f>
        <v>15</v>
      </c>
      <c r="E43" s="42"/>
      <c r="F43" s="42"/>
      <c r="G43" s="42"/>
      <c r="H43" s="42"/>
      <c r="I43" s="42"/>
      <c r="J43" s="42"/>
      <c r="K43" s="45">
        <f t="shared" si="0"/>
        <v>15</v>
      </c>
    </row>
    <row r="44" spans="1:11" x14ac:dyDescent="0.25">
      <c r="A44" s="23"/>
      <c r="B44" s="24" t="s">
        <v>172</v>
      </c>
      <c r="C44" s="25"/>
      <c r="D44" s="44">
        <f>42.91+56.52+56.63</f>
        <v>156.06</v>
      </c>
      <c r="E44" s="42"/>
      <c r="F44" s="42"/>
      <c r="G44" s="42"/>
      <c r="H44" s="42"/>
      <c r="I44" s="42"/>
      <c r="J44" s="42"/>
      <c r="K44" s="45">
        <f t="shared" ref="K44:K45" si="1">+D44</f>
        <v>156.06</v>
      </c>
    </row>
    <row r="45" spans="1:11" x14ac:dyDescent="0.25">
      <c r="A45" s="23"/>
      <c r="B45" s="24" t="s">
        <v>173</v>
      </c>
      <c r="C45" s="25"/>
      <c r="D45" s="44">
        <v>180</v>
      </c>
      <c r="E45" s="42"/>
      <c r="F45" s="42"/>
      <c r="G45" s="42"/>
      <c r="H45" s="42"/>
      <c r="I45" s="42"/>
      <c r="J45" s="42"/>
      <c r="K45" s="45">
        <f t="shared" si="1"/>
        <v>180</v>
      </c>
    </row>
    <row r="46" spans="1:11" x14ac:dyDescent="0.25">
      <c r="A46" s="23"/>
      <c r="B46" s="24" t="s">
        <v>176</v>
      </c>
      <c r="C46" s="25"/>
      <c r="D46" s="44">
        <f>(10*1)+(10*6)</f>
        <v>70</v>
      </c>
      <c r="E46" s="42"/>
      <c r="F46" s="42"/>
      <c r="G46" s="42"/>
      <c r="H46" s="42"/>
      <c r="I46" s="42"/>
      <c r="J46" s="42"/>
      <c r="K46" s="45">
        <f t="shared" ref="K46" si="2">+D46</f>
        <v>70</v>
      </c>
    </row>
    <row r="47" spans="1:11" x14ac:dyDescent="0.25">
      <c r="A47" s="23">
        <v>4.2</v>
      </c>
      <c r="B47" s="30" t="e">
        <f>+PRESUPUESTO!#REF!</f>
        <v>#REF!</v>
      </c>
      <c r="C47" s="24" t="s">
        <v>5</v>
      </c>
      <c r="D47" s="42"/>
      <c r="E47" s="42"/>
      <c r="F47" s="42"/>
      <c r="G47" s="42"/>
      <c r="H47" s="42"/>
      <c r="I47" s="42"/>
      <c r="J47" s="42"/>
      <c r="K47" s="43">
        <f>+K48</f>
        <v>34</v>
      </c>
    </row>
    <row r="48" spans="1:11" x14ac:dyDescent="0.25">
      <c r="A48" s="23"/>
      <c r="B48" s="24" t="s">
        <v>175</v>
      </c>
      <c r="C48" s="25"/>
      <c r="D48" s="42"/>
      <c r="E48" s="42"/>
      <c r="F48" s="42"/>
      <c r="G48" s="42"/>
      <c r="H48" s="42"/>
      <c r="I48" s="42"/>
      <c r="J48" s="42">
        <v>34</v>
      </c>
      <c r="K48" s="45">
        <f>+J48</f>
        <v>34</v>
      </c>
    </row>
    <row r="49" spans="1:11" x14ac:dyDescent="0.25">
      <c r="A49" s="23">
        <v>4.3</v>
      </c>
      <c r="B49" s="30" t="e">
        <f>+PRESUPUESTO!#REF!</f>
        <v>#REF!</v>
      </c>
      <c r="C49" s="24" t="s">
        <v>5</v>
      </c>
      <c r="D49" s="42"/>
      <c r="E49" s="42"/>
      <c r="F49" s="42"/>
      <c r="G49" s="42"/>
      <c r="H49" s="42"/>
      <c r="I49" s="42"/>
      <c r="J49" s="42"/>
      <c r="K49" s="43">
        <f>+K50</f>
        <v>11</v>
      </c>
    </row>
    <row r="50" spans="1:11" x14ac:dyDescent="0.25">
      <c r="A50" s="23"/>
      <c r="B50" s="24" t="s">
        <v>174</v>
      </c>
      <c r="C50" s="25"/>
      <c r="D50" s="42"/>
      <c r="E50" s="42"/>
      <c r="F50" s="42"/>
      <c r="G50" s="42"/>
      <c r="H50" s="42"/>
      <c r="I50" s="42"/>
      <c r="J50" s="42">
        <v>11</v>
      </c>
      <c r="K50" s="45">
        <f>+J50</f>
        <v>11</v>
      </c>
    </row>
    <row r="51" spans="1:11" x14ac:dyDescent="0.25">
      <c r="A51" s="23"/>
      <c r="B51" s="24"/>
      <c r="C51" s="25"/>
      <c r="D51" s="25"/>
      <c r="E51" s="25"/>
      <c r="F51" s="25"/>
      <c r="G51" s="27"/>
      <c r="H51" s="25"/>
      <c r="I51" s="25"/>
      <c r="J51" s="25"/>
      <c r="K51" s="31"/>
    </row>
    <row r="52" spans="1:11" x14ac:dyDescent="0.25">
      <c r="A52" s="23"/>
      <c r="B52" s="24" t="s">
        <v>155</v>
      </c>
      <c r="C52" s="25"/>
      <c r="D52" s="25"/>
      <c r="E52" s="25" t="s">
        <v>154</v>
      </c>
      <c r="F52" s="25"/>
      <c r="G52" s="27"/>
      <c r="H52" s="25"/>
      <c r="I52" s="25"/>
      <c r="J52" s="25"/>
      <c r="K52" s="31"/>
    </row>
    <row r="53" spans="1:11" x14ac:dyDescent="0.25">
      <c r="A53" s="23"/>
      <c r="B53" s="24"/>
      <c r="C53" s="25"/>
      <c r="D53" s="25"/>
      <c r="E53" s="25"/>
      <c r="F53" s="25"/>
      <c r="G53" s="27"/>
      <c r="H53" s="25"/>
      <c r="I53" s="25"/>
      <c r="J53" s="25"/>
      <c r="K53" s="31"/>
    </row>
    <row r="54" spans="1:11" x14ac:dyDescent="0.25">
      <c r="A54" s="23"/>
      <c r="B54" s="24"/>
      <c r="C54" s="25"/>
      <c r="D54" s="25"/>
      <c r="E54" s="25"/>
      <c r="F54" s="25"/>
      <c r="G54" s="27"/>
      <c r="H54" s="25"/>
      <c r="I54" s="25"/>
      <c r="J54" s="25"/>
      <c r="K54" s="31"/>
    </row>
    <row r="55" spans="1:11" x14ac:dyDescent="0.25">
      <c r="A55" s="23"/>
      <c r="B55" s="38"/>
      <c r="C55" s="25"/>
      <c r="D55" s="25"/>
      <c r="E55" s="39"/>
      <c r="F55" s="39"/>
      <c r="G55" s="40"/>
      <c r="H55" s="39"/>
      <c r="I55" s="25"/>
      <c r="J55" s="25"/>
      <c r="K55" s="31"/>
    </row>
    <row r="56" spans="1:11" x14ac:dyDescent="0.25">
      <c r="A56" s="23"/>
      <c r="B56" s="26">
        <f>+PRESUPUESTO!A51</f>
        <v>0</v>
      </c>
      <c r="C56" s="32"/>
      <c r="D56" s="32"/>
      <c r="E56" s="22">
        <f>+PRESUPUESTO!C50</f>
        <v>0</v>
      </c>
      <c r="F56" s="25"/>
      <c r="G56" s="27"/>
      <c r="H56" s="25"/>
      <c r="I56" s="25"/>
      <c r="J56" s="25"/>
      <c r="K56" s="31"/>
    </row>
    <row r="57" spans="1:11" x14ac:dyDescent="0.25">
      <c r="A57" s="23"/>
      <c r="B57" s="29">
        <f>+PRESUPUESTO!A52</f>
        <v>0</v>
      </c>
      <c r="C57" s="25"/>
      <c r="D57" s="25"/>
      <c r="E57" s="25">
        <f>+PRESUPUESTO!C51</f>
        <v>0</v>
      </c>
      <c r="F57" s="25"/>
      <c r="G57" s="25"/>
      <c r="H57" s="25"/>
      <c r="I57" s="25"/>
      <c r="J57" s="25"/>
      <c r="K57" s="31"/>
    </row>
    <row r="58" spans="1:11" ht="15.75" thickBot="1" x14ac:dyDescent="0.3">
      <c r="A58" s="33"/>
      <c r="B58" s="41" t="e">
        <f>+PRESUPUESTO!#REF!</f>
        <v>#REF!</v>
      </c>
      <c r="C58" s="34"/>
      <c r="D58" s="34"/>
      <c r="E58" s="34">
        <f>+PRESUPUESTO!C52</f>
        <v>0</v>
      </c>
      <c r="F58" s="34"/>
      <c r="G58" s="34"/>
      <c r="H58" s="34"/>
      <c r="I58" s="34"/>
      <c r="J58" s="34"/>
      <c r="K58" s="35"/>
    </row>
  </sheetData>
  <mergeCells count="7">
    <mergeCell ref="B13:K13"/>
    <mergeCell ref="B34:K34"/>
    <mergeCell ref="A6:K6"/>
    <mergeCell ref="A1:K1"/>
    <mergeCell ref="A2:K2"/>
    <mergeCell ref="A3:K3"/>
    <mergeCell ref="A5:K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0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0"/>
  <sheetViews>
    <sheetView view="pageBreakPreview" topLeftCell="A16" zoomScaleNormal="100" zoomScaleSheetLayoutView="100" workbookViewId="0">
      <selection activeCell="M52" sqref="M52"/>
    </sheetView>
  </sheetViews>
  <sheetFormatPr baseColWidth="10" defaultColWidth="11.42578125" defaultRowHeight="12.75" x14ac:dyDescent="0.2"/>
  <cols>
    <col min="1" max="1" width="11.42578125" style="304"/>
    <col min="2" max="2" width="15.7109375" style="181" customWidth="1"/>
    <col min="3" max="3" width="54.28515625" style="181" customWidth="1"/>
    <col min="4" max="4" width="6.85546875" style="193" customWidth="1"/>
    <col min="5" max="5" width="9.85546875" style="193" customWidth="1"/>
    <col min="6" max="6" width="13.7109375" style="181" customWidth="1"/>
    <col min="7" max="7" width="14.140625" style="181" customWidth="1"/>
    <col min="8" max="8" width="9.85546875" style="181" customWidth="1"/>
    <col min="9" max="9" width="13.42578125" style="437" customWidth="1"/>
    <col min="10" max="11" width="16.28515625" style="437" customWidth="1"/>
    <col min="12" max="14" width="17.140625" style="437" customWidth="1"/>
    <col min="15" max="16" width="13.85546875" style="181" bestFit="1" customWidth="1"/>
    <col min="17" max="17" width="15.140625" style="181" bestFit="1" customWidth="1"/>
    <col min="18" max="18" width="13.42578125" style="181" bestFit="1" customWidth="1"/>
    <col min="19" max="16384" width="11.42578125" style="181"/>
  </cols>
  <sheetData>
    <row r="1" spans="1:16" ht="15" customHeight="1" x14ac:dyDescent="0.2">
      <c r="A1" s="906"/>
      <c r="B1" s="898"/>
      <c r="C1" s="931" t="s">
        <v>224</v>
      </c>
      <c r="D1" s="931"/>
      <c r="E1" s="931"/>
      <c r="F1" s="931"/>
      <c r="G1" s="918" t="s">
        <v>225</v>
      </c>
      <c r="H1" s="919"/>
      <c r="I1" s="919">
        <v>103</v>
      </c>
      <c r="J1" s="933"/>
      <c r="K1" s="925"/>
      <c r="L1" s="926"/>
      <c r="M1" s="508"/>
      <c r="N1" s="508"/>
    </row>
    <row r="2" spans="1:16" ht="15" customHeight="1" x14ac:dyDescent="0.2">
      <c r="A2" s="907"/>
      <c r="B2" s="899"/>
      <c r="C2" s="931"/>
      <c r="D2" s="931"/>
      <c r="E2" s="931"/>
      <c r="F2" s="931"/>
      <c r="G2" s="720" t="s">
        <v>195</v>
      </c>
      <c r="H2" s="750"/>
      <c r="I2" s="934">
        <v>51</v>
      </c>
      <c r="J2" s="935"/>
      <c r="K2" s="927"/>
      <c r="L2" s="928"/>
      <c r="M2" s="508"/>
      <c r="N2" s="508"/>
    </row>
    <row r="3" spans="1:16" ht="15" customHeight="1" x14ac:dyDescent="0.2">
      <c r="A3" s="907"/>
      <c r="B3" s="899"/>
      <c r="C3" s="731" t="s">
        <v>196</v>
      </c>
      <c r="D3" s="731"/>
      <c r="E3" s="731"/>
      <c r="F3" s="731"/>
      <c r="G3" s="722"/>
      <c r="H3" s="751"/>
      <c r="I3" s="936"/>
      <c r="J3" s="937"/>
      <c r="K3" s="927"/>
      <c r="L3" s="928"/>
      <c r="M3" s="508"/>
      <c r="N3" s="508"/>
    </row>
    <row r="4" spans="1:16" ht="15" customHeight="1" x14ac:dyDescent="0.2">
      <c r="A4" s="907"/>
      <c r="B4" s="899"/>
      <c r="C4" s="932" t="s">
        <v>197</v>
      </c>
      <c r="D4" s="932"/>
      <c r="E4" s="932"/>
      <c r="F4" s="932"/>
      <c r="G4" s="727" t="s">
        <v>198</v>
      </c>
      <c r="H4" s="754"/>
      <c r="I4" s="938">
        <v>1</v>
      </c>
      <c r="J4" s="939"/>
      <c r="K4" s="927"/>
      <c r="L4" s="928"/>
      <c r="M4" s="508"/>
      <c r="N4" s="508"/>
    </row>
    <row r="5" spans="1:16" ht="16.5" customHeight="1" x14ac:dyDescent="0.2">
      <c r="A5" s="907"/>
      <c r="B5" s="899"/>
      <c r="C5" s="729" t="s">
        <v>199</v>
      </c>
      <c r="D5" s="729"/>
      <c r="E5" s="729"/>
      <c r="F5" s="729"/>
      <c r="G5" s="720" t="s">
        <v>200</v>
      </c>
      <c r="H5" s="750"/>
      <c r="I5" s="940" t="s">
        <v>201</v>
      </c>
      <c r="J5" s="941"/>
      <c r="K5" s="927"/>
      <c r="L5" s="928"/>
      <c r="M5" s="508"/>
      <c r="N5" s="508"/>
    </row>
    <row r="6" spans="1:16" ht="15" customHeight="1" thickBot="1" x14ac:dyDescent="0.25">
      <c r="A6" s="908"/>
      <c r="B6" s="900"/>
      <c r="C6" s="729"/>
      <c r="D6" s="729"/>
      <c r="E6" s="729"/>
      <c r="F6" s="729"/>
      <c r="G6" s="923"/>
      <c r="H6" s="924"/>
      <c r="I6" s="942">
        <v>44216</v>
      </c>
      <c r="J6" s="943"/>
      <c r="K6" s="929"/>
      <c r="L6" s="930"/>
      <c r="M6" s="508"/>
      <c r="N6" s="508"/>
    </row>
    <row r="7" spans="1:16" ht="13.5" thickBot="1" x14ac:dyDescent="0.25">
      <c r="A7" s="554"/>
      <c r="B7" s="559"/>
      <c r="C7" s="559"/>
      <c r="D7" s="370"/>
      <c r="E7" s="370"/>
      <c r="F7" s="370"/>
      <c r="G7" s="370"/>
      <c r="H7" s="370"/>
      <c r="I7" s="435"/>
      <c r="J7" s="435"/>
      <c r="K7" s="435"/>
      <c r="L7" s="436"/>
    </row>
    <row r="8" spans="1:16" x14ac:dyDescent="0.2">
      <c r="A8" s="909" t="str">
        <f>PRESUPUESTO!A8</f>
        <v xml:space="preserve">ADECUACIÓN AL CENTRO DE PRIMERA INFANCIA FRONTERAS DE PAZ SEDE PUERTO COLON DEL MUNICIPIO DE SAN MIGUEL PUTUMAYO </v>
      </c>
      <c r="B8" s="910"/>
      <c r="C8" s="910"/>
      <c r="D8" s="910"/>
      <c r="E8" s="910"/>
      <c r="F8" s="910"/>
      <c r="G8" s="910"/>
      <c r="H8" s="910"/>
      <c r="I8" s="910"/>
      <c r="J8" s="910"/>
      <c r="K8" s="910"/>
      <c r="L8" s="911"/>
      <c r="M8" s="573"/>
      <c r="N8" s="509"/>
      <c r="O8" s="362"/>
      <c r="P8" s="362"/>
    </row>
    <row r="9" spans="1:16" ht="13.5" thickBot="1" x14ac:dyDescent="0.25">
      <c r="A9" s="912"/>
      <c r="B9" s="913"/>
      <c r="C9" s="913"/>
      <c r="D9" s="913"/>
      <c r="E9" s="913"/>
      <c r="F9" s="913"/>
      <c r="G9" s="913"/>
      <c r="H9" s="913"/>
      <c r="I9" s="913"/>
      <c r="J9" s="913"/>
      <c r="K9" s="913"/>
      <c r="L9" s="914"/>
      <c r="M9" s="573"/>
      <c r="N9" s="509"/>
      <c r="O9" s="362"/>
      <c r="P9" s="362"/>
    </row>
    <row r="10" spans="1:16" ht="13.5" thickBot="1" x14ac:dyDescent="0.25">
      <c r="A10" s="557"/>
      <c r="L10" s="436"/>
    </row>
    <row r="11" spans="1:16" ht="15" customHeight="1" thickBot="1" x14ac:dyDescent="0.25">
      <c r="A11" s="915" t="s">
        <v>190</v>
      </c>
      <c r="B11" s="916"/>
      <c r="C11" s="916"/>
      <c r="D11" s="916"/>
      <c r="E11" s="916"/>
      <c r="F11" s="916"/>
      <c r="G11" s="916"/>
      <c r="H11" s="916"/>
      <c r="I11" s="916"/>
      <c r="J11" s="916"/>
      <c r="K11" s="916"/>
      <c r="L11" s="917"/>
      <c r="M11" s="510"/>
      <c r="N11" s="510"/>
      <c r="O11" s="363"/>
      <c r="P11" s="363"/>
    </row>
    <row r="12" spans="1:16" x14ac:dyDescent="0.2">
      <c r="A12" s="558"/>
      <c r="B12" s="904"/>
      <c r="C12" s="905"/>
      <c r="D12" s="562"/>
      <c r="E12" s="562"/>
      <c r="F12" s="320"/>
      <c r="G12" s="320"/>
      <c r="H12" s="321"/>
      <c r="I12" s="438" t="s">
        <v>70</v>
      </c>
      <c r="J12" s="517" t="s">
        <v>71</v>
      </c>
      <c r="K12" s="517" t="s">
        <v>457</v>
      </c>
      <c r="L12" s="517" t="s">
        <v>493</v>
      </c>
      <c r="M12" s="511"/>
      <c r="N12" s="511"/>
      <c r="O12" s="364"/>
      <c r="P12" s="364"/>
    </row>
    <row r="13" spans="1:16" x14ac:dyDescent="0.2">
      <c r="A13" s="322" t="s">
        <v>3</v>
      </c>
      <c r="B13" s="902" t="s">
        <v>164</v>
      </c>
      <c r="C13" s="903"/>
      <c r="D13" s="323" t="s">
        <v>20</v>
      </c>
      <c r="E13" s="323" t="s">
        <v>21</v>
      </c>
      <c r="F13" s="323" t="s">
        <v>191</v>
      </c>
      <c r="G13" s="323" t="s">
        <v>192</v>
      </c>
      <c r="H13" s="409" t="s">
        <v>57</v>
      </c>
      <c r="I13" s="439"/>
      <c r="J13" s="518"/>
      <c r="K13" s="575"/>
      <c r="L13" s="522"/>
      <c r="N13" s="444"/>
      <c r="O13" s="327"/>
      <c r="P13" s="327"/>
    </row>
    <row r="14" spans="1:16" x14ac:dyDescent="0.2">
      <c r="A14" s="346">
        <v>1</v>
      </c>
      <c r="B14" s="880" t="str">
        <f>PRESUPUESTO!B14</f>
        <v>PRELIMINARES</v>
      </c>
      <c r="C14" s="881"/>
      <c r="D14" s="347"/>
      <c r="E14" s="347"/>
      <c r="F14" s="347"/>
      <c r="G14" s="347"/>
      <c r="H14" s="410"/>
      <c r="I14" s="440"/>
      <c r="J14" s="519"/>
      <c r="K14" s="576"/>
      <c r="L14" s="523"/>
      <c r="M14" s="574"/>
      <c r="N14" s="512"/>
      <c r="O14" s="327"/>
      <c r="P14" s="327"/>
    </row>
    <row r="15" spans="1:16" x14ac:dyDescent="0.2">
      <c r="A15" s="322">
        <f>PRESUPUESTO!A15</f>
        <v>1.1000000000000001</v>
      </c>
      <c r="B15" s="878" t="str">
        <f>PRESUPUESTO!B15</f>
        <v>RESANE SUPERFICIAL DE MAMPOSTERIA</v>
      </c>
      <c r="C15" s="879"/>
      <c r="D15" s="334" t="str">
        <f>PRESUPUESTO!D15</f>
        <v>M2</v>
      </c>
      <c r="E15" s="506">
        <f>PRESUPUESTO!E15</f>
        <v>7.5</v>
      </c>
      <c r="F15" s="411">
        <f>PRESUPUESTO!F15</f>
        <v>34899.550000000003</v>
      </c>
      <c r="G15" s="419">
        <f>ROUND(E15*F15,2)</f>
        <v>261746.63</v>
      </c>
      <c r="H15" s="335">
        <f>G15/G42</f>
        <v>6.5670449091065211E-3</v>
      </c>
      <c r="I15" s="439">
        <f>G15</f>
        <v>261746.63</v>
      </c>
      <c r="J15" s="439"/>
      <c r="K15" s="575"/>
      <c r="L15" s="522"/>
      <c r="N15" s="444"/>
      <c r="O15" s="327"/>
      <c r="P15" s="327"/>
    </row>
    <row r="16" spans="1:16" x14ac:dyDescent="0.2">
      <c r="A16" s="322">
        <f>PRESUPUESTO!A16</f>
        <v>1.2</v>
      </c>
      <c r="B16" s="878" t="str">
        <f>PRESUPUESTO!B16</f>
        <v>DEMOLICION DE ENCHAPE DE PISO CERAMICA INCLUYE CONTRAPISO</v>
      </c>
      <c r="C16" s="879"/>
      <c r="D16" s="334" t="str">
        <f>PRESUPUESTO!D16</f>
        <v>M2</v>
      </c>
      <c r="E16" s="334">
        <f>PRESUPUESTO!E16</f>
        <v>14.48</v>
      </c>
      <c r="F16" s="411">
        <f>PRESUPUESTO!F16</f>
        <v>29516.66</v>
      </c>
      <c r="G16" s="419">
        <f t="shared" ref="G16" si="0">ROUND(E16*F16,2)</f>
        <v>427401.24</v>
      </c>
      <c r="H16" s="335">
        <f>G16/G42</f>
        <v>1.0723206397300376E-2</v>
      </c>
      <c r="I16" s="439">
        <f>G16</f>
        <v>427401.24</v>
      </c>
      <c r="J16" s="439"/>
      <c r="K16" s="575"/>
      <c r="L16" s="522"/>
      <c r="N16" s="444"/>
      <c r="O16" s="327"/>
      <c r="P16" s="327"/>
    </row>
    <row r="17" spans="1:16" x14ac:dyDescent="0.2">
      <c r="A17" s="555">
        <f>PRESUPUESTO!A18</f>
        <v>2</v>
      </c>
      <c r="B17" s="880" t="str">
        <f>PRESUPUESTO!B18</f>
        <v>PINTURA</v>
      </c>
      <c r="C17" s="881"/>
      <c r="D17" s="348"/>
      <c r="E17" s="349"/>
      <c r="F17" s="350"/>
      <c r="G17" s="420"/>
      <c r="H17" s="351"/>
      <c r="I17" s="442"/>
      <c r="J17" s="442"/>
      <c r="K17" s="576"/>
      <c r="L17" s="523"/>
      <c r="M17" s="574"/>
      <c r="N17" s="513"/>
      <c r="O17" s="366"/>
      <c r="P17" s="366"/>
    </row>
    <row r="18" spans="1:16" ht="12.75" customHeight="1" x14ac:dyDescent="0.2">
      <c r="A18" s="323">
        <f>PRESUPUESTO!A19</f>
        <v>2.1</v>
      </c>
      <c r="B18" s="815" t="str">
        <f>PRESUPUESTO!B19</f>
        <v>SUMINISTRO Y APLICACIÓN ESTUCO PLASTICO ACRILICO SOBRE MUROS H MAX. 1.0M</v>
      </c>
      <c r="C18" s="816"/>
      <c r="D18" s="336" t="str">
        <f>PRESUPUESTO!D19</f>
        <v>M2</v>
      </c>
      <c r="E18" s="337">
        <f>PRESUPUESTO!E19</f>
        <v>247.47</v>
      </c>
      <c r="F18" s="338">
        <f>PRESUPUESTO!F19</f>
        <v>16676.88</v>
      </c>
      <c r="G18" s="419">
        <f>ROUND(E18*F18,2)</f>
        <v>4127027.49</v>
      </c>
      <c r="H18" s="507">
        <f>G18/G42</f>
        <v>0.10354431255885574</v>
      </c>
      <c r="I18" s="524">
        <f>G18</f>
        <v>4127027.49</v>
      </c>
      <c r="J18" s="522"/>
      <c r="K18" s="575"/>
      <c r="L18" s="522"/>
      <c r="N18" s="514"/>
      <c r="O18" s="365"/>
      <c r="P18" s="365"/>
    </row>
    <row r="19" spans="1:16" ht="12.75" customHeight="1" x14ac:dyDescent="0.2">
      <c r="A19" s="323">
        <f>PRESUPUESTO!A20</f>
        <v>2.2000000000000002</v>
      </c>
      <c r="B19" s="815" t="str">
        <f>PRESUPUESTO!B20</f>
        <v>VINILO INTERIOR TIPO 1 COLOR A CONVENIR (2 MANOS)</v>
      </c>
      <c r="C19" s="816"/>
      <c r="D19" s="336" t="str">
        <f>PRESUPUESTO!D20</f>
        <v>M2</v>
      </c>
      <c r="E19" s="337">
        <f>PRESUPUESTO!E20</f>
        <v>1417.81</v>
      </c>
      <c r="F19" s="338">
        <f>PRESUPUESTO!F20</f>
        <v>10310</v>
      </c>
      <c r="G19" s="419">
        <f>ROUND(E19*F19,2)</f>
        <v>14617621.1</v>
      </c>
      <c r="H19" s="507">
        <f>G19/G42</f>
        <v>0.36674617063074727</v>
      </c>
      <c r="I19" s="441"/>
      <c r="J19" s="441">
        <f>G19/2</f>
        <v>7308810.5499999998</v>
      </c>
      <c r="K19" s="441">
        <f>G19/2</f>
        <v>7308810.5499999998</v>
      </c>
      <c r="L19" s="522"/>
      <c r="N19" s="514"/>
      <c r="O19" s="365"/>
      <c r="P19" s="365"/>
    </row>
    <row r="20" spans="1:16" ht="12.75" customHeight="1" x14ac:dyDescent="0.2">
      <c r="A20" s="323">
        <f>PRESUPUESTO!A21</f>
        <v>2.2999999999999998</v>
      </c>
      <c r="B20" s="894" t="str">
        <f>PRESUPUESTO!B21</f>
        <v>VINILO EXTERIOR KORAZA COLOR A CONVENIR (2 MANOS)</v>
      </c>
      <c r="C20" s="895"/>
      <c r="D20" s="336" t="str">
        <f>PRESUPUESTO!D21</f>
        <v>M2</v>
      </c>
      <c r="E20" s="337">
        <f>PRESUPUESTO!E21</f>
        <v>232.7</v>
      </c>
      <c r="F20" s="338">
        <f>PRESUPUESTO!F21</f>
        <v>14761.67</v>
      </c>
      <c r="G20" s="560">
        <f>ROUND(E20*F20,2)</f>
        <v>3435040.61</v>
      </c>
      <c r="H20" s="561">
        <f>G20/G42</f>
        <v>8.6182832422616706E-2</v>
      </c>
      <c r="I20" s="441"/>
      <c r="J20" s="441">
        <f>G20/2</f>
        <v>1717520.3049999999</v>
      </c>
      <c r="K20" s="577">
        <f>G20/2</f>
        <v>1717520.3049999999</v>
      </c>
      <c r="L20" s="522"/>
      <c r="N20" s="514"/>
      <c r="O20" s="365"/>
      <c r="P20" s="365"/>
    </row>
    <row r="21" spans="1:16" x14ac:dyDescent="0.2">
      <c r="A21" s="266">
        <f>PRESUPUESTO!A22</f>
        <v>2.4</v>
      </c>
      <c r="B21" s="896" t="str">
        <f>PRESUPUESTO!B22</f>
        <v>SUMINISTRO Y APLICACIÓN PINTURA ANTICORROSIVA CON ESMALTE</v>
      </c>
      <c r="C21" s="896"/>
      <c r="D21" s="550" t="str">
        <f>PRESUPUESTO!D22</f>
        <v>M2</v>
      </c>
      <c r="E21" s="550">
        <f>PRESUPUESTO!E22</f>
        <v>7.5</v>
      </c>
      <c r="F21" s="338">
        <f>PRESUPUESTO!F22</f>
        <v>15225.75</v>
      </c>
      <c r="G21" s="560">
        <f>ROUND(E21*F21,2)</f>
        <v>114193.13</v>
      </c>
      <c r="H21" s="561">
        <f>G21/G42</f>
        <v>2.8650279586080601E-3</v>
      </c>
      <c r="I21" s="522"/>
      <c r="J21" s="441">
        <f>G21</f>
        <v>114193.13</v>
      </c>
      <c r="K21" s="575"/>
      <c r="L21" s="522"/>
      <c r="N21" s="514"/>
      <c r="O21" s="365"/>
      <c r="P21" s="365"/>
    </row>
    <row r="22" spans="1:16" x14ac:dyDescent="0.2">
      <c r="A22" s="555">
        <f>PRESUPUESTO!A24</f>
        <v>3</v>
      </c>
      <c r="B22" s="880" t="str">
        <f>PRESUPUESTO!B24</f>
        <v>CUBIERTA</v>
      </c>
      <c r="C22" s="881"/>
      <c r="D22" s="348"/>
      <c r="E22" s="349"/>
      <c r="F22" s="350"/>
      <c r="G22" s="420"/>
      <c r="H22" s="351"/>
      <c r="I22" s="442"/>
      <c r="J22" s="442"/>
      <c r="K22" s="576"/>
      <c r="L22" s="523"/>
      <c r="M22" s="574"/>
      <c r="N22" s="513"/>
      <c r="O22" s="366"/>
      <c r="P22" s="366"/>
    </row>
    <row r="23" spans="1:16" ht="12.75" customHeight="1" x14ac:dyDescent="0.2">
      <c r="A23" s="556">
        <f>PRESUPUESTO!A25</f>
        <v>3.1</v>
      </c>
      <c r="B23" s="815" t="str">
        <f>PRESUPUESTO!B25</f>
        <v>RESANE Y SELLADO DE PERFORACIONES EN CUBIERTA</v>
      </c>
      <c r="C23" s="816"/>
      <c r="D23" s="336" t="str">
        <f>PRESUPUESTO!D25</f>
        <v>UND</v>
      </c>
      <c r="E23" s="337">
        <f>PRESUPUESTO!E25</f>
        <v>1</v>
      </c>
      <c r="F23" s="338">
        <f>PRESUPUESTO!F25</f>
        <v>880382.5</v>
      </c>
      <c r="G23" s="419">
        <f t="shared" ref="G23" si="1">ROUND(E23*F23,2)</f>
        <v>880382.5</v>
      </c>
      <c r="H23" s="335">
        <f>G23/G42</f>
        <v>2.2088198097111975E-2</v>
      </c>
      <c r="I23" s="441"/>
      <c r="J23" s="441"/>
      <c r="K23" s="575">
        <f>G23</f>
        <v>880382.5</v>
      </c>
      <c r="L23" s="522"/>
      <c r="N23" s="514"/>
      <c r="O23" s="365"/>
      <c r="P23" s="365"/>
    </row>
    <row r="24" spans="1:16" x14ac:dyDescent="0.2">
      <c r="A24" s="555">
        <f>PRESUPUESTO!A27</f>
        <v>4</v>
      </c>
      <c r="B24" s="880" t="str">
        <f>PRESUPUESTO!B27</f>
        <v>REPARACIONES Y MONTAJES SANITARIOS</v>
      </c>
      <c r="C24" s="881"/>
      <c r="D24" s="348"/>
      <c r="E24" s="349"/>
      <c r="F24" s="350"/>
      <c r="G24" s="420"/>
      <c r="H24" s="351"/>
      <c r="I24" s="442"/>
      <c r="J24" s="442"/>
      <c r="K24" s="576"/>
      <c r="L24" s="523"/>
      <c r="M24" s="574"/>
      <c r="N24" s="513"/>
      <c r="O24" s="366"/>
      <c r="P24" s="366"/>
    </row>
    <row r="25" spans="1:16" x14ac:dyDescent="0.2">
      <c r="A25" s="556">
        <f>PRESUPUESTO!A28</f>
        <v>4.0999999999999996</v>
      </c>
      <c r="B25" s="889" t="str">
        <f>PRESUPUESTO!B28</f>
        <v>SUMINISTRO E INSTALACIÓN DE KIT DE LLAVES PARA LAVAMANOS</v>
      </c>
      <c r="C25" s="890"/>
      <c r="D25" s="505" t="str">
        <f>PRESUPUESTO!D28</f>
        <v>UND</v>
      </c>
      <c r="E25" s="337">
        <f>PRESUPUESTO!E28</f>
        <v>4</v>
      </c>
      <c r="F25" s="338">
        <f>PRESUPUESTO!F28</f>
        <v>161272.5</v>
      </c>
      <c r="G25" s="419">
        <f t="shared" ref="G25:G30" si="2">ROUND(E25*F25,2)</f>
        <v>645090</v>
      </c>
      <c r="H25" s="335">
        <f>G25/G42</f>
        <v>1.6184869315855284E-2</v>
      </c>
      <c r="I25" s="441"/>
      <c r="J25" s="441"/>
      <c r="K25" s="575">
        <f>G25</f>
        <v>645090</v>
      </c>
      <c r="L25" s="522"/>
      <c r="N25" s="514"/>
      <c r="O25" s="365"/>
      <c r="P25" s="365"/>
    </row>
    <row r="26" spans="1:16" x14ac:dyDescent="0.2">
      <c r="A26" s="556">
        <f>PRESUPUESTO!A29</f>
        <v>4.2</v>
      </c>
      <c r="B26" s="889" t="str">
        <f>PRESUPUESTO!B29</f>
        <v>SUMINISTRO E INSTALACIÓN DE KIT DE LLAVES PARA LAVAPLATOS</v>
      </c>
      <c r="C26" s="890"/>
      <c r="D26" s="505" t="str">
        <f>PRESUPUESTO!D31</f>
        <v>UND</v>
      </c>
      <c r="E26" s="337">
        <f>PRESUPUESTO!E29</f>
        <v>1</v>
      </c>
      <c r="F26" s="338">
        <f>PRESUPUESTO!F29</f>
        <v>78272.5</v>
      </c>
      <c r="G26" s="419">
        <f t="shared" si="2"/>
        <v>78272.5</v>
      </c>
      <c r="H26" s="335">
        <f>G26/G42</f>
        <v>1.9638037847824067E-3</v>
      </c>
      <c r="I26" s="441"/>
      <c r="J26" s="441"/>
      <c r="K26" s="575">
        <f>G26</f>
        <v>78272.5</v>
      </c>
      <c r="L26" s="522"/>
      <c r="N26" s="514"/>
      <c r="O26" s="365"/>
      <c r="P26" s="365"/>
    </row>
    <row r="27" spans="1:16" x14ac:dyDescent="0.2">
      <c r="A27" s="556">
        <f>PRESUPUESTO!A30</f>
        <v>4.3</v>
      </c>
      <c r="B27" s="887" t="str">
        <f>PRESUPUESTO!B30</f>
        <v>SUMINISTRO E INSTALACIÓN DE KIT DE LLAVES PARA BAÑERA</v>
      </c>
      <c r="C27" s="888"/>
      <c r="D27" s="505" t="str">
        <f>PRESUPUESTO!D30</f>
        <v>UND</v>
      </c>
      <c r="E27" s="337">
        <f>PRESUPUESTO!E30</f>
        <v>1</v>
      </c>
      <c r="F27" s="338">
        <f>PRESUPUESTO!F30</f>
        <v>86815.5</v>
      </c>
      <c r="G27" s="419">
        <f t="shared" si="2"/>
        <v>86815.5</v>
      </c>
      <c r="H27" s="335">
        <f>G27/G42</f>
        <v>2.1781418439142356E-3</v>
      </c>
      <c r="I27" s="441"/>
      <c r="J27" s="441"/>
      <c r="K27" s="575">
        <f>G27</f>
        <v>86815.5</v>
      </c>
      <c r="L27" s="522"/>
      <c r="N27" s="514"/>
      <c r="O27" s="365"/>
      <c r="P27" s="365"/>
    </row>
    <row r="28" spans="1:16" ht="29.25" customHeight="1" x14ac:dyDescent="0.2">
      <c r="A28" s="556">
        <f>PRESUPUESTO!A31</f>
        <v>4.4000000000000004</v>
      </c>
      <c r="B28" s="815" t="str">
        <f>PRESUPUESTO!B31</f>
        <v>SUMINISTRO E INSTALACIÓN DE KIT DE GRIFERÍA INTERNA PARA TANQUE SANITARIO TIPO PUSH (USO INFANTIL EN CDI, INCLUYE TODOS LOS ACCESORIOS)</v>
      </c>
      <c r="C28" s="816"/>
      <c r="D28" s="505" t="str">
        <f>PRESUPUESTO!D31</f>
        <v>UND</v>
      </c>
      <c r="E28" s="337">
        <f>PRESUPUESTO!E31</f>
        <v>7</v>
      </c>
      <c r="F28" s="338">
        <f>PRESUPUESTO!F31</f>
        <v>143272.5</v>
      </c>
      <c r="G28" s="419">
        <f t="shared" si="2"/>
        <v>1002907.5</v>
      </c>
      <c r="H28" s="507">
        <f>G28/G42</f>
        <v>2.51622670067605E-2</v>
      </c>
      <c r="I28" s="441"/>
      <c r="J28" s="441"/>
      <c r="K28" s="575">
        <f>G28</f>
        <v>1002907.5</v>
      </c>
      <c r="L28" s="522"/>
      <c r="N28" s="514"/>
      <c r="O28" s="365"/>
      <c r="P28" s="365"/>
    </row>
    <row r="29" spans="1:16" ht="27" customHeight="1" x14ac:dyDescent="0.2">
      <c r="A29" s="556">
        <f>PRESUPUESTO!A32</f>
        <v>4.5</v>
      </c>
      <c r="B29" s="813" t="str">
        <f>PRESUPUESTO!B32</f>
        <v xml:space="preserve">SUMINISTRO E INSTALACIÓN DE KIT GRIFERIA TANQUE SANITARIO TIPO PUSH(INCLUYE TODOS LOS ACCESORIOS) </v>
      </c>
      <c r="C29" s="814"/>
      <c r="D29" s="505" t="str">
        <f>PRESUPUESTO!D32</f>
        <v>UND</v>
      </c>
      <c r="E29" s="337">
        <f>PRESUPUESTO!E32</f>
        <v>3</v>
      </c>
      <c r="F29" s="338">
        <f>PRESUPUESTO!F32</f>
        <v>93636.11</v>
      </c>
      <c r="G29" s="419">
        <f t="shared" si="2"/>
        <v>280908.33</v>
      </c>
      <c r="H29" s="507">
        <f>G29/G42</f>
        <v>7.0477989284985819E-3</v>
      </c>
      <c r="I29" s="441"/>
      <c r="J29" s="441"/>
      <c r="K29" s="575">
        <f>G29</f>
        <v>280908.33</v>
      </c>
      <c r="L29" s="522"/>
      <c r="N29" s="514"/>
      <c r="O29" s="365"/>
      <c r="P29" s="365"/>
    </row>
    <row r="30" spans="1:16" x14ac:dyDescent="0.2">
      <c r="A30" s="556">
        <f>PRESUPUESTO!A33</f>
        <v>4.5999999999999996</v>
      </c>
      <c r="B30" s="892" t="str">
        <f>PRESUPUESTO!B33</f>
        <v xml:space="preserve">SONDEO DE REDES SANITARIAS </v>
      </c>
      <c r="C30" s="893"/>
      <c r="D30" s="505" t="str">
        <f>PRESUPUESTO!D33</f>
        <v>M</v>
      </c>
      <c r="E30" s="337">
        <f>PRESUPUESTO!E33</f>
        <v>80</v>
      </c>
      <c r="F30" s="338">
        <f>PRESUPUESTO!F33</f>
        <v>5336.11</v>
      </c>
      <c r="G30" s="419">
        <f t="shared" si="2"/>
        <v>426888.8</v>
      </c>
      <c r="H30" s="335">
        <f>G30/G42</f>
        <v>1.071034962625724E-2</v>
      </c>
      <c r="I30" s="441"/>
      <c r="J30" s="441"/>
      <c r="K30" s="575"/>
      <c r="L30" s="522">
        <f>G30</f>
        <v>426888.8</v>
      </c>
      <c r="N30" s="514"/>
      <c r="O30" s="365"/>
      <c r="P30" s="365"/>
    </row>
    <row r="31" spans="1:16" x14ac:dyDescent="0.2">
      <c r="A31" s="323">
        <f>PRESUPUESTO!A34</f>
        <v>4.7</v>
      </c>
      <c r="B31" s="891" t="str">
        <f>PRESUPUESTO!B34</f>
        <v>ENCHAPE DE PISO</v>
      </c>
      <c r="C31" s="891"/>
      <c r="D31" s="334" t="str">
        <f>PRESUPUESTO!D34</f>
        <v>M2</v>
      </c>
      <c r="E31" s="563">
        <f>PRESUPUESTO!E34</f>
        <v>10.48</v>
      </c>
      <c r="F31" s="564">
        <f>PRESUPUESTO!F34</f>
        <v>105676.5</v>
      </c>
      <c r="G31" s="419">
        <f>ROUND(E31*F31,2)</f>
        <v>1107489.72</v>
      </c>
      <c r="H31" s="565">
        <f>G31/G42</f>
        <v>2.7786163770719061E-2</v>
      </c>
      <c r="I31" s="524"/>
      <c r="J31" s="524"/>
      <c r="K31" s="575"/>
      <c r="L31" s="522">
        <f>G31</f>
        <v>1107489.72</v>
      </c>
      <c r="N31" s="514"/>
      <c r="O31" s="365"/>
      <c r="P31" s="365"/>
    </row>
    <row r="32" spans="1:16" ht="26.25" customHeight="1" x14ac:dyDescent="0.2">
      <c r="A32" s="266">
        <f>PRESUPUESTO!A35</f>
        <v>4.8</v>
      </c>
      <c r="B32" s="885" t="str">
        <f>PRESUPUESTO!B35</f>
        <v>SERVICIO INTEGRAL DE MANTENIMIENTO DEL SISTEMA DE PRESURIZACIÓN (PREVENTIVO, CORRECTIVO Y RUTINARIO, CON ACCESORIOS)</v>
      </c>
      <c r="C32" s="886"/>
      <c r="D32" s="550" t="str">
        <f>PRESUPUESTO!D35</f>
        <v>UND</v>
      </c>
      <c r="E32" s="566">
        <f>PRESUPUESTO!E35</f>
        <v>1</v>
      </c>
      <c r="F32" s="597">
        <f>PRESUPUESTO!F35</f>
        <v>2354464.25</v>
      </c>
      <c r="G32" s="419">
        <f>ROUND(E32*F32,2)</f>
        <v>2354464.25</v>
      </c>
      <c r="H32" s="565">
        <f>G32/G42</f>
        <v>5.9071906548083558E-2</v>
      </c>
      <c r="I32" s="522"/>
      <c r="J32" s="522"/>
      <c r="K32" s="575"/>
      <c r="L32" s="522">
        <f>G32</f>
        <v>2354464.25</v>
      </c>
    </row>
    <row r="33" spans="1:18" x14ac:dyDescent="0.2">
      <c r="A33" s="555"/>
      <c r="B33" s="880" t="str">
        <f>PRESUPUESTO!B37</f>
        <v>ASEO GENERAL</v>
      </c>
      <c r="C33" s="881"/>
      <c r="D33" s="348"/>
      <c r="E33" s="349"/>
      <c r="F33" s="350"/>
      <c r="G33" s="420"/>
      <c r="H33" s="351"/>
      <c r="I33" s="442"/>
      <c r="J33" s="442"/>
      <c r="K33" s="576"/>
      <c r="L33" s="523"/>
      <c r="M33" s="574"/>
      <c r="N33" s="513"/>
      <c r="O33" s="366"/>
      <c r="P33" s="366"/>
    </row>
    <row r="34" spans="1:18" ht="12.75" customHeight="1" x14ac:dyDescent="0.2">
      <c r="A34" s="556">
        <f>PRESUPUESTO!A38</f>
        <v>5.0999999999999996</v>
      </c>
      <c r="B34" s="815" t="str">
        <f>PRESUPUESTO!B38</f>
        <v xml:space="preserve">LIMPIEZA FINAL DEL AREA INTERVENIDA Y RETIRO DE DESECHOS </v>
      </c>
      <c r="C34" s="816"/>
      <c r="D34" s="336" t="str">
        <f>PRESUPUESTO!D38</f>
        <v>UND</v>
      </c>
      <c r="E34" s="337">
        <f>PRESUPUESTO!E38</f>
        <v>1</v>
      </c>
      <c r="F34" s="338">
        <f>PRESUPUESTO!F38</f>
        <v>348900</v>
      </c>
      <c r="G34" s="419">
        <f t="shared" ref="G34" si="3">ROUND(E34*F34,2)</f>
        <v>348900</v>
      </c>
      <c r="H34" s="335">
        <f>G34/G42</f>
        <v>8.7536636815047641E-3</v>
      </c>
      <c r="I34" s="441"/>
      <c r="J34" s="441"/>
      <c r="K34" s="522"/>
      <c r="L34" s="575">
        <f>G34</f>
        <v>348900</v>
      </c>
      <c r="N34" s="514"/>
      <c r="O34" s="365"/>
      <c r="P34" s="365"/>
    </row>
    <row r="35" spans="1:18" ht="12.75" customHeight="1" x14ac:dyDescent="0.2">
      <c r="A35" s="614"/>
      <c r="B35" s="615"/>
      <c r="C35" s="615"/>
      <c r="D35" s="616"/>
      <c r="E35" s="617"/>
      <c r="F35" s="618"/>
      <c r="G35" s="419"/>
      <c r="H35" s="335"/>
      <c r="I35" s="441"/>
      <c r="J35" s="441"/>
      <c r="L35" s="575"/>
      <c r="N35" s="514"/>
      <c r="O35" s="365"/>
      <c r="P35" s="365"/>
    </row>
    <row r="36" spans="1:18" s="303" customFormat="1" ht="15" customHeight="1" x14ac:dyDescent="0.2">
      <c r="A36" s="901" t="s">
        <v>25</v>
      </c>
      <c r="B36" s="845"/>
      <c r="C36" s="845"/>
      <c r="D36" s="845"/>
      <c r="E36" s="845"/>
      <c r="F36" s="846"/>
      <c r="G36" s="421">
        <f t="shared" ref="G36:L36" si="4">SUM(G15:G34)</f>
        <v>30195149.299999997</v>
      </c>
      <c r="H36" s="324">
        <f t="shared" si="4"/>
        <v>0.75757575748072237</v>
      </c>
      <c r="I36" s="434">
        <f t="shared" si="4"/>
        <v>4816175.3600000003</v>
      </c>
      <c r="J36" s="520">
        <f t="shared" si="4"/>
        <v>9140523.9850000013</v>
      </c>
      <c r="K36" s="520">
        <f t="shared" si="4"/>
        <v>12000707.185000001</v>
      </c>
      <c r="L36" s="520">
        <f t="shared" si="4"/>
        <v>4237742.7699999996</v>
      </c>
      <c r="M36" s="515"/>
      <c r="N36" s="515"/>
      <c r="O36" s="367"/>
      <c r="P36" s="367"/>
    </row>
    <row r="37" spans="1:18" s="303" customFormat="1" ht="15" customHeight="1" x14ac:dyDescent="0.2">
      <c r="A37" s="596"/>
      <c r="B37" s="548"/>
      <c r="C37" s="548"/>
      <c r="D37" s="548"/>
      <c r="E37" s="548"/>
      <c r="F37" s="549"/>
      <c r="G37" s="421"/>
      <c r="H37" s="324"/>
      <c r="I37" s="434"/>
      <c r="J37" s="520"/>
      <c r="K37" s="520"/>
      <c r="L37" s="520"/>
      <c r="M37" s="515"/>
      <c r="N37" s="515"/>
      <c r="O37" s="367"/>
      <c r="P37" s="367"/>
    </row>
    <row r="38" spans="1:18" x14ac:dyDescent="0.2">
      <c r="A38" s="882" t="s">
        <v>178</v>
      </c>
      <c r="B38" s="883"/>
      <c r="C38" s="883"/>
      <c r="D38" s="883"/>
      <c r="E38" s="884"/>
      <c r="F38" s="315">
        <v>0.27</v>
      </c>
      <c r="G38" s="422">
        <f>G36*F38</f>
        <v>8152690.3109999998</v>
      </c>
      <c r="H38" s="325">
        <f>G38/G$42</f>
        <v>0.204545454519795</v>
      </c>
      <c r="I38" s="434">
        <f>I36*F38</f>
        <v>1300367.3472000002</v>
      </c>
      <c r="J38" s="434">
        <f>J36*F38</f>
        <v>2467941.4759500003</v>
      </c>
      <c r="K38" s="434">
        <f>K36*F38</f>
        <v>3240190.9399500005</v>
      </c>
      <c r="L38" s="434">
        <f>L36*F38</f>
        <v>1144190.5478999999</v>
      </c>
      <c r="M38" s="515"/>
      <c r="N38" s="515"/>
      <c r="O38" s="367"/>
      <c r="P38" s="367"/>
    </row>
    <row r="39" spans="1:18" x14ac:dyDescent="0.2">
      <c r="A39" s="882" t="s">
        <v>61</v>
      </c>
      <c r="B39" s="883"/>
      <c r="C39" s="883"/>
      <c r="D39" s="883"/>
      <c r="E39" s="884"/>
      <c r="F39" s="315">
        <v>0.02</v>
      </c>
      <c r="G39" s="422">
        <f>ROUND((F39*G$36),2)</f>
        <v>603902.99</v>
      </c>
      <c r="H39" s="325">
        <f t="shared" ref="H39:H40" si="5">G39/G$42</f>
        <v>1.5151515249971725E-2</v>
      </c>
      <c r="I39" s="434">
        <f>I36*$F$39</f>
        <v>96323.507200000007</v>
      </c>
      <c r="J39" s="434">
        <f t="shared" ref="J39:L39" si="6">J36*$F$39</f>
        <v>182810.47970000003</v>
      </c>
      <c r="K39" s="434">
        <f t="shared" si="6"/>
        <v>240014.14370000002</v>
      </c>
      <c r="L39" s="434">
        <f t="shared" si="6"/>
        <v>84754.855399999986</v>
      </c>
      <c r="M39" s="515"/>
      <c r="N39" s="515"/>
      <c r="O39" s="367"/>
      <c r="P39" s="367"/>
    </row>
    <row r="40" spans="1:18" x14ac:dyDescent="0.2">
      <c r="A40" s="882" t="s">
        <v>62</v>
      </c>
      <c r="B40" s="883"/>
      <c r="C40" s="883"/>
      <c r="D40" s="883"/>
      <c r="E40" s="884"/>
      <c r="F40" s="315">
        <v>0.03</v>
      </c>
      <c r="G40" s="422">
        <f t="shared" ref="G40" si="7">ROUND((F40*G$36),2)</f>
        <v>905854.48</v>
      </c>
      <c r="H40" s="325">
        <f t="shared" si="5"/>
        <v>2.2727272749510988E-2</v>
      </c>
      <c r="I40" s="434">
        <f>I36*$F$40</f>
        <v>144485.26080000002</v>
      </c>
      <c r="J40" s="434">
        <f t="shared" ref="J40:L40" si="8">J36*$F$40</f>
        <v>274215.71955000004</v>
      </c>
      <c r="K40" s="434">
        <f t="shared" si="8"/>
        <v>360021.21555000002</v>
      </c>
      <c r="L40" s="434">
        <f t="shared" si="8"/>
        <v>127132.28309999999</v>
      </c>
      <c r="M40" s="515"/>
      <c r="N40" s="515"/>
      <c r="O40" s="367"/>
      <c r="P40" s="367"/>
    </row>
    <row r="41" spans="1:18" s="303" customFormat="1" ht="15" customHeight="1" x14ac:dyDescent="0.2">
      <c r="A41" s="901" t="s">
        <v>227</v>
      </c>
      <c r="B41" s="845"/>
      <c r="C41" s="845"/>
      <c r="D41" s="845"/>
      <c r="E41" s="845"/>
      <c r="F41" s="846"/>
      <c r="G41" s="418">
        <f>SUM(G38:G40)</f>
        <v>9662447.7809999995</v>
      </c>
      <c r="H41" s="326">
        <f>SUM(H38:H40)</f>
        <v>0.24242424251927769</v>
      </c>
      <c r="I41" s="434">
        <f>SUM(I38:I40)</f>
        <v>1541176.1152000003</v>
      </c>
      <c r="J41" s="434">
        <f t="shared" ref="J41:L41" si="9">SUM(J38:J40)</f>
        <v>2924967.6752000004</v>
      </c>
      <c r="K41" s="434">
        <f t="shared" si="9"/>
        <v>3840226.2992000002</v>
      </c>
      <c r="L41" s="434">
        <f t="shared" si="9"/>
        <v>1356077.6863999998</v>
      </c>
      <c r="M41" s="515"/>
      <c r="N41" s="515"/>
      <c r="O41" s="367"/>
      <c r="P41" s="367"/>
    </row>
    <row r="42" spans="1:18" s="303" customFormat="1" ht="13.5" thickBot="1" x14ac:dyDescent="0.25">
      <c r="A42" s="920" t="s">
        <v>228</v>
      </c>
      <c r="B42" s="921"/>
      <c r="C42" s="921"/>
      <c r="D42" s="921"/>
      <c r="E42" s="921"/>
      <c r="F42" s="922"/>
      <c r="G42" s="423">
        <f>G41+G36</f>
        <v>39857597.081</v>
      </c>
      <c r="H42" s="359">
        <f>H36+H41</f>
        <v>1</v>
      </c>
      <c r="I42" s="443">
        <f>I$36+I$41</f>
        <v>6357351.4752000012</v>
      </c>
      <c r="J42" s="443">
        <f t="shared" ref="J42:L42" si="10">J$36+J$41</f>
        <v>12065491.660200002</v>
      </c>
      <c r="K42" s="443">
        <f t="shared" si="10"/>
        <v>15840933.484200001</v>
      </c>
      <c r="L42" s="443">
        <f t="shared" si="10"/>
        <v>5593820.4563999996</v>
      </c>
      <c r="M42" s="516"/>
      <c r="N42" s="516"/>
      <c r="O42" s="367"/>
      <c r="P42" s="367"/>
      <c r="Q42" s="368"/>
      <c r="R42" s="369"/>
    </row>
    <row r="43" spans="1:18" x14ac:dyDescent="0.2">
      <c r="A43" s="364"/>
      <c r="B43" s="328"/>
      <c r="C43" s="328"/>
      <c r="D43" s="328"/>
      <c r="E43" s="328"/>
      <c r="F43" s="328"/>
      <c r="G43" s="329"/>
      <c r="H43" s="330"/>
      <c r="I43" s="444"/>
      <c r="J43" s="444"/>
      <c r="K43" s="444"/>
    </row>
    <row r="44" spans="1:18" x14ac:dyDescent="0.2">
      <c r="A44" s="364"/>
      <c r="B44" s="328"/>
      <c r="C44" s="328"/>
      <c r="D44" s="328"/>
      <c r="E44" s="328"/>
      <c r="F44" s="328"/>
      <c r="G44" s="329"/>
      <c r="H44" s="330"/>
      <c r="I44" s="444"/>
      <c r="J44" s="444"/>
      <c r="K44" s="444"/>
    </row>
    <row r="45" spans="1:18" x14ac:dyDescent="0.2">
      <c r="A45" s="364"/>
      <c r="B45" s="327"/>
      <c r="C45" s="327"/>
      <c r="D45" s="328"/>
      <c r="E45" s="328"/>
      <c r="F45" s="327"/>
      <c r="G45" s="331"/>
      <c r="H45" s="327"/>
      <c r="I45" s="444"/>
      <c r="J45" s="444"/>
      <c r="K45" s="444"/>
    </row>
    <row r="46" spans="1:18" x14ac:dyDescent="0.2">
      <c r="A46" s="364"/>
      <c r="B46" s="327"/>
      <c r="C46" s="332"/>
      <c r="D46" s="328"/>
      <c r="E46" s="328"/>
      <c r="F46" s="327"/>
      <c r="G46" s="331"/>
      <c r="H46" s="327"/>
      <c r="I46" s="444"/>
      <c r="J46" s="444"/>
      <c r="K46" s="444"/>
    </row>
    <row r="47" spans="1:18" ht="16.5" x14ac:dyDescent="0.3">
      <c r="A47" s="364"/>
      <c r="B47" s="327"/>
      <c r="C47" s="248"/>
      <c r="D47" s="328"/>
      <c r="E47" s="328"/>
      <c r="F47" s="327"/>
      <c r="G47" s="331"/>
      <c r="H47" s="333"/>
      <c r="I47" s="444"/>
      <c r="J47" s="444"/>
      <c r="K47" s="444"/>
    </row>
    <row r="48" spans="1:18" ht="16.5" x14ac:dyDescent="0.3">
      <c r="A48" s="364"/>
      <c r="B48" s="327"/>
      <c r="C48" s="201"/>
      <c r="D48" s="328"/>
      <c r="E48" s="328"/>
      <c r="F48" s="327"/>
      <c r="G48" s="331"/>
      <c r="H48" s="327"/>
      <c r="I48" s="444"/>
      <c r="J48" s="444"/>
      <c r="K48" s="444"/>
    </row>
    <row r="49" spans="1:11" ht="16.5" x14ac:dyDescent="0.3">
      <c r="A49" s="364"/>
      <c r="B49" s="327"/>
      <c r="C49" s="249"/>
      <c r="D49" s="328"/>
      <c r="E49" s="328"/>
      <c r="F49" s="327"/>
      <c r="G49" s="331"/>
      <c r="H49" s="327"/>
      <c r="I49" s="444"/>
      <c r="J49" s="444"/>
      <c r="K49" s="444"/>
    </row>
    <row r="50" spans="1:11" x14ac:dyDescent="0.2">
      <c r="A50" s="897"/>
      <c r="B50" s="897"/>
      <c r="C50" s="897"/>
      <c r="D50" s="897"/>
      <c r="E50" s="897"/>
      <c r="F50" s="327"/>
      <c r="G50" s="327"/>
      <c r="H50" s="327"/>
      <c r="I50" s="444"/>
      <c r="J50" s="444"/>
      <c r="K50" s="444"/>
    </row>
  </sheetData>
  <mergeCells count="48">
    <mergeCell ref="K1:L6"/>
    <mergeCell ref="C1:F2"/>
    <mergeCell ref="C4:F4"/>
    <mergeCell ref="C3:F3"/>
    <mergeCell ref="C5:F6"/>
    <mergeCell ref="I1:J1"/>
    <mergeCell ref="I2:J3"/>
    <mergeCell ref="I4:J4"/>
    <mergeCell ref="I5:J5"/>
    <mergeCell ref="I6:J6"/>
    <mergeCell ref="A50:E50"/>
    <mergeCell ref="B1:B6"/>
    <mergeCell ref="A36:F36"/>
    <mergeCell ref="B13:C13"/>
    <mergeCell ref="B12:C12"/>
    <mergeCell ref="A1:A6"/>
    <mergeCell ref="A8:L9"/>
    <mergeCell ref="A11:L11"/>
    <mergeCell ref="G1:H1"/>
    <mergeCell ref="A41:F41"/>
    <mergeCell ref="B15:C15"/>
    <mergeCell ref="A42:F42"/>
    <mergeCell ref="B14:C14"/>
    <mergeCell ref="G2:H3"/>
    <mergeCell ref="G4:H4"/>
    <mergeCell ref="G5:H6"/>
    <mergeCell ref="A40:E40"/>
    <mergeCell ref="A39:E39"/>
    <mergeCell ref="B17:C17"/>
    <mergeCell ref="B18:C18"/>
    <mergeCell ref="B23:C23"/>
    <mergeCell ref="B27:C27"/>
    <mergeCell ref="B26:C26"/>
    <mergeCell ref="B31:C31"/>
    <mergeCell ref="B30:C30"/>
    <mergeCell ref="B33:C33"/>
    <mergeCell ref="B34:C34"/>
    <mergeCell ref="B24:C24"/>
    <mergeCell ref="B25:C25"/>
    <mergeCell ref="B20:C20"/>
    <mergeCell ref="B21:C21"/>
    <mergeCell ref="B28:C28"/>
    <mergeCell ref="B16:C16"/>
    <mergeCell ref="B22:C22"/>
    <mergeCell ref="B19:C19"/>
    <mergeCell ref="A38:E38"/>
    <mergeCell ref="B32:C32"/>
    <mergeCell ref="B29:C29"/>
  </mergeCells>
  <phoneticPr fontId="29" type="noConversion"/>
  <printOptions horizontalCentered="1" verticalCentered="1"/>
  <pageMargins left="0.59055118110236227" right="0.59055118110236227" top="0.74803149606299213" bottom="0.74803149606299213" header="0.31496062992125984" footer="0.31496062992125984"/>
  <pageSetup scale="60" orientation="landscape" horizontalDpi="360" verticalDpi="36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0"/>
  <sheetViews>
    <sheetView view="pageBreakPreview" topLeftCell="A22" zoomScaleNormal="100" zoomScaleSheetLayoutView="100" workbookViewId="0">
      <selection activeCell="K54" sqref="K54"/>
    </sheetView>
  </sheetViews>
  <sheetFormatPr baseColWidth="10" defaultColWidth="11.42578125" defaultRowHeight="12.75" x14ac:dyDescent="0.2"/>
  <cols>
    <col min="1" max="1" width="11.42578125" style="304"/>
    <col min="2" max="2" width="15.7109375" style="181" customWidth="1"/>
    <col min="3" max="3" width="56.5703125" style="181" customWidth="1"/>
    <col min="4" max="4" width="6.85546875" style="193" customWidth="1"/>
    <col min="5" max="5" width="9.85546875" style="193" customWidth="1"/>
    <col min="6" max="6" width="13.7109375" style="181" customWidth="1"/>
    <col min="7" max="7" width="14.140625" style="181" customWidth="1"/>
    <col min="8" max="8" width="9.85546875" style="181" customWidth="1"/>
    <col min="9" max="9" width="13.42578125" style="437" customWidth="1"/>
    <col min="10" max="11" width="16.28515625" style="437" customWidth="1"/>
    <col min="12" max="14" width="17.140625" style="437" customWidth="1"/>
    <col min="15" max="16" width="13.85546875" style="181" bestFit="1" customWidth="1"/>
    <col min="17" max="17" width="15.140625" style="181" bestFit="1" customWidth="1"/>
    <col min="18" max="18" width="13.42578125" style="181" bestFit="1" customWidth="1"/>
    <col min="19" max="16384" width="11.42578125" style="181"/>
  </cols>
  <sheetData>
    <row r="1" spans="1:16" ht="15" customHeight="1" x14ac:dyDescent="0.2">
      <c r="A1" s="906"/>
      <c r="B1" s="898"/>
      <c r="C1" s="931" t="s">
        <v>224</v>
      </c>
      <c r="D1" s="931"/>
      <c r="E1" s="931"/>
      <c r="F1" s="931"/>
      <c r="G1" s="918" t="s">
        <v>225</v>
      </c>
      <c r="H1" s="919"/>
      <c r="I1" s="919">
        <v>103</v>
      </c>
      <c r="J1" s="933"/>
      <c r="K1" s="925"/>
      <c r="L1" s="926"/>
      <c r="M1" s="508"/>
      <c r="N1" s="508"/>
    </row>
    <row r="2" spans="1:16" ht="15" customHeight="1" x14ac:dyDescent="0.2">
      <c r="A2" s="907"/>
      <c r="B2" s="899"/>
      <c r="C2" s="931"/>
      <c r="D2" s="931"/>
      <c r="E2" s="931"/>
      <c r="F2" s="931"/>
      <c r="G2" s="720" t="s">
        <v>195</v>
      </c>
      <c r="H2" s="750"/>
      <c r="I2" s="934">
        <v>51</v>
      </c>
      <c r="J2" s="935"/>
      <c r="K2" s="927"/>
      <c r="L2" s="928"/>
      <c r="M2" s="508"/>
      <c r="N2" s="508"/>
    </row>
    <row r="3" spans="1:16" ht="15" customHeight="1" x14ac:dyDescent="0.2">
      <c r="A3" s="907"/>
      <c r="B3" s="899"/>
      <c r="C3" s="731" t="s">
        <v>196</v>
      </c>
      <c r="D3" s="731"/>
      <c r="E3" s="731"/>
      <c r="F3" s="731"/>
      <c r="G3" s="722"/>
      <c r="H3" s="751"/>
      <c r="I3" s="936"/>
      <c r="J3" s="937"/>
      <c r="K3" s="927"/>
      <c r="L3" s="928"/>
      <c r="M3" s="508"/>
      <c r="N3" s="508"/>
    </row>
    <row r="4" spans="1:16" ht="15" customHeight="1" x14ac:dyDescent="0.2">
      <c r="A4" s="907"/>
      <c r="B4" s="899"/>
      <c r="C4" s="932" t="s">
        <v>197</v>
      </c>
      <c r="D4" s="932"/>
      <c r="E4" s="932"/>
      <c r="F4" s="932"/>
      <c r="G4" s="727" t="s">
        <v>198</v>
      </c>
      <c r="H4" s="754"/>
      <c r="I4" s="938">
        <v>1</v>
      </c>
      <c r="J4" s="939"/>
      <c r="K4" s="927"/>
      <c r="L4" s="928"/>
      <c r="M4" s="508"/>
      <c r="N4" s="508"/>
    </row>
    <row r="5" spans="1:16" ht="16.5" customHeight="1" x14ac:dyDescent="0.2">
      <c r="A5" s="907"/>
      <c r="B5" s="899"/>
      <c r="C5" s="729" t="s">
        <v>199</v>
      </c>
      <c r="D5" s="729"/>
      <c r="E5" s="729"/>
      <c r="F5" s="729"/>
      <c r="G5" s="720" t="s">
        <v>200</v>
      </c>
      <c r="H5" s="750"/>
      <c r="I5" s="940" t="s">
        <v>201</v>
      </c>
      <c r="J5" s="941"/>
      <c r="K5" s="927"/>
      <c r="L5" s="928"/>
      <c r="M5" s="508"/>
      <c r="N5" s="508"/>
    </row>
    <row r="6" spans="1:16" ht="15" customHeight="1" thickBot="1" x14ac:dyDescent="0.25">
      <c r="A6" s="908"/>
      <c r="B6" s="900"/>
      <c r="C6" s="729"/>
      <c r="D6" s="729"/>
      <c r="E6" s="729"/>
      <c r="F6" s="729"/>
      <c r="G6" s="923"/>
      <c r="H6" s="924"/>
      <c r="I6" s="942">
        <v>44216</v>
      </c>
      <c r="J6" s="943"/>
      <c r="K6" s="929"/>
      <c r="L6" s="930"/>
      <c r="M6" s="508"/>
      <c r="N6" s="508"/>
    </row>
    <row r="7" spans="1:16" ht="13.5" thickBot="1" x14ac:dyDescent="0.25">
      <c r="A7" s="554"/>
      <c r="B7" s="559"/>
      <c r="C7" s="559"/>
      <c r="D7" s="370"/>
      <c r="E7" s="370"/>
      <c r="F7" s="370"/>
      <c r="G7" s="370"/>
      <c r="H7" s="370"/>
      <c r="I7" s="435"/>
      <c r="J7" s="435"/>
      <c r="K7" s="435"/>
      <c r="L7" s="436"/>
    </row>
    <row r="8" spans="1:16" x14ac:dyDescent="0.2">
      <c r="A8" s="909" t="str">
        <f>PRESUPUESTO!A8</f>
        <v xml:space="preserve">ADECUACIÓN AL CENTRO DE PRIMERA INFANCIA FRONTERAS DE PAZ SEDE PUERTO COLON DEL MUNICIPIO DE SAN MIGUEL PUTUMAYO </v>
      </c>
      <c r="B8" s="910"/>
      <c r="C8" s="910"/>
      <c r="D8" s="910"/>
      <c r="E8" s="910"/>
      <c r="F8" s="910"/>
      <c r="G8" s="910"/>
      <c r="H8" s="910"/>
      <c r="I8" s="910"/>
      <c r="J8" s="910"/>
      <c r="K8" s="910"/>
      <c r="L8" s="911"/>
      <c r="M8" s="573"/>
      <c r="N8" s="509"/>
      <c r="O8" s="362"/>
      <c r="P8" s="362"/>
    </row>
    <row r="9" spans="1:16" ht="13.5" thickBot="1" x14ac:dyDescent="0.25">
      <c r="A9" s="912"/>
      <c r="B9" s="913"/>
      <c r="C9" s="913"/>
      <c r="D9" s="913"/>
      <c r="E9" s="913"/>
      <c r="F9" s="913"/>
      <c r="G9" s="913"/>
      <c r="H9" s="913"/>
      <c r="I9" s="913"/>
      <c r="J9" s="913"/>
      <c r="K9" s="913"/>
      <c r="L9" s="914"/>
      <c r="M9" s="573"/>
      <c r="N9" s="509"/>
      <c r="O9" s="362"/>
      <c r="P9" s="362"/>
    </row>
    <row r="10" spans="1:16" ht="13.5" thickBot="1" x14ac:dyDescent="0.25"/>
    <row r="11" spans="1:16" ht="15" customHeight="1" thickBot="1" x14ac:dyDescent="0.25">
      <c r="A11" s="915" t="s">
        <v>190</v>
      </c>
      <c r="B11" s="916"/>
      <c r="C11" s="916"/>
      <c r="D11" s="916"/>
      <c r="E11" s="916"/>
      <c r="F11" s="916"/>
      <c r="G11" s="916"/>
      <c r="H11" s="916"/>
      <c r="I11" s="916"/>
      <c r="J11" s="916"/>
      <c r="K11" s="916"/>
      <c r="L11" s="917"/>
      <c r="M11" s="510"/>
      <c r="N11" s="510"/>
      <c r="O11" s="363"/>
      <c r="P11" s="363"/>
    </row>
    <row r="12" spans="1:16" x14ac:dyDescent="0.2">
      <c r="A12" s="558"/>
      <c r="B12" s="904"/>
      <c r="C12" s="905"/>
      <c r="D12" s="562"/>
      <c r="E12" s="562"/>
      <c r="F12" s="320"/>
      <c r="G12" s="320"/>
      <c r="H12" s="321"/>
      <c r="I12" s="438" t="s">
        <v>70</v>
      </c>
      <c r="J12" s="517" t="s">
        <v>71</v>
      </c>
      <c r="K12" s="517" t="s">
        <v>457</v>
      </c>
      <c r="L12" s="517" t="s">
        <v>493</v>
      </c>
      <c r="M12" s="511"/>
      <c r="N12" s="511"/>
      <c r="O12" s="364"/>
      <c r="P12" s="364"/>
    </row>
    <row r="13" spans="1:16" x14ac:dyDescent="0.2">
      <c r="A13" s="322" t="s">
        <v>3</v>
      </c>
      <c r="B13" s="902" t="s">
        <v>164</v>
      </c>
      <c r="C13" s="903"/>
      <c r="D13" s="323" t="s">
        <v>20</v>
      </c>
      <c r="E13" s="323" t="s">
        <v>21</v>
      </c>
      <c r="F13" s="323" t="s">
        <v>191</v>
      </c>
      <c r="G13" s="323" t="s">
        <v>192</v>
      </c>
      <c r="H13" s="409" t="s">
        <v>57</v>
      </c>
      <c r="I13" s="439"/>
      <c r="J13" s="518"/>
      <c r="K13" s="575"/>
      <c r="L13" s="522"/>
      <c r="N13" s="444"/>
      <c r="O13" s="327"/>
      <c r="P13" s="327"/>
    </row>
    <row r="14" spans="1:16" ht="13.5" thickBot="1" x14ac:dyDescent="0.25">
      <c r="A14" s="346">
        <v>1</v>
      </c>
      <c r="B14" s="880" t="str">
        <f>PRESUPUESTO!B14</f>
        <v>PRELIMINARES</v>
      </c>
      <c r="C14" s="881"/>
      <c r="D14" s="347"/>
      <c r="E14" s="347"/>
      <c r="F14" s="347"/>
      <c r="G14" s="347"/>
      <c r="H14" s="410"/>
      <c r="I14" s="621"/>
      <c r="J14" s="519"/>
      <c r="K14" s="576"/>
      <c r="L14" s="523"/>
      <c r="M14" s="574"/>
      <c r="N14" s="512"/>
      <c r="O14" s="327"/>
      <c r="P14" s="327"/>
    </row>
    <row r="15" spans="1:16" ht="13.5" thickBot="1" x14ac:dyDescent="0.25">
      <c r="A15" s="322">
        <f>PRESUPUESTO!A15</f>
        <v>1.1000000000000001</v>
      </c>
      <c r="B15" s="878" t="str">
        <f>PRESUPUESTO!B15</f>
        <v>RESANE SUPERFICIAL DE MAMPOSTERIA</v>
      </c>
      <c r="C15" s="879"/>
      <c r="D15" s="334" t="str">
        <f>PRESUPUESTO!D15</f>
        <v>M2</v>
      </c>
      <c r="E15" s="506">
        <f>PRESUPUESTO!E15</f>
        <v>7.5</v>
      </c>
      <c r="F15" s="411">
        <f>PRESUPUESTO!F15</f>
        <v>34899.550000000003</v>
      </c>
      <c r="G15" s="419">
        <f>ROUND(E15*F15,2)</f>
        <v>261746.63</v>
      </c>
      <c r="H15" s="335">
        <f>G15/G42</f>
        <v>6.5670449092712843E-3</v>
      </c>
      <c r="I15" s="627"/>
      <c r="J15" s="518"/>
      <c r="K15" s="575"/>
      <c r="L15" s="522"/>
      <c r="N15" s="444"/>
      <c r="O15" s="327"/>
      <c r="P15" s="327"/>
    </row>
    <row r="16" spans="1:16" ht="13.5" thickBot="1" x14ac:dyDescent="0.25">
      <c r="A16" s="322">
        <f>PRESUPUESTO!A16</f>
        <v>1.2</v>
      </c>
      <c r="B16" s="878" t="str">
        <f>PRESUPUESTO!B16</f>
        <v>DEMOLICION DE ENCHAPE DE PISO CERAMICA INCLUYE CONTRAPISO</v>
      </c>
      <c r="C16" s="879"/>
      <c r="D16" s="334" t="str">
        <f>PRESUPUESTO!D16</f>
        <v>M2</v>
      </c>
      <c r="E16" s="334">
        <f>PRESUPUESTO!E16</f>
        <v>14.48</v>
      </c>
      <c r="F16" s="411">
        <f>PRESUPUESTO!F16</f>
        <v>29516.66</v>
      </c>
      <c r="G16" s="419">
        <f t="shared" ref="G16" si="0">ROUND(E16*F16,2)</f>
        <v>427401.24</v>
      </c>
      <c r="H16" s="335">
        <f>G16/G42</f>
        <v>1.0723206397569414E-2</v>
      </c>
      <c r="I16" s="627"/>
      <c r="J16" s="518"/>
      <c r="K16" s="575"/>
      <c r="L16" s="522"/>
      <c r="N16" s="444"/>
      <c r="O16" s="327"/>
      <c r="P16" s="327"/>
    </row>
    <row r="17" spans="1:16" ht="13.5" thickBot="1" x14ac:dyDescent="0.25">
      <c r="A17" s="555">
        <f>PRESUPUESTO!A18</f>
        <v>2</v>
      </c>
      <c r="B17" s="880" t="str">
        <f>PRESUPUESTO!B18</f>
        <v>PINTURA</v>
      </c>
      <c r="C17" s="881"/>
      <c r="D17" s="348"/>
      <c r="E17" s="349"/>
      <c r="F17" s="350"/>
      <c r="G17" s="420"/>
      <c r="H17" s="351"/>
      <c r="I17" s="623"/>
      <c r="J17" s="442"/>
      <c r="K17" s="576"/>
      <c r="L17" s="523"/>
      <c r="M17" s="574"/>
      <c r="N17" s="513"/>
      <c r="O17" s="366"/>
      <c r="P17" s="366"/>
    </row>
    <row r="18" spans="1:16" ht="12.75" customHeight="1" thickBot="1" x14ac:dyDescent="0.25">
      <c r="A18" s="323">
        <f>PRESUPUESTO!A19</f>
        <v>2.1</v>
      </c>
      <c r="B18" s="815" t="str">
        <f>PRESUPUESTO!B19</f>
        <v>SUMINISTRO Y APLICACIÓN ESTUCO PLASTICO ACRILICO SOBRE MUROS H MAX. 1.0M</v>
      </c>
      <c r="C18" s="816"/>
      <c r="D18" s="336" t="str">
        <f>PRESUPUESTO!D19</f>
        <v>M2</v>
      </c>
      <c r="E18" s="337">
        <f>PRESUPUESTO!E19</f>
        <v>247.47</v>
      </c>
      <c r="F18" s="338">
        <f>PRESUPUESTO!F19</f>
        <v>16676.88</v>
      </c>
      <c r="G18" s="419">
        <f>ROUND(E18*F18,2)</f>
        <v>4127027.49</v>
      </c>
      <c r="H18" s="507">
        <f>G18/G42</f>
        <v>0.10354431256145361</v>
      </c>
      <c r="I18" s="628"/>
      <c r="J18" s="622"/>
      <c r="K18" s="577"/>
      <c r="L18" s="522"/>
      <c r="N18" s="514"/>
      <c r="O18" s="365"/>
      <c r="P18" s="365"/>
    </row>
    <row r="19" spans="1:16" ht="12.75" customHeight="1" thickBot="1" x14ac:dyDescent="0.25">
      <c r="A19" s="323">
        <f>PRESUPUESTO!A20</f>
        <v>2.2000000000000002</v>
      </c>
      <c r="B19" s="815" t="str">
        <f>PRESUPUESTO!B20</f>
        <v>VINILO INTERIOR TIPO 1 COLOR A CONVENIR (2 MANOS)</v>
      </c>
      <c r="C19" s="816"/>
      <c r="D19" s="336" t="str">
        <f>PRESUPUESTO!D20</f>
        <v>M2</v>
      </c>
      <c r="E19" s="337">
        <f>PRESUPUESTO!E20</f>
        <v>1417.81</v>
      </c>
      <c r="F19" s="338">
        <f>PRESUPUESTO!F20</f>
        <v>10310</v>
      </c>
      <c r="G19" s="419">
        <f>ROUND(E19*F19,2)</f>
        <v>14617621.1</v>
      </c>
      <c r="H19" s="507">
        <f>G19/G42</f>
        <v>0.36674617063994869</v>
      </c>
      <c r="I19" s="624"/>
      <c r="J19" s="628"/>
      <c r="K19" s="628"/>
      <c r="L19" s="619"/>
      <c r="N19" s="514"/>
      <c r="O19" s="365"/>
      <c r="P19" s="365"/>
    </row>
    <row r="20" spans="1:16" ht="12.75" customHeight="1" thickBot="1" x14ac:dyDescent="0.25">
      <c r="A20" s="323">
        <f>PRESUPUESTO!A21</f>
        <v>2.2999999999999998</v>
      </c>
      <c r="B20" s="894" t="str">
        <f>PRESUPUESTO!B21</f>
        <v>VINILO EXTERIOR KORAZA COLOR A CONVENIR (2 MANOS)</v>
      </c>
      <c r="C20" s="895"/>
      <c r="D20" s="336" t="str">
        <f>PRESUPUESTO!D21</f>
        <v>M2</v>
      </c>
      <c r="E20" s="337">
        <f>PRESUPUESTO!E21</f>
        <v>232.7</v>
      </c>
      <c r="F20" s="338">
        <f>PRESUPUESTO!F21</f>
        <v>14761.67</v>
      </c>
      <c r="G20" s="560">
        <f>ROUND(E20*F20,2)</f>
        <v>3435040.61</v>
      </c>
      <c r="H20" s="561">
        <f>G20/G42</f>
        <v>8.6182832424778977E-2</v>
      </c>
      <c r="I20" s="441"/>
      <c r="J20" s="628"/>
      <c r="K20" s="629"/>
      <c r="L20" s="619"/>
      <c r="N20" s="514"/>
      <c r="O20" s="365"/>
      <c r="P20" s="365"/>
    </row>
    <row r="21" spans="1:16" ht="13.5" thickBot="1" x14ac:dyDescent="0.25">
      <c r="A21" s="266">
        <f>PRESUPUESTO!A22</f>
        <v>2.4</v>
      </c>
      <c r="B21" s="896" t="str">
        <f>PRESUPUESTO!B22</f>
        <v>SUMINISTRO Y APLICACIÓN PINTURA ANTICORROSIVA CON ESMALTE</v>
      </c>
      <c r="C21" s="896"/>
      <c r="D21" s="550" t="str">
        <f>PRESUPUESTO!D22</f>
        <v>M2</v>
      </c>
      <c r="E21" s="550">
        <f>PRESUPUESTO!E22</f>
        <v>7.5</v>
      </c>
      <c r="F21" s="338">
        <f>PRESUPUESTO!F22</f>
        <v>15225.75</v>
      </c>
      <c r="G21" s="560">
        <f>ROUND(E21*F21,2)</f>
        <v>114193.13</v>
      </c>
      <c r="H21" s="561">
        <f>G21/G42</f>
        <v>2.8650279586799419E-3</v>
      </c>
      <c r="I21" s="575"/>
      <c r="J21" s="628"/>
      <c r="L21" s="522"/>
      <c r="N21" s="514"/>
      <c r="O21" s="365"/>
      <c r="P21" s="365"/>
    </row>
    <row r="22" spans="1:16" ht="13.5" thickBot="1" x14ac:dyDescent="0.25">
      <c r="A22" s="555">
        <f>PRESUPUESTO!A24</f>
        <v>3</v>
      </c>
      <c r="B22" s="880" t="str">
        <f>PRESUPUESTO!B24</f>
        <v>CUBIERTA</v>
      </c>
      <c r="C22" s="881"/>
      <c r="D22" s="348"/>
      <c r="E22" s="349"/>
      <c r="F22" s="350"/>
      <c r="G22" s="420"/>
      <c r="H22" s="351"/>
      <c r="I22" s="442"/>
      <c r="J22" s="623"/>
      <c r="K22" s="631"/>
      <c r="L22" s="620"/>
      <c r="M22" s="574"/>
      <c r="N22" s="513"/>
      <c r="O22" s="366"/>
      <c r="P22" s="366"/>
    </row>
    <row r="23" spans="1:16" ht="12.75" customHeight="1" thickBot="1" x14ac:dyDescent="0.25">
      <c r="A23" s="556">
        <f>PRESUPUESTO!A25</f>
        <v>3.1</v>
      </c>
      <c r="B23" s="815" t="str">
        <f>PRESUPUESTO!B25</f>
        <v>RESANE Y SELLADO DE PERFORACIONES EN CUBIERTA</v>
      </c>
      <c r="C23" s="816"/>
      <c r="D23" s="336" t="str">
        <f>PRESUPUESTO!D25</f>
        <v>UND</v>
      </c>
      <c r="E23" s="337">
        <f>PRESUPUESTO!E25</f>
        <v>1</v>
      </c>
      <c r="F23" s="338">
        <f>PRESUPUESTO!F25</f>
        <v>880382.5</v>
      </c>
      <c r="G23" s="419">
        <f t="shared" ref="G23" si="1">ROUND(E23*F23,2)</f>
        <v>880382.5</v>
      </c>
      <c r="H23" s="335">
        <f>G23/G42</f>
        <v>2.2088198097666153E-2</v>
      </c>
      <c r="I23" s="441"/>
      <c r="J23" s="441"/>
      <c r="K23" s="629"/>
      <c r="L23" s="619"/>
      <c r="N23" s="514"/>
      <c r="O23" s="365"/>
      <c r="P23" s="365"/>
    </row>
    <row r="24" spans="1:16" ht="13.5" thickBot="1" x14ac:dyDescent="0.25">
      <c r="A24" s="555">
        <f>PRESUPUESTO!A27</f>
        <v>4</v>
      </c>
      <c r="B24" s="880" t="str">
        <f>PRESUPUESTO!B27</f>
        <v>REPARACIONES Y MONTAJES SANITARIOS</v>
      </c>
      <c r="C24" s="881"/>
      <c r="D24" s="348"/>
      <c r="E24" s="349"/>
      <c r="F24" s="350"/>
      <c r="G24" s="420"/>
      <c r="H24" s="351"/>
      <c r="I24" s="442"/>
      <c r="J24" s="442"/>
      <c r="K24" s="630"/>
      <c r="L24" s="523"/>
      <c r="M24" s="574"/>
      <c r="N24" s="513"/>
      <c r="O24" s="366"/>
      <c r="P24" s="366"/>
    </row>
    <row r="25" spans="1:16" ht="13.5" thickBot="1" x14ac:dyDescent="0.25">
      <c r="A25" s="556">
        <f>PRESUPUESTO!A28</f>
        <v>4.0999999999999996</v>
      </c>
      <c r="B25" s="889" t="str">
        <f>PRESUPUESTO!B28</f>
        <v>SUMINISTRO E INSTALACIÓN DE KIT DE LLAVES PARA LAVAMANOS</v>
      </c>
      <c r="C25" s="890"/>
      <c r="D25" s="505" t="str">
        <f>PRESUPUESTO!D28</f>
        <v>UND</v>
      </c>
      <c r="E25" s="337">
        <f>PRESUPUESTO!E28</f>
        <v>4</v>
      </c>
      <c r="F25" s="338">
        <f>PRESUPUESTO!F28</f>
        <v>161272.5</v>
      </c>
      <c r="G25" s="419">
        <f t="shared" ref="G25:G30" si="2">ROUND(E25*F25,2)</f>
        <v>645090</v>
      </c>
      <c r="H25" s="335">
        <f>G25/G42</f>
        <v>1.6184869316261351E-2</v>
      </c>
      <c r="I25" s="441"/>
      <c r="J25" s="441"/>
      <c r="K25" s="629"/>
      <c r="L25" s="619"/>
      <c r="N25" s="514"/>
      <c r="O25" s="365"/>
      <c r="P25" s="365"/>
    </row>
    <row r="26" spans="1:16" ht="13.5" thickBot="1" x14ac:dyDescent="0.25">
      <c r="A26" s="556">
        <f>PRESUPUESTO!A29</f>
        <v>4.2</v>
      </c>
      <c r="B26" s="889" t="str">
        <f>PRESUPUESTO!B29</f>
        <v>SUMINISTRO E INSTALACIÓN DE KIT DE LLAVES PARA LAVAPLATOS</v>
      </c>
      <c r="C26" s="890"/>
      <c r="D26" s="505" t="str">
        <f>PRESUPUESTO!D31</f>
        <v>UND</v>
      </c>
      <c r="E26" s="337">
        <f>PRESUPUESTO!E29</f>
        <v>1</v>
      </c>
      <c r="F26" s="338">
        <f>PRESUPUESTO!F29</f>
        <v>78272.5</v>
      </c>
      <c r="G26" s="419">
        <f t="shared" si="2"/>
        <v>78272.5</v>
      </c>
      <c r="H26" s="335">
        <f>G26/G42</f>
        <v>1.9638037848316772E-3</v>
      </c>
      <c r="I26" s="441"/>
      <c r="J26" s="441"/>
      <c r="K26" s="629"/>
      <c r="L26" s="619"/>
      <c r="N26" s="514"/>
      <c r="O26" s="365"/>
      <c r="P26" s="365"/>
    </row>
    <row r="27" spans="1:16" ht="13.5" thickBot="1" x14ac:dyDescent="0.25">
      <c r="A27" s="556">
        <f>PRESUPUESTO!A30</f>
        <v>4.3</v>
      </c>
      <c r="B27" s="887" t="str">
        <f>PRESUPUESTO!B30</f>
        <v>SUMINISTRO E INSTALACIÓN DE KIT DE LLAVES PARA BAÑERA</v>
      </c>
      <c r="C27" s="888"/>
      <c r="D27" s="505" t="str">
        <f>PRESUPUESTO!D30</f>
        <v>UND</v>
      </c>
      <c r="E27" s="337">
        <f>PRESUPUESTO!E30</f>
        <v>1</v>
      </c>
      <c r="F27" s="338">
        <f>PRESUPUESTO!F30</f>
        <v>86815.5</v>
      </c>
      <c r="G27" s="419">
        <f t="shared" si="2"/>
        <v>86815.5</v>
      </c>
      <c r="H27" s="335">
        <f>G27/G42</f>
        <v>2.1781418439688841E-3</v>
      </c>
      <c r="I27" s="441"/>
      <c r="J27" s="441"/>
      <c r="K27" s="629"/>
      <c r="L27" s="619"/>
      <c r="N27" s="514"/>
      <c r="O27" s="365"/>
      <c r="P27" s="365"/>
    </row>
    <row r="28" spans="1:16" ht="29.25" customHeight="1" thickBot="1" x14ac:dyDescent="0.25">
      <c r="A28" s="556">
        <f>PRESUPUESTO!A31</f>
        <v>4.4000000000000004</v>
      </c>
      <c r="B28" s="815" t="str">
        <f>PRESUPUESTO!B31</f>
        <v>SUMINISTRO E INSTALACIÓN DE KIT DE GRIFERÍA INTERNA PARA TANQUE SANITARIO TIPO PUSH (USO INFANTIL EN CDI, INCLUYE TODOS LOS ACCESORIOS)</v>
      </c>
      <c r="C28" s="816"/>
      <c r="D28" s="505" t="str">
        <f>PRESUPUESTO!D31</f>
        <v>UND</v>
      </c>
      <c r="E28" s="337">
        <f>PRESUPUESTO!E31</f>
        <v>7</v>
      </c>
      <c r="F28" s="338">
        <f>PRESUPUESTO!F31</f>
        <v>143272.5</v>
      </c>
      <c r="G28" s="419">
        <f t="shared" si="2"/>
        <v>1002907.5</v>
      </c>
      <c r="H28" s="507">
        <f>G28/G42</f>
        <v>2.5162267007391808E-2</v>
      </c>
      <c r="I28" s="441"/>
      <c r="J28" s="441"/>
      <c r="K28" s="629"/>
      <c r="L28" s="619"/>
      <c r="N28" s="514"/>
      <c r="O28" s="365"/>
      <c r="P28" s="365"/>
    </row>
    <row r="29" spans="1:16" ht="27" customHeight="1" thickBot="1" x14ac:dyDescent="0.25">
      <c r="A29" s="556">
        <f>PRESUPUESTO!A32</f>
        <v>4.5</v>
      </c>
      <c r="B29" s="813" t="str">
        <f>PRESUPUESTO!B32</f>
        <v xml:space="preserve">SUMINISTRO E INSTALACIÓN DE KIT GRIFERIA TANQUE SANITARIO TIPO PUSH(INCLUYE TODOS LOS ACCESORIOS) </v>
      </c>
      <c r="C29" s="814"/>
      <c r="D29" s="505" t="str">
        <f>PRESUPUESTO!D32</f>
        <v>UND</v>
      </c>
      <c r="E29" s="337">
        <f>PRESUPUESTO!E32</f>
        <v>3</v>
      </c>
      <c r="F29" s="338">
        <f>PRESUPUESTO!F32</f>
        <v>93636.11</v>
      </c>
      <c r="G29" s="419">
        <f t="shared" si="2"/>
        <v>280908.33</v>
      </c>
      <c r="H29" s="507">
        <f>G29/G42</f>
        <v>7.0477989286754066E-3</v>
      </c>
      <c r="I29" s="441"/>
      <c r="J29" s="441"/>
      <c r="K29" s="629"/>
      <c r="L29" s="622"/>
      <c r="N29" s="514"/>
      <c r="O29" s="365"/>
      <c r="P29" s="365"/>
    </row>
    <row r="30" spans="1:16" ht="13.5" thickBot="1" x14ac:dyDescent="0.25">
      <c r="A30" s="556">
        <f>PRESUPUESTO!A33</f>
        <v>4.5999999999999996</v>
      </c>
      <c r="B30" s="892" t="str">
        <f>PRESUPUESTO!B33</f>
        <v xml:space="preserve">SONDEO DE REDES SANITARIAS </v>
      </c>
      <c r="C30" s="893"/>
      <c r="D30" s="505" t="str">
        <f>PRESUPUESTO!D33</f>
        <v>M</v>
      </c>
      <c r="E30" s="337">
        <f>PRESUPUESTO!E33</f>
        <v>80</v>
      </c>
      <c r="F30" s="338">
        <f>PRESUPUESTO!F33</f>
        <v>5336.11</v>
      </c>
      <c r="G30" s="419">
        <f t="shared" si="2"/>
        <v>426888.8</v>
      </c>
      <c r="H30" s="335">
        <f>G30/G42</f>
        <v>1.0710349626525955E-2</v>
      </c>
      <c r="I30" s="441"/>
      <c r="J30" s="441"/>
      <c r="K30" s="625"/>
      <c r="L30" s="629"/>
      <c r="N30" s="514"/>
      <c r="O30" s="365"/>
      <c r="P30" s="365"/>
    </row>
    <row r="31" spans="1:16" ht="13.5" thickBot="1" x14ac:dyDescent="0.25">
      <c r="A31" s="323">
        <f>PRESUPUESTO!A34</f>
        <v>4.7</v>
      </c>
      <c r="B31" s="891" t="str">
        <f>PRESUPUESTO!B34</f>
        <v>ENCHAPE DE PISO</v>
      </c>
      <c r="C31" s="891"/>
      <c r="D31" s="334" t="str">
        <f>PRESUPUESTO!D34</f>
        <v>M2</v>
      </c>
      <c r="E31" s="563">
        <f>PRESUPUESTO!E34</f>
        <v>10.48</v>
      </c>
      <c r="F31" s="564">
        <f>PRESUPUESTO!F34</f>
        <v>105676.5</v>
      </c>
      <c r="G31" s="419">
        <f>ROUND(E31*F31,2)</f>
        <v>1107489.72</v>
      </c>
      <c r="H31" s="565">
        <f>G31/G42</f>
        <v>2.7786163771416197E-2</v>
      </c>
      <c r="I31" s="524"/>
      <c r="J31" s="524"/>
      <c r="K31" s="575"/>
      <c r="L31" s="629"/>
      <c r="N31" s="514"/>
      <c r="O31" s="365"/>
      <c r="P31" s="365"/>
    </row>
    <row r="32" spans="1:16" ht="26.25" customHeight="1" thickBot="1" x14ac:dyDescent="0.25">
      <c r="A32" s="266">
        <f>PRESUPUESTO!A35</f>
        <v>4.8</v>
      </c>
      <c r="B32" s="885" t="str">
        <f>PRESUPUESTO!B35</f>
        <v>SERVICIO INTEGRAL DE MANTENIMIENTO DEL SISTEMA DE PRESURIZACIÓN (PREVENTIVO, CORRECTIVO Y RUTINARIO, CON ACCESORIOS)</v>
      </c>
      <c r="C32" s="886"/>
      <c r="D32" s="550" t="str">
        <f>PRESUPUESTO!D35</f>
        <v>UND</v>
      </c>
      <c r="E32" s="566">
        <f>PRESUPUESTO!E35</f>
        <v>1</v>
      </c>
      <c r="F32" s="597">
        <f>PRESUPUESTO!F35</f>
        <v>2354464.25</v>
      </c>
      <c r="G32" s="419">
        <f>ROUND(E32*F32,2)</f>
        <v>2354464.25</v>
      </c>
      <c r="H32" s="565">
        <f>G32/G42</f>
        <v>5.9071906549565636E-2</v>
      </c>
      <c r="I32" s="522"/>
      <c r="J32" s="522"/>
      <c r="K32" s="575"/>
      <c r="L32" s="629"/>
    </row>
    <row r="33" spans="1:18" ht="13.5" thickBot="1" x14ac:dyDescent="0.25">
      <c r="A33" s="555"/>
      <c r="B33" s="880" t="str">
        <f>PRESUPUESTO!B37</f>
        <v>ASEO GENERAL</v>
      </c>
      <c r="C33" s="881"/>
      <c r="D33" s="348"/>
      <c r="E33" s="349"/>
      <c r="F33" s="350"/>
      <c r="G33" s="420"/>
      <c r="H33" s="351"/>
      <c r="I33" s="442"/>
      <c r="J33" s="442"/>
      <c r="K33" s="576"/>
      <c r="L33" s="626"/>
      <c r="M33" s="574"/>
      <c r="N33" s="513"/>
      <c r="O33" s="366"/>
      <c r="P33" s="366"/>
    </row>
    <row r="34" spans="1:18" ht="12.75" customHeight="1" thickBot="1" x14ac:dyDescent="0.25">
      <c r="A34" s="556">
        <f>PRESUPUESTO!A38</f>
        <v>5.0999999999999996</v>
      </c>
      <c r="B34" s="815" t="str">
        <f>PRESUPUESTO!B38</f>
        <v xml:space="preserve">LIMPIEZA FINAL DEL AREA INTERVENIDA Y RETIRO DE DESECHOS </v>
      </c>
      <c r="C34" s="816"/>
      <c r="D34" s="336" t="str">
        <f>PRESUPUESTO!D38</f>
        <v>UND</v>
      </c>
      <c r="E34" s="337">
        <f>PRESUPUESTO!E38</f>
        <v>1</v>
      </c>
      <c r="F34" s="338">
        <f>PRESUPUESTO!F38</f>
        <v>348900</v>
      </c>
      <c r="G34" s="419">
        <f t="shared" ref="G34" si="3">ROUND(E34*F34,2)</f>
        <v>348900</v>
      </c>
      <c r="H34" s="335">
        <f>G34/G42</f>
        <v>8.7536636817243888E-3</v>
      </c>
      <c r="I34" s="441"/>
      <c r="J34" s="441"/>
      <c r="K34" s="575"/>
      <c r="L34" s="629"/>
      <c r="N34" s="514"/>
      <c r="O34" s="365"/>
      <c r="P34" s="365"/>
    </row>
    <row r="35" spans="1:18" ht="12.75" customHeight="1" x14ac:dyDescent="0.2">
      <c r="A35" s="614"/>
      <c r="B35" s="615"/>
      <c r="C35" s="615"/>
      <c r="D35" s="616"/>
      <c r="E35" s="617"/>
      <c r="F35" s="618"/>
      <c r="G35" s="419"/>
      <c r="H35" s="335"/>
      <c r="I35" s="441"/>
      <c r="J35" s="441"/>
      <c r="L35" s="625"/>
      <c r="N35" s="514"/>
      <c r="O35" s="365"/>
      <c r="P35" s="365"/>
    </row>
    <row r="36" spans="1:18" s="303" customFormat="1" ht="15" customHeight="1" x14ac:dyDescent="0.2">
      <c r="A36" s="901" t="s">
        <v>25</v>
      </c>
      <c r="B36" s="845"/>
      <c r="C36" s="845"/>
      <c r="D36" s="845"/>
      <c r="E36" s="845"/>
      <c r="F36" s="846"/>
      <c r="G36" s="421">
        <f t="shared" ref="G36:H36" si="4">SUM(G15:G34)</f>
        <v>30195149.299999997</v>
      </c>
      <c r="H36" s="324">
        <f t="shared" si="4"/>
        <v>0.75757575749972927</v>
      </c>
      <c r="I36" s="434"/>
      <c r="J36" s="520"/>
      <c r="K36" s="520"/>
      <c r="L36" s="520"/>
      <c r="M36" s="515"/>
      <c r="N36" s="515"/>
      <c r="O36" s="367"/>
      <c r="P36" s="367"/>
    </row>
    <row r="37" spans="1:18" s="303" customFormat="1" ht="15" customHeight="1" x14ac:dyDescent="0.2">
      <c r="A37" s="596"/>
      <c r="B37" s="548"/>
      <c r="C37" s="548"/>
      <c r="D37" s="548"/>
      <c r="E37" s="548"/>
      <c r="F37" s="549"/>
      <c r="G37" s="421"/>
      <c r="H37" s="324"/>
      <c r="I37" s="434"/>
      <c r="J37" s="520"/>
      <c r="K37" s="520"/>
      <c r="L37" s="520"/>
      <c r="M37" s="515"/>
      <c r="N37" s="515"/>
      <c r="O37" s="367"/>
      <c r="P37" s="367"/>
    </row>
    <row r="38" spans="1:18" x14ac:dyDescent="0.2">
      <c r="A38" s="882" t="s">
        <v>178</v>
      </c>
      <c r="B38" s="883"/>
      <c r="C38" s="883"/>
      <c r="D38" s="883"/>
      <c r="E38" s="884"/>
      <c r="F38" s="315">
        <v>0.27</v>
      </c>
      <c r="G38" s="422">
        <f>ROUND((F38*G$36),2)</f>
        <v>8152690.3099999996</v>
      </c>
      <c r="H38" s="325">
        <f>G38/G$42</f>
        <v>0.2045454544998376</v>
      </c>
      <c r="I38" s="434"/>
      <c r="J38" s="434"/>
      <c r="K38" s="434"/>
      <c r="L38" s="434"/>
      <c r="M38" s="515"/>
      <c r="N38" s="515"/>
      <c r="O38" s="367"/>
      <c r="P38" s="367"/>
    </row>
    <row r="39" spans="1:18" x14ac:dyDescent="0.2">
      <c r="A39" s="882" t="s">
        <v>61</v>
      </c>
      <c r="B39" s="883"/>
      <c r="C39" s="883"/>
      <c r="D39" s="883"/>
      <c r="E39" s="884"/>
      <c r="F39" s="315">
        <v>0.02</v>
      </c>
      <c r="G39" s="422">
        <f t="shared" ref="G39:G40" si="5">ROUND((F39*G$36),2)</f>
        <v>603902.99</v>
      </c>
      <c r="H39" s="325">
        <f t="shared" ref="H39:H40" si="6">G39/G$42</f>
        <v>1.5151515250351867E-2</v>
      </c>
      <c r="I39" s="434"/>
      <c r="J39" s="434"/>
      <c r="K39" s="434"/>
      <c r="L39" s="434"/>
      <c r="M39" s="515"/>
      <c r="N39" s="515"/>
      <c r="O39" s="367"/>
      <c r="P39" s="367"/>
    </row>
    <row r="40" spans="1:18" x14ac:dyDescent="0.2">
      <c r="A40" s="882" t="s">
        <v>62</v>
      </c>
      <c r="B40" s="883"/>
      <c r="C40" s="883"/>
      <c r="D40" s="883"/>
      <c r="E40" s="884"/>
      <c r="F40" s="315">
        <v>0.03</v>
      </c>
      <c r="G40" s="422">
        <f t="shared" si="5"/>
        <v>905854.48</v>
      </c>
      <c r="H40" s="325">
        <f t="shared" si="6"/>
        <v>2.2727272750081202E-2</v>
      </c>
      <c r="I40" s="434"/>
      <c r="J40" s="434"/>
      <c r="K40" s="434"/>
      <c r="L40" s="434"/>
      <c r="M40" s="515"/>
      <c r="N40" s="515"/>
      <c r="O40" s="367"/>
      <c r="P40" s="367"/>
    </row>
    <row r="41" spans="1:18" s="303" customFormat="1" ht="15" customHeight="1" x14ac:dyDescent="0.2">
      <c r="A41" s="901" t="s">
        <v>227</v>
      </c>
      <c r="B41" s="845"/>
      <c r="C41" s="845"/>
      <c r="D41" s="845"/>
      <c r="E41" s="845"/>
      <c r="F41" s="846"/>
      <c r="G41" s="418">
        <f>SUM(G38:G40)</f>
        <v>9662447.7799999993</v>
      </c>
      <c r="H41" s="326">
        <f>SUM(H38:H40)</f>
        <v>0.24242424250027067</v>
      </c>
      <c r="I41" s="434"/>
      <c r="J41" s="434"/>
      <c r="K41" s="434"/>
      <c r="L41" s="434"/>
      <c r="M41" s="515"/>
      <c r="N41" s="515"/>
      <c r="O41" s="367"/>
      <c r="P41" s="367"/>
    </row>
    <row r="42" spans="1:18" s="303" customFormat="1" ht="13.5" thickBot="1" x14ac:dyDescent="0.25">
      <c r="A42" s="920" t="s">
        <v>228</v>
      </c>
      <c r="B42" s="921"/>
      <c r="C42" s="921"/>
      <c r="D42" s="921"/>
      <c r="E42" s="921"/>
      <c r="F42" s="922"/>
      <c r="G42" s="423">
        <f>G41+G36</f>
        <v>39857597.079999998</v>
      </c>
      <c r="H42" s="359">
        <f>H36+H41</f>
        <v>1</v>
      </c>
      <c r="I42" s="443"/>
      <c r="J42" s="521"/>
      <c r="K42" s="521"/>
      <c r="L42" s="521"/>
      <c r="M42" s="516"/>
      <c r="N42" s="516"/>
      <c r="O42" s="367"/>
      <c r="P42" s="367"/>
      <c r="Q42" s="368"/>
      <c r="R42" s="369"/>
    </row>
    <row r="43" spans="1:18" x14ac:dyDescent="0.2">
      <c r="A43" s="364"/>
      <c r="B43" s="328"/>
      <c r="C43" s="328"/>
      <c r="D43" s="328"/>
      <c r="E43" s="328"/>
      <c r="F43" s="328"/>
      <c r="G43" s="329"/>
      <c r="H43" s="330"/>
      <c r="I43" s="444"/>
      <c r="J43" s="444"/>
      <c r="K43" s="444"/>
    </row>
    <row r="44" spans="1:18" x14ac:dyDescent="0.2">
      <c r="A44" s="364"/>
      <c r="B44" s="328"/>
      <c r="C44" s="328"/>
      <c r="D44" s="328"/>
      <c r="E44" s="328"/>
      <c r="F44" s="328"/>
      <c r="G44" s="329"/>
      <c r="H44" s="330"/>
      <c r="I44" s="444"/>
      <c r="J44" s="444"/>
      <c r="K44" s="444"/>
    </row>
    <row r="45" spans="1:18" x14ac:dyDescent="0.2">
      <c r="A45" s="364"/>
      <c r="B45" s="328"/>
      <c r="C45" s="328"/>
      <c r="D45" s="328"/>
      <c r="E45" s="328"/>
      <c r="F45" s="328"/>
      <c r="G45" s="329"/>
      <c r="H45" s="330"/>
      <c r="I45" s="444"/>
      <c r="J45" s="444"/>
      <c r="K45" s="444"/>
    </row>
    <row r="46" spans="1:18" x14ac:dyDescent="0.2">
      <c r="A46" s="364"/>
      <c r="B46" s="327"/>
      <c r="C46" s="332"/>
      <c r="D46" s="328"/>
      <c r="E46" s="328"/>
      <c r="F46" s="328"/>
      <c r="G46" s="329"/>
      <c r="H46" s="332"/>
      <c r="I46" s="645"/>
      <c r="J46" s="645"/>
      <c r="K46" s="444"/>
    </row>
    <row r="47" spans="1:18" ht="16.5" x14ac:dyDescent="0.3">
      <c r="A47" s="364"/>
      <c r="B47" s="648"/>
      <c r="C47" s="646"/>
      <c r="D47" s="328"/>
      <c r="E47" s="328"/>
      <c r="F47" s="327"/>
      <c r="G47" s="331"/>
      <c r="H47" s="333"/>
      <c r="I47" s="444"/>
      <c r="J47" s="444"/>
      <c r="K47" s="444"/>
    </row>
    <row r="48" spans="1:18" ht="16.5" x14ac:dyDescent="0.3">
      <c r="A48" s="364"/>
      <c r="B48" s="648"/>
      <c r="C48" s="201"/>
      <c r="D48" s="328"/>
      <c r="E48" s="328"/>
      <c r="F48" s="327"/>
      <c r="G48" s="331"/>
      <c r="H48" s="327"/>
      <c r="I48" s="444"/>
      <c r="J48" s="444"/>
      <c r="K48" s="444"/>
    </row>
    <row r="49" spans="1:11" ht="16.5" x14ac:dyDescent="0.3">
      <c r="A49" s="364"/>
      <c r="B49" s="648"/>
      <c r="C49" s="647"/>
      <c r="D49" s="328"/>
      <c r="E49" s="328"/>
      <c r="F49" s="327"/>
      <c r="G49" s="331"/>
      <c r="H49" s="327"/>
      <c r="I49" s="444"/>
      <c r="J49" s="444"/>
      <c r="K49" s="444"/>
    </row>
    <row r="50" spans="1:11" x14ac:dyDescent="0.2">
      <c r="A50" s="897"/>
      <c r="B50" s="897"/>
      <c r="C50" s="897"/>
      <c r="D50" s="897"/>
      <c r="E50" s="897"/>
      <c r="F50" s="327"/>
      <c r="G50" s="327"/>
      <c r="H50" s="327"/>
      <c r="I50" s="444"/>
      <c r="J50" s="444"/>
      <c r="K50" s="444"/>
    </row>
  </sheetData>
  <mergeCells count="48">
    <mergeCell ref="K1:L6"/>
    <mergeCell ref="G2:H3"/>
    <mergeCell ref="I2:J3"/>
    <mergeCell ref="C3:F3"/>
    <mergeCell ref="C4:F4"/>
    <mergeCell ref="A1:A6"/>
    <mergeCell ref="B1:B6"/>
    <mergeCell ref="C1:F2"/>
    <mergeCell ref="G1:H1"/>
    <mergeCell ref="I1:J1"/>
    <mergeCell ref="G4:H4"/>
    <mergeCell ref="I4:J4"/>
    <mergeCell ref="C5:F6"/>
    <mergeCell ref="G5:H6"/>
    <mergeCell ref="I5:J5"/>
    <mergeCell ref="I6:J6"/>
    <mergeCell ref="B21:C21"/>
    <mergeCell ref="A8:L9"/>
    <mergeCell ref="A11:L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33:C33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A42:F42"/>
    <mergeCell ref="A50:E50"/>
    <mergeCell ref="B34:C34"/>
    <mergeCell ref="A36:F36"/>
    <mergeCell ref="A38:E38"/>
    <mergeCell ref="A39:E39"/>
    <mergeCell ref="A40:E40"/>
    <mergeCell ref="A41:F41"/>
  </mergeCells>
  <printOptions horizontalCentered="1" verticalCentered="1"/>
  <pageMargins left="0.59055118110236227" right="0.59055118110236227" top="0.74803149606299213" bottom="0.74803149606299213" header="0.31496062992125984" footer="0.31496062992125984"/>
  <pageSetup scale="60" orientation="landscape" horizontalDpi="360" verticalDpi="36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3"/>
  <sheetViews>
    <sheetView view="pageBreakPreview" topLeftCell="A37" zoomScaleNormal="100" zoomScaleSheetLayoutView="100" workbookViewId="0">
      <selection activeCell="H57" sqref="H57"/>
    </sheetView>
  </sheetViews>
  <sheetFormatPr baseColWidth="10" defaultRowHeight="15" x14ac:dyDescent="0.25"/>
  <cols>
    <col min="1" max="1" width="23.140625" customWidth="1"/>
    <col min="2" max="2" width="16.5703125" customWidth="1"/>
    <col min="3" max="3" width="18.5703125" customWidth="1"/>
    <col min="4" max="4" width="12.42578125" customWidth="1"/>
    <col min="5" max="5" width="14" customWidth="1"/>
    <col min="6" max="6" width="18.5703125" customWidth="1"/>
    <col min="7" max="7" width="16.85546875" customWidth="1"/>
    <col min="8" max="8" width="19.85546875" customWidth="1"/>
    <col min="9" max="9" width="20.140625" customWidth="1"/>
  </cols>
  <sheetData>
    <row r="1" spans="1:9" x14ac:dyDescent="0.25">
      <c r="A1" s="944"/>
      <c r="B1" s="947" t="s">
        <v>193</v>
      </c>
      <c r="C1" s="948"/>
      <c r="D1" s="551" t="s">
        <v>194</v>
      </c>
      <c r="E1" s="551">
        <v>103</v>
      </c>
      <c r="F1" s="951"/>
      <c r="G1" s="269"/>
      <c r="H1" s="269"/>
      <c r="I1" s="269"/>
    </row>
    <row r="2" spans="1:9" x14ac:dyDescent="0.25">
      <c r="A2" s="945"/>
      <c r="B2" s="949"/>
      <c r="C2" s="950"/>
      <c r="D2" s="954" t="s">
        <v>195</v>
      </c>
      <c r="E2" s="956">
        <v>51</v>
      </c>
      <c r="F2" s="952"/>
      <c r="G2" s="269"/>
      <c r="H2" s="269"/>
      <c r="I2" s="269"/>
    </row>
    <row r="3" spans="1:9" x14ac:dyDescent="0.25">
      <c r="A3" s="945"/>
      <c r="B3" s="957" t="s">
        <v>196</v>
      </c>
      <c r="C3" s="958"/>
      <c r="D3" s="955"/>
      <c r="E3" s="956"/>
      <c r="F3" s="952"/>
      <c r="G3" s="269"/>
      <c r="H3" s="269"/>
      <c r="I3" s="269"/>
    </row>
    <row r="4" spans="1:9" x14ac:dyDescent="0.25">
      <c r="A4" s="945"/>
      <c r="B4" s="959" t="s">
        <v>197</v>
      </c>
      <c r="C4" s="960"/>
      <c r="D4" s="551" t="s">
        <v>198</v>
      </c>
      <c r="E4" s="551">
        <v>1</v>
      </c>
      <c r="F4" s="952"/>
      <c r="H4" s="269"/>
      <c r="I4" s="269"/>
    </row>
    <row r="5" spans="1:9" x14ac:dyDescent="0.25">
      <c r="A5" s="945"/>
      <c r="B5" s="961" t="s">
        <v>199</v>
      </c>
      <c r="C5" s="962"/>
      <c r="D5" s="954" t="s">
        <v>200</v>
      </c>
      <c r="E5" s="551" t="s">
        <v>201</v>
      </c>
      <c r="F5" s="952"/>
      <c r="H5" s="269"/>
      <c r="I5" s="269"/>
    </row>
    <row r="6" spans="1:9" x14ac:dyDescent="0.25">
      <c r="A6" s="946"/>
      <c r="B6" s="963"/>
      <c r="C6" s="964"/>
      <c r="D6" s="955"/>
      <c r="E6" s="270">
        <v>44216</v>
      </c>
      <c r="F6" s="953"/>
      <c r="H6" s="269"/>
      <c r="I6" s="269"/>
    </row>
    <row r="7" spans="1:9" ht="15.75" thickBot="1" x14ac:dyDescent="0.3">
      <c r="A7" s="271"/>
      <c r="B7" s="272"/>
      <c r="C7" s="272"/>
      <c r="D7" s="272"/>
      <c r="E7" s="272"/>
      <c r="F7" s="272"/>
      <c r="H7" s="269"/>
      <c r="I7" s="269"/>
    </row>
    <row r="8" spans="1:9" x14ac:dyDescent="0.25">
      <c r="A8" s="967" t="str">
        <f>PRESUPUESTO!A8</f>
        <v xml:space="preserve">ADECUACIÓN AL CENTRO DE PRIMERA INFANCIA FRONTERAS DE PAZ SEDE PUERTO COLON DEL MUNICIPIO DE SAN MIGUEL PUTUMAYO </v>
      </c>
      <c r="B8" s="968"/>
      <c r="C8" s="968"/>
      <c r="D8" s="968"/>
      <c r="E8" s="968"/>
      <c r="F8" s="969"/>
      <c r="H8" s="269"/>
      <c r="I8" s="269"/>
    </row>
    <row r="9" spans="1:9" ht="15.75" thickBot="1" x14ac:dyDescent="0.3">
      <c r="A9" s="970"/>
      <c r="B9" s="971"/>
      <c r="C9" s="971"/>
      <c r="D9" s="971"/>
      <c r="E9" s="971"/>
      <c r="F9" s="972"/>
      <c r="H9" s="269"/>
      <c r="I9" s="269"/>
    </row>
    <row r="10" spans="1:9" ht="15.75" thickBot="1" x14ac:dyDescent="0.3">
      <c r="A10" s="273"/>
      <c r="B10" s="273"/>
      <c r="C10" s="273"/>
      <c r="D10" s="273"/>
      <c r="E10" s="273"/>
      <c r="F10" s="273"/>
      <c r="H10" s="269"/>
      <c r="I10" s="269"/>
    </row>
    <row r="11" spans="1:9" ht="15.75" thickBot="1" x14ac:dyDescent="0.3">
      <c r="A11" s="973" t="s">
        <v>202</v>
      </c>
      <c r="B11" s="974"/>
      <c r="C11" s="974"/>
      <c r="D11" s="974"/>
      <c r="E11" s="974"/>
      <c r="F11" s="975"/>
      <c r="G11" s="269"/>
      <c r="H11" s="269"/>
      <c r="I11" s="269"/>
    </row>
    <row r="12" spans="1:9" x14ac:dyDescent="0.25">
      <c r="A12" s="297"/>
      <c r="B12" s="297"/>
      <c r="C12" s="297"/>
      <c r="D12" s="297"/>
      <c r="E12" s="297"/>
      <c r="F12" s="297"/>
      <c r="G12" s="269"/>
      <c r="H12" s="269"/>
      <c r="I12" s="269"/>
    </row>
    <row r="13" spans="1:9" x14ac:dyDescent="0.25">
      <c r="A13" s="976" t="s">
        <v>203</v>
      </c>
      <c r="B13" s="977"/>
      <c r="C13" s="977"/>
      <c r="D13" s="977"/>
      <c r="E13" s="977"/>
      <c r="F13" s="978"/>
      <c r="G13" s="269"/>
      <c r="H13" s="269"/>
      <c r="I13" s="269"/>
    </row>
    <row r="14" spans="1:9" x14ac:dyDescent="0.25">
      <c r="A14" s="274" t="s">
        <v>204</v>
      </c>
      <c r="B14" s="275" t="s">
        <v>205</v>
      </c>
      <c r="C14" s="957" t="s">
        <v>77</v>
      </c>
      <c r="D14" s="958"/>
      <c r="E14" s="956" t="s">
        <v>206</v>
      </c>
      <c r="F14" s="956"/>
      <c r="G14" s="269"/>
      <c r="H14" s="276"/>
      <c r="I14" s="269"/>
    </row>
    <row r="15" spans="1:9" x14ac:dyDescent="0.25">
      <c r="A15" s="598" t="s">
        <v>496</v>
      </c>
      <c r="B15" s="277">
        <v>2000000</v>
      </c>
      <c r="C15" s="979">
        <v>1.75</v>
      </c>
      <c r="D15" s="979"/>
      <c r="E15" s="980">
        <f>B15*C15</f>
        <v>3500000</v>
      </c>
      <c r="F15" s="980"/>
      <c r="G15" s="269"/>
      <c r="H15" s="269"/>
      <c r="I15" s="269"/>
    </row>
    <row r="16" spans="1:9" x14ac:dyDescent="0.25">
      <c r="A16" s="981" t="s">
        <v>208</v>
      </c>
      <c r="B16" s="981"/>
      <c r="C16" s="981"/>
      <c r="D16" s="981"/>
      <c r="E16" s="981"/>
      <c r="F16" s="981"/>
      <c r="G16" s="269"/>
      <c r="H16" s="269"/>
      <c r="I16" s="269"/>
    </row>
    <row r="17" spans="1:9" ht="25.5" x14ac:dyDescent="0.25">
      <c r="A17" s="278" t="s">
        <v>209</v>
      </c>
      <c r="B17" s="278" t="s">
        <v>206</v>
      </c>
      <c r="C17" s="278" t="s">
        <v>210</v>
      </c>
      <c r="D17" s="278" t="s">
        <v>211</v>
      </c>
      <c r="E17" s="278" t="s">
        <v>212</v>
      </c>
      <c r="F17" s="278" t="s">
        <v>213</v>
      </c>
      <c r="G17" s="269"/>
      <c r="H17" s="269"/>
      <c r="I17" s="269"/>
    </row>
    <row r="18" spans="1:9" x14ac:dyDescent="0.25">
      <c r="A18" s="279" t="s">
        <v>207</v>
      </c>
      <c r="B18" s="280">
        <f>E15</f>
        <v>3500000</v>
      </c>
      <c r="C18" s="281">
        <v>0.6</v>
      </c>
      <c r="D18" s="282">
        <v>1</v>
      </c>
      <c r="E18" s="414">
        <f>ROUND((B18*C18*D18),0)</f>
        <v>2100000</v>
      </c>
      <c r="F18" s="313">
        <f>E18/E54</f>
        <v>6.9547594520421863E-2</v>
      </c>
      <c r="G18" s="276"/>
      <c r="H18" s="269"/>
      <c r="I18" s="269"/>
    </row>
    <row r="19" spans="1:9" x14ac:dyDescent="0.25">
      <c r="A19" s="982" t="s">
        <v>214</v>
      </c>
      <c r="B19" s="983"/>
      <c r="C19" s="284"/>
      <c r="D19" s="284"/>
      <c r="E19" s="415"/>
      <c r="F19" s="284"/>
      <c r="G19" s="269"/>
      <c r="H19" s="269"/>
      <c r="I19" s="269"/>
    </row>
    <row r="20" spans="1:9" x14ac:dyDescent="0.25">
      <c r="A20" s="984" t="s">
        <v>215</v>
      </c>
      <c r="B20" s="985"/>
      <c r="C20" s="279"/>
      <c r="D20" s="279"/>
      <c r="E20" s="416">
        <v>350000</v>
      </c>
      <c r="F20" s="285">
        <f>E20/E54</f>
        <v>1.1591265753403643E-2</v>
      </c>
      <c r="G20" s="269"/>
      <c r="H20" s="269"/>
      <c r="I20" s="286"/>
    </row>
    <row r="21" spans="1:9" x14ac:dyDescent="0.25">
      <c r="A21" s="986" t="s">
        <v>216</v>
      </c>
      <c r="B21" s="986"/>
      <c r="C21" s="283"/>
      <c r="D21" s="279"/>
      <c r="E21" s="414"/>
      <c r="F21" s="279"/>
      <c r="G21" s="269"/>
      <c r="H21" s="269"/>
      <c r="I21" s="269"/>
    </row>
    <row r="22" spans="1:9" x14ac:dyDescent="0.25">
      <c r="A22" s="965" t="s">
        <v>497</v>
      </c>
      <c r="B22" s="966"/>
      <c r="C22" s="279"/>
      <c r="D22" s="279"/>
      <c r="E22" s="417">
        <v>150000</v>
      </c>
      <c r="F22" s="287">
        <f>E22/E54</f>
        <v>4.9676853228872754E-3</v>
      </c>
      <c r="G22" s="269"/>
      <c r="H22" s="269"/>
      <c r="I22" s="269"/>
    </row>
    <row r="23" spans="1:9" x14ac:dyDescent="0.25">
      <c r="A23" s="965" t="s">
        <v>124</v>
      </c>
      <c r="B23" s="966"/>
      <c r="C23" s="279"/>
      <c r="D23" s="279"/>
      <c r="E23" s="417">
        <v>268539.17974535056</v>
      </c>
      <c r="F23" s="287">
        <f>E23/E54</f>
        <v>8.8934542789411066E-3</v>
      </c>
      <c r="G23" s="269"/>
      <c r="H23" s="269"/>
      <c r="I23" s="269"/>
    </row>
    <row r="24" spans="1:9" x14ac:dyDescent="0.25">
      <c r="A24" s="710" t="s">
        <v>498</v>
      </c>
      <c r="B24" s="743"/>
      <c r="C24" s="489"/>
      <c r="D24" s="489"/>
      <c r="E24" s="599"/>
      <c r="F24" s="600"/>
      <c r="G24" s="601"/>
      <c r="H24" s="269"/>
      <c r="I24" s="269"/>
    </row>
    <row r="25" spans="1:9" x14ac:dyDescent="0.25">
      <c r="A25" s="987" t="s">
        <v>499</v>
      </c>
      <c r="B25" s="987"/>
      <c r="C25" s="489"/>
      <c r="D25" s="489"/>
      <c r="E25" s="602">
        <f>G25*PRESUPUESTO!$G$40</f>
        <v>603902.98600000003</v>
      </c>
      <c r="F25" s="603">
        <f>E25/$E$54</f>
        <v>0.02</v>
      </c>
      <c r="G25" s="601">
        <v>0.02</v>
      </c>
      <c r="H25" s="269"/>
      <c r="I25" s="269"/>
    </row>
    <row r="26" spans="1:9" x14ac:dyDescent="0.25">
      <c r="A26" s="987" t="s">
        <v>500</v>
      </c>
      <c r="B26" s="987"/>
      <c r="C26" s="489"/>
      <c r="D26" s="489"/>
      <c r="E26" s="602">
        <f>G26*PRESUPUESTO!$G$40</f>
        <v>301951.49300000002</v>
      </c>
      <c r="F26" s="603">
        <f>E26/$E$54</f>
        <v>0.01</v>
      </c>
      <c r="G26" s="601">
        <v>0.01</v>
      </c>
      <c r="H26" s="269"/>
      <c r="I26" s="269"/>
    </row>
    <row r="27" spans="1:9" x14ac:dyDescent="0.25">
      <c r="A27" s="987" t="s">
        <v>501</v>
      </c>
      <c r="B27" s="987"/>
      <c r="C27" s="489"/>
      <c r="D27" s="489"/>
      <c r="E27" s="602">
        <f>G27*PRESUPUESTO!$G$40</f>
        <v>301951.49300000002</v>
      </c>
      <c r="F27" s="603">
        <f>E27/$E$54</f>
        <v>0.01</v>
      </c>
      <c r="G27" s="601">
        <v>0.01</v>
      </c>
      <c r="H27" s="269"/>
      <c r="I27" s="269"/>
    </row>
    <row r="28" spans="1:9" x14ac:dyDescent="0.25">
      <c r="A28" s="987" t="s">
        <v>502</v>
      </c>
      <c r="B28" s="987"/>
      <c r="C28" s="489"/>
      <c r="D28" s="489"/>
      <c r="E28" s="602">
        <f>G28*PRESUPUESTO!$G$40</f>
        <v>1509757.4650000001</v>
      </c>
      <c r="F28" s="603">
        <f>E28/$E$54</f>
        <v>0.05</v>
      </c>
      <c r="G28" s="601">
        <v>0.05</v>
      </c>
      <c r="H28" s="269"/>
      <c r="I28" s="269"/>
    </row>
    <row r="29" spans="1:9" x14ac:dyDescent="0.25">
      <c r="A29" s="988" t="s">
        <v>503</v>
      </c>
      <c r="B29" s="989"/>
      <c r="C29" s="489"/>
      <c r="D29" s="489"/>
      <c r="E29" s="602"/>
      <c r="F29" s="603"/>
      <c r="G29" s="601"/>
      <c r="H29" s="269"/>
      <c r="I29" s="269"/>
    </row>
    <row r="30" spans="1:9" x14ac:dyDescent="0.25">
      <c r="A30" s="990" t="s">
        <v>504</v>
      </c>
      <c r="B30" s="991"/>
      <c r="C30" s="489"/>
      <c r="D30" s="489"/>
      <c r="E30" s="602">
        <f>G30*PRESUPUESTO!$G$40</f>
        <v>1207805.9720000001</v>
      </c>
      <c r="F30" s="603">
        <f>E30/$E$54</f>
        <v>0.04</v>
      </c>
      <c r="G30" s="601">
        <v>0.04</v>
      </c>
      <c r="H30" s="269"/>
      <c r="I30" s="269"/>
    </row>
    <row r="31" spans="1:9" x14ac:dyDescent="0.25">
      <c r="A31" s="990" t="s">
        <v>505</v>
      </c>
      <c r="B31" s="991"/>
      <c r="C31" s="489"/>
      <c r="D31" s="489"/>
      <c r="E31" s="602">
        <f>G31*PRESUPUESTO!$G$40</f>
        <v>603902.98600000003</v>
      </c>
      <c r="F31" s="603">
        <f>E31/$E$54</f>
        <v>0.02</v>
      </c>
      <c r="G31" s="601">
        <v>0.02</v>
      </c>
      <c r="H31" s="269"/>
      <c r="I31" s="269"/>
    </row>
    <row r="32" spans="1:9" x14ac:dyDescent="0.25">
      <c r="A32" s="990" t="s">
        <v>506</v>
      </c>
      <c r="B32" s="991"/>
      <c r="C32" s="489"/>
      <c r="D32" s="489"/>
      <c r="E32" s="602">
        <f>G32*PRESUPUESTO!$G$40</f>
        <v>603902.98600000003</v>
      </c>
      <c r="F32" s="603">
        <f>E32/$E$54</f>
        <v>0.02</v>
      </c>
      <c r="G32" s="601">
        <v>0.02</v>
      </c>
      <c r="H32" s="269"/>
      <c r="I32" s="269"/>
    </row>
    <row r="33" spans="1:9" ht="27" customHeight="1" x14ac:dyDescent="0.25">
      <c r="A33" s="990" t="s">
        <v>507</v>
      </c>
      <c r="B33" s="991"/>
      <c r="C33" s="489"/>
      <c r="D33" s="489"/>
      <c r="E33" s="602">
        <f>G33*PRESUPUESTO!$G$40</f>
        <v>150975.74650000001</v>
      </c>
      <c r="F33" s="603">
        <f>E33/$E$54</f>
        <v>5.0000000000000001E-3</v>
      </c>
      <c r="G33" s="613">
        <v>5.0000000000000001E-3</v>
      </c>
      <c r="H33" s="269"/>
      <c r="I33" s="269"/>
    </row>
    <row r="34" spans="1:9" x14ac:dyDescent="0.25">
      <c r="A34" s="552"/>
      <c r="B34" s="552"/>
      <c r="C34" s="279"/>
      <c r="D34" s="279"/>
      <c r="E34" s="288"/>
      <c r="F34" s="289"/>
      <c r="G34" s="269"/>
      <c r="H34" s="269"/>
      <c r="I34" s="269"/>
    </row>
    <row r="35" spans="1:9" x14ac:dyDescent="0.25">
      <c r="A35" s="992" t="s">
        <v>125</v>
      </c>
      <c r="B35" s="992"/>
      <c r="C35" s="992"/>
      <c r="D35" s="992"/>
      <c r="E35" s="413">
        <f>ROUND(SUM(E18:E33),2)</f>
        <v>8152690.3099999996</v>
      </c>
      <c r="F35" s="604">
        <f>SUM(F18:F33)</f>
        <v>0.26999999987565393</v>
      </c>
      <c r="G35" s="609">
        <f>H50</f>
        <v>0</v>
      </c>
      <c r="H35" s="632">
        <f>E35-G35</f>
        <v>8152690.3099999996</v>
      </c>
      <c r="I35" s="269"/>
    </row>
    <row r="36" spans="1:9" x14ac:dyDescent="0.25">
      <c r="A36" s="290"/>
      <c r="B36" s="290"/>
      <c r="C36" s="290"/>
      <c r="D36" s="290"/>
      <c r="E36" s="291"/>
      <c r="F36" s="292"/>
      <c r="G36" s="269"/>
      <c r="H36" s="269"/>
      <c r="I36" s="269"/>
    </row>
    <row r="37" spans="1:9" x14ac:dyDescent="0.25">
      <c r="A37" s="981" t="s">
        <v>217</v>
      </c>
      <c r="B37" s="981"/>
      <c r="C37" s="981"/>
      <c r="D37" s="981"/>
      <c r="E37" s="981"/>
      <c r="F37" s="981"/>
      <c r="G37" s="269"/>
      <c r="H37" s="269"/>
      <c r="I37" s="269"/>
    </row>
    <row r="38" spans="1:9" x14ac:dyDescent="0.25">
      <c r="A38" s="956" t="s">
        <v>164</v>
      </c>
      <c r="B38" s="956"/>
      <c r="C38" s="274"/>
      <c r="D38" s="994" t="s">
        <v>212</v>
      </c>
      <c r="E38" s="995"/>
      <c r="F38" s="274" t="s">
        <v>218</v>
      </c>
      <c r="G38" s="269"/>
      <c r="H38" s="269"/>
      <c r="I38" s="269"/>
    </row>
    <row r="39" spans="1:9" x14ac:dyDescent="0.25">
      <c r="A39" s="996" t="s">
        <v>61</v>
      </c>
      <c r="B39" s="996"/>
      <c r="C39" s="279"/>
      <c r="D39" s="997">
        <f>ROUND((F39*E54),2)</f>
        <v>603902.99</v>
      </c>
      <c r="E39" s="998"/>
      <c r="F39" s="281">
        <v>0.02</v>
      </c>
      <c r="G39" s="269"/>
      <c r="H39" s="269"/>
      <c r="I39" s="269"/>
    </row>
    <row r="40" spans="1:9" x14ac:dyDescent="0.25">
      <c r="A40" s="992" t="s">
        <v>126</v>
      </c>
      <c r="B40" s="992"/>
      <c r="C40" s="992"/>
      <c r="D40" s="993">
        <f>D39</f>
        <v>603902.99</v>
      </c>
      <c r="E40" s="993"/>
      <c r="F40" s="293">
        <f>SUM(F39)</f>
        <v>0.02</v>
      </c>
      <c r="G40" s="269"/>
      <c r="H40" s="269"/>
      <c r="I40" s="269"/>
    </row>
    <row r="41" spans="1:9" x14ac:dyDescent="0.25">
      <c r="A41" s="290"/>
      <c r="B41" s="290"/>
      <c r="C41" s="290"/>
      <c r="D41" s="290"/>
      <c r="E41" s="291"/>
      <c r="F41" s="292"/>
      <c r="G41" s="269"/>
      <c r="H41" s="269"/>
      <c r="I41" s="269"/>
    </row>
    <row r="42" spans="1:9" x14ac:dyDescent="0.25">
      <c r="A42" s="981" t="s">
        <v>219</v>
      </c>
      <c r="B42" s="981"/>
      <c r="C42" s="981"/>
      <c r="D42" s="981"/>
      <c r="E42" s="981"/>
      <c r="F42" s="981"/>
      <c r="G42" s="269"/>
      <c r="H42" s="269"/>
      <c r="I42" s="269"/>
    </row>
    <row r="43" spans="1:9" x14ac:dyDescent="0.25">
      <c r="A43" s="956" t="s">
        <v>164</v>
      </c>
      <c r="B43" s="956"/>
      <c r="C43" s="274"/>
      <c r="D43" s="994" t="s">
        <v>212</v>
      </c>
      <c r="E43" s="995"/>
      <c r="F43" s="274" t="s">
        <v>218</v>
      </c>
      <c r="G43" s="269"/>
      <c r="H43" s="269"/>
      <c r="I43" s="269"/>
    </row>
    <row r="44" spans="1:9" x14ac:dyDescent="0.25">
      <c r="A44" s="996" t="s">
        <v>62</v>
      </c>
      <c r="B44" s="996"/>
      <c r="C44" s="279"/>
      <c r="D44" s="997">
        <f>ROUND((F44*E54),2)</f>
        <v>905854.48</v>
      </c>
      <c r="E44" s="998"/>
      <c r="F44" s="281">
        <v>0.03</v>
      </c>
      <c r="G44" s="269"/>
      <c r="H44" s="269"/>
      <c r="I44" s="269"/>
    </row>
    <row r="45" spans="1:9" x14ac:dyDescent="0.25">
      <c r="A45" s="992" t="s">
        <v>126</v>
      </c>
      <c r="B45" s="992"/>
      <c r="C45" s="992"/>
      <c r="D45" s="993">
        <f>D44</f>
        <v>905854.48</v>
      </c>
      <c r="E45" s="993"/>
      <c r="F45" s="293">
        <f>SUM(F44)</f>
        <v>0.03</v>
      </c>
      <c r="G45" s="269"/>
      <c r="H45" s="269"/>
      <c r="I45" s="269"/>
    </row>
    <row r="46" spans="1:9" x14ac:dyDescent="0.25">
      <c r="A46" s="290"/>
      <c r="B46" s="290"/>
      <c r="C46" s="290"/>
      <c r="D46" s="294"/>
      <c r="E46" s="294"/>
      <c r="F46" s="295"/>
      <c r="G46" s="269"/>
      <c r="H46" s="269"/>
      <c r="I46" s="269"/>
    </row>
    <row r="47" spans="1:9" x14ac:dyDescent="0.25">
      <c r="A47" s="981" t="s">
        <v>220</v>
      </c>
      <c r="B47" s="981"/>
      <c r="C47" s="981"/>
      <c r="D47" s="981"/>
      <c r="E47" s="981"/>
      <c r="F47" s="981"/>
      <c r="G47" s="269"/>
      <c r="H47" s="269"/>
      <c r="I47" s="269"/>
    </row>
    <row r="48" spans="1:9" x14ac:dyDescent="0.25">
      <c r="A48" s="999" t="s">
        <v>221</v>
      </c>
      <c r="B48" s="1000"/>
      <c r="C48" s="1000"/>
      <c r="D48" s="1000"/>
      <c r="E48" s="1000"/>
      <c r="F48" s="1001"/>
      <c r="G48" s="269"/>
      <c r="H48" s="269"/>
      <c r="I48" s="269"/>
    </row>
    <row r="49" spans="1:9" x14ac:dyDescent="0.25">
      <c r="A49" s="956" t="s">
        <v>164</v>
      </c>
      <c r="B49" s="956"/>
      <c r="C49" s="274"/>
      <c r="D49" s="994" t="s">
        <v>212</v>
      </c>
      <c r="E49" s="995"/>
      <c r="F49" s="274" t="s">
        <v>218</v>
      </c>
      <c r="G49" s="269" t="s">
        <v>236</v>
      </c>
      <c r="H49" s="269"/>
      <c r="I49" s="269"/>
    </row>
    <row r="50" spans="1:9" x14ac:dyDescent="0.25">
      <c r="A50" s="996" t="s">
        <v>222</v>
      </c>
      <c r="B50" s="996"/>
      <c r="C50" s="279"/>
      <c r="D50" s="997">
        <f>E35</f>
        <v>8152690.3099999996</v>
      </c>
      <c r="E50" s="998"/>
      <c r="F50" s="605">
        <v>0.27</v>
      </c>
      <c r="G50" s="269" t="s">
        <v>234</v>
      </c>
      <c r="H50" s="449"/>
    </row>
    <row r="51" spans="1:9" x14ac:dyDescent="0.25">
      <c r="A51" s="1002" t="s">
        <v>61</v>
      </c>
      <c r="B51" s="1003"/>
      <c r="C51" s="279"/>
      <c r="D51" s="997">
        <f>D40</f>
        <v>603902.99</v>
      </c>
      <c r="E51" s="998"/>
      <c r="F51" s="296">
        <v>0.02</v>
      </c>
      <c r="G51" s="269" t="s">
        <v>29</v>
      </c>
      <c r="H51" s="449"/>
    </row>
    <row r="52" spans="1:9" x14ac:dyDescent="0.25">
      <c r="A52" s="996" t="s">
        <v>62</v>
      </c>
      <c r="B52" s="996"/>
      <c r="C52" s="279"/>
      <c r="D52" s="997">
        <f>D45</f>
        <v>905854.48</v>
      </c>
      <c r="E52" s="998"/>
      <c r="F52" s="281">
        <v>0.03</v>
      </c>
      <c r="G52" s="269" t="s">
        <v>235</v>
      </c>
      <c r="H52" s="449"/>
    </row>
    <row r="53" spans="1:9" x14ac:dyDescent="0.25">
      <c r="A53" s="1004" t="s">
        <v>72</v>
      </c>
      <c r="B53" s="1004"/>
      <c r="C53" s="1004"/>
      <c r="D53" s="1005">
        <f>SUM(D50:E52)</f>
        <v>9662447.7799999993</v>
      </c>
      <c r="E53" s="1006"/>
      <c r="F53" s="293">
        <f>SUM(F50:F52)</f>
        <v>0.32000000000000006</v>
      </c>
      <c r="G53" s="269" t="s">
        <v>237</v>
      </c>
      <c r="H53" s="412"/>
      <c r="I53" s="269"/>
    </row>
    <row r="54" spans="1:9" x14ac:dyDescent="0.25">
      <c r="A54" s="1007" t="s">
        <v>223</v>
      </c>
      <c r="B54" s="1007"/>
      <c r="C54" s="1007"/>
      <c r="D54" s="1007"/>
      <c r="E54" s="1008">
        <f>PRESUPUESTO!G40</f>
        <v>30195149.300000001</v>
      </c>
      <c r="F54" s="1008"/>
      <c r="G54" s="269"/>
      <c r="H54" s="352"/>
      <c r="I54" s="269"/>
    </row>
    <row r="55" spans="1:9" x14ac:dyDescent="0.25">
      <c r="A55" s="1007" t="s">
        <v>508</v>
      </c>
      <c r="B55" s="1007"/>
      <c r="C55" s="1007"/>
      <c r="D55" s="1007"/>
      <c r="E55" s="1009">
        <f>D53</f>
        <v>9662447.7799999993</v>
      </c>
      <c r="F55" s="1009"/>
      <c r="G55" s="269"/>
      <c r="H55" s="353"/>
      <c r="I55" s="269"/>
    </row>
    <row r="56" spans="1:9" x14ac:dyDescent="0.25">
      <c r="A56" s="992" t="s">
        <v>24</v>
      </c>
      <c r="B56" s="992"/>
      <c r="C56" s="992"/>
      <c r="D56" s="992"/>
      <c r="E56" s="993">
        <f>E54+E55</f>
        <v>39857597.079999998</v>
      </c>
      <c r="F56" s="993"/>
      <c r="G56" s="269"/>
      <c r="H56" s="269"/>
      <c r="I56" s="269"/>
    </row>
    <row r="57" spans="1:9" x14ac:dyDescent="0.25">
      <c r="A57" s="297"/>
      <c r="B57" s="297"/>
      <c r="C57" s="297"/>
      <c r="D57" s="297"/>
      <c r="E57" s="297"/>
      <c r="F57" s="297"/>
      <c r="G57" s="269"/>
      <c r="H57" s="269"/>
      <c r="I57" s="269"/>
    </row>
    <row r="58" spans="1:9" x14ac:dyDescent="0.25">
      <c r="A58" s="297"/>
      <c r="B58" s="297"/>
      <c r="C58" s="297"/>
      <c r="D58" s="297"/>
      <c r="E58" s="297"/>
      <c r="F58" s="297"/>
      <c r="G58" s="269"/>
      <c r="H58" s="269"/>
      <c r="I58" s="269"/>
    </row>
    <row r="59" spans="1:9" x14ac:dyDescent="0.25">
      <c r="A59" s="298"/>
      <c r="B59" s="298"/>
      <c r="C59" s="297"/>
      <c r="D59" s="297"/>
      <c r="E59" s="298"/>
      <c r="F59" s="298"/>
      <c r="G59" s="269"/>
      <c r="H59" s="269"/>
      <c r="I59" s="269"/>
    </row>
    <row r="60" spans="1:9" x14ac:dyDescent="0.25">
      <c r="A60" s="606"/>
      <c r="B60" s="297"/>
      <c r="C60" s="297"/>
      <c r="D60" s="649"/>
      <c r="E60" s="297"/>
      <c r="G60" s="269"/>
      <c r="H60" s="269"/>
      <c r="I60" s="269"/>
    </row>
    <row r="61" spans="1:9" x14ac:dyDescent="0.25">
      <c r="A61" s="608"/>
      <c r="B61" s="297"/>
      <c r="C61" s="297"/>
      <c r="D61" s="269"/>
      <c r="E61" s="607"/>
      <c r="G61" s="269"/>
      <c r="H61" s="269"/>
      <c r="I61" s="269"/>
    </row>
    <row r="62" spans="1:9" x14ac:dyDescent="0.25">
      <c r="A62" s="608"/>
      <c r="B62" s="297"/>
      <c r="C62" s="297"/>
      <c r="D62" s="269"/>
      <c r="E62" s="297"/>
      <c r="G62" s="269"/>
      <c r="H62" s="269"/>
      <c r="I62" s="269"/>
    </row>
    <row r="63" spans="1:9" x14ac:dyDescent="0.25">
      <c r="A63" s="297"/>
      <c r="B63" s="297"/>
      <c r="C63" s="297"/>
      <c r="D63" s="297"/>
      <c r="E63" s="297"/>
      <c r="F63" s="297"/>
      <c r="G63" s="269"/>
      <c r="H63" s="269"/>
      <c r="I63" s="269"/>
    </row>
  </sheetData>
  <mergeCells count="65">
    <mergeCell ref="A54:D54"/>
    <mergeCell ref="E54:F54"/>
    <mergeCell ref="A55:D55"/>
    <mergeCell ref="E55:F55"/>
    <mergeCell ref="A56:D56"/>
    <mergeCell ref="E56:F56"/>
    <mergeCell ref="A51:B51"/>
    <mergeCell ref="D51:E51"/>
    <mergeCell ref="A52:B52"/>
    <mergeCell ref="D52:E52"/>
    <mergeCell ref="A53:C53"/>
    <mergeCell ref="D53:E53"/>
    <mergeCell ref="A47:F47"/>
    <mergeCell ref="A48:F48"/>
    <mergeCell ref="A49:B49"/>
    <mergeCell ref="D49:E49"/>
    <mergeCell ref="A50:B50"/>
    <mergeCell ref="D50:E50"/>
    <mergeCell ref="A45:C45"/>
    <mergeCell ref="D45:E45"/>
    <mergeCell ref="A38:B38"/>
    <mergeCell ref="D38:E38"/>
    <mergeCell ref="A39:B39"/>
    <mergeCell ref="D39:E39"/>
    <mergeCell ref="A40:C40"/>
    <mergeCell ref="D40:E40"/>
    <mergeCell ref="A42:F42"/>
    <mergeCell ref="A43:B43"/>
    <mergeCell ref="D43:E43"/>
    <mergeCell ref="A44:B44"/>
    <mergeCell ref="D44:E44"/>
    <mergeCell ref="A37:F37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5:D35"/>
    <mergeCell ref="A23:B23"/>
    <mergeCell ref="A8:F9"/>
    <mergeCell ref="A11:F11"/>
    <mergeCell ref="A13:F13"/>
    <mergeCell ref="C14:D14"/>
    <mergeCell ref="E14:F14"/>
    <mergeCell ref="C15:D15"/>
    <mergeCell ref="E15:F15"/>
    <mergeCell ref="A16:F16"/>
    <mergeCell ref="A19:B19"/>
    <mergeCell ref="A20:B20"/>
    <mergeCell ref="A21:B21"/>
    <mergeCell ref="A22:B22"/>
    <mergeCell ref="A1:A6"/>
    <mergeCell ref="B1:C2"/>
    <mergeCell ref="F1:F6"/>
    <mergeCell ref="D2:D3"/>
    <mergeCell ref="E2:E3"/>
    <mergeCell ref="B3:C3"/>
    <mergeCell ref="B4:C4"/>
    <mergeCell ref="B5:C6"/>
    <mergeCell ref="D5:D6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80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showGridLines="0" view="pageBreakPreview" topLeftCell="A22" zoomScale="90" zoomScaleNormal="100" zoomScaleSheetLayoutView="90" workbookViewId="0">
      <selection activeCell="J14" sqref="J14"/>
    </sheetView>
  </sheetViews>
  <sheetFormatPr baseColWidth="10" defaultColWidth="11.42578125" defaultRowHeight="16.5" x14ac:dyDescent="0.3"/>
  <cols>
    <col min="1" max="1" width="9.5703125" style="201" customWidth="1"/>
    <col min="2" max="2" width="9.85546875" style="201" customWidth="1"/>
    <col min="3" max="3" width="35.7109375" style="201" customWidth="1"/>
    <col min="4" max="4" width="10.5703125" style="201" customWidth="1"/>
    <col min="5" max="5" width="11.28515625" style="221" bestFit="1" customWidth="1"/>
    <col min="6" max="6" width="21.7109375" style="221" customWidth="1"/>
    <col min="7" max="16384" width="11.42578125" style="199"/>
  </cols>
  <sheetData>
    <row r="1" spans="1:8" ht="19.5" customHeight="1" x14ac:dyDescent="0.3">
      <c r="A1" s="832"/>
      <c r="B1" s="832"/>
      <c r="C1" s="708" t="s">
        <v>224</v>
      </c>
      <c r="D1" s="308" t="s">
        <v>225</v>
      </c>
      <c r="E1" s="266">
        <v>103</v>
      </c>
      <c r="F1" s="1010"/>
    </row>
    <row r="2" spans="1:8" ht="16.5" customHeight="1" x14ac:dyDescent="0.3">
      <c r="A2" s="832"/>
      <c r="B2" s="832"/>
      <c r="C2" s="709"/>
      <c r="D2" s="310" t="s">
        <v>195</v>
      </c>
      <c r="E2" s="752">
        <v>51</v>
      </c>
      <c r="F2" s="1010"/>
    </row>
    <row r="3" spans="1:8" ht="27.75" customHeight="1" x14ac:dyDescent="0.3">
      <c r="A3" s="832"/>
      <c r="B3" s="832"/>
      <c r="C3" s="299" t="s">
        <v>196</v>
      </c>
      <c r="D3" s="309"/>
      <c r="E3" s="753"/>
      <c r="F3" s="1010"/>
    </row>
    <row r="4" spans="1:8" ht="16.5" customHeight="1" x14ac:dyDescent="0.3">
      <c r="A4" s="832"/>
      <c r="B4" s="832"/>
      <c r="C4" s="300" t="s">
        <v>197</v>
      </c>
      <c r="D4" s="311" t="s">
        <v>198</v>
      </c>
      <c r="E4" s="301">
        <v>1</v>
      </c>
      <c r="F4" s="1010"/>
    </row>
    <row r="5" spans="1:8" s="225" customFormat="1" ht="16.5" customHeight="1" x14ac:dyDescent="0.3">
      <c r="A5" s="832"/>
      <c r="B5" s="832"/>
      <c r="C5" s="729" t="s">
        <v>199</v>
      </c>
      <c r="D5" s="312" t="s">
        <v>200</v>
      </c>
      <c r="E5" s="299" t="s">
        <v>201</v>
      </c>
      <c r="F5" s="1010"/>
      <c r="G5" s="226"/>
    </row>
    <row r="6" spans="1:8" s="225" customFormat="1" x14ac:dyDescent="0.3">
      <c r="A6" s="832"/>
      <c r="B6" s="832"/>
      <c r="C6" s="729"/>
      <c r="D6" s="307"/>
      <c r="E6" s="302">
        <v>44216</v>
      </c>
      <c r="F6" s="1010"/>
      <c r="G6" s="226"/>
    </row>
    <row r="7" spans="1:8" s="225" customFormat="1" ht="16.5" customHeight="1" thickBot="1" x14ac:dyDescent="0.35">
      <c r="A7" s="193"/>
      <c r="B7" s="193"/>
      <c r="C7" s="193"/>
      <c r="D7" s="193"/>
      <c r="E7" s="193"/>
      <c r="F7" s="193"/>
      <c r="G7" s="303"/>
      <c r="H7" s="226"/>
    </row>
    <row r="8" spans="1:8" s="225" customFormat="1" x14ac:dyDescent="0.3">
      <c r="A8" s="825" t="str">
        <f>PRESUPUESTO!A8</f>
        <v xml:space="preserve">ADECUACIÓN AL CENTRO DE PRIMERA INFANCIA FRONTERAS DE PAZ SEDE PUERTO COLON DEL MUNICIPIO DE SAN MIGUEL PUTUMAYO </v>
      </c>
      <c r="B8" s="826"/>
      <c r="C8" s="826"/>
      <c r="D8" s="826"/>
      <c r="E8" s="826"/>
      <c r="F8" s="826"/>
      <c r="G8"/>
      <c r="H8" s="226"/>
    </row>
    <row r="9" spans="1:8" s="225" customFormat="1" ht="17.25" thickBot="1" x14ac:dyDescent="0.35">
      <c r="A9" s="828"/>
      <c r="B9" s="829"/>
      <c r="C9" s="829"/>
      <c r="D9" s="829"/>
      <c r="E9" s="829"/>
      <c r="F9" s="829"/>
      <c r="G9"/>
      <c r="H9" s="226"/>
    </row>
    <row r="10" spans="1:8" x14ac:dyDescent="0.3">
      <c r="A10" s="200"/>
      <c r="F10" s="227"/>
    </row>
    <row r="11" spans="1:8" x14ac:dyDescent="0.3">
      <c r="A11" s="1016" t="s">
        <v>179</v>
      </c>
      <c r="B11" s="1017"/>
      <c r="C11" s="1017"/>
      <c r="D11" s="1017"/>
      <c r="E11" s="1018"/>
      <c r="F11" s="235" t="s">
        <v>57</v>
      </c>
    </row>
    <row r="12" spans="1:8" x14ac:dyDescent="0.3">
      <c r="A12" s="228" t="s">
        <v>78</v>
      </c>
      <c r="B12" s="198"/>
      <c r="C12" s="1011" t="s">
        <v>79</v>
      </c>
      <c r="D12" s="1012"/>
      <c r="E12" s="220"/>
      <c r="F12" s="220">
        <v>100</v>
      </c>
    </row>
    <row r="13" spans="1:8" x14ac:dyDescent="0.3">
      <c r="A13" s="228" t="s">
        <v>80</v>
      </c>
      <c r="B13" s="198"/>
      <c r="C13" s="1011" t="s">
        <v>81</v>
      </c>
      <c r="D13" s="1012"/>
      <c r="E13" s="220"/>
      <c r="F13" s="220">
        <f>SUM(F14:F29)</f>
        <v>75.432000000000002</v>
      </c>
    </row>
    <row r="14" spans="1:8" x14ac:dyDescent="0.3">
      <c r="A14" s="228"/>
      <c r="B14" s="198" t="s">
        <v>82</v>
      </c>
      <c r="C14" s="772" t="s">
        <v>83</v>
      </c>
      <c r="D14" s="773"/>
      <c r="E14" s="230" t="s">
        <v>84</v>
      </c>
      <c r="F14" s="220">
        <v>8.33</v>
      </c>
    </row>
    <row r="15" spans="1:8" x14ac:dyDescent="0.3">
      <c r="A15" s="228"/>
      <c r="B15" s="198" t="s">
        <v>85</v>
      </c>
      <c r="C15" s="772" t="s">
        <v>86</v>
      </c>
      <c r="D15" s="773"/>
      <c r="E15" s="230" t="s">
        <v>87</v>
      </c>
      <c r="F15" s="220">
        <v>1</v>
      </c>
    </row>
    <row r="16" spans="1:8" x14ac:dyDescent="0.3">
      <c r="A16" s="228"/>
      <c r="B16" s="198" t="s">
        <v>88</v>
      </c>
      <c r="C16" s="772" t="s">
        <v>89</v>
      </c>
      <c r="D16" s="773"/>
      <c r="E16" s="230" t="s">
        <v>84</v>
      </c>
      <c r="F16" s="220">
        <v>8.33</v>
      </c>
    </row>
    <row r="17" spans="1:6" x14ac:dyDescent="0.3">
      <c r="A17" s="228"/>
      <c r="B17" s="198" t="s">
        <v>90</v>
      </c>
      <c r="C17" s="772" t="s">
        <v>91</v>
      </c>
      <c r="D17" s="773"/>
      <c r="E17" s="229" t="s">
        <v>92</v>
      </c>
      <c r="F17" s="220">
        <v>4</v>
      </c>
    </row>
    <row r="18" spans="1:6" x14ac:dyDescent="0.3">
      <c r="A18" s="228"/>
      <c r="B18" s="198" t="s">
        <v>93</v>
      </c>
      <c r="C18" s="772" t="s">
        <v>94</v>
      </c>
      <c r="D18" s="773"/>
      <c r="E18" s="229" t="s">
        <v>92</v>
      </c>
      <c r="F18" s="220">
        <v>2</v>
      </c>
    </row>
    <row r="19" spans="1:6" x14ac:dyDescent="0.3">
      <c r="A19" s="228"/>
      <c r="B19" s="198" t="s">
        <v>95</v>
      </c>
      <c r="C19" s="772" t="s">
        <v>96</v>
      </c>
      <c r="D19" s="773"/>
      <c r="E19" s="229" t="s">
        <v>92</v>
      </c>
      <c r="F19" s="220">
        <v>3</v>
      </c>
    </row>
    <row r="20" spans="1:6" x14ac:dyDescent="0.3">
      <c r="A20" s="228"/>
      <c r="B20" s="198" t="s">
        <v>97</v>
      </c>
      <c r="C20" s="772" t="s">
        <v>98</v>
      </c>
      <c r="D20" s="773"/>
      <c r="E20" s="229" t="s">
        <v>92</v>
      </c>
      <c r="F20" s="220">
        <v>8.5</v>
      </c>
    </row>
    <row r="21" spans="1:6" x14ac:dyDescent="0.3">
      <c r="A21" s="228"/>
      <c r="B21" s="198" t="s">
        <v>99</v>
      </c>
      <c r="C21" s="772" t="s">
        <v>100</v>
      </c>
      <c r="D21" s="773"/>
      <c r="E21" s="229" t="s">
        <v>92</v>
      </c>
      <c r="F21" s="220">
        <v>12</v>
      </c>
    </row>
    <row r="22" spans="1:6" x14ac:dyDescent="0.3">
      <c r="A22" s="228"/>
      <c r="B22" s="198" t="s">
        <v>101</v>
      </c>
      <c r="C22" s="772" t="s">
        <v>102</v>
      </c>
      <c r="D22" s="773"/>
      <c r="E22" s="229" t="s">
        <v>92</v>
      </c>
      <c r="F22" s="220">
        <v>6.96</v>
      </c>
    </row>
    <row r="23" spans="1:6" x14ac:dyDescent="0.3">
      <c r="A23" s="228"/>
      <c r="B23" s="198" t="s">
        <v>103</v>
      </c>
      <c r="C23" s="772" t="s">
        <v>104</v>
      </c>
      <c r="D23" s="773"/>
      <c r="E23" s="229" t="s">
        <v>92</v>
      </c>
      <c r="F23" s="220">
        <v>0.52200000000000002</v>
      </c>
    </row>
    <row r="24" spans="1:6" x14ac:dyDescent="0.3">
      <c r="A24" s="228"/>
      <c r="B24" s="198" t="s">
        <v>105</v>
      </c>
      <c r="C24" s="772" t="s">
        <v>106</v>
      </c>
      <c r="D24" s="773"/>
      <c r="E24" s="230" t="s">
        <v>107</v>
      </c>
      <c r="F24" s="220">
        <v>4.17</v>
      </c>
    </row>
    <row r="25" spans="1:6" x14ac:dyDescent="0.3">
      <c r="A25" s="228"/>
      <c r="B25" s="198" t="s">
        <v>108</v>
      </c>
      <c r="C25" s="1013" t="s">
        <v>109</v>
      </c>
      <c r="D25" s="1014"/>
      <c r="E25" s="231" t="s">
        <v>110</v>
      </c>
      <c r="F25" s="232">
        <v>0.83</v>
      </c>
    </row>
    <row r="26" spans="1:6" x14ac:dyDescent="0.3">
      <c r="A26" s="228"/>
      <c r="B26" s="198" t="s">
        <v>111</v>
      </c>
      <c r="C26" s="772" t="s">
        <v>112</v>
      </c>
      <c r="D26" s="773"/>
      <c r="E26" s="229" t="s">
        <v>92</v>
      </c>
      <c r="F26" s="220">
        <v>11.71</v>
      </c>
    </row>
    <row r="27" spans="1:6" x14ac:dyDescent="0.3">
      <c r="A27" s="228"/>
      <c r="B27" s="198" t="s">
        <v>113</v>
      </c>
      <c r="C27" s="1013" t="s">
        <v>114</v>
      </c>
      <c r="D27" s="1014"/>
      <c r="E27" s="233" t="s">
        <v>92</v>
      </c>
      <c r="F27" s="232">
        <v>0.08</v>
      </c>
    </row>
    <row r="28" spans="1:6" x14ac:dyDescent="0.3">
      <c r="A28" s="228"/>
      <c r="B28" s="198" t="s">
        <v>115</v>
      </c>
      <c r="C28" s="1013" t="s">
        <v>116</v>
      </c>
      <c r="D28" s="1014"/>
      <c r="E28" s="233" t="s">
        <v>92</v>
      </c>
      <c r="F28" s="232">
        <v>2</v>
      </c>
    </row>
    <row r="29" spans="1:6" x14ac:dyDescent="0.3">
      <c r="A29" s="228"/>
      <c r="B29" s="198" t="s">
        <v>117</v>
      </c>
      <c r="C29" s="772" t="s">
        <v>118</v>
      </c>
      <c r="D29" s="773"/>
      <c r="E29" s="233" t="s">
        <v>92</v>
      </c>
      <c r="F29" s="220">
        <v>2</v>
      </c>
    </row>
    <row r="30" spans="1:6" x14ac:dyDescent="0.3">
      <c r="A30" s="228" t="s">
        <v>119</v>
      </c>
      <c r="B30" s="198"/>
      <c r="C30" s="1011" t="s">
        <v>120</v>
      </c>
      <c r="D30" s="1012"/>
      <c r="E30" s="230"/>
      <c r="F30" s="236">
        <f>F12+F13</f>
        <v>175.43200000000002</v>
      </c>
    </row>
    <row r="31" spans="1:6" x14ac:dyDescent="0.3">
      <c r="A31" s="228"/>
      <c r="B31" s="198"/>
      <c r="C31" s="1011"/>
      <c r="D31" s="1012"/>
      <c r="E31" s="230"/>
      <c r="F31" s="220"/>
    </row>
    <row r="32" spans="1:6" x14ac:dyDescent="0.3">
      <c r="A32" s="228" t="s">
        <v>121</v>
      </c>
      <c r="B32" s="198"/>
      <c r="C32" s="1011" t="s">
        <v>122</v>
      </c>
      <c r="D32" s="1012"/>
      <c r="E32" s="230"/>
      <c r="F32" s="220">
        <f>F30</f>
        <v>175.43200000000002</v>
      </c>
    </row>
    <row r="33" spans="1:6" x14ac:dyDescent="0.3">
      <c r="A33" s="198"/>
      <c r="B33" s="198"/>
      <c r="C33" s="1011" t="s">
        <v>123</v>
      </c>
      <c r="D33" s="1012"/>
      <c r="E33" s="237"/>
      <c r="F33" s="236">
        <f>ROUND(F32/100,2)</f>
        <v>1.75</v>
      </c>
    </row>
    <row r="34" spans="1:6" x14ac:dyDescent="0.3">
      <c r="A34" s="200"/>
      <c r="D34" s="234"/>
    </row>
    <row r="35" spans="1:6" x14ac:dyDescent="0.3">
      <c r="A35" s="200"/>
    </row>
    <row r="36" spans="1:6" x14ac:dyDescent="0.3">
      <c r="A36" s="200"/>
    </row>
    <row r="37" spans="1:6" ht="15.75" customHeight="1" x14ac:dyDescent="0.3">
      <c r="A37" s="214">
        <f>+PRESUPUESTO!C50</f>
        <v>0</v>
      </c>
      <c r="B37" s="214"/>
      <c r="C37" s="223"/>
      <c r="D37" s="240"/>
      <c r="E37" s="241"/>
      <c r="F37" s="242"/>
    </row>
    <row r="38" spans="1:6" ht="15.75" customHeight="1" x14ac:dyDescent="0.3">
      <c r="A38" s="201">
        <f>+PRESUPUESTO!C51</f>
        <v>0</v>
      </c>
      <c r="B38" s="238"/>
      <c r="C38" s="238"/>
      <c r="D38" s="239"/>
      <c r="E38" s="199"/>
      <c r="F38" s="201"/>
    </row>
    <row r="39" spans="1:6" ht="15.75" customHeight="1" x14ac:dyDescent="0.3">
      <c r="A39" s="201">
        <f>+PRESUPUESTO!C52</f>
        <v>0</v>
      </c>
      <c r="E39" s="199"/>
      <c r="F39" s="201"/>
    </row>
    <row r="42" spans="1:6" x14ac:dyDescent="0.3">
      <c r="A42" s="1019"/>
      <c r="B42" s="1019"/>
      <c r="C42" s="1019"/>
    </row>
    <row r="43" spans="1:6" x14ac:dyDescent="0.3">
      <c r="A43" s="1015"/>
      <c r="B43" s="1015"/>
      <c r="C43" s="1015"/>
    </row>
  </sheetData>
  <mergeCells count="31">
    <mergeCell ref="A43:C43"/>
    <mergeCell ref="A11:E11"/>
    <mergeCell ref="A42:C42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30:D30"/>
    <mergeCell ref="C31:D31"/>
    <mergeCell ref="C33:D33"/>
    <mergeCell ref="C32:D32"/>
    <mergeCell ref="C25:D25"/>
    <mergeCell ref="C27:D27"/>
    <mergeCell ref="C26:D26"/>
    <mergeCell ref="C28:D28"/>
    <mergeCell ref="C29:D29"/>
    <mergeCell ref="F1:F6"/>
    <mergeCell ref="A8:F9"/>
    <mergeCell ref="A1:B6"/>
    <mergeCell ref="C1:C2"/>
    <mergeCell ref="E2:E3"/>
    <mergeCell ref="C5:C6"/>
  </mergeCells>
  <printOptions horizontalCentered="1" verticalCentered="1" gridLinesSet="0"/>
  <pageMargins left="0.59055118110236227" right="0.59055118110236227" top="0" bottom="0" header="0.51181102362204722" footer="0.51181102362204722"/>
  <pageSetup scale="94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AJ49"/>
  <sheetViews>
    <sheetView view="pageBreakPreview" topLeftCell="A19" zoomScale="115" zoomScaleNormal="100" zoomScaleSheetLayoutView="115" workbookViewId="0">
      <selection activeCell="F45" sqref="F45"/>
    </sheetView>
  </sheetViews>
  <sheetFormatPr baseColWidth="10" defaultColWidth="11.42578125" defaultRowHeight="12.75" x14ac:dyDescent="0.2"/>
  <cols>
    <col min="1" max="1" width="18.42578125" style="181" customWidth="1"/>
    <col min="2" max="2" width="29.140625" style="181" customWidth="1"/>
    <col min="3" max="3" width="9.5703125" style="181" customWidth="1"/>
    <col min="4" max="4" width="10" style="181" customWidth="1"/>
    <col min="5" max="5" width="8.7109375" style="181" customWidth="1"/>
    <col min="6" max="6" width="22.5703125" style="181" customWidth="1"/>
    <col min="7" max="16384" width="11.42578125" style="181"/>
  </cols>
  <sheetData>
    <row r="1" spans="1:36" ht="12.75" customHeight="1" x14ac:dyDescent="0.25">
      <c r="A1" s="832"/>
      <c r="B1" s="708" t="s">
        <v>224</v>
      </c>
      <c r="C1" s="710" t="s">
        <v>225</v>
      </c>
      <c r="D1" s="743"/>
      <c r="E1" s="266">
        <v>103</v>
      </c>
      <c r="F1" s="831"/>
      <c r="G1"/>
      <c r="H1"/>
      <c r="I1"/>
      <c r="J1"/>
      <c r="K1"/>
      <c r="L1"/>
      <c r="M1"/>
      <c r="N1"/>
      <c r="O1" s="180"/>
      <c r="P1" s="180"/>
      <c r="Q1" s="180"/>
      <c r="R1" s="180"/>
      <c r="AJ1" s="182"/>
    </row>
    <row r="2" spans="1:36" ht="16.5" customHeight="1" x14ac:dyDescent="0.25">
      <c r="A2" s="832"/>
      <c r="B2" s="709"/>
      <c r="C2" s="720" t="s">
        <v>195</v>
      </c>
      <c r="D2" s="750"/>
      <c r="E2" s="708">
        <v>51</v>
      </c>
      <c r="F2" s="831"/>
      <c r="G2"/>
      <c r="H2"/>
      <c r="I2"/>
      <c r="J2"/>
      <c r="K2"/>
      <c r="L2"/>
      <c r="M2"/>
      <c r="N2"/>
      <c r="O2" s="180"/>
      <c r="P2" s="180"/>
      <c r="Q2" s="180"/>
      <c r="R2" s="180"/>
      <c r="AJ2" s="182"/>
    </row>
    <row r="3" spans="1:36" ht="16.5" customHeight="1" x14ac:dyDescent="0.25">
      <c r="A3" s="832"/>
      <c r="B3" s="299" t="s">
        <v>196</v>
      </c>
      <c r="C3" s="722"/>
      <c r="D3" s="751"/>
      <c r="E3" s="709"/>
      <c r="F3" s="831"/>
      <c r="G3"/>
      <c r="H3"/>
      <c r="I3"/>
      <c r="J3"/>
      <c r="K3"/>
      <c r="L3"/>
      <c r="M3"/>
      <c r="N3"/>
      <c r="O3" s="180"/>
      <c r="P3" s="180"/>
      <c r="Q3" s="180"/>
      <c r="R3" s="180"/>
      <c r="AJ3" s="182"/>
    </row>
    <row r="4" spans="1:36" ht="15" x14ac:dyDescent="0.25">
      <c r="A4" s="832"/>
      <c r="B4" s="300" t="s">
        <v>197</v>
      </c>
      <c r="C4" s="727" t="s">
        <v>198</v>
      </c>
      <c r="D4" s="754"/>
      <c r="E4" s="463">
        <v>1</v>
      </c>
      <c r="F4" s="831"/>
      <c r="G4"/>
      <c r="H4"/>
      <c r="I4"/>
      <c r="J4"/>
      <c r="K4"/>
      <c r="L4"/>
      <c r="M4"/>
      <c r="N4"/>
      <c r="O4" s="180"/>
      <c r="P4" s="180"/>
      <c r="Q4" s="180"/>
      <c r="R4" s="180"/>
      <c r="AJ4" s="182"/>
    </row>
    <row r="5" spans="1:36" ht="12.75" customHeight="1" x14ac:dyDescent="0.25">
      <c r="A5" s="832"/>
      <c r="B5" s="729" t="s">
        <v>199</v>
      </c>
      <c r="C5" s="729" t="s">
        <v>200</v>
      </c>
      <c r="D5" s="729"/>
      <c r="E5" s="445" t="s">
        <v>201</v>
      </c>
      <c r="F5" s="831"/>
      <c r="G5"/>
      <c r="H5"/>
      <c r="I5"/>
      <c r="J5"/>
      <c r="K5"/>
      <c r="L5"/>
      <c r="M5"/>
      <c r="N5"/>
      <c r="O5" s="180"/>
      <c r="P5" s="180"/>
      <c r="Q5" s="180"/>
      <c r="R5" s="180"/>
      <c r="AJ5" s="182"/>
    </row>
    <row r="6" spans="1:36" ht="12.75" customHeight="1" thickBot="1" x14ac:dyDescent="0.3">
      <c r="A6" s="1020"/>
      <c r="B6" s="1022"/>
      <c r="C6" s="1022"/>
      <c r="D6" s="1022"/>
      <c r="E6" s="635">
        <v>44216</v>
      </c>
      <c r="F6" s="1021"/>
      <c r="G6"/>
      <c r="H6"/>
      <c r="I6"/>
      <c r="J6"/>
      <c r="K6"/>
      <c r="L6"/>
      <c r="M6"/>
      <c r="N6"/>
      <c r="O6" s="180"/>
      <c r="P6" s="180"/>
      <c r="Q6" s="180"/>
      <c r="R6" s="180"/>
      <c r="AJ6" s="182"/>
    </row>
    <row r="7" spans="1:36" ht="19.5" customHeight="1" thickBot="1" x14ac:dyDescent="0.3">
      <c r="A7" s="1058" t="s">
        <v>164</v>
      </c>
      <c r="B7" s="1059"/>
      <c r="C7" s="637" t="s">
        <v>152</v>
      </c>
      <c r="D7" s="1060" t="s">
        <v>514</v>
      </c>
      <c r="E7" s="1061"/>
      <c r="F7" s="1062"/>
      <c r="G7"/>
      <c r="H7"/>
      <c r="I7"/>
      <c r="J7"/>
      <c r="K7"/>
      <c r="L7"/>
      <c r="M7"/>
      <c r="N7"/>
      <c r="O7" s="180"/>
      <c r="P7" s="180"/>
      <c r="Q7" s="180"/>
      <c r="R7" s="180"/>
      <c r="AJ7" s="182"/>
    </row>
    <row r="8" spans="1:36" ht="15" customHeight="1" x14ac:dyDescent="0.2">
      <c r="A8" s="1037" t="s">
        <v>353</v>
      </c>
      <c r="B8" s="1037"/>
      <c r="C8" s="636" t="s">
        <v>238</v>
      </c>
      <c r="D8" s="1025">
        <v>7620</v>
      </c>
      <c r="E8" s="1026"/>
      <c r="F8" s="1027"/>
    </row>
    <row r="9" spans="1:36" ht="15" customHeight="1" x14ac:dyDescent="0.2">
      <c r="A9" s="896" t="s">
        <v>333</v>
      </c>
      <c r="B9" s="896"/>
      <c r="C9" s="550" t="s">
        <v>152</v>
      </c>
      <c r="D9" s="1028">
        <v>14900</v>
      </c>
      <c r="E9" s="1029"/>
      <c r="F9" s="1030"/>
    </row>
    <row r="10" spans="1:36" ht="15" customHeight="1" x14ac:dyDescent="0.2">
      <c r="A10" s="896" t="s">
        <v>354</v>
      </c>
      <c r="B10" s="896"/>
      <c r="C10" s="300" t="s">
        <v>269</v>
      </c>
      <c r="D10" s="1031">
        <v>105500</v>
      </c>
      <c r="E10" s="1032"/>
      <c r="F10" s="1033"/>
    </row>
    <row r="11" spans="1:36" ht="15" customHeight="1" x14ac:dyDescent="0.2">
      <c r="A11" s="1023" t="s">
        <v>355</v>
      </c>
      <c r="B11" s="1024"/>
      <c r="C11" s="300" t="s">
        <v>269</v>
      </c>
      <c r="D11" s="1034">
        <v>125000</v>
      </c>
      <c r="E11" s="1035"/>
      <c r="F11" s="1036"/>
    </row>
    <row r="12" spans="1:36" ht="15" customHeight="1" x14ac:dyDescent="0.2">
      <c r="A12" s="1023" t="s">
        <v>370</v>
      </c>
      <c r="B12" s="1024"/>
      <c r="C12" s="550" t="s">
        <v>152</v>
      </c>
      <c r="D12" s="1034">
        <v>30800</v>
      </c>
      <c r="E12" s="1035"/>
      <c r="F12" s="1036"/>
    </row>
    <row r="13" spans="1:36" ht="15" customHeight="1" x14ac:dyDescent="0.2">
      <c r="A13" s="1023" t="s">
        <v>369</v>
      </c>
      <c r="B13" s="1024"/>
      <c r="C13" s="550" t="s">
        <v>152</v>
      </c>
      <c r="D13" s="1034">
        <v>600</v>
      </c>
      <c r="E13" s="1035"/>
      <c r="F13" s="1036"/>
    </row>
    <row r="14" spans="1:36" ht="15" customHeight="1" x14ac:dyDescent="0.2">
      <c r="A14" s="1038" t="s">
        <v>410</v>
      </c>
      <c r="B14" s="1039"/>
      <c r="C14" s="550" t="s">
        <v>282</v>
      </c>
      <c r="D14" s="1034">
        <v>28900</v>
      </c>
      <c r="E14" s="1035"/>
      <c r="F14" s="1036"/>
    </row>
    <row r="15" spans="1:36" ht="15" customHeight="1" x14ac:dyDescent="0.2">
      <c r="A15" s="612" t="s">
        <v>438</v>
      </c>
      <c r="B15" s="612"/>
      <c r="C15" s="550" t="s">
        <v>76</v>
      </c>
      <c r="D15" s="1034">
        <v>165400</v>
      </c>
      <c r="E15" s="1035"/>
      <c r="F15" s="1036"/>
    </row>
    <row r="16" spans="1:36" ht="15" customHeight="1" x14ac:dyDescent="0.2">
      <c r="A16" s="1023" t="s">
        <v>442</v>
      </c>
      <c r="B16" s="1024"/>
      <c r="C16" s="550" t="s">
        <v>130</v>
      </c>
      <c r="D16" s="1034">
        <v>10000</v>
      </c>
      <c r="E16" s="1035"/>
      <c r="F16" s="1036"/>
    </row>
    <row r="17" spans="1:6" ht="15" customHeight="1" x14ac:dyDescent="0.2">
      <c r="A17" s="1023" t="s">
        <v>446</v>
      </c>
      <c r="B17" s="1024"/>
      <c r="C17" s="550" t="s">
        <v>16</v>
      </c>
      <c r="D17" s="1034">
        <v>71200</v>
      </c>
      <c r="E17" s="1035"/>
      <c r="F17" s="1036"/>
    </row>
    <row r="18" spans="1:6" ht="15" customHeight="1" x14ac:dyDescent="0.2">
      <c r="A18" s="1038" t="s">
        <v>447</v>
      </c>
      <c r="B18" s="1039"/>
      <c r="C18" s="550" t="s">
        <v>130</v>
      </c>
      <c r="D18" s="1034">
        <v>30000</v>
      </c>
      <c r="E18" s="1035"/>
      <c r="F18" s="1036"/>
    </row>
    <row r="19" spans="1:6" ht="15" customHeight="1" x14ac:dyDescent="0.2">
      <c r="A19" s="817" t="s">
        <v>448</v>
      </c>
      <c r="B19" s="818"/>
      <c r="C19" s="550" t="s">
        <v>130</v>
      </c>
      <c r="D19" s="1034">
        <v>35900</v>
      </c>
      <c r="E19" s="1035"/>
      <c r="F19" s="1036"/>
    </row>
    <row r="20" spans="1:6" ht="15" customHeight="1" x14ac:dyDescent="0.2">
      <c r="A20" s="1023" t="s">
        <v>450</v>
      </c>
      <c r="B20" s="1024"/>
      <c r="C20" s="550" t="s">
        <v>233</v>
      </c>
      <c r="D20" s="1034">
        <v>8848</v>
      </c>
      <c r="E20" s="1035"/>
      <c r="F20" s="1036"/>
    </row>
    <row r="21" spans="1:6" ht="15" customHeight="1" x14ac:dyDescent="0.2">
      <c r="A21" s="1040" t="s">
        <v>451</v>
      </c>
      <c r="B21" s="1041"/>
      <c r="C21" s="550" t="s">
        <v>269</v>
      </c>
      <c r="D21" s="1034">
        <v>149900</v>
      </c>
      <c r="E21" s="1035"/>
      <c r="F21" s="1036"/>
    </row>
    <row r="22" spans="1:6" ht="15" customHeight="1" x14ac:dyDescent="0.2">
      <c r="A22" s="817" t="s">
        <v>452</v>
      </c>
      <c r="B22" s="818"/>
      <c r="C22" s="550" t="s">
        <v>269</v>
      </c>
      <c r="D22" s="1034">
        <v>492900</v>
      </c>
      <c r="E22" s="1035"/>
      <c r="F22" s="1036"/>
    </row>
    <row r="23" spans="1:6" ht="15" customHeight="1" x14ac:dyDescent="0.2">
      <c r="A23" s="1040" t="s">
        <v>453</v>
      </c>
      <c r="B23" s="1041"/>
      <c r="C23" s="550" t="s">
        <v>269</v>
      </c>
      <c r="D23" s="1042">
        <v>269900</v>
      </c>
      <c r="E23" s="1043"/>
      <c r="F23" s="1044"/>
    </row>
    <row r="24" spans="1:6" x14ac:dyDescent="0.2">
      <c r="A24" s="817" t="s">
        <v>454</v>
      </c>
      <c r="B24" s="818"/>
      <c r="C24" s="550" t="s">
        <v>269</v>
      </c>
      <c r="D24" s="1042">
        <v>140000</v>
      </c>
      <c r="E24" s="1043"/>
      <c r="F24" s="1044"/>
    </row>
    <row r="25" spans="1:6" ht="15" customHeight="1" x14ac:dyDescent="0.2">
      <c r="A25" s="1023" t="s">
        <v>354</v>
      </c>
      <c r="B25" s="1024"/>
      <c r="C25" s="300" t="s">
        <v>269</v>
      </c>
      <c r="D25" s="1042">
        <v>110000</v>
      </c>
      <c r="E25" s="1043"/>
      <c r="F25" s="1044"/>
    </row>
    <row r="26" spans="1:6" ht="15" customHeight="1" x14ac:dyDescent="0.2">
      <c r="A26" s="1023" t="s">
        <v>460</v>
      </c>
      <c r="B26" s="1024"/>
      <c r="C26" s="550" t="s">
        <v>130</v>
      </c>
      <c r="D26" s="1042">
        <v>2800</v>
      </c>
      <c r="E26" s="1043"/>
      <c r="F26" s="1044"/>
    </row>
    <row r="27" spans="1:6" x14ac:dyDescent="0.2">
      <c r="A27" s="1040" t="s">
        <v>463</v>
      </c>
      <c r="B27" s="1041"/>
      <c r="C27" s="550" t="s">
        <v>76</v>
      </c>
      <c r="D27" s="1042">
        <v>143900</v>
      </c>
      <c r="E27" s="1043"/>
      <c r="F27" s="1044"/>
    </row>
    <row r="28" spans="1:6" ht="15" customHeight="1" x14ac:dyDescent="0.2">
      <c r="A28" s="1045" t="s">
        <v>464</v>
      </c>
      <c r="B28" s="1046"/>
      <c r="C28" s="550" t="s">
        <v>76</v>
      </c>
      <c r="D28" s="1042">
        <v>3000</v>
      </c>
      <c r="E28" s="1043"/>
      <c r="F28" s="1044"/>
    </row>
    <row r="29" spans="1:6" ht="15" customHeight="1" x14ac:dyDescent="0.2">
      <c r="A29" s="1051" t="s">
        <v>465</v>
      </c>
      <c r="B29" s="1052"/>
      <c r="C29" s="550" t="s">
        <v>5</v>
      </c>
      <c r="D29" s="1042">
        <v>75000</v>
      </c>
      <c r="E29" s="1043"/>
      <c r="F29" s="1044"/>
    </row>
    <row r="30" spans="1:6" ht="15" customHeight="1" x14ac:dyDescent="0.2">
      <c r="A30" s="1045" t="s">
        <v>466</v>
      </c>
      <c r="B30" s="1046"/>
      <c r="C30" s="550" t="s">
        <v>5</v>
      </c>
      <c r="D30" s="1042">
        <v>3000</v>
      </c>
      <c r="E30" s="1043"/>
      <c r="F30" s="1044"/>
    </row>
    <row r="31" spans="1:6" ht="15" customHeight="1" x14ac:dyDescent="0.2">
      <c r="A31" s="1047" t="s">
        <v>471</v>
      </c>
      <c r="B31" s="1048"/>
      <c r="C31" s="633" t="s">
        <v>76</v>
      </c>
      <c r="D31" s="1053">
        <v>90000</v>
      </c>
      <c r="E31" s="1054"/>
      <c r="F31" s="1055"/>
    </row>
    <row r="32" spans="1:6" ht="15" customHeight="1" x14ac:dyDescent="0.2">
      <c r="A32" s="1049" t="s">
        <v>491</v>
      </c>
      <c r="B32" s="1050"/>
      <c r="C32" s="633" t="s">
        <v>76</v>
      </c>
      <c r="D32" s="1053">
        <v>140000</v>
      </c>
      <c r="E32" s="1054"/>
      <c r="F32" s="1055"/>
    </row>
    <row r="33" spans="1:6" ht="15" customHeight="1" x14ac:dyDescent="0.2">
      <c r="A33" s="489" t="s">
        <v>472</v>
      </c>
      <c r="B33" s="489"/>
      <c r="C33" s="550" t="s">
        <v>76</v>
      </c>
      <c r="D33" s="1042">
        <v>83543</v>
      </c>
      <c r="E33" s="1043"/>
      <c r="F33" s="1044"/>
    </row>
    <row r="34" spans="1:6" ht="13.5" customHeight="1" x14ac:dyDescent="0.2">
      <c r="A34" s="1063" t="s">
        <v>476</v>
      </c>
      <c r="B34" s="1064"/>
      <c r="C34" s="550" t="s">
        <v>76</v>
      </c>
      <c r="D34" s="1069">
        <v>929000</v>
      </c>
      <c r="E34" s="1070"/>
      <c r="F34" s="1071"/>
    </row>
    <row r="35" spans="1:6" x14ac:dyDescent="0.2">
      <c r="A35" s="1065" t="s">
        <v>477</v>
      </c>
      <c r="B35" s="1066"/>
      <c r="C35" s="550" t="s">
        <v>76</v>
      </c>
      <c r="D35" s="1042">
        <v>194396</v>
      </c>
      <c r="E35" s="1043"/>
      <c r="F35" s="1044"/>
    </row>
    <row r="36" spans="1:6" x14ac:dyDescent="0.2">
      <c r="A36" s="1065" t="s">
        <v>478</v>
      </c>
      <c r="B36" s="1066"/>
      <c r="C36" s="550" t="s">
        <v>76</v>
      </c>
      <c r="D36" s="1042">
        <v>211387</v>
      </c>
      <c r="E36" s="1043"/>
      <c r="F36" s="1044"/>
    </row>
    <row r="37" spans="1:6" ht="15" customHeight="1" x14ac:dyDescent="0.2">
      <c r="A37" s="1067" t="s">
        <v>479</v>
      </c>
      <c r="B37" s="1068"/>
      <c r="C37" s="550" t="s">
        <v>76</v>
      </c>
      <c r="D37" s="1042">
        <v>815150</v>
      </c>
      <c r="E37" s="1043"/>
      <c r="F37" s="1044"/>
    </row>
    <row r="38" spans="1:6" ht="15" customHeight="1" x14ac:dyDescent="0.2">
      <c r="A38" s="1023" t="s">
        <v>485</v>
      </c>
      <c r="B38" s="1024"/>
      <c r="C38" s="550" t="s">
        <v>484</v>
      </c>
      <c r="D38" s="1042">
        <v>125000</v>
      </c>
      <c r="E38" s="1043"/>
      <c r="F38" s="1044"/>
    </row>
    <row r="39" spans="1:6" ht="15" customHeight="1" x14ac:dyDescent="0.2">
      <c r="A39" s="1023" t="s">
        <v>486</v>
      </c>
      <c r="B39" s="1024"/>
      <c r="C39" s="550" t="s">
        <v>136</v>
      </c>
      <c r="D39" s="1042">
        <v>12000</v>
      </c>
      <c r="E39" s="1043"/>
      <c r="F39" s="1044"/>
    </row>
    <row r="40" spans="1:6" ht="15" customHeight="1" x14ac:dyDescent="0.2">
      <c r="A40" s="1056" t="s">
        <v>487</v>
      </c>
      <c r="B40" s="1057"/>
      <c r="C40" s="553" t="s">
        <v>76</v>
      </c>
      <c r="D40" s="1042">
        <v>1200</v>
      </c>
      <c r="E40" s="1043"/>
      <c r="F40" s="1044"/>
    </row>
    <row r="41" spans="1:6" ht="15" customHeight="1" x14ac:dyDescent="0.2">
      <c r="A41" s="1056" t="s">
        <v>488</v>
      </c>
      <c r="B41" s="1057"/>
      <c r="C41" s="553" t="s">
        <v>76</v>
      </c>
      <c r="D41" s="1042">
        <v>200</v>
      </c>
      <c r="E41" s="1043"/>
      <c r="F41" s="1044"/>
    </row>
    <row r="44" spans="1:6" x14ac:dyDescent="0.2">
      <c r="A44" s="650"/>
      <c r="D44" s="650"/>
      <c r="E44" s="650"/>
    </row>
    <row r="45" spans="1:6" x14ac:dyDescent="0.2">
      <c r="A45" s="606"/>
      <c r="B45" s="297"/>
      <c r="C45" s="297"/>
      <c r="D45" s="649"/>
    </row>
    <row r="46" spans="1:6" x14ac:dyDescent="0.2">
      <c r="A46" s="608"/>
      <c r="B46" s="297"/>
      <c r="C46" s="297"/>
      <c r="D46" s="269"/>
    </row>
    <row r="47" spans="1:6" x14ac:dyDescent="0.2">
      <c r="A47" s="608"/>
      <c r="B47" s="297"/>
      <c r="C47" s="297"/>
      <c r="D47" s="269"/>
    </row>
    <row r="48" spans="1:6" x14ac:dyDescent="0.2">
      <c r="C48" s="634"/>
    </row>
    <row r="49" spans="3:3" x14ac:dyDescent="0.2">
      <c r="C49" s="303"/>
    </row>
  </sheetData>
  <mergeCells count="77">
    <mergeCell ref="A40:B40"/>
    <mergeCell ref="A41:B41"/>
    <mergeCell ref="D40:F40"/>
    <mergeCell ref="D41:F41"/>
    <mergeCell ref="A7:B7"/>
    <mergeCell ref="D7:F7"/>
    <mergeCell ref="A34:B34"/>
    <mergeCell ref="A35:B35"/>
    <mergeCell ref="A36:B36"/>
    <mergeCell ref="A37:B37"/>
    <mergeCell ref="A38:B38"/>
    <mergeCell ref="A39:B39"/>
    <mergeCell ref="D34:F34"/>
    <mergeCell ref="D35:F35"/>
    <mergeCell ref="D36:F36"/>
    <mergeCell ref="D37:F37"/>
    <mergeCell ref="D38:F38"/>
    <mergeCell ref="D39:F39"/>
    <mergeCell ref="D30:F30"/>
    <mergeCell ref="D31:F31"/>
    <mergeCell ref="D32:F32"/>
    <mergeCell ref="D33:F33"/>
    <mergeCell ref="A30:B30"/>
    <mergeCell ref="A31:B31"/>
    <mergeCell ref="A32:B32"/>
    <mergeCell ref="A27:B27"/>
    <mergeCell ref="A28:B28"/>
    <mergeCell ref="A29:B29"/>
    <mergeCell ref="D28:F28"/>
    <mergeCell ref="D29:F29"/>
    <mergeCell ref="D20:F20"/>
    <mergeCell ref="D21:F21"/>
    <mergeCell ref="D22:F22"/>
    <mergeCell ref="D24:F24"/>
    <mergeCell ref="D23:F23"/>
    <mergeCell ref="D25:F25"/>
    <mergeCell ref="D27:F27"/>
    <mergeCell ref="D26:F26"/>
    <mergeCell ref="A24:B24"/>
    <mergeCell ref="A25:B25"/>
    <mergeCell ref="A26:B26"/>
    <mergeCell ref="D14:F14"/>
    <mergeCell ref="D15:F15"/>
    <mergeCell ref="D16:F16"/>
    <mergeCell ref="D17:F17"/>
    <mergeCell ref="D18:F18"/>
    <mergeCell ref="D19:F19"/>
    <mergeCell ref="A18:B18"/>
    <mergeCell ref="A19:B19"/>
    <mergeCell ref="A20:B20"/>
    <mergeCell ref="A21:B21"/>
    <mergeCell ref="A22:B22"/>
    <mergeCell ref="A23:B23"/>
    <mergeCell ref="A14:B14"/>
    <mergeCell ref="A13:B13"/>
    <mergeCell ref="D8:F8"/>
    <mergeCell ref="D9:F9"/>
    <mergeCell ref="A16:B16"/>
    <mergeCell ref="A17:B17"/>
    <mergeCell ref="D10:F10"/>
    <mergeCell ref="D11:F11"/>
    <mergeCell ref="D12:F12"/>
    <mergeCell ref="D13:F13"/>
    <mergeCell ref="A8:B8"/>
    <mergeCell ref="A9:B9"/>
    <mergeCell ref="A10:B10"/>
    <mergeCell ref="A11:B11"/>
    <mergeCell ref="A12:B12"/>
    <mergeCell ref="A1:A6"/>
    <mergeCell ref="B1:B2"/>
    <mergeCell ref="C1:D1"/>
    <mergeCell ref="F1:F6"/>
    <mergeCell ref="C2:D3"/>
    <mergeCell ref="E2:E3"/>
    <mergeCell ref="C4:D4"/>
    <mergeCell ref="B5:B6"/>
    <mergeCell ref="C5:D6"/>
  </mergeCells>
  <hyperlinks>
    <hyperlink ref="A21" r:id="rId1" display="https://www.homecenter.com.co/homecenter-co/product/570654/pintura-para-interior-tipo-1-lavable-blanco-25-galones/570654/"/>
    <hyperlink ref="A23" r:id="rId2" display="https://www.homecenter.com.co/homecenter-co/product/732540/pintura-5-galones-tipo-1-lavable-blanco-estuco-galon/732540/"/>
    <hyperlink ref="A27" r:id="rId3" display="https://www.homecenter.com.co/homecenter-co/product/542681/teja-366x080m-complem-pc-arquitectonica/542681/"/>
    <hyperlink ref="A29" r:id="rId4" display="https://www.homecenter.com.co/homecenter-co/product/192773/griferia-lavaplatos-mezclador-8-pulgadas-piana-gricol/192773/"/>
  </hyperlinks>
  <pageMargins left="0.7" right="0.7" top="0.75" bottom="0.75" header="0.3" footer="0.3"/>
  <pageSetup paperSize="9" scale="88" orientation="portrait" r:id="rId5"/>
  <drawing r:id="rId6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AI49"/>
  <sheetViews>
    <sheetView view="pageBreakPreview" topLeftCell="A22" zoomScaleNormal="100" zoomScaleSheetLayoutView="100" workbookViewId="0">
      <selection activeCell="H46" sqref="H46"/>
    </sheetView>
  </sheetViews>
  <sheetFormatPr baseColWidth="10" defaultRowHeight="15" x14ac:dyDescent="0.25"/>
  <cols>
    <col min="1" max="1" width="17.28515625" customWidth="1"/>
    <col min="2" max="2" width="32.140625" customWidth="1"/>
    <col min="3" max="3" width="14.140625" customWidth="1"/>
    <col min="4" max="4" width="10.7109375" customWidth="1"/>
    <col min="5" max="5" width="27.7109375" customWidth="1"/>
  </cols>
  <sheetData>
    <row r="1" spans="1:35" s="181" customFormat="1" ht="12.75" customHeight="1" x14ac:dyDescent="0.25">
      <c r="A1" s="832"/>
      <c r="B1" s="708" t="s">
        <v>224</v>
      </c>
      <c r="C1" s="610" t="s">
        <v>225</v>
      </c>
      <c r="D1" s="266">
        <v>103</v>
      </c>
      <c r="E1" s="831"/>
      <c r="F1"/>
      <c r="G1"/>
      <c r="H1"/>
      <c r="I1"/>
      <c r="J1"/>
      <c r="K1"/>
      <c r="L1"/>
      <c r="M1"/>
      <c r="N1" s="180"/>
      <c r="O1" s="180"/>
      <c r="P1" s="180"/>
      <c r="Q1" s="180"/>
      <c r="AI1" s="182"/>
    </row>
    <row r="2" spans="1:35" s="181" customFormat="1" ht="28.5" customHeight="1" x14ac:dyDescent="0.25">
      <c r="A2" s="832"/>
      <c r="B2" s="709"/>
      <c r="C2" s="720" t="s">
        <v>195</v>
      </c>
      <c r="D2" s="708">
        <v>51</v>
      </c>
      <c r="E2" s="831"/>
      <c r="F2"/>
      <c r="G2"/>
      <c r="H2"/>
      <c r="I2"/>
      <c r="J2"/>
      <c r="K2"/>
      <c r="L2"/>
      <c r="M2"/>
      <c r="N2" s="180"/>
      <c r="O2" s="180"/>
      <c r="P2" s="180"/>
      <c r="Q2" s="180"/>
      <c r="AI2" s="182"/>
    </row>
    <row r="3" spans="1:35" s="181" customFormat="1" ht="16.5" customHeight="1" x14ac:dyDescent="0.25">
      <c r="A3" s="832"/>
      <c r="B3" s="299" t="s">
        <v>196</v>
      </c>
      <c r="C3" s="722"/>
      <c r="D3" s="709"/>
      <c r="E3" s="831"/>
      <c r="F3"/>
      <c r="G3"/>
      <c r="H3"/>
      <c r="I3"/>
      <c r="J3"/>
      <c r="K3"/>
      <c r="L3"/>
      <c r="M3"/>
      <c r="N3" s="180"/>
      <c r="O3" s="180"/>
      <c r="P3" s="180"/>
      <c r="Q3" s="180"/>
      <c r="AI3" s="182"/>
    </row>
    <row r="4" spans="1:35" s="181" customFormat="1" ht="20.25" customHeight="1" x14ac:dyDescent="0.25">
      <c r="A4" s="832"/>
      <c r="B4" s="300" t="s">
        <v>197</v>
      </c>
      <c r="C4" s="611" t="s">
        <v>198</v>
      </c>
      <c r="D4" s="463">
        <v>1</v>
      </c>
      <c r="E4" s="831"/>
      <c r="F4"/>
      <c r="G4"/>
      <c r="H4"/>
      <c r="I4"/>
      <c r="J4"/>
      <c r="K4"/>
      <c r="L4"/>
      <c r="M4"/>
      <c r="N4" s="180"/>
      <c r="O4" s="180"/>
      <c r="P4" s="180"/>
      <c r="Q4" s="180"/>
      <c r="AI4" s="182"/>
    </row>
    <row r="5" spans="1:35" s="181" customFormat="1" ht="12.75" customHeight="1" x14ac:dyDescent="0.25">
      <c r="A5" s="832"/>
      <c r="B5" s="729" t="s">
        <v>199</v>
      </c>
      <c r="C5" s="729" t="s">
        <v>200</v>
      </c>
      <c r="D5" s="445" t="s">
        <v>201</v>
      </c>
      <c r="E5" s="831"/>
      <c r="F5"/>
      <c r="G5"/>
      <c r="H5"/>
      <c r="I5"/>
      <c r="J5"/>
      <c r="K5"/>
      <c r="L5"/>
      <c r="M5"/>
      <c r="N5" s="180"/>
      <c r="O5" s="180"/>
      <c r="P5" s="180"/>
      <c r="Q5" s="180"/>
      <c r="AI5" s="182"/>
    </row>
    <row r="6" spans="1:35" s="181" customFormat="1" ht="12.75" customHeight="1" thickBot="1" x14ac:dyDescent="0.3">
      <c r="A6" s="1020"/>
      <c r="B6" s="1022"/>
      <c r="C6" s="1022"/>
      <c r="D6" s="635">
        <v>44216</v>
      </c>
      <c r="E6" s="1021"/>
      <c r="F6"/>
      <c r="G6"/>
      <c r="H6"/>
      <c r="I6"/>
      <c r="J6"/>
      <c r="K6"/>
      <c r="L6"/>
      <c r="M6"/>
      <c r="N6" s="180"/>
      <c r="O6" s="180"/>
      <c r="P6" s="180"/>
      <c r="Q6" s="180"/>
      <c r="AI6" s="182"/>
    </row>
    <row r="7" spans="1:35" ht="15.75" thickBot="1" x14ac:dyDescent="0.3">
      <c r="A7" s="1076" t="s">
        <v>164</v>
      </c>
      <c r="B7" s="1077"/>
      <c r="C7" s="639" t="s">
        <v>152</v>
      </c>
      <c r="D7" s="1077" t="s">
        <v>371</v>
      </c>
      <c r="E7" s="1078"/>
    </row>
    <row r="8" spans="1:35" x14ac:dyDescent="0.25">
      <c r="A8" s="1072" t="s">
        <v>375</v>
      </c>
      <c r="B8" s="1072"/>
      <c r="C8" s="638" t="s">
        <v>373</v>
      </c>
      <c r="D8" s="1074">
        <v>0</v>
      </c>
      <c r="E8" s="1074"/>
    </row>
    <row r="9" spans="1:35" x14ac:dyDescent="0.25">
      <c r="A9" s="1073" t="s">
        <v>332</v>
      </c>
      <c r="B9" s="1073"/>
      <c r="C9" s="491" t="s">
        <v>373</v>
      </c>
      <c r="D9" s="1075">
        <v>6000</v>
      </c>
      <c r="E9" s="1075"/>
    </row>
    <row r="10" spans="1:35" x14ac:dyDescent="0.25">
      <c r="A10" s="1073" t="s">
        <v>376</v>
      </c>
      <c r="B10" s="1073"/>
      <c r="C10" s="491" t="s">
        <v>377</v>
      </c>
      <c r="D10" s="1075">
        <v>8900</v>
      </c>
      <c r="E10" s="1075"/>
    </row>
    <row r="11" spans="1:35" x14ac:dyDescent="0.25">
      <c r="A11" s="1083" t="s">
        <v>386</v>
      </c>
      <c r="B11" s="1084"/>
      <c r="C11" s="491" t="s">
        <v>387</v>
      </c>
      <c r="D11" s="1075">
        <v>197592</v>
      </c>
      <c r="E11" s="1075"/>
    </row>
    <row r="12" spans="1:35" x14ac:dyDescent="0.25">
      <c r="A12" s="1081" t="s">
        <v>378</v>
      </c>
      <c r="B12" s="1082"/>
      <c r="C12" s="491" t="s">
        <v>247</v>
      </c>
      <c r="D12" s="1075">
        <v>140000</v>
      </c>
      <c r="E12" s="1075"/>
    </row>
    <row r="13" spans="1:35" x14ac:dyDescent="0.25">
      <c r="A13" s="1081" t="s">
        <v>393</v>
      </c>
      <c r="B13" s="1082"/>
      <c r="C13" s="491" t="s">
        <v>360</v>
      </c>
      <c r="D13" s="1075">
        <v>120000</v>
      </c>
      <c r="E13" s="1075"/>
    </row>
    <row r="14" spans="1:35" x14ac:dyDescent="0.25">
      <c r="A14" s="1081" t="s">
        <v>394</v>
      </c>
      <c r="B14" s="1082"/>
      <c r="C14" s="491" t="s">
        <v>247</v>
      </c>
      <c r="D14" s="1079">
        <v>600</v>
      </c>
      <c r="E14" s="1080"/>
    </row>
    <row r="15" spans="1:35" x14ac:dyDescent="0.25">
      <c r="A15" s="1081" t="s">
        <v>400</v>
      </c>
      <c r="B15" s="1082"/>
      <c r="C15" s="491" t="s">
        <v>387</v>
      </c>
      <c r="D15" s="1079">
        <v>104116.35635807163</v>
      </c>
      <c r="E15" s="1080"/>
    </row>
    <row r="16" spans="1:35" x14ac:dyDescent="0.25">
      <c r="A16" s="1081" t="s">
        <v>374</v>
      </c>
      <c r="B16" s="1082"/>
      <c r="C16" s="491" t="s">
        <v>360</v>
      </c>
      <c r="D16" s="1079">
        <v>35000</v>
      </c>
      <c r="E16" s="1080"/>
    </row>
    <row r="17" spans="1:5" x14ac:dyDescent="0.25">
      <c r="A17" s="1081" t="s">
        <v>379</v>
      </c>
      <c r="B17" s="1082"/>
      <c r="C17" s="491" t="s">
        <v>247</v>
      </c>
      <c r="D17" s="1085">
        <v>8800</v>
      </c>
      <c r="E17" s="1086"/>
    </row>
    <row r="18" spans="1:5" x14ac:dyDescent="0.25">
      <c r="A18" s="1083" t="s">
        <v>383</v>
      </c>
      <c r="B18" s="1084"/>
      <c r="C18" s="491" t="s">
        <v>12</v>
      </c>
      <c r="D18" s="1087">
        <v>35000</v>
      </c>
      <c r="E18" s="1088"/>
    </row>
    <row r="19" spans="1:5" x14ac:dyDescent="0.25">
      <c r="A19" s="1083" t="s">
        <v>380</v>
      </c>
      <c r="B19" s="1084"/>
      <c r="C19" s="491" t="s">
        <v>360</v>
      </c>
      <c r="D19" s="1087">
        <v>120000</v>
      </c>
      <c r="E19" s="1088"/>
    </row>
    <row r="20" spans="1:5" x14ac:dyDescent="0.25">
      <c r="A20" s="1083" t="s">
        <v>381</v>
      </c>
      <c r="B20" s="1084"/>
      <c r="C20" s="491" t="s">
        <v>247</v>
      </c>
      <c r="D20" s="1087">
        <v>1300</v>
      </c>
      <c r="E20" s="1088"/>
    </row>
    <row r="21" spans="1:5" x14ac:dyDescent="0.25">
      <c r="A21" s="1081" t="s">
        <v>401</v>
      </c>
      <c r="B21" s="1082"/>
      <c r="C21" s="491" t="s">
        <v>231</v>
      </c>
      <c r="D21" s="1079">
        <v>4500</v>
      </c>
      <c r="E21" s="1080"/>
    </row>
    <row r="22" spans="1:5" x14ac:dyDescent="0.25">
      <c r="A22" s="1081" t="s">
        <v>407</v>
      </c>
      <c r="B22" s="1082"/>
      <c r="C22" s="491" t="s">
        <v>387</v>
      </c>
      <c r="D22" s="1079">
        <v>1440000</v>
      </c>
      <c r="E22" s="1080"/>
    </row>
    <row r="23" spans="1:5" x14ac:dyDescent="0.25">
      <c r="A23" s="492" t="s">
        <v>384</v>
      </c>
      <c r="B23" s="468"/>
      <c r="C23" s="491" t="s">
        <v>360</v>
      </c>
      <c r="D23" s="1087">
        <v>9500</v>
      </c>
      <c r="E23" s="1088"/>
    </row>
    <row r="24" spans="1:5" x14ac:dyDescent="0.25">
      <c r="A24" s="1081" t="s">
        <v>404</v>
      </c>
      <c r="B24" s="1082"/>
      <c r="C24" s="491" t="s">
        <v>387</v>
      </c>
      <c r="D24" s="1079">
        <v>200000</v>
      </c>
      <c r="E24" s="1080"/>
    </row>
    <row r="25" spans="1:5" x14ac:dyDescent="0.25">
      <c r="A25" s="1081" t="s">
        <v>372</v>
      </c>
      <c r="B25" s="1082"/>
      <c r="C25" s="491" t="s">
        <v>373</v>
      </c>
      <c r="D25" s="1085">
        <v>0</v>
      </c>
      <c r="E25" s="1086"/>
    </row>
    <row r="26" spans="1:5" x14ac:dyDescent="0.25">
      <c r="A26" s="1081" t="s">
        <v>439</v>
      </c>
      <c r="B26" s="1082"/>
      <c r="C26" s="491" t="s">
        <v>359</v>
      </c>
      <c r="D26" s="1079">
        <v>60000</v>
      </c>
      <c r="E26" s="1080"/>
    </row>
    <row r="27" spans="1:5" x14ac:dyDescent="0.25">
      <c r="A27" s="1081" t="s">
        <v>385</v>
      </c>
      <c r="B27" s="1082"/>
      <c r="C27" s="491" t="s">
        <v>360</v>
      </c>
      <c r="D27" s="1079">
        <v>25000</v>
      </c>
      <c r="E27" s="1080"/>
    </row>
    <row r="28" spans="1:5" x14ac:dyDescent="0.25">
      <c r="A28" s="1081" t="s">
        <v>398</v>
      </c>
      <c r="B28" s="1082"/>
      <c r="C28" s="491" t="s">
        <v>399</v>
      </c>
      <c r="D28" s="1085">
        <v>70000</v>
      </c>
      <c r="E28" s="1086"/>
    </row>
    <row r="29" spans="1:5" x14ac:dyDescent="0.25">
      <c r="A29" s="1081" t="s">
        <v>406</v>
      </c>
      <c r="B29" s="1082"/>
      <c r="C29" s="491" t="s">
        <v>360</v>
      </c>
      <c r="D29" s="1079">
        <v>1160000</v>
      </c>
      <c r="E29" s="1080"/>
    </row>
    <row r="30" spans="1:5" x14ac:dyDescent="0.25">
      <c r="A30" s="1081" t="s">
        <v>402</v>
      </c>
      <c r="B30" s="1082"/>
      <c r="C30" s="491" t="s">
        <v>247</v>
      </c>
      <c r="D30" s="1079">
        <v>12500</v>
      </c>
      <c r="E30" s="1080"/>
    </row>
    <row r="31" spans="1:5" x14ac:dyDescent="0.25">
      <c r="A31" s="1081" t="s">
        <v>408</v>
      </c>
      <c r="B31" s="1082"/>
      <c r="C31" s="491" t="s">
        <v>387</v>
      </c>
      <c r="D31" s="1085">
        <v>86000</v>
      </c>
      <c r="E31" s="1086"/>
    </row>
    <row r="32" spans="1:5" x14ac:dyDescent="0.25">
      <c r="A32" s="1081" t="s">
        <v>403</v>
      </c>
      <c r="B32" s="1082"/>
      <c r="C32" s="491" t="s">
        <v>387</v>
      </c>
      <c r="D32" s="1079">
        <v>145000</v>
      </c>
      <c r="E32" s="1080"/>
    </row>
    <row r="33" spans="1:5" x14ac:dyDescent="0.25">
      <c r="A33" s="1083" t="s">
        <v>388</v>
      </c>
      <c r="B33" s="1084"/>
      <c r="C33" s="491" t="s">
        <v>377</v>
      </c>
      <c r="D33" s="1087">
        <v>7900</v>
      </c>
      <c r="E33" s="1088"/>
    </row>
    <row r="34" spans="1:5" x14ac:dyDescent="0.25">
      <c r="A34" s="1081" t="s">
        <v>405</v>
      </c>
      <c r="B34" s="1082"/>
      <c r="C34" s="491" t="s">
        <v>5</v>
      </c>
      <c r="D34" s="1079">
        <v>19450</v>
      </c>
      <c r="E34" s="1080"/>
    </row>
    <row r="35" spans="1:5" x14ac:dyDescent="0.25">
      <c r="A35" s="1083" t="s">
        <v>382</v>
      </c>
      <c r="B35" s="1084"/>
      <c r="C35" s="491" t="s">
        <v>247</v>
      </c>
      <c r="D35" s="1087">
        <v>5000</v>
      </c>
      <c r="E35" s="1088"/>
    </row>
    <row r="36" spans="1:5" ht="28.5" customHeight="1" x14ac:dyDescent="0.25">
      <c r="A36" s="1081" t="s">
        <v>409</v>
      </c>
      <c r="B36" s="1082"/>
      <c r="C36" s="491" t="s">
        <v>360</v>
      </c>
      <c r="D36" s="1079">
        <v>8000</v>
      </c>
      <c r="E36" s="1080"/>
    </row>
    <row r="37" spans="1:5" x14ac:dyDescent="0.25">
      <c r="A37" s="1081" t="s">
        <v>390</v>
      </c>
      <c r="B37" s="1082"/>
      <c r="C37" s="491" t="s">
        <v>247</v>
      </c>
      <c r="D37" s="1087">
        <v>130000</v>
      </c>
      <c r="E37" s="1088"/>
    </row>
    <row r="38" spans="1:5" x14ac:dyDescent="0.25">
      <c r="A38" s="1083" t="s">
        <v>389</v>
      </c>
      <c r="B38" s="1084"/>
      <c r="C38" s="491" t="s">
        <v>247</v>
      </c>
      <c r="D38" s="1087">
        <v>140000</v>
      </c>
      <c r="E38" s="1088"/>
    </row>
    <row r="39" spans="1:5" x14ac:dyDescent="0.25">
      <c r="A39" s="1081" t="s">
        <v>396</v>
      </c>
      <c r="B39" s="1082"/>
      <c r="C39" s="491" t="s">
        <v>360</v>
      </c>
      <c r="D39" s="1085">
        <v>650</v>
      </c>
      <c r="E39" s="1086"/>
    </row>
    <row r="40" spans="1:5" x14ac:dyDescent="0.25">
      <c r="A40" s="1081" t="s">
        <v>395</v>
      </c>
      <c r="B40" s="1082"/>
      <c r="C40" s="491" t="s">
        <v>360</v>
      </c>
      <c r="D40" s="1085">
        <v>70000</v>
      </c>
      <c r="E40" s="1086"/>
    </row>
    <row r="41" spans="1:5" x14ac:dyDescent="0.25">
      <c r="A41" s="1081" t="s">
        <v>397</v>
      </c>
      <c r="B41" s="1082"/>
      <c r="C41" s="491" t="s">
        <v>12</v>
      </c>
      <c r="D41" s="1085">
        <v>119269</v>
      </c>
      <c r="E41" s="1086"/>
    </row>
    <row r="42" spans="1:5" x14ac:dyDescent="0.25">
      <c r="A42" s="1083" t="s">
        <v>391</v>
      </c>
      <c r="B42" s="1084"/>
      <c r="C42" s="491" t="s">
        <v>247</v>
      </c>
      <c r="D42" s="1087">
        <v>8750</v>
      </c>
      <c r="E42" s="1088"/>
    </row>
    <row r="43" spans="1:5" x14ac:dyDescent="0.25">
      <c r="A43" s="1081" t="s">
        <v>392</v>
      </c>
      <c r="B43" s="1082"/>
      <c r="C43" s="491" t="s">
        <v>360</v>
      </c>
      <c r="D43" s="1085">
        <v>65000</v>
      </c>
      <c r="E43" s="1086"/>
    </row>
    <row r="47" spans="1:5" x14ac:dyDescent="0.25">
      <c r="A47" s="606"/>
      <c r="B47" s="297"/>
      <c r="C47" s="297"/>
      <c r="D47" s="649"/>
      <c r="E47" s="181"/>
    </row>
    <row r="48" spans="1:5" x14ac:dyDescent="0.25">
      <c r="A48" s="608"/>
      <c r="B48" s="297"/>
      <c r="C48" s="297"/>
      <c r="D48" s="269"/>
      <c r="E48" s="181"/>
    </row>
    <row r="49" spans="1:5" x14ac:dyDescent="0.25">
      <c r="A49" s="608"/>
      <c r="B49" s="297"/>
      <c r="C49" s="297"/>
      <c r="D49" s="269"/>
      <c r="E49" s="181"/>
    </row>
  </sheetData>
  <mergeCells count="80">
    <mergeCell ref="D40:E40"/>
    <mergeCell ref="D41:E41"/>
    <mergeCell ref="D42:E42"/>
    <mergeCell ref="D43:E43"/>
    <mergeCell ref="A40:B40"/>
    <mergeCell ref="A41:B41"/>
    <mergeCell ref="A42:B42"/>
    <mergeCell ref="A43:B43"/>
    <mergeCell ref="D39:E39"/>
    <mergeCell ref="A34:B34"/>
    <mergeCell ref="A35:B35"/>
    <mergeCell ref="A36:B36"/>
    <mergeCell ref="A37:B37"/>
    <mergeCell ref="A38:B38"/>
    <mergeCell ref="A39:B39"/>
    <mergeCell ref="D34:E34"/>
    <mergeCell ref="D35:E35"/>
    <mergeCell ref="D36:E36"/>
    <mergeCell ref="D37:E37"/>
    <mergeCell ref="D38:E38"/>
    <mergeCell ref="D30:E30"/>
    <mergeCell ref="D31:E31"/>
    <mergeCell ref="D32:E32"/>
    <mergeCell ref="D33:E33"/>
    <mergeCell ref="A30:B30"/>
    <mergeCell ref="A31:B31"/>
    <mergeCell ref="A32:B32"/>
    <mergeCell ref="A33:B33"/>
    <mergeCell ref="A29:B29"/>
    <mergeCell ref="D26:E26"/>
    <mergeCell ref="D24:E24"/>
    <mergeCell ref="D25:E25"/>
    <mergeCell ref="D27:E27"/>
    <mergeCell ref="D28:E28"/>
    <mergeCell ref="D29:E29"/>
    <mergeCell ref="A28:B28"/>
    <mergeCell ref="D23:E23"/>
    <mergeCell ref="A24:B24"/>
    <mergeCell ref="A25:B25"/>
    <mergeCell ref="A26:B26"/>
    <mergeCell ref="A27:B27"/>
    <mergeCell ref="D22:E22"/>
    <mergeCell ref="A17:B17"/>
    <mergeCell ref="A18:B18"/>
    <mergeCell ref="A19:B19"/>
    <mergeCell ref="A20:B20"/>
    <mergeCell ref="A21:B21"/>
    <mergeCell ref="A22:B22"/>
    <mergeCell ref="D17:E17"/>
    <mergeCell ref="D18:E18"/>
    <mergeCell ref="D19:E19"/>
    <mergeCell ref="D20:E20"/>
    <mergeCell ref="D21:E21"/>
    <mergeCell ref="D16:E16"/>
    <mergeCell ref="A15:B15"/>
    <mergeCell ref="A11:B11"/>
    <mergeCell ref="A16:B16"/>
    <mergeCell ref="A12:B12"/>
    <mergeCell ref="A13:B13"/>
    <mergeCell ref="A14:B14"/>
    <mergeCell ref="D13:E13"/>
    <mergeCell ref="D14:E14"/>
    <mergeCell ref="D11:E11"/>
    <mergeCell ref="D12:E12"/>
    <mergeCell ref="D15:E15"/>
    <mergeCell ref="A7:B7"/>
    <mergeCell ref="D7:E7"/>
    <mergeCell ref="A1:A6"/>
    <mergeCell ref="B1:B2"/>
    <mergeCell ref="E1:E6"/>
    <mergeCell ref="C2:C3"/>
    <mergeCell ref="D2:D3"/>
    <mergeCell ref="B5:B6"/>
    <mergeCell ref="C5:C6"/>
    <mergeCell ref="A8:B8"/>
    <mergeCell ref="A9:B9"/>
    <mergeCell ref="A10:B10"/>
    <mergeCell ref="D8:E8"/>
    <mergeCell ref="D9:E9"/>
    <mergeCell ref="D10:E10"/>
  </mergeCells>
  <pageMargins left="0.7" right="0.7" top="0.75" bottom="0.75" header="0.3" footer="0.3"/>
  <pageSetup scale="88" orientation="portrait" horizontalDpi="4294967293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M151"/>
  <sheetViews>
    <sheetView tabSelected="1" view="pageBreakPreview" topLeftCell="A113" zoomScaleNormal="80" zoomScaleSheetLayoutView="100" workbookViewId="0">
      <selection activeCell="I137" sqref="I137"/>
    </sheetView>
  </sheetViews>
  <sheetFormatPr baseColWidth="10" defaultRowHeight="16.5" x14ac:dyDescent="0.3"/>
  <cols>
    <col min="1" max="1" width="18.28515625" style="374" customWidth="1"/>
    <col min="2" max="2" width="20.85546875" style="374" customWidth="1"/>
    <col min="3" max="3" width="18" style="374" customWidth="1"/>
    <col min="4" max="4" width="10" style="374" customWidth="1"/>
    <col min="5" max="5" width="11.5703125" style="374"/>
    <col min="6" max="6" width="13.42578125" style="374" customWidth="1"/>
    <col min="7" max="7" width="11.5703125" style="374"/>
    <col min="8" max="8" width="18.140625" style="374" customWidth="1"/>
    <col min="12" max="12" width="14.5703125" customWidth="1"/>
    <col min="13" max="13" width="12.28515625" customWidth="1"/>
  </cols>
  <sheetData>
    <row r="1" spans="1:13" ht="15" x14ac:dyDescent="0.25">
      <c r="A1" s="1089"/>
      <c r="B1" s="1091" t="s">
        <v>193</v>
      </c>
      <c r="C1" s="1092"/>
      <c r="D1" s="1093"/>
      <c r="E1" s="1097" t="s">
        <v>194</v>
      </c>
      <c r="F1" s="1097"/>
      <c r="G1" s="372">
        <v>103</v>
      </c>
      <c r="H1" s="1097"/>
    </row>
    <row r="2" spans="1:13" ht="15" x14ac:dyDescent="0.25">
      <c r="A2" s="1090"/>
      <c r="B2" s="1094"/>
      <c r="C2" s="1095"/>
      <c r="D2" s="1096"/>
      <c r="E2" s="1099" t="s">
        <v>195</v>
      </c>
      <c r="F2" s="1099"/>
      <c r="G2" s="1097">
        <v>51</v>
      </c>
      <c r="H2" s="1097"/>
    </row>
    <row r="3" spans="1:13" ht="15" x14ac:dyDescent="0.25">
      <c r="A3" s="1090"/>
      <c r="B3" s="1100" t="s">
        <v>196</v>
      </c>
      <c r="C3" s="1101"/>
      <c r="D3" s="1102"/>
      <c r="E3" s="1099"/>
      <c r="F3" s="1099"/>
      <c r="G3" s="1097"/>
      <c r="H3" s="1097"/>
    </row>
    <row r="4" spans="1:13" ht="15" x14ac:dyDescent="0.25">
      <c r="A4" s="1090"/>
      <c r="B4" s="1103" t="s">
        <v>197</v>
      </c>
      <c r="C4" s="1104"/>
      <c r="D4" s="1105"/>
      <c r="E4" s="1097" t="s">
        <v>198</v>
      </c>
      <c r="F4" s="1097"/>
      <c r="G4" s="372">
        <v>1</v>
      </c>
      <c r="H4" s="1097"/>
    </row>
    <row r="5" spans="1:13" ht="15" x14ac:dyDescent="0.25">
      <c r="A5" s="1090"/>
      <c r="B5" s="1106" t="s">
        <v>199</v>
      </c>
      <c r="C5" s="1107"/>
      <c r="D5" s="1108"/>
      <c r="E5" s="1099" t="s">
        <v>200</v>
      </c>
      <c r="F5" s="1099"/>
      <c r="G5" s="372" t="s">
        <v>201</v>
      </c>
      <c r="H5" s="1097"/>
    </row>
    <row r="6" spans="1:13" ht="15.75" thickBot="1" x14ac:dyDescent="0.3">
      <c r="A6" s="1090"/>
      <c r="B6" s="1109"/>
      <c r="C6" s="1110"/>
      <c r="D6" s="1111"/>
      <c r="E6" s="1112"/>
      <c r="F6" s="1112"/>
      <c r="G6" s="457">
        <v>44216</v>
      </c>
      <c r="H6" s="1098"/>
    </row>
    <row r="7" spans="1:13" s="374" customFormat="1" ht="14.45" customHeight="1" x14ac:dyDescent="0.3">
      <c r="A7" s="1113" t="str">
        <f>PRESUPUESTO!A8</f>
        <v xml:space="preserve">ADECUACIÓN AL CENTRO DE PRIMERA INFANCIA FRONTERAS DE PAZ SEDE PUERTO COLON DEL MUNICIPIO DE SAN MIGUEL PUTUMAYO </v>
      </c>
      <c r="B7" s="1114"/>
      <c r="C7" s="1114"/>
      <c r="D7" s="1114"/>
      <c r="E7" s="1114"/>
      <c r="F7" s="1114"/>
      <c r="G7" s="1114"/>
      <c r="H7" s="1115"/>
    </row>
    <row r="8" spans="1:13" s="374" customFormat="1" ht="16.5" customHeight="1" x14ac:dyDescent="0.3">
      <c r="A8" s="1116"/>
      <c r="B8" s="1117"/>
      <c r="C8" s="1117"/>
      <c r="D8" s="1117"/>
      <c r="E8" s="1117"/>
      <c r="F8" s="1117"/>
      <c r="G8" s="1117"/>
      <c r="H8" s="1118"/>
    </row>
    <row r="9" spans="1:13" s="374" customFormat="1" ht="17.25" thickBot="1" x14ac:dyDescent="0.35">
      <c r="A9" s="375"/>
      <c r="B9" s="376"/>
      <c r="C9" s="376"/>
      <c r="D9" s="376"/>
      <c r="E9" s="376"/>
      <c r="F9" s="376"/>
      <c r="G9" s="376"/>
      <c r="H9" s="377"/>
    </row>
    <row r="10" spans="1:13" s="374" customFormat="1" ht="19.5" thickBot="1" x14ac:dyDescent="0.35">
      <c r="A10" s="1141" t="s">
        <v>272</v>
      </c>
      <c r="B10" s="1142"/>
      <c r="C10" s="1142"/>
      <c r="D10" s="1142"/>
      <c r="E10" s="1142"/>
      <c r="F10" s="1142"/>
      <c r="G10" s="1142"/>
      <c r="H10" s="1143"/>
    </row>
    <row r="11" spans="1:13" s="374" customFormat="1" x14ac:dyDescent="0.3">
      <c r="A11" s="780" t="s">
        <v>26</v>
      </c>
      <c r="B11" s="1119"/>
      <c r="C11" s="1119"/>
      <c r="D11" s="1119"/>
      <c r="E11" s="1119"/>
      <c r="F11" s="1119"/>
      <c r="G11" s="1119"/>
      <c r="H11" s="781"/>
    </row>
    <row r="12" spans="1:13" s="374" customFormat="1" x14ac:dyDescent="0.3">
      <c r="A12" s="246"/>
      <c r="B12" s="201"/>
      <c r="C12" s="201"/>
      <c r="D12" s="201"/>
      <c r="E12" s="201"/>
      <c r="F12" s="207"/>
      <c r="G12" s="201"/>
      <c r="H12" s="243"/>
    </row>
    <row r="13" spans="1:13" s="374" customFormat="1" x14ac:dyDescent="0.3">
      <c r="A13" s="458" t="s">
        <v>243</v>
      </c>
      <c r="B13" s="1120" t="s">
        <v>244</v>
      </c>
      <c r="C13" s="1121"/>
      <c r="D13" s="1121"/>
      <c r="E13" s="1121"/>
      <c r="F13" s="1122"/>
      <c r="G13" s="459" t="s">
        <v>28</v>
      </c>
      <c r="H13" s="458" t="s">
        <v>231</v>
      </c>
    </row>
    <row r="14" spans="1:13" s="374" customFormat="1" x14ac:dyDescent="0.3">
      <c r="A14" s="246"/>
      <c r="B14" s="201"/>
      <c r="C14" s="201"/>
      <c r="D14" s="201"/>
      <c r="E14" s="201"/>
      <c r="F14" s="207"/>
      <c r="G14" s="201"/>
      <c r="H14" s="243"/>
    </row>
    <row r="15" spans="1:13" s="374" customFormat="1" ht="17.25" thickBot="1" x14ac:dyDescent="0.35">
      <c r="A15" s="378" t="s">
        <v>29</v>
      </c>
      <c r="B15" s="767" t="s">
        <v>245</v>
      </c>
      <c r="C15" s="768"/>
      <c r="D15" s="768"/>
      <c r="E15" s="768"/>
      <c r="F15" s="768"/>
      <c r="G15" s="769"/>
      <c r="H15" s="243"/>
    </row>
    <row r="16" spans="1:13" s="374" customFormat="1" ht="17.25" thickBot="1" x14ac:dyDescent="0.35">
      <c r="A16" s="224"/>
      <c r="B16" s="770" t="s">
        <v>31</v>
      </c>
      <c r="C16" s="771"/>
      <c r="D16" s="224" t="s">
        <v>12</v>
      </c>
      <c r="E16" s="224" t="s">
        <v>33</v>
      </c>
      <c r="F16" s="208" t="s">
        <v>34</v>
      </c>
      <c r="G16" s="224" t="s">
        <v>35</v>
      </c>
      <c r="H16" s="201"/>
      <c r="I16" s="1145" t="s">
        <v>281</v>
      </c>
      <c r="J16" s="1146"/>
      <c r="K16" s="1146"/>
      <c r="L16" s="1146"/>
      <c r="M16" s="1147"/>
    </row>
    <row r="17" spans="1:13" s="374" customFormat="1" x14ac:dyDescent="0.3">
      <c r="A17" s="379"/>
      <c r="B17" s="1123" t="s">
        <v>246</v>
      </c>
      <c r="C17" s="1124"/>
      <c r="D17" s="380" t="s">
        <v>247</v>
      </c>
      <c r="E17" s="381">
        <f>M17</f>
        <v>15000</v>
      </c>
      <c r="F17" s="381">
        <v>3.5</v>
      </c>
      <c r="G17" s="381">
        <f>E17*F17</f>
        <v>52500</v>
      </c>
      <c r="H17" s="244"/>
      <c r="I17" s="456" t="s">
        <v>277</v>
      </c>
      <c r="J17" s="374" t="s">
        <v>278</v>
      </c>
      <c r="L17" s="454">
        <v>120000</v>
      </c>
      <c r="M17" s="454">
        <f>L17/8</f>
        <v>15000</v>
      </c>
    </row>
    <row r="18" spans="1:13" s="374" customFormat="1" x14ac:dyDescent="0.3">
      <c r="A18" s="198"/>
      <c r="B18" s="1123" t="s">
        <v>248</v>
      </c>
      <c r="C18" s="1124"/>
      <c r="D18" s="382" t="s">
        <v>247</v>
      </c>
      <c r="E18" s="383">
        <f>M18</f>
        <v>12500</v>
      </c>
      <c r="F18" s="383">
        <v>3.5</v>
      </c>
      <c r="G18" s="383">
        <f>E18*F18</f>
        <v>43750</v>
      </c>
      <c r="H18" s="244"/>
      <c r="I18" s="456" t="s">
        <v>279</v>
      </c>
      <c r="J18" s="374" t="s">
        <v>280</v>
      </c>
      <c r="L18" s="454">
        <v>100000</v>
      </c>
      <c r="M18" s="454">
        <f>L18/8</f>
        <v>12500</v>
      </c>
    </row>
    <row r="19" spans="1:13" s="374" customFormat="1" ht="17.25" thickBot="1" x14ac:dyDescent="0.35">
      <c r="A19" s="246"/>
      <c r="B19" s="201"/>
      <c r="C19" s="201"/>
      <c r="D19" s="201"/>
      <c r="E19" s="207" t="s">
        <v>36</v>
      </c>
      <c r="F19" s="207"/>
      <c r="G19" s="207"/>
      <c r="H19" s="384">
        <f>ROUND(SUM(G17:G18),0)</f>
        <v>96250</v>
      </c>
    </row>
    <row r="20" spans="1:13" s="374" customFormat="1" ht="17.25" thickBot="1" x14ac:dyDescent="0.35">
      <c r="A20" s="205" t="s">
        <v>37</v>
      </c>
      <c r="B20" s="767" t="s">
        <v>38</v>
      </c>
      <c r="C20" s="768"/>
      <c r="D20" s="768"/>
      <c r="E20" s="768"/>
      <c r="F20" s="768"/>
      <c r="G20" s="769"/>
      <c r="H20" s="221"/>
      <c r="I20" s="1145" t="s">
        <v>273</v>
      </c>
      <c r="J20" s="1146"/>
      <c r="K20" s="1146"/>
      <c r="L20" s="1146"/>
      <c r="M20" s="1147"/>
    </row>
    <row r="21" spans="1:13" s="374" customFormat="1" x14ac:dyDescent="0.3">
      <c r="A21" s="224"/>
      <c r="B21" s="770" t="s">
        <v>31</v>
      </c>
      <c r="C21" s="771"/>
      <c r="D21" s="198" t="s">
        <v>12</v>
      </c>
      <c r="E21" s="208" t="s">
        <v>39</v>
      </c>
      <c r="F21" s="208" t="s">
        <v>40</v>
      </c>
      <c r="G21" s="208" t="s">
        <v>35</v>
      </c>
      <c r="H21" s="227"/>
      <c r="I21" s="456" t="s">
        <v>271</v>
      </c>
      <c r="J21" s="374" t="s">
        <v>275</v>
      </c>
      <c r="L21" s="454">
        <v>40000</v>
      </c>
      <c r="M21" s="454">
        <f>L21/50</f>
        <v>800</v>
      </c>
    </row>
    <row r="22" spans="1:13" s="374" customFormat="1" x14ac:dyDescent="0.3">
      <c r="A22" s="198"/>
      <c r="B22" s="1125" t="s">
        <v>249</v>
      </c>
      <c r="C22" s="1126"/>
      <c r="D22" s="385" t="s">
        <v>238</v>
      </c>
      <c r="E22" s="386">
        <v>350</v>
      </c>
      <c r="F22" s="387">
        <f>M21</f>
        <v>800</v>
      </c>
      <c r="G22" s="386">
        <f>+F22*E22</f>
        <v>280000</v>
      </c>
      <c r="H22" s="227"/>
      <c r="I22" s="456" t="s">
        <v>270</v>
      </c>
      <c r="J22" s="374" t="s">
        <v>274</v>
      </c>
      <c r="L22" s="454">
        <v>800000</v>
      </c>
      <c r="M22" s="455">
        <f>L22/5</f>
        <v>160000</v>
      </c>
    </row>
    <row r="23" spans="1:13" s="374" customFormat="1" x14ac:dyDescent="0.3">
      <c r="A23" s="198"/>
      <c r="B23" s="1125" t="s">
        <v>250</v>
      </c>
      <c r="C23" s="1126"/>
      <c r="D23" s="385" t="s">
        <v>251</v>
      </c>
      <c r="E23" s="386">
        <v>210</v>
      </c>
      <c r="F23" s="387">
        <v>180</v>
      </c>
      <c r="G23" s="386">
        <f>+F23*E23</f>
        <v>37800</v>
      </c>
      <c r="H23" s="227"/>
      <c r="I23" s="456" t="s">
        <v>253</v>
      </c>
      <c r="J23" s="374" t="s">
        <v>274</v>
      </c>
      <c r="L23" s="454">
        <v>1625000</v>
      </c>
      <c r="M23" s="454">
        <f>L23/5</f>
        <v>325000</v>
      </c>
    </row>
    <row r="24" spans="1:13" s="374" customFormat="1" x14ac:dyDescent="0.3">
      <c r="A24" s="198"/>
      <c r="B24" s="1125" t="s">
        <v>252</v>
      </c>
      <c r="C24" s="1126"/>
      <c r="D24" s="385" t="s">
        <v>231</v>
      </c>
      <c r="E24" s="388">
        <v>0.56000000000000005</v>
      </c>
      <c r="F24" s="387">
        <f>M22</f>
        <v>160000</v>
      </c>
      <c r="G24" s="386">
        <f>+F24*E24</f>
        <v>89600.000000000015</v>
      </c>
      <c r="H24" s="227"/>
    </row>
    <row r="25" spans="1:13" s="374" customFormat="1" x14ac:dyDescent="0.3">
      <c r="A25" s="198"/>
      <c r="B25" s="1125" t="s">
        <v>253</v>
      </c>
      <c r="C25" s="1126"/>
      <c r="D25" s="385" t="s">
        <v>231</v>
      </c>
      <c r="E25" s="388">
        <v>0.84</v>
      </c>
      <c r="F25" s="387">
        <f>M23</f>
        <v>325000</v>
      </c>
      <c r="G25" s="386">
        <f>+F25*E25</f>
        <v>273000</v>
      </c>
      <c r="H25" s="227"/>
    </row>
    <row r="26" spans="1:13" s="374" customFormat="1" x14ac:dyDescent="0.3">
      <c r="A26" s="247" t="s">
        <v>41</v>
      </c>
      <c r="B26" s="201"/>
      <c r="C26" s="201"/>
      <c r="D26" s="201"/>
      <c r="E26" s="207" t="s">
        <v>42</v>
      </c>
      <c r="F26" s="207"/>
      <c r="G26" s="207"/>
      <c r="H26" s="389">
        <f>(SUM(G22:G25))</f>
        <v>680400</v>
      </c>
    </row>
    <row r="27" spans="1:13" s="374" customFormat="1" x14ac:dyDescent="0.3">
      <c r="A27" s="205" t="s">
        <v>43</v>
      </c>
      <c r="B27" s="767" t="s">
        <v>44</v>
      </c>
      <c r="C27" s="768"/>
      <c r="D27" s="768"/>
      <c r="E27" s="768"/>
      <c r="F27" s="768"/>
      <c r="G27" s="769"/>
      <c r="H27" s="227"/>
    </row>
    <row r="28" spans="1:13" s="374" customFormat="1" x14ac:dyDescent="0.3">
      <c r="A28" s="198"/>
      <c r="B28" s="224" t="s">
        <v>31</v>
      </c>
      <c r="C28" s="224" t="s">
        <v>254</v>
      </c>
      <c r="D28" s="224" t="s">
        <v>47</v>
      </c>
      <c r="E28" s="208" t="s">
        <v>39</v>
      </c>
      <c r="F28" s="206" t="s">
        <v>49</v>
      </c>
      <c r="G28" s="206" t="s">
        <v>35</v>
      </c>
      <c r="H28" s="227"/>
    </row>
    <row r="29" spans="1:13" s="374" customFormat="1" x14ac:dyDescent="0.3">
      <c r="A29" s="198"/>
      <c r="B29" s="198"/>
      <c r="C29" s="390"/>
      <c r="D29" s="220"/>
      <c r="E29" s="209"/>
      <c r="F29" s="391"/>
      <c r="G29" s="392"/>
      <c r="H29" s="227"/>
    </row>
    <row r="30" spans="1:13" s="374" customFormat="1" x14ac:dyDescent="0.3">
      <c r="A30" s="247"/>
      <c r="B30" s="201"/>
      <c r="C30" s="201"/>
      <c r="D30" s="201"/>
      <c r="E30" s="207" t="s">
        <v>50</v>
      </c>
      <c r="F30" s="207"/>
      <c r="G30" s="207"/>
      <c r="H30" s="389">
        <f>SUM(G29)</f>
        <v>0</v>
      </c>
    </row>
    <row r="31" spans="1:13" s="374" customFormat="1" x14ac:dyDescent="0.3">
      <c r="A31" s="205" t="s">
        <v>51</v>
      </c>
      <c r="B31" s="767" t="s">
        <v>18</v>
      </c>
      <c r="C31" s="768"/>
      <c r="D31" s="768"/>
      <c r="E31" s="768"/>
      <c r="F31" s="768"/>
      <c r="G31" s="769"/>
      <c r="H31" s="227"/>
    </row>
    <row r="32" spans="1:13" s="374" customFormat="1" x14ac:dyDescent="0.3">
      <c r="A32" s="198"/>
      <c r="B32" s="198" t="s">
        <v>31</v>
      </c>
      <c r="C32" s="224" t="s">
        <v>12</v>
      </c>
      <c r="D32" s="224" t="s">
        <v>13</v>
      </c>
      <c r="E32" s="224" t="s">
        <v>52</v>
      </c>
      <c r="F32" s="208"/>
      <c r="G32" s="206" t="s">
        <v>53</v>
      </c>
      <c r="H32" s="227"/>
    </row>
    <row r="33" spans="1:8" s="374" customFormat="1" x14ac:dyDescent="0.3">
      <c r="A33" s="198"/>
      <c r="B33" s="198"/>
      <c r="C33" s="213"/>
      <c r="D33" s="198"/>
      <c r="E33" s="206"/>
      <c r="F33" s="206"/>
      <c r="G33" s="206"/>
      <c r="H33" s="227"/>
    </row>
    <row r="34" spans="1:8" s="374" customFormat="1" x14ac:dyDescent="0.3">
      <c r="A34" s="247"/>
      <c r="B34" s="201"/>
      <c r="C34" s="201"/>
      <c r="D34" s="201"/>
      <c r="E34" s="207" t="s">
        <v>50</v>
      </c>
      <c r="F34" s="207"/>
      <c r="G34" s="207"/>
      <c r="H34" s="227">
        <f>SUM(G33)</f>
        <v>0</v>
      </c>
    </row>
    <row r="35" spans="1:8" s="374" customFormat="1" x14ac:dyDescent="0.3">
      <c r="A35" s="246"/>
      <c r="B35" s="201"/>
      <c r="C35" s="201"/>
      <c r="D35" s="201"/>
      <c r="E35" s="207"/>
      <c r="F35" s="207"/>
      <c r="G35" s="207"/>
      <c r="H35" s="227"/>
    </row>
    <row r="36" spans="1:8" s="374" customFormat="1" x14ac:dyDescent="0.3">
      <c r="A36" s="246"/>
      <c r="B36" s="201"/>
      <c r="C36" s="201"/>
      <c r="D36" s="214" t="s">
        <v>54</v>
      </c>
      <c r="E36" s="215"/>
      <c r="F36" s="215"/>
      <c r="G36" s="215"/>
      <c r="H36" s="393">
        <f>ROUND(SUM(H19:H35),0)</f>
        <v>776650</v>
      </c>
    </row>
    <row r="37" spans="1:8" s="374" customFormat="1" x14ac:dyDescent="0.3">
      <c r="A37" s="205" t="s">
        <v>55</v>
      </c>
      <c r="B37" s="767" t="s">
        <v>56</v>
      </c>
      <c r="C37" s="768"/>
      <c r="D37" s="768"/>
      <c r="E37" s="768"/>
      <c r="F37" s="768"/>
      <c r="G37" s="769"/>
      <c r="H37" s="227"/>
    </row>
    <row r="38" spans="1:8" s="374" customFormat="1" x14ac:dyDescent="0.3">
      <c r="A38" s="224"/>
      <c r="B38" s="224" t="s">
        <v>31</v>
      </c>
      <c r="C38" s="224" t="s">
        <v>57</v>
      </c>
      <c r="D38" s="198" t="s">
        <v>58</v>
      </c>
      <c r="E38" s="206"/>
      <c r="F38" s="206" t="s">
        <v>59</v>
      </c>
      <c r="G38" s="206"/>
      <c r="H38" s="227"/>
    </row>
    <row r="39" spans="1:8" s="374" customFormat="1" x14ac:dyDescent="0.3">
      <c r="A39" s="198"/>
      <c r="B39" s="224" t="s">
        <v>60</v>
      </c>
      <c r="C39" s="211">
        <v>0.1</v>
      </c>
      <c r="D39" s="198"/>
      <c r="E39" s="209"/>
      <c r="F39" s="394"/>
      <c r="G39" s="395">
        <f>+H36*C39</f>
        <v>77665</v>
      </c>
      <c r="H39" s="227"/>
    </row>
    <row r="40" spans="1:8" s="374" customFormat="1" x14ac:dyDescent="0.3">
      <c r="A40" s="198"/>
      <c r="B40" s="224" t="s">
        <v>61</v>
      </c>
      <c r="C40" s="211">
        <v>0.02</v>
      </c>
      <c r="D40" s="198"/>
      <c r="E40" s="209"/>
      <c r="F40" s="394"/>
      <c r="G40" s="395">
        <f>+H36*C40</f>
        <v>15533</v>
      </c>
      <c r="H40" s="227"/>
    </row>
    <row r="41" spans="1:8" s="374" customFormat="1" x14ac:dyDescent="0.3">
      <c r="A41" s="246"/>
      <c r="B41" s="201"/>
      <c r="C41" s="201"/>
      <c r="D41" s="214" t="s">
        <v>63</v>
      </c>
      <c r="E41" s="215"/>
      <c r="F41" s="215"/>
      <c r="G41" s="215"/>
      <c r="H41" s="393">
        <f>SUM(G39:G40)</f>
        <v>93198</v>
      </c>
    </row>
    <row r="42" spans="1:8" s="374" customFormat="1" x14ac:dyDescent="0.3">
      <c r="A42" s="246"/>
      <c r="B42" s="201"/>
      <c r="C42" s="201"/>
      <c r="D42" s="201"/>
      <c r="E42" s="207"/>
      <c r="F42" s="207"/>
      <c r="G42" s="207"/>
      <c r="H42" s="393"/>
    </row>
    <row r="43" spans="1:8" s="374" customFormat="1" x14ac:dyDescent="0.3">
      <c r="A43" s="246"/>
      <c r="B43" s="201"/>
      <c r="C43" s="201"/>
      <c r="D43" s="214" t="s">
        <v>64</v>
      </c>
      <c r="E43" s="215"/>
      <c r="F43" s="215"/>
      <c r="G43" s="207"/>
      <c r="H43" s="393">
        <f>ROUND((H36+H41),0)</f>
        <v>869848</v>
      </c>
    </row>
    <row r="44" spans="1:8" s="374" customFormat="1" x14ac:dyDescent="0.3">
      <c r="A44" s="246"/>
      <c r="B44" s="201"/>
      <c r="C44" s="201"/>
      <c r="D44" s="214"/>
      <c r="E44" s="215"/>
      <c r="F44" s="215"/>
      <c r="G44" s="207"/>
      <c r="H44" s="393"/>
    </row>
    <row r="45" spans="1:8" s="374" customFormat="1" x14ac:dyDescent="0.3">
      <c r="A45" s="246"/>
      <c r="B45" s="201"/>
      <c r="C45" s="201"/>
      <c r="D45" s="214"/>
      <c r="E45" s="215"/>
      <c r="F45" s="215"/>
      <c r="G45" s="207"/>
      <c r="H45" s="393"/>
    </row>
    <row r="46" spans="1:8" s="374" customFormat="1" x14ac:dyDescent="0.3">
      <c r="A46" s="246"/>
      <c r="B46" s="201"/>
      <c r="C46" s="201"/>
      <c r="D46" s="214"/>
      <c r="E46" s="215"/>
      <c r="F46" s="215"/>
      <c r="G46" s="207"/>
      <c r="H46" s="393"/>
    </row>
    <row r="47" spans="1:8" s="374" customFormat="1" x14ac:dyDescent="0.3">
      <c r="A47" s="204"/>
      <c r="B47" s="203"/>
      <c r="C47" s="201"/>
      <c r="D47" s="214"/>
      <c r="E47" s="215"/>
      <c r="F47" s="498"/>
      <c r="G47" s="202"/>
      <c r="H47" s="652"/>
    </row>
    <row r="48" spans="1:8" s="374" customFormat="1" x14ac:dyDescent="0.3">
      <c r="A48" s="606" t="s">
        <v>240</v>
      </c>
      <c r="B48" s="297"/>
      <c r="C48" s="297"/>
      <c r="F48" s="649" t="s">
        <v>229</v>
      </c>
      <c r="G48" s="181"/>
      <c r="H48" s="227"/>
    </row>
    <row r="49" spans="1:8" s="374" customFormat="1" x14ac:dyDescent="0.3">
      <c r="A49" s="608" t="s">
        <v>242</v>
      </c>
      <c r="B49" s="297"/>
      <c r="C49" s="297"/>
      <c r="F49" s="269" t="s">
        <v>177</v>
      </c>
      <c r="G49" s="181"/>
      <c r="H49" s="227"/>
    </row>
    <row r="50" spans="1:8" s="374" customFormat="1" x14ac:dyDescent="0.3">
      <c r="A50" s="608" t="s">
        <v>241</v>
      </c>
      <c r="B50" s="297"/>
      <c r="C50" s="297"/>
      <c r="F50" s="269" t="s">
        <v>153</v>
      </c>
      <c r="G50" s="181"/>
      <c r="H50" s="245"/>
    </row>
    <row r="51" spans="1:8" ht="15" x14ac:dyDescent="0.25">
      <c r="A51" s="1089"/>
      <c r="B51" s="1091" t="s">
        <v>193</v>
      </c>
      <c r="C51" s="1092"/>
      <c r="D51" s="1093"/>
      <c r="E51" s="1097" t="s">
        <v>194</v>
      </c>
      <c r="F51" s="1097"/>
      <c r="G51" s="372">
        <v>103</v>
      </c>
      <c r="H51" s="1097"/>
    </row>
    <row r="52" spans="1:8" ht="15" x14ac:dyDescent="0.25">
      <c r="A52" s="1090"/>
      <c r="B52" s="1094"/>
      <c r="C52" s="1095"/>
      <c r="D52" s="1096"/>
      <c r="E52" s="1099" t="s">
        <v>195</v>
      </c>
      <c r="F52" s="1099"/>
      <c r="G52" s="1097">
        <v>51</v>
      </c>
      <c r="H52" s="1097"/>
    </row>
    <row r="53" spans="1:8" ht="15" x14ac:dyDescent="0.25">
      <c r="A53" s="1090"/>
      <c r="B53" s="1100" t="s">
        <v>196</v>
      </c>
      <c r="C53" s="1101"/>
      <c r="D53" s="1102"/>
      <c r="E53" s="1099"/>
      <c r="F53" s="1099"/>
      <c r="G53" s="1097"/>
      <c r="H53" s="1097"/>
    </row>
    <row r="54" spans="1:8" ht="15" x14ac:dyDescent="0.25">
      <c r="A54" s="1090"/>
      <c r="B54" s="1103" t="s">
        <v>197</v>
      </c>
      <c r="C54" s="1104"/>
      <c r="D54" s="1105"/>
      <c r="E54" s="1097" t="s">
        <v>198</v>
      </c>
      <c r="F54" s="1097"/>
      <c r="G54" s="372">
        <v>1</v>
      </c>
      <c r="H54" s="1097"/>
    </row>
    <row r="55" spans="1:8" ht="15" x14ac:dyDescent="0.25">
      <c r="A55" s="1090"/>
      <c r="B55" s="1106" t="s">
        <v>199</v>
      </c>
      <c r="C55" s="1107"/>
      <c r="D55" s="1108"/>
      <c r="E55" s="1099" t="s">
        <v>200</v>
      </c>
      <c r="F55" s="1099"/>
      <c r="G55" s="372" t="s">
        <v>201</v>
      </c>
      <c r="H55" s="1097"/>
    </row>
    <row r="56" spans="1:8" ht="15" x14ac:dyDescent="0.25">
      <c r="A56" s="1135"/>
      <c r="B56" s="1129"/>
      <c r="C56" s="1130"/>
      <c r="D56" s="1131"/>
      <c r="E56" s="1099"/>
      <c r="F56" s="1099"/>
      <c r="G56" s="373">
        <v>44216</v>
      </c>
      <c r="H56" s="1097"/>
    </row>
    <row r="57" spans="1:8" ht="15" x14ac:dyDescent="0.25">
      <c r="A57" s="1132" t="str">
        <f>PRESUPUESTO!A8</f>
        <v xml:space="preserve">ADECUACIÓN AL CENTRO DE PRIMERA INFANCIA FRONTERAS DE PAZ SEDE PUERTO COLON DEL MUNICIPIO DE SAN MIGUEL PUTUMAYO </v>
      </c>
      <c r="B57" s="1133"/>
      <c r="C57" s="1133"/>
      <c r="D57" s="1133"/>
      <c r="E57" s="1133"/>
      <c r="F57" s="1133"/>
      <c r="G57" s="1133"/>
      <c r="H57" s="1134"/>
    </row>
    <row r="58" spans="1:8" ht="15" x14ac:dyDescent="0.25">
      <c r="A58" s="1132"/>
      <c r="B58" s="1133"/>
      <c r="C58" s="1133"/>
      <c r="D58" s="1133"/>
      <c r="E58" s="1133"/>
      <c r="F58" s="1133"/>
      <c r="G58" s="1133"/>
      <c r="H58" s="1134"/>
    </row>
    <row r="59" spans="1:8" ht="15" x14ac:dyDescent="0.25">
      <c r="A59" s="1132"/>
      <c r="B59" s="1133"/>
      <c r="C59" s="1133"/>
      <c r="D59" s="1133"/>
      <c r="E59" s="1133"/>
      <c r="F59" s="1133"/>
      <c r="G59" s="1133"/>
      <c r="H59" s="1134"/>
    </row>
    <row r="60" spans="1:8" x14ac:dyDescent="0.3">
      <c r="A60" s="375"/>
      <c r="B60" s="376"/>
      <c r="C60" s="376"/>
      <c r="D60" s="376"/>
      <c r="E60" s="376"/>
      <c r="F60" s="376"/>
      <c r="G60" s="376"/>
      <c r="H60" s="377"/>
    </row>
    <row r="61" spans="1:8" x14ac:dyDescent="0.25">
      <c r="A61" s="780" t="s">
        <v>26</v>
      </c>
      <c r="B61" s="1119"/>
      <c r="C61" s="1119"/>
      <c r="D61" s="1119"/>
      <c r="E61" s="1119"/>
      <c r="F61" s="1119"/>
      <c r="G61" s="1119"/>
      <c r="H61" s="781"/>
    </row>
    <row r="62" spans="1:8" x14ac:dyDescent="0.3">
      <c r="A62" s="246"/>
      <c r="B62" s="201"/>
      <c r="C62" s="201"/>
      <c r="D62" s="201"/>
      <c r="E62" s="201"/>
      <c r="F62" s="207"/>
      <c r="G62" s="201"/>
      <c r="H62" s="243"/>
    </row>
    <row r="63" spans="1:8" x14ac:dyDescent="0.3">
      <c r="A63" s="458" t="s">
        <v>255</v>
      </c>
      <c r="B63" s="1120" t="s">
        <v>256</v>
      </c>
      <c r="C63" s="1121"/>
      <c r="D63" s="1121"/>
      <c r="E63" s="1121"/>
      <c r="F63" s="1122"/>
      <c r="G63" s="459" t="s">
        <v>28</v>
      </c>
      <c r="H63" s="458" t="s">
        <v>231</v>
      </c>
    </row>
    <row r="64" spans="1:8" x14ac:dyDescent="0.3">
      <c r="A64" s="246"/>
      <c r="B64" s="201"/>
      <c r="C64" s="201"/>
      <c r="D64" s="201"/>
      <c r="E64" s="201"/>
      <c r="F64" s="207"/>
      <c r="G64" s="201"/>
      <c r="H64" s="243"/>
    </row>
    <row r="65" spans="1:13" ht="17.25" thickBot="1" x14ac:dyDescent="0.35">
      <c r="A65" s="378" t="s">
        <v>29</v>
      </c>
      <c r="B65" s="767" t="s">
        <v>245</v>
      </c>
      <c r="C65" s="768"/>
      <c r="D65" s="768"/>
      <c r="E65" s="768"/>
      <c r="F65" s="768"/>
      <c r="G65" s="769"/>
      <c r="H65" s="243"/>
    </row>
    <row r="66" spans="1:13" ht="17.25" thickBot="1" x14ac:dyDescent="0.35">
      <c r="A66" s="224"/>
      <c r="B66" s="770" t="s">
        <v>31</v>
      </c>
      <c r="C66" s="771"/>
      <c r="D66" s="224" t="s">
        <v>12</v>
      </c>
      <c r="E66" s="224" t="s">
        <v>33</v>
      </c>
      <c r="F66" s="208" t="s">
        <v>34</v>
      </c>
      <c r="G66" s="224" t="s">
        <v>35</v>
      </c>
      <c r="H66" s="243"/>
      <c r="I66" s="1145" t="s">
        <v>281</v>
      </c>
      <c r="J66" s="1146"/>
      <c r="K66" s="1146"/>
      <c r="L66" s="1146"/>
      <c r="M66" s="1147"/>
    </row>
    <row r="67" spans="1:13" x14ac:dyDescent="0.3">
      <c r="A67" s="379"/>
      <c r="B67" s="1127"/>
      <c r="C67" s="1128"/>
      <c r="D67" s="380"/>
      <c r="E67" s="381"/>
      <c r="F67" s="381"/>
      <c r="G67" s="381"/>
      <c r="H67" s="244"/>
      <c r="I67" s="456" t="s">
        <v>277</v>
      </c>
      <c r="J67" s="374" t="s">
        <v>278</v>
      </c>
      <c r="K67" s="374"/>
      <c r="L67" s="454">
        <v>120000</v>
      </c>
      <c r="M67" s="454">
        <f>L67/8</f>
        <v>15000</v>
      </c>
    </row>
    <row r="68" spans="1:13" x14ac:dyDescent="0.3">
      <c r="A68" s="198"/>
      <c r="B68" s="1123"/>
      <c r="C68" s="1124"/>
      <c r="D68" s="382"/>
      <c r="E68" s="383"/>
      <c r="F68" s="383"/>
      <c r="G68" s="383"/>
      <c r="H68" s="244"/>
      <c r="I68" s="456" t="s">
        <v>279</v>
      </c>
      <c r="J68" s="374" t="s">
        <v>280</v>
      </c>
      <c r="K68" s="374"/>
      <c r="L68" s="454">
        <v>100000</v>
      </c>
      <c r="M68" s="454">
        <f>L68/8</f>
        <v>12500</v>
      </c>
    </row>
    <row r="69" spans="1:13" ht="17.25" thickBot="1" x14ac:dyDescent="0.35">
      <c r="A69" s="246"/>
      <c r="B69" s="201"/>
      <c r="C69" s="201"/>
      <c r="D69" s="201"/>
      <c r="E69" s="207" t="s">
        <v>36</v>
      </c>
      <c r="F69" s="207"/>
      <c r="G69" s="207"/>
      <c r="H69" s="384">
        <f>ROUND(SUM(G67:G68),0)</f>
        <v>0</v>
      </c>
    </row>
    <row r="70" spans="1:13" ht="17.25" thickBot="1" x14ac:dyDescent="0.35">
      <c r="A70" s="205" t="s">
        <v>37</v>
      </c>
      <c r="B70" s="767" t="s">
        <v>38</v>
      </c>
      <c r="C70" s="768"/>
      <c r="D70" s="768"/>
      <c r="E70" s="768"/>
      <c r="F70" s="768"/>
      <c r="G70" s="769"/>
      <c r="H70" s="227"/>
      <c r="I70" s="1145" t="s">
        <v>273</v>
      </c>
      <c r="J70" s="1146"/>
      <c r="K70" s="1146"/>
      <c r="L70" s="1146"/>
      <c r="M70" s="1147"/>
    </row>
    <row r="71" spans="1:13" x14ac:dyDescent="0.3">
      <c r="A71" s="224"/>
      <c r="B71" s="770" t="s">
        <v>31</v>
      </c>
      <c r="C71" s="771"/>
      <c r="D71" s="198" t="s">
        <v>12</v>
      </c>
      <c r="E71" s="208" t="s">
        <v>39</v>
      </c>
      <c r="F71" s="208" t="s">
        <v>40</v>
      </c>
      <c r="G71" s="208" t="s">
        <v>35</v>
      </c>
      <c r="H71" s="227"/>
      <c r="I71" s="456" t="s">
        <v>271</v>
      </c>
      <c r="J71" s="374" t="s">
        <v>275</v>
      </c>
      <c r="K71" s="374"/>
      <c r="L71" s="454">
        <v>40000</v>
      </c>
      <c r="M71" s="454">
        <f>L71/50</f>
        <v>800</v>
      </c>
    </row>
    <row r="72" spans="1:13" x14ac:dyDescent="0.3">
      <c r="A72" s="198"/>
      <c r="B72" s="1125" t="s">
        <v>249</v>
      </c>
      <c r="C72" s="1126"/>
      <c r="D72" s="385" t="s">
        <v>238</v>
      </c>
      <c r="E72" s="386">
        <v>450</v>
      </c>
      <c r="F72" s="397">
        <f>M71</f>
        <v>800</v>
      </c>
      <c r="G72" s="386">
        <f>+F72*E72</f>
        <v>360000</v>
      </c>
      <c r="H72" s="227"/>
      <c r="I72" s="456" t="s">
        <v>270</v>
      </c>
      <c r="J72" s="374" t="s">
        <v>274</v>
      </c>
      <c r="K72" s="374"/>
      <c r="L72" s="454">
        <v>800000</v>
      </c>
      <c r="M72" s="455">
        <f>L72/5</f>
        <v>160000</v>
      </c>
    </row>
    <row r="73" spans="1:13" x14ac:dyDescent="0.3">
      <c r="A73" s="198"/>
      <c r="B73" s="1125" t="s">
        <v>250</v>
      </c>
      <c r="C73" s="1126"/>
      <c r="D73" s="385" t="s">
        <v>251</v>
      </c>
      <c r="E73" s="386">
        <v>260</v>
      </c>
      <c r="F73" s="397">
        <v>180</v>
      </c>
      <c r="G73" s="386">
        <f>+F73*E73</f>
        <v>46800</v>
      </c>
      <c r="H73" s="227"/>
      <c r="I73" s="456" t="s">
        <v>253</v>
      </c>
      <c r="J73" s="374" t="s">
        <v>274</v>
      </c>
      <c r="K73" s="374"/>
      <c r="L73" s="454">
        <v>1625000</v>
      </c>
      <c r="M73" s="454">
        <f>L73/5</f>
        <v>325000</v>
      </c>
    </row>
    <row r="74" spans="1:13" x14ac:dyDescent="0.3">
      <c r="A74" s="198"/>
      <c r="B74" s="1125" t="s">
        <v>252</v>
      </c>
      <c r="C74" s="1126"/>
      <c r="D74" s="385" t="s">
        <v>231</v>
      </c>
      <c r="E74" s="388">
        <v>1.08</v>
      </c>
      <c r="F74" s="397">
        <f>M72</f>
        <v>160000</v>
      </c>
      <c r="G74" s="386">
        <f>+F74*E74</f>
        <v>172800</v>
      </c>
      <c r="H74" s="227"/>
    </row>
    <row r="75" spans="1:13" x14ac:dyDescent="0.3">
      <c r="A75" s="198"/>
      <c r="B75" s="1125"/>
      <c r="C75" s="1126"/>
      <c r="D75" s="385"/>
      <c r="E75" s="388"/>
      <c r="F75" s="387"/>
      <c r="G75" s="386"/>
      <c r="H75" s="227"/>
    </row>
    <row r="76" spans="1:13" x14ac:dyDescent="0.3">
      <c r="A76" s="247" t="s">
        <v>41</v>
      </c>
      <c r="B76" s="201"/>
      <c r="C76" s="201"/>
      <c r="D76" s="201"/>
      <c r="E76" s="207" t="s">
        <v>42</v>
      </c>
      <c r="F76" s="207"/>
      <c r="G76" s="207"/>
      <c r="H76" s="389">
        <f>(SUM(G72:G75))</f>
        <v>579600</v>
      </c>
    </row>
    <row r="77" spans="1:13" x14ac:dyDescent="0.3">
      <c r="A77" s="205" t="s">
        <v>43</v>
      </c>
      <c r="B77" s="767" t="s">
        <v>44</v>
      </c>
      <c r="C77" s="768"/>
      <c r="D77" s="768"/>
      <c r="E77" s="768"/>
      <c r="F77" s="768"/>
      <c r="G77" s="769"/>
      <c r="H77" s="227"/>
    </row>
    <row r="78" spans="1:13" x14ac:dyDescent="0.3">
      <c r="A78" s="198"/>
      <c r="B78" s="224" t="s">
        <v>31</v>
      </c>
      <c r="C78" s="224" t="s">
        <v>254</v>
      </c>
      <c r="D78" s="224" t="s">
        <v>47</v>
      </c>
      <c r="E78" s="208" t="s">
        <v>39</v>
      </c>
      <c r="F78" s="206" t="s">
        <v>49</v>
      </c>
      <c r="G78" s="206" t="s">
        <v>35</v>
      </c>
      <c r="H78" s="227"/>
    </row>
    <row r="79" spans="1:13" x14ac:dyDescent="0.3">
      <c r="A79" s="198"/>
      <c r="B79" s="198"/>
      <c r="C79" s="390"/>
      <c r="D79" s="220"/>
      <c r="E79" s="209"/>
      <c r="F79" s="391"/>
      <c r="G79" s="392"/>
      <c r="H79" s="227"/>
    </row>
    <row r="80" spans="1:13" x14ac:dyDescent="0.3">
      <c r="A80" s="247"/>
      <c r="B80" s="201"/>
      <c r="C80" s="201"/>
      <c r="D80" s="201"/>
      <c r="E80" s="207" t="s">
        <v>50</v>
      </c>
      <c r="F80" s="207"/>
      <c r="G80" s="207"/>
      <c r="H80" s="389">
        <f>SUM(G79)</f>
        <v>0</v>
      </c>
    </row>
    <row r="81" spans="1:8" x14ac:dyDescent="0.3">
      <c r="A81" s="205" t="s">
        <v>51</v>
      </c>
      <c r="B81" s="767" t="s">
        <v>18</v>
      </c>
      <c r="C81" s="768"/>
      <c r="D81" s="768"/>
      <c r="E81" s="768"/>
      <c r="F81" s="768"/>
      <c r="G81" s="769"/>
      <c r="H81" s="227"/>
    </row>
    <row r="82" spans="1:8" x14ac:dyDescent="0.3">
      <c r="A82" s="198"/>
      <c r="B82" s="198" t="s">
        <v>31</v>
      </c>
      <c r="C82" s="224" t="s">
        <v>12</v>
      </c>
      <c r="D82" s="224" t="s">
        <v>13</v>
      </c>
      <c r="E82" s="224" t="s">
        <v>52</v>
      </c>
      <c r="F82" s="208"/>
      <c r="G82" s="206" t="s">
        <v>53</v>
      </c>
      <c r="H82" s="227"/>
    </row>
    <row r="83" spans="1:8" x14ac:dyDescent="0.3">
      <c r="A83" s="198"/>
      <c r="B83" s="198"/>
      <c r="C83" s="213"/>
      <c r="D83" s="198"/>
      <c r="E83" s="206"/>
      <c r="F83" s="206"/>
      <c r="G83" s="206"/>
      <c r="H83" s="227"/>
    </row>
    <row r="84" spans="1:8" x14ac:dyDescent="0.3">
      <c r="A84" s="247"/>
      <c r="B84" s="201"/>
      <c r="C84" s="201"/>
      <c r="D84" s="201"/>
      <c r="E84" s="207" t="s">
        <v>50</v>
      </c>
      <c r="F84" s="207"/>
      <c r="G84" s="207"/>
      <c r="H84" s="227">
        <f>SUM(G83)</f>
        <v>0</v>
      </c>
    </row>
    <row r="85" spans="1:8" x14ac:dyDescent="0.3">
      <c r="A85" s="246"/>
      <c r="B85" s="201"/>
      <c r="C85" s="201"/>
      <c r="D85" s="201"/>
      <c r="E85" s="207"/>
      <c r="F85" s="207"/>
      <c r="G85" s="207"/>
      <c r="H85" s="227"/>
    </row>
    <row r="86" spans="1:8" x14ac:dyDescent="0.3">
      <c r="A86" s="246"/>
      <c r="B86" s="201"/>
      <c r="C86" s="201"/>
      <c r="D86" s="214" t="s">
        <v>54</v>
      </c>
      <c r="E86" s="215"/>
      <c r="F86" s="215"/>
      <c r="G86" s="215"/>
      <c r="H86" s="393">
        <f>ROUND(SUM(H69:H85),0)</f>
        <v>579600</v>
      </c>
    </row>
    <row r="87" spans="1:8" x14ac:dyDescent="0.3">
      <c r="A87" s="205" t="s">
        <v>55</v>
      </c>
      <c r="B87" s="767" t="s">
        <v>56</v>
      </c>
      <c r="C87" s="768"/>
      <c r="D87" s="768"/>
      <c r="E87" s="768"/>
      <c r="F87" s="768"/>
      <c r="G87" s="769"/>
      <c r="H87" s="227"/>
    </row>
    <row r="88" spans="1:8" x14ac:dyDescent="0.3">
      <c r="A88" s="224"/>
      <c r="B88" s="224" t="s">
        <v>31</v>
      </c>
      <c r="C88" s="224" t="s">
        <v>57</v>
      </c>
      <c r="D88" s="198" t="s">
        <v>58</v>
      </c>
      <c r="E88" s="206"/>
      <c r="F88" s="206" t="s">
        <v>59</v>
      </c>
      <c r="G88" s="206"/>
      <c r="H88" s="227"/>
    </row>
    <row r="89" spans="1:8" x14ac:dyDescent="0.3">
      <c r="A89" s="198"/>
      <c r="B89" s="224" t="s">
        <v>60</v>
      </c>
      <c r="C89" s="211">
        <v>0.1</v>
      </c>
      <c r="D89" s="198"/>
      <c r="E89" s="209"/>
      <c r="F89" s="394"/>
      <c r="G89" s="395">
        <f>+H86*C89</f>
        <v>57960</v>
      </c>
      <c r="H89" s="227"/>
    </row>
    <row r="90" spans="1:8" x14ac:dyDescent="0.3">
      <c r="A90" s="198"/>
      <c r="B90" s="224" t="s">
        <v>61</v>
      </c>
      <c r="C90" s="211">
        <v>0.02</v>
      </c>
      <c r="D90" s="198"/>
      <c r="E90" s="209"/>
      <c r="F90" s="394"/>
      <c r="G90" s="395">
        <f>+H86*C90</f>
        <v>11592</v>
      </c>
      <c r="H90" s="227"/>
    </row>
    <row r="91" spans="1:8" x14ac:dyDescent="0.3">
      <c r="A91" s="246"/>
      <c r="B91" s="201"/>
      <c r="C91" s="201"/>
      <c r="D91" s="214" t="s">
        <v>63</v>
      </c>
      <c r="E91" s="215"/>
      <c r="F91" s="215"/>
      <c r="G91" s="215"/>
      <c r="H91" s="393">
        <f>SUM(G89:G90)</f>
        <v>69552</v>
      </c>
    </row>
    <row r="92" spans="1:8" x14ac:dyDescent="0.3">
      <c r="A92" s="246"/>
      <c r="B92" s="201"/>
      <c r="C92" s="201"/>
      <c r="D92" s="201"/>
      <c r="E92" s="207"/>
      <c r="F92" s="207"/>
      <c r="G92" s="207"/>
      <c r="H92" s="393"/>
    </row>
    <row r="93" spans="1:8" x14ac:dyDescent="0.3">
      <c r="A93" s="246"/>
      <c r="B93" s="201"/>
      <c r="C93" s="201"/>
      <c r="D93" s="214" t="s">
        <v>64</v>
      </c>
      <c r="E93" s="215"/>
      <c r="F93" s="215"/>
      <c r="G93" s="207"/>
      <c r="H93" s="393">
        <f>ROUND((H86+H91),0)</f>
        <v>649152</v>
      </c>
    </row>
    <row r="94" spans="1:8" x14ac:dyDescent="0.3">
      <c r="A94" s="246"/>
      <c r="B94" s="201"/>
      <c r="C94" s="201"/>
    </row>
    <row r="95" spans="1:8" x14ac:dyDescent="0.3">
      <c r="A95" s="246"/>
      <c r="B95" s="201"/>
      <c r="C95" s="201"/>
    </row>
    <row r="96" spans="1:8" x14ac:dyDescent="0.3">
      <c r="A96" s="246"/>
      <c r="B96" s="201"/>
      <c r="C96" s="201"/>
    </row>
    <row r="97" spans="1:8" x14ac:dyDescent="0.3">
      <c r="A97" s="398"/>
      <c r="B97" s="203"/>
      <c r="C97" s="201"/>
      <c r="F97" s="651"/>
      <c r="G97" s="651"/>
      <c r="H97" s="651"/>
    </row>
    <row r="98" spans="1:8" s="374" customFormat="1" x14ac:dyDescent="0.3">
      <c r="A98" s="606" t="s">
        <v>240</v>
      </c>
      <c r="B98" s="297"/>
      <c r="C98" s="297"/>
      <c r="F98" s="649" t="s">
        <v>229</v>
      </c>
      <c r="G98" s="181"/>
      <c r="H98" s="227"/>
    </row>
    <row r="99" spans="1:8" s="374" customFormat="1" x14ac:dyDescent="0.3">
      <c r="A99" s="608" t="s">
        <v>242</v>
      </c>
      <c r="B99" s="297"/>
      <c r="C99" s="297"/>
      <c r="F99" s="269" t="s">
        <v>177</v>
      </c>
      <c r="G99" s="181"/>
      <c r="H99" s="227"/>
    </row>
    <row r="100" spans="1:8" s="374" customFormat="1" x14ac:dyDescent="0.3">
      <c r="A100" s="608" t="s">
        <v>241</v>
      </c>
      <c r="B100" s="297"/>
      <c r="C100" s="297"/>
      <c r="F100" s="269" t="s">
        <v>153</v>
      </c>
      <c r="G100" s="181"/>
      <c r="H100" s="245"/>
    </row>
    <row r="101" spans="1:8" ht="15" x14ac:dyDescent="0.25">
      <c r="A101" s="1089"/>
      <c r="B101" s="1091" t="s">
        <v>193</v>
      </c>
      <c r="C101" s="1092"/>
      <c r="D101" s="1093"/>
      <c r="E101" s="1100" t="s">
        <v>194</v>
      </c>
      <c r="F101" s="1102"/>
      <c r="G101" s="372">
        <v>103</v>
      </c>
      <c r="H101" s="1098"/>
    </row>
    <row r="102" spans="1:8" ht="15" x14ac:dyDescent="0.25">
      <c r="A102" s="1090"/>
      <c r="B102" s="1094"/>
      <c r="C102" s="1095"/>
      <c r="D102" s="1096"/>
      <c r="E102" s="1136" t="s">
        <v>195</v>
      </c>
      <c r="F102" s="1137"/>
      <c r="G102" s="1098">
        <v>51</v>
      </c>
      <c r="H102" s="1144"/>
    </row>
    <row r="103" spans="1:8" ht="15" x14ac:dyDescent="0.25">
      <c r="A103" s="1090"/>
      <c r="B103" s="1100" t="s">
        <v>196</v>
      </c>
      <c r="C103" s="1101"/>
      <c r="D103" s="1102"/>
      <c r="E103" s="1138"/>
      <c r="F103" s="1139"/>
      <c r="G103" s="1140"/>
      <c r="H103" s="1144"/>
    </row>
    <row r="104" spans="1:8" ht="15" x14ac:dyDescent="0.25">
      <c r="A104" s="1090"/>
      <c r="B104" s="1103" t="s">
        <v>197</v>
      </c>
      <c r="C104" s="1104"/>
      <c r="D104" s="1105"/>
      <c r="E104" s="1100" t="s">
        <v>198</v>
      </c>
      <c r="F104" s="1102"/>
      <c r="G104" s="372">
        <v>1</v>
      </c>
      <c r="H104" s="1144"/>
    </row>
    <row r="105" spans="1:8" ht="15" x14ac:dyDescent="0.25">
      <c r="A105" s="1090"/>
      <c r="B105" s="1106" t="s">
        <v>199</v>
      </c>
      <c r="C105" s="1107"/>
      <c r="D105" s="1108"/>
      <c r="E105" s="1136" t="s">
        <v>200</v>
      </c>
      <c r="F105" s="1137"/>
      <c r="G105" s="372" t="s">
        <v>201</v>
      </c>
      <c r="H105" s="1144"/>
    </row>
    <row r="106" spans="1:8" ht="15" x14ac:dyDescent="0.25">
      <c r="A106" s="1135"/>
      <c r="B106" s="1129"/>
      <c r="C106" s="1130"/>
      <c r="D106" s="1131"/>
      <c r="E106" s="1138"/>
      <c r="F106" s="1139"/>
      <c r="G106" s="373">
        <v>44216</v>
      </c>
      <c r="H106" s="1140"/>
    </row>
    <row r="107" spans="1:8" x14ac:dyDescent="0.25">
      <c r="A107" s="399"/>
      <c r="B107" s="400"/>
      <c r="C107" s="401"/>
      <c r="D107" s="401"/>
      <c r="E107" s="401"/>
      <c r="F107" s="401"/>
      <c r="G107" s="402"/>
      <c r="H107" s="403"/>
    </row>
    <row r="108" spans="1:8" s="374" customFormat="1" ht="16.5" customHeight="1" x14ac:dyDescent="0.3">
      <c r="A108" s="1132" t="str">
        <f>PRESUPUESTO!A8</f>
        <v xml:space="preserve">ADECUACIÓN AL CENTRO DE PRIMERA INFANCIA FRONTERAS DE PAZ SEDE PUERTO COLON DEL MUNICIPIO DE SAN MIGUEL PUTUMAYO </v>
      </c>
      <c r="B108" s="1133"/>
      <c r="C108" s="1133"/>
      <c r="D108" s="1133"/>
      <c r="E108" s="1133"/>
      <c r="F108" s="1133"/>
      <c r="G108" s="1133"/>
      <c r="H108" s="1134"/>
    </row>
    <row r="109" spans="1:8" s="374" customFormat="1" x14ac:dyDescent="0.3">
      <c r="A109" s="1132"/>
      <c r="B109" s="1133"/>
      <c r="C109" s="1133"/>
      <c r="D109" s="1133"/>
      <c r="E109" s="1133"/>
      <c r="F109" s="1133"/>
      <c r="G109" s="1133"/>
      <c r="H109" s="1134"/>
    </row>
    <row r="110" spans="1:8" s="374" customFormat="1" x14ac:dyDescent="0.3">
      <c r="A110" s="1132"/>
      <c r="B110" s="1133"/>
      <c r="C110" s="1133"/>
      <c r="D110" s="1133"/>
      <c r="E110" s="1133"/>
      <c r="F110" s="1133"/>
      <c r="G110" s="1133"/>
      <c r="H110" s="1134"/>
    </row>
    <row r="111" spans="1:8" s="374" customFormat="1" x14ac:dyDescent="0.3">
      <c r="A111" s="375"/>
      <c r="B111" s="376"/>
      <c r="C111" s="376"/>
      <c r="D111" s="376"/>
      <c r="E111" s="376"/>
      <c r="F111" s="376"/>
      <c r="G111" s="376"/>
      <c r="H111" s="377"/>
    </row>
    <row r="112" spans="1:8" s="374" customFormat="1" x14ac:dyDescent="0.3">
      <c r="A112" s="780" t="s">
        <v>26</v>
      </c>
      <c r="B112" s="1119"/>
      <c r="C112" s="1119"/>
      <c r="D112" s="1119"/>
      <c r="E112" s="1119"/>
      <c r="F112" s="1119"/>
      <c r="G112" s="1119"/>
      <c r="H112" s="781"/>
    </row>
    <row r="113" spans="1:13" s="374" customFormat="1" x14ac:dyDescent="0.3">
      <c r="A113" s="246"/>
      <c r="B113" s="201"/>
      <c r="C113" s="201"/>
      <c r="D113" s="201"/>
      <c r="E113" s="201"/>
      <c r="F113" s="207"/>
      <c r="G113" s="201"/>
      <c r="H113" s="243"/>
    </row>
    <row r="114" spans="1:13" s="374" customFormat="1" x14ac:dyDescent="0.3">
      <c r="A114" s="458" t="s">
        <v>257</v>
      </c>
      <c r="B114" s="1120" t="s">
        <v>258</v>
      </c>
      <c r="C114" s="1121"/>
      <c r="D114" s="1121"/>
      <c r="E114" s="1121"/>
      <c r="F114" s="1122"/>
      <c r="G114" s="459" t="s">
        <v>28</v>
      </c>
      <c r="H114" s="458" t="s">
        <v>231</v>
      </c>
    </row>
    <row r="115" spans="1:13" s="374" customFormat="1" x14ac:dyDescent="0.3">
      <c r="A115" s="246"/>
      <c r="B115" s="201"/>
      <c r="C115" s="201"/>
      <c r="D115" s="201"/>
      <c r="E115" s="201"/>
      <c r="F115" s="207"/>
      <c r="G115" s="201"/>
      <c r="H115" s="243"/>
    </row>
    <row r="116" spans="1:13" s="374" customFormat="1" ht="17.25" thickBot="1" x14ac:dyDescent="0.35">
      <c r="A116" s="378" t="s">
        <v>29</v>
      </c>
      <c r="B116" s="767" t="s">
        <v>245</v>
      </c>
      <c r="C116" s="768"/>
      <c r="D116" s="768"/>
      <c r="E116" s="768"/>
      <c r="F116" s="768"/>
      <c r="G116" s="769"/>
      <c r="H116" s="243"/>
    </row>
    <row r="117" spans="1:13" s="374" customFormat="1" ht="17.25" thickBot="1" x14ac:dyDescent="0.35">
      <c r="A117" s="224"/>
      <c r="B117" s="770" t="s">
        <v>31</v>
      </c>
      <c r="C117" s="771"/>
      <c r="D117" s="224" t="s">
        <v>12</v>
      </c>
      <c r="E117" s="224" t="s">
        <v>33</v>
      </c>
      <c r="F117" s="208" t="s">
        <v>34</v>
      </c>
      <c r="G117" s="224" t="s">
        <v>35</v>
      </c>
      <c r="H117" s="243"/>
      <c r="I117" s="1145" t="s">
        <v>281</v>
      </c>
      <c r="J117" s="1146"/>
      <c r="K117" s="1146"/>
      <c r="L117" s="1146"/>
      <c r="M117" s="1147"/>
    </row>
    <row r="118" spans="1:13" s="374" customFormat="1" x14ac:dyDescent="0.3">
      <c r="A118" s="224"/>
      <c r="B118" s="772" t="s">
        <v>246</v>
      </c>
      <c r="C118" s="773"/>
      <c r="D118" s="380" t="s">
        <v>247</v>
      </c>
      <c r="E118" s="381">
        <f>M118</f>
        <v>15000</v>
      </c>
      <c r="F118" s="381">
        <v>3.5</v>
      </c>
      <c r="G118" s="381">
        <f>E118*F118</f>
        <v>52500</v>
      </c>
      <c r="H118" s="243"/>
      <c r="I118" s="456" t="s">
        <v>277</v>
      </c>
      <c r="J118" s="374" t="s">
        <v>278</v>
      </c>
      <c r="L118" s="454">
        <v>120000</v>
      </c>
      <c r="M118" s="454">
        <f>L118/8</f>
        <v>15000</v>
      </c>
    </row>
    <row r="119" spans="1:13" s="374" customFormat="1" x14ac:dyDescent="0.3">
      <c r="A119" s="198"/>
      <c r="B119" s="772" t="s">
        <v>248</v>
      </c>
      <c r="C119" s="773"/>
      <c r="D119" s="382" t="s">
        <v>247</v>
      </c>
      <c r="E119" s="383">
        <f>M119</f>
        <v>12500</v>
      </c>
      <c r="F119" s="383">
        <v>3.5</v>
      </c>
      <c r="G119" s="383">
        <f>E119*F119</f>
        <v>43750</v>
      </c>
      <c r="H119" s="244"/>
      <c r="I119" s="456" t="s">
        <v>279</v>
      </c>
      <c r="J119" s="374" t="s">
        <v>280</v>
      </c>
      <c r="L119" s="454">
        <v>100000</v>
      </c>
      <c r="M119" s="454">
        <f>L119/8</f>
        <v>12500</v>
      </c>
    </row>
    <row r="120" spans="1:13" s="374" customFormat="1" x14ac:dyDescent="0.3">
      <c r="A120" s="247"/>
      <c r="B120" s="201"/>
      <c r="C120" s="201"/>
      <c r="D120" s="201"/>
      <c r="E120" s="207" t="s">
        <v>36</v>
      </c>
      <c r="F120" s="207"/>
      <c r="G120" s="207"/>
      <c r="H120" s="384">
        <f>ROUND(SUM(G118:G119),0)</f>
        <v>96250</v>
      </c>
    </row>
    <row r="121" spans="1:13" s="374" customFormat="1" ht="17.25" thickBot="1" x14ac:dyDescent="0.35">
      <c r="A121" s="205" t="s">
        <v>37</v>
      </c>
      <c r="B121" s="767" t="s">
        <v>38</v>
      </c>
      <c r="C121" s="768"/>
      <c r="D121" s="768"/>
      <c r="E121" s="768"/>
      <c r="F121" s="768"/>
      <c r="G121" s="769"/>
      <c r="H121" s="227"/>
    </row>
    <row r="122" spans="1:13" s="374" customFormat="1" ht="17.25" thickBot="1" x14ac:dyDescent="0.35">
      <c r="A122" s="224"/>
      <c r="B122" s="770" t="s">
        <v>31</v>
      </c>
      <c r="C122" s="771"/>
      <c r="D122" s="198" t="s">
        <v>12</v>
      </c>
      <c r="E122" s="208" t="s">
        <v>39</v>
      </c>
      <c r="F122" s="208" t="s">
        <v>40</v>
      </c>
      <c r="G122" s="208" t="s">
        <v>35</v>
      </c>
      <c r="H122" s="227"/>
      <c r="I122" s="1145" t="s">
        <v>273</v>
      </c>
      <c r="J122" s="1146"/>
      <c r="K122" s="1146"/>
      <c r="L122" s="1146"/>
      <c r="M122" s="1147"/>
    </row>
    <row r="123" spans="1:13" s="374" customFormat="1" x14ac:dyDescent="0.3">
      <c r="A123" s="198"/>
      <c r="B123" s="1125" t="s">
        <v>249</v>
      </c>
      <c r="C123" s="1126"/>
      <c r="D123" s="385" t="s">
        <v>238</v>
      </c>
      <c r="E123" s="386">
        <v>300</v>
      </c>
      <c r="F123" s="387">
        <f>M123</f>
        <v>800</v>
      </c>
      <c r="G123" s="386">
        <f>+F123*E123</f>
        <v>240000</v>
      </c>
      <c r="H123" s="227"/>
      <c r="I123" s="456" t="s">
        <v>271</v>
      </c>
      <c r="J123" s="374" t="s">
        <v>275</v>
      </c>
      <c r="L123" s="454">
        <v>40000</v>
      </c>
      <c r="M123" s="454">
        <f>L123/50</f>
        <v>800</v>
      </c>
    </row>
    <row r="124" spans="1:13" s="374" customFormat="1" x14ac:dyDescent="0.3">
      <c r="A124" s="198"/>
      <c r="B124" s="1125" t="s">
        <v>250</v>
      </c>
      <c r="C124" s="1126"/>
      <c r="D124" s="385" t="s">
        <v>251</v>
      </c>
      <c r="E124" s="386">
        <v>210</v>
      </c>
      <c r="F124" s="387">
        <v>180</v>
      </c>
      <c r="G124" s="386">
        <f>+F124*E124</f>
        <v>37800</v>
      </c>
      <c r="H124" s="227"/>
      <c r="I124" s="456" t="s">
        <v>270</v>
      </c>
      <c r="J124" s="374" t="s">
        <v>274</v>
      </c>
      <c r="L124" s="454">
        <v>800000</v>
      </c>
      <c r="M124" s="455">
        <f>L124/5</f>
        <v>160000</v>
      </c>
    </row>
    <row r="125" spans="1:13" s="374" customFormat="1" x14ac:dyDescent="0.3">
      <c r="A125" s="198"/>
      <c r="B125" s="1125" t="s">
        <v>252</v>
      </c>
      <c r="C125" s="1126"/>
      <c r="D125" s="385" t="s">
        <v>231</v>
      </c>
      <c r="E125" s="388">
        <v>0.48</v>
      </c>
      <c r="F125" s="387">
        <f>M124</f>
        <v>160000</v>
      </c>
      <c r="G125" s="386">
        <f>+F125*E125</f>
        <v>76800</v>
      </c>
      <c r="H125" s="227"/>
      <c r="I125" s="456" t="s">
        <v>253</v>
      </c>
      <c r="J125" s="374" t="s">
        <v>274</v>
      </c>
      <c r="L125" s="454">
        <v>1625000</v>
      </c>
      <c r="M125" s="454">
        <f>L125/5</f>
        <v>325000</v>
      </c>
    </row>
    <row r="126" spans="1:13" s="374" customFormat="1" x14ac:dyDescent="0.3">
      <c r="A126" s="198"/>
      <c r="B126" s="1125" t="s">
        <v>253</v>
      </c>
      <c r="C126" s="1126"/>
      <c r="D126" s="385" t="s">
        <v>231</v>
      </c>
      <c r="E126" s="388">
        <v>0.96</v>
      </c>
      <c r="F126" s="387">
        <f>M125</f>
        <v>325000</v>
      </c>
      <c r="G126" s="386">
        <f>+F126*E126</f>
        <v>312000</v>
      </c>
      <c r="H126" s="227"/>
    </row>
    <row r="127" spans="1:13" s="374" customFormat="1" x14ac:dyDescent="0.3">
      <c r="A127" s="247" t="s">
        <v>41</v>
      </c>
      <c r="B127" s="201"/>
      <c r="C127" s="201"/>
      <c r="D127" s="201"/>
      <c r="E127" s="207" t="s">
        <v>42</v>
      </c>
      <c r="F127" s="207"/>
      <c r="G127" s="207"/>
      <c r="H127" s="389">
        <f>(SUM(G123:G126))</f>
        <v>666600</v>
      </c>
    </row>
    <row r="128" spans="1:13" s="374" customFormat="1" x14ac:dyDescent="0.3">
      <c r="A128" s="205" t="s">
        <v>43</v>
      </c>
      <c r="B128" s="767" t="s">
        <v>44</v>
      </c>
      <c r="C128" s="768"/>
      <c r="D128" s="768"/>
      <c r="E128" s="768"/>
      <c r="F128" s="768"/>
      <c r="G128" s="769"/>
      <c r="H128" s="227"/>
    </row>
    <row r="129" spans="1:8" s="374" customFormat="1" x14ac:dyDescent="0.3">
      <c r="A129" s="198"/>
      <c r="B129" s="224" t="s">
        <v>31</v>
      </c>
      <c r="C129" s="224" t="s">
        <v>254</v>
      </c>
      <c r="D129" s="224" t="s">
        <v>47</v>
      </c>
      <c r="E129" s="208" t="s">
        <v>39</v>
      </c>
      <c r="F129" s="206" t="s">
        <v>49</v>
      </c>
      <c r="G129" s="206" t="s">
        <v>35</v>
      </c>
      <c r="H129" s="227"/>
    </row>
    <row r="130" spans="1:8" s="374" customFormat="1" x14ac:dyDescent="0.3">
      <c r="A130" s="198"/>
      <c r="B130" s="198"/>
      <c r="C130" s="390"/>
      <c r="D130" s="220"/>
      <c r="E130" s="209"/>
      <c r="F130" s="391"/>
      <c r="G130" s="392"/>
      <c r="H130" s="227"/>
    </row>
    <row r="131" spans="1:8" s="374" customFormat="1" x14ac:dyDescent="0.3">
      <c r="A131" s="247"/>
      <c r="B131" s="201"/>
      <c r="C131" s="201"/>
      <c r="D131" s="201"/>
      <c r="E131" s="207" t="s">
        <v>50</v>
      </c>
      <c r="F131" s="207"/>
      <c r="G131" s="207"/>
      <c r="H131" s="389">
        <f>SUM(G130)</f>
        <v>0</v>
      </c>
    </row>
    <row r="132" spans="1:8" s="374" customFormat="1" x14ac:dyDescent="0.3">
      <c r="A132" s="205" t="s">
        <v>51</v>
      </c>
      <c r="B132" s="767" t="s">
        <v>18</v>
      </c>
      <c r="C132" s="768"/>
      <c r="D132" s="768"/>
      <c r="E132" s="768"/>
      <c r="F132" s="768"/>
      <c r="G132" s="769"/>
      <c r="H132" s="227"/>
    </row>
    <row r="133" spans="1:8" s="374" customFormat="1" x14ac:dyDescent="0.3">
      <c r="A133" s="198"/>
      <c r="B133" s="198" t="s">
        <v>31</v>
      </c>
      <c r="C133" s="224" t="s">
        <v>12</v>
      </c>
      <c r="D133" s="224" t="s">
        <v>13</v>
      </c>
      <c r="E133" s="224" t="s">
        <v>52</v>
      </c>
      <c r="F133" s="208"/>
      <c r="G133" s="206" t="s">
        <v>53</v>
      </c>
      <c r="H133" s="227"/>
    </row>
    <row r="134" spans="1:8" s="374" customFormat="1" x14ac:dyDescent="0.3">
      <c r="A134" s="198"/>
      <c r="B134" s="198"/>
      <c r="C134" s="213"/>
      <c r="D134" s="198"/>
      <c r="E134" s="206"/>
      <c r="F134" s="206"/>
      <c r="G134" s="206"/>
      <c r="H134" s="227"/>
    </row>
    <row r="135" spans="1:8" s="374" customFormat="1" x14ac:dyDescent="0.3">
      <c r="A135" s="247"/>
      <c r="B135" s="201"/>
      <c r="C135" s="201"/>
      <c r="D135" s="201"/>
      <c r="E135" s="207" t="s">
        <v>50</v>
      </c>
      <c r="F135" s="207"/>
      <c r="G135" s="207"/>
      <c r="H135" s="227">
        <f>SUM(G134)</f>
        <v>0</v>
      </c>
    </row>
    <row r="136" spans="1:8" s="374" customFormat="1" x14ac:dyDescent="0.3">
      <c r="A136" s="246"/>
      <c r="B136" s="201"/>
      <c r="C136" s="201"/>
      <c r="D136" s="201"/>
      <c r="E136" s="207"/>
      <c r="F136" s="207"/>
      <c r="G136" s="207"/>
      <c r="H136" s="227"/>
    </row>
    <row r="137" spans="1:8" s="374" customFormat="1" x14ac:dyDescent="0.3">
      <c r="A137" s="246"/>
      <c r="B137" s="201"/>
      <c r="C137" s="201"/>
      <c r="D137" s="214" t="s">
        <v>54</v>
      </c>
      <c r="E137" s="215"/>
      <c r="F137" s="215"/>
      <c r="G137" s="215"/>
      <c r="H137" s="393">
        <f>ROUND(SUM(H120:H136),0)</f>
        <v>762850</v>
      </c>
    </row>
    <row r="138" spans="1:8" s="374" customFormat="1" x14ac:dyDescent="0.3">
      <c r="A138" s="205" t="s">
        <v>55</v>
      </c>
      <c r="B138" s="767" t="s">
        <v>56</v>
      </c>
      <c r="C138" s="768"/>
      <c r="D138" s="768"/>
      <c r="E138" s="768"/>
      <c r="F138" s="768"/>
      <c r="G138" s="769"/>
      <c r="H138" s="227"/>
    </row>
    <row r="139" spans="1:8" s="374" customFormat="1" x14ac:dyDescent="0.3">
      <c r="A139" s="224"/>
      <c r="B139" s="224" t="s">
        <v>31</v>
      </c>
      <c r="C139" s="224" t="s">
        <v>57</v>
      </c>
      <c r="D139" s="198" t="s">
        <v>58</v>
      </c>
      <c r="E139" s="206"/>
      <c r="F139" s="206" t="s">
        <v>59</v>
      </c>
      <c r="G139" s="206"/>
      <c r="H139" s="227"/>
    </row>
    <row r="140" spans="1:8" s="374" customFormat="1" x14ac:dyDescent="0.3">
      <c r="A140" s="198"/>
      <c r="B140" s="224" t="s">
        <v>60</v>
      </c>
      <c r="C140" s="211">
        <v>0.1</v>
      </c>
      <c r="D140" s="198"/>
      <c r="E140" s="209"/>
      <c r="F140" s="394"/>
      <c r="G140" s="395">
        <f>+H137*C140</f>
        <v>76285</v>
      </c>
      <c r="H140" s="227"/>
    </row>
    <row r="141" spans="1:8" s="374" customFormat="1" x14ac:dyDescent="0.3">
      <c r="A141" s="198"/>
      <c r="B141" s="224" t="s">
        <v>61</v>
      </c>
      <c r="C141" s="211">
        <v>0.02</v>
      </c>
      <c r="D141" s="198"/>
      <c r="E141" s="209"/>
      <c r="F141" s="394"/>
      <c r="G141" s="395">
        <f>+H137*C141</f>
        <v>15257</v>
      </c>
      <c r="H141" s="227"/>
    </row>
    <row r="142" spans="1:8" s="374" customFormat="1" x14ac:dyDescent="0.3">
      <c r="A142" s="246"/>
      <c r="B142" s="201"/>
      <c r="C142" s="201"/>
      <c r="D142" s="214" t="s">
        <v>63</v>
      </c>
      <c r="E142" s="215"/>
      <c r="F142" s="215"/>
      <c r="G142" s="215"/>
      <c r="H142" s="393">
        <f>SUM(G140:G141)</f>
        <v>91542</v>
      </c>
    </row>
    <row r="143" spans="1:8" s="374" customFormat="1" x14ac:dyDescent="0.3">
      <c r="A143" s="246"/>
      <c r="B143" s="201"/>
      <c r="C143" s="201"/>
      <c r="D143" s="201"/>
      <c r="E143" s="207"/>
      <c r="F143" s="207"/>
      <c r="G143" s="207"/>
      <c r="H143" s="393"/>
    </row>
    <row r="144" spans="1:8" s="374" customFormat="1" x14ac:dyDescent="0.3">
      <c r="A144" s="246"/>
      <c r="B144" s="201"/>
      <c r="C144" s="201"/>
      <c r="D144" s="214" t="s">
        <v>64</v>
      </c>
      <c r="E144" s="215"/>
      <c r="F144" s="215"/>
      <c r="G144" s="207"/>
      <c r="H144" s="393">
        <f>ROUND((H137+H142),0)</f>
        <v>854392</v>
      </c>
    </row>
    <row r="145" spans="1:8" s="374" customFormat="1" x14ac:dyDescent="0.3">
      <c r="A145" s="246"/>
      <c r="B145" s="201"/>
      <c r="C145" s="201"/>
      <c r="D145" s="214"/>
      <c r="E145" s="215"/>
      <c r="F145" s="215"/>
      <c r="G145" s="207"/>
      <c r="H145" s="393"/>
    </row>
    <row r="146" spans="1:8" s="374" customFormat="1" x14ac:dyDescent="0.3">
      <c r="A146" s="246"/>
      <c r="B146" s="201"/>
      <c r="C146" s="201"/>
      <c r="D146" s="214"/>
      <c r="E146" s="215"/>
      <c r="F146" s="215"/>
      <c r="G146" s="207"/>
      <c r="H146" s="404"/>
    </row>
    <row r="147" spans="1:8" s="374" customFormat="1" x14ac:dyDescent="0.3">
      <c r="A147" s="246"/>
      <c r="B147" s="201"/>
      <c r="C147" s="201"/>
      <c r="D147" s="214"/>
      <c r="E147" s="215"/>
      <c r="F147" s="215"/>
      <c r="G147" s="207"/>
      <c r="H147" s="404"/>
    </row>
    <row r="148" spans="1:8" s="374" customFormat="1" x14ac:dyDescent="0.3">
      <c r="A148" s="204"/>
      <c r="B148" s="203"/>
      <c r="C148" s="201"/>
      <c r="D148" s="214"/>
      <c r="E148" s="215"/>
      <c r="F148" s="498"/>
      <c r="G148" s="202"/>
      <c r="H148" s="653"/>
    </row>
    <row r="149" spans="1:8" s="374" customFormat="1" x14ac:dyDescent="0.3">
      <c r="A149" s="606"/>
      <c r="B149" s="297"/>
      <c r="C149" s="297"/>
      <c r="F149" s="649"/>
      <c r="G149" s="181"/>
      <c r="H149" s="227"/>
    </row>
    <row r="150" spans="1:8" s="374" customFormat="1" x14ac:dyDescent="0.3">
      <c r="A150" s="608"/>
      <c r="B150" s="297"/>
      <c r="C150" s="297"/>
      <c r="F150" s="269"/>
      <c r="G150" s="181"/>
      <c r="H150" s="227"/>
    </row>
    <row r="151" spans="1:8" s="374" customFormat="1" x14ac:dyDescent="0.3">
      <c r="A151" s="608"/>
      <c r="B151" s="297"/>
      <c r="C151" s="297"/>
      <c r="F151" s="269"/>
      <c r="G151" s="181"/>
      <c r="H151" s="245"/>
    </row>
  </sheetData>
  <mergeCells count="88">
    <mergeCell ref="B126:C126"/>
    <mergeCell ref="B128:G128"/>
    <mergeCell ref="B132:G132"/>
    <mergeCell ref="B138:G138"/>
    <mergeCell ref="B123:C123"/>
    <mergeCell ref="B124:C124"/>
    <mergeCell ref="B125:C125"/>
    <mergeCell ref="B119:C119"/>
    <mergeCell ref="B121:G121"/>
    <mergeCell ref="B122:C122"/>
    <mergeCell ref="A108:H110"/>
    <mergeCell ref="A112:H112"/>
    <mergeCell ref="B114:F114"/>
    <mergeCell ref="B116:G116"/>
    <mergeCell ref="B117:C117"/>
    <mergeCell ref="B118:C118"/>
    <mergeCell ref="I20:M20"/>
    <mergeCell ref="I70:M70"/>
    <mergeCell ref="I122:M122"/>
    <mergeCell ref="I16:M16"/>
    <mergeCell ref="I66:M66"/>
    <mergeCell ref="I117:M117"/>
    <mergeCell ref="A10:H10"/>
    <mergeCell ref="H101:H106"/>
    <mergeCell ref="A101:A106"/>
    <mergeCell ref="B101:D102"/>
    <mergeCell ref="E101:F101"/>
    <mergeCell ref="B68:C68"/>
    <mergeCell ref="B70:G70"/>
    <mergeCell ref="B71:C71"/>
    <mergeCell ref="B72:C72"/>
    <mergeCell ref="B73:C73"/>
    <mergeCell ref="B74:C74"/>
    <mergeCell ref="B105:D106"/>
    <mergeCell ref="E105:F106"/>
    <mergeCell ref="B75:C75"/>
    <mergeCell ref="B77:G77"/>
    <mergeCell ref="B81:G81"/>
    <mergeCell ref="B87:G87"/>
    <mergeCell ref="E102:F103"/>
    <mergeCell ref="G102:G103"/>
    <mergeCell ref="B103:D103"/>
    <mergeCell ref="B104:D104"/>
    <mergeCell ref="E104:F104"/>
    <mergeCell ref="B67:C67"/>
    <mergeCell ref="H51:H56"/>
    <mergeCell ref="E52:F53"/>
    <mergeCell ref="G52:G53"/>
    <mergeCell ref="B53:D53"/>
    <mergeCell ref="B54:D54"/>
    <mergeCell ref="E54:F54"/>
    <mergeCell ref="B55:D56"/>
    <mergeCell ref="E55:F56"/>
    <mergeCell ref="A57:H59"/>
    <mergeCell ref="A61:H61"/>
    <mergeCell ref="B63:F63"/>
    <mergeCell ref="B65:G65"/>
    <mergeCell ref="B66:C66"/>
    <mergeCell ref="A51:A56"/>
    <mergeCell ref="B51:D52"/>
    <mergeCell ref="E51:F51"/>
    <mergeCell ref="B17:C17"/>
    <mergeCell ref="B18:C18"/>
    <mergeCell ref="B20:G20"/>
    <mergeCell ref="B21:C21"/>
    <mergeCell ref="B22:C22"/>
    <mergeCell ref="B23:C23"/>
    <mergeCell ref="B24:C24"/>
    <mergeCell ref="B25:C25"/>
    <mergeCell ref="B27:G27"/>
    <mergeCell ref="B31:G31"/>
    <mergeCell ref="B37:G37"/>
    <mergeCell ref="B16:C16"/>
    <mergeCell ref="A1:A6"/>
    <mergeCell ref="B1:D2"/>
    <mergeCell ref="E1:F1"/>
    <mergeCell ref="H1:H6"/>
    <mergeCell ref="E2:F3"/>
    <mergeCell ref="G2:G3"/>
    <mergeCell ref="B3:D3"/>
    <mergeCell ref="B4:D4"/>
    <mergeCell ref="E4:F4"/>
    <mergeCell ref="B5:D6"/>
    <mergeCell ref="E5:F6"/>
    <mergeCell ref="A7:H8"/>
    <mergeCell ref="A11:H11"/>
    <mergeCell ref="B13:F13"/>
    <mergeCell ref="B15:G15"/>
  </mergeCells>
  <phoneticPr fontId="29" type="noConversion"/>
  <pageMargins left="0.7" right="0.7" top="0.75" bottom="0.75" header="0.3" footer="0.3"/>
  <pageSetup scale="74" orientation="portrait" horizontalDpi="360" verticalDpi="360" r:id="rId1"/>
  <rowBreaks count="2" manualBreakCount="2">
    <brk id="50" max="16383" man="1"/>
    <brk id="100" max="16383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M150"/>
  <sheetViews>
    <sheetView view="pageBreakPreview" topLeftCell="A4" zoomScaleNormal="80" zoomScaleSheetLayoutView="100" workbookViewId="0">
      <selection activeCell="J10" sqref="J10"/>
    </sheetView>
  </sheetViews>
  <sheetFormatPr baseColWidth="10" defaultRowHeight="16.5" x14ac:dyDescent="0.3"/>
  <cols>
    <col min="1" max="1" width="18.28515625" style="374" customWidth="1"/>
    <col min="2" max="2" width="20.85546875" style="374" customWidth="1"/>
    <col min="3" max="3" width="18" style="374" customWidth="1"/>
    <col min="4" max="4" width="10" style="374" customWidth="1"/>
    <col min="5" max="5" width="11.5703125" style="374"/>
    <col min="6" max="6" width="13.42578125" style="374" customWidth="1"/>
    <col min="7" max="7" width="11.5703125" style="374"/>
    <col min="8" max="8" width="18.140625" style="374" customWidth="1"/>
    <col min="12" max="12" width="12.5703125" bestFit="1" customWidth="1"/>
  </cols>
  <sheetData>
    <row r="1" spans="1:13" ht="15" x14ac:dyDescent="0.25">
      <c r="A1" s="1089"/>
      <c r="B1" s="1091" t="s">
        <v>193</v>
      </c>
      <c r="C1" s="1092"/>
      <c r="D1" s="1093"/>
      <c r="E1" s="1097" t="s">
        <v>194</v>
      </c>
      <c r="F1" s="1097"/>
      <c r="G1" s="372">
        <v>103</v>
      </c>
      <c r="H1" s="1097"/>
    </row>
    <row r="2" spans="1:13" ht="15" x14ac:dyDescent="0.25">
      <c r="A2" s="1090"/>
      <c r="B2" s="1094"/>
      <c r="C2" s="1095"/>
      <c r="D2" s="1096"/>
      <c r="E2" s="1099" t="s">
        <v>195</v>
      </c>
      <c r="F2" s="1099"/>
      <c r="G2" s="1097">
        <v>51</v>
      </c>
      <c r="H2" s="1097"/>
    </row>
    <row r="3" spans="1:13" ht="15" x14ac:dyDescent="0.25">
      <c r="A3" s="1090"/>
      <c r="B3" s="1100" t="s">
        <v>196</v>
      </c>
      <c r="C3" s="1101"/>
      <c r="D3" s="1102"/>
      <c r="E3" s="1099"/>
      <c r="F3" s="1099"/>
      <c r="G3" s="1097"/>
      <c r="H3" s="1097"/>
    </row>
    <row r="4" spans="1:13" ht="15" x14ac:dyDescent="0.25">
      <c r="A4" s="1090"/>
      <c r="B4" s="1103" t="s">
        <v>197</v>
      </c>
      <c r="C4" s="1104"/>
      <c r="D4" s="1105"/>
      <c r="E4" s="1097" t="s">
        <v>198</v>
      </c>
      <c r="F4" s="1097"/>
      <c r="G4" s="372">
        <v>1</v>
      </c>
      <c r="H4" s="1097"/>
    </row>
    <row r="5" spans="1:13" ht="15" x14ac:dyDescent="0.25">
      <c r="A5" s="1090"/>
      <c r="B5" s="1106" t="s">
        <v>199</v>
      </c>
      <c r="C5" s="1107"/>
      <c r="D5" s="1108"/>
      <c r="E5" s="1099" t="s">
        <v>200</v>
      </c>
      <c r="F5" s="1099"/>
      <c r="G5" s="372" t="s">
        <v>201</v>
      </c>
      <c r="H5" s="1097"/>
    </row>
    <row r="6" spans="1:13" ht="15.75" thickBot="1" x14ac:dyDescent="0.3">
      <c r="A6" s="1090"/>
      <c r="B6" s="1109"/>
      <c r="C6" s="1110"/>
      <c r="D6" s="1111"/>
      <c r="E6" s="1112"/>
      <c r="F6" s="1112"/>
      <c r="G6" s="457">
        <v>44216</v>
      </c>
      <c r="H6" s="1098"/>
    </row>
    <row r="7" spans="1:13" s="374" customFormat="1" ht="14.45" customHeight="1" x14ac:dyDescent="0.3">
      <c r="A7" s="1113" t="str">
        <f>PRESUPUESTO!A8</f>
        <v xml:space="preserve">ADECUACIÓN AL CENTRO DE PRIMERA INFANCIA FRONTERAS DE PAZ SEDE PUERTO COLON DEL MUNICIPIO DE SAN MIGUEL PUTUMAYO </v>
      </c>
      <c r="B7" s="1114"/>
      <c r="C7" s="1114"/>
      <c r="D7" s="1114"/>
      <c r="E7" s="1114"/>
      <c r="F7" s="1114"/>
      <c r="G7" s="1114"/>
      <c r="H7" s="1115"/>
    </row>
    <row r="8" spans="1:13" s="374" customFormat="1" ht="16.5" customHeight="1" thickBot="1" x14ac:dyDescent="0.35">
      <c r="A8" s="1148"/>
      <c r="B8" s="1149"/>
      <c r="C8" s="1149"/>
      <c r="D8" s="1149"/>
      <c r="E8" s="1149"/>
      <c r="F8" s="1149"/>
      <c r="G8" s="1149"/>
      <c r="H8" s="1150"/>
    </row>
    <row r="9" spans="1:13" s="374" customFormat="1" ht="19.5" thickBot="1" x14ac:dyDescent="0.35">
      <c r="A9" s="1141" t="s">
        <v>272</v>
      </c>
      <c r="B9" s="1142"/>
      <c r="C9" s="1142"/>
      <c r="D9" s="1142"/>
      <c r="E9" s="1142"/>
      <c r="F9" s="1142"/>
      <c r="G9" s="1142"/>
      <c r="H9" s="1143"/>
    </row>
    <row r="10" spans="1:13" s="374" customFormat="1" x14ac:dyDescent="0.3">
      <c r="A10" s="780" t="s">
        <v>26</v>
      </c>
      <c r="B10" s="1119"/>
      <c r="C10" s="1119"/>
      <c r="D10" s="1119"/>
      <c r="E10" s="1119"/>
      <c r="F10" s="1119"/>
      <c r="G10" s="1119"/>
      <c r="H10" s="781"/>
    </row>
    <row r="11" spans="1:13" s="374" customFormat="1" x14ac:dyDescent="0.3">
      <c r="A11" s="246"/>
      <c r="B11" s="201"/>
      <c r="C11" s="201"/>
      <c r="D11" s="201"/>
      <c r="E11" s="201"/>
      <c r="F11" s="207"/>
      <c r="G11" s="201"/>
      <c r="H11" s="243"/>
    </row>
    <row r="12" spans="1:13" s="374" customFormat="1" x14ac:dyDescent="0.3">
      <c r="A12" s="458" t="s">
        <v>243</v>
      </c>
      <c r="B12" s="1120" t="s">
        <v>244</v>
      </c>
      <c r="C12" s="1121"/>
      <c r="D12" s="1121"/>
      <c r="E12" s="1121"/>
      <c r="F12" s="1122"/>
      <c r="G12" s="459" t="s">
        <v>28</v>
      </c>
      <c r="H12" s="458" t="s">
        <v>231</v>
      </c>
    </row>
    <row r="13" spans="1:13" s="374" customFormat="1" x14ac:dyDescent="0.3">
      <c r="A13" s="246"/>
      <c r="B13" s="201"/>
      <c r="C13" s="201"/>
      <c r="D13" s="201"/>
      <c r="E13" s="201"/>
      <c r="F13" s="207"/>
      <c r="G13" s="201"/>
      <c r="H13" s="243"/>
    </row>
    <row r="14" spans="1:13" s="374" customFormat="1" ht="17.25" thickBot="1" x14ac:dyDescent="0.35">
      <c r="A14" s="378" t="s">
        <v>29</v>
      </c>
      <c r="B14" s="767" t="s">
        <v>245</v>
      </c>
      <c r="C14" s="768"/>
      <c r="D14" s="768"/>
      <c r="E14" s="768"/>
      <c r="F14" s="768"/>
      <c r="G14" s="769"/>
      <c r="H14" s="243"/>
    </row>
    <row r="15" spans="1:13" s="374" customFormat="1" ht="17.25" thickBot="1" x14ac:dyDescent="0.35">
      <c r="A15" s="224"/>
      <c r="B15" s="770" t="s">
        <v>31</v>
      </c>
      <c r="C15" s="771"/>
      <c r="D15" s="224" t="s">
        <v>12</v>
      </c>
      <c r="E15" s="224" t="s">
        <v>33</v>
      </c>
      <c r="F15" s="208" t="s">
        <v>34</v>
      </c>
      <c r="G15" s="224" t="s">
        <v>35</v>
      </c>
      <c r="H15" s="243"/>
      <c r="I15" s="1145" t="s">
        <v>281</v>
      </c>
      <c r="J15" s="1146"/>
      <c r="K15" s="1146"/>
      <c r="L15" s="1146"/>
      <c r="M15" s="1147"/>
    </row>
    <row r="16" spans="1:13" s="374" customFormat="1" x14ac:dyDescent="0.3">
      <c r="A16" s="379"/>
      <c r="B16" s="1123" t="s">
        <v>246</v>
      </c>
      <c r="C16" s="1124"/>
      <c r="D16" s="380" t="s">
        <v>247</v>
      </c>
      <c r="E16" s="381">
        <f>M16</f>
        <v>15000</v>
      </c>
      <c r="F16" s="381">
        <v>3.5</v>
      </c>
      <c r="G16" s="381">
        <f>E16*F16</f>
        <v>52500</v>
      </c>
      <c r="H16" s="244"/>
      <c r="I16" s="456" t="s">
        <v>277</v>
      </c>
      <c r="J16" s="374" t="s">
        <v>278</v>
      </c>
      <c r="L16" s="454">
        <v>120000</v>
      </c>
      <c r="M16" s="454">
        <f>L16/8</f>
        <v>15000</v>
      </c>
    </row>
    <row r="17" spans="1:13" s="374" customFormat="1" x14ac:dyDescent="0.3">
      <c r="A17" s="198"/>
      <c r="B17" s="1123" t="s">
        <v>248</v>
      </c>
      <c r="C17" s="1124"/>
      <c r="D17" s="382" t="s">
        <v>247</v>
      </c>
      <c r="E17" s="383">
        <f>M17</f>
        <v>12500</v>
      </c>
      <c r="F17" s="383">
        <v>3.5</v>
      </c>
      <c r="G17" s="383">
        <f>E17*F17</f>
        <v>43750</v>
      </c>
      <c r="H17" s="244"/>
      <c r="I17" s="456" t="s">
        <v>279</v>
      </c>
      <c r="J17" s="374" t="s">
        <v>280</v>
      </c>
      <c r="L17" s="454">
        <v>100000</v>
      </c>
      <c r="M17" s="454">
        <f>L17/8</f>
        <v>12500</v>
      </c>
    </row>
    <row r="18" spans="1:13" s="374" customFormat="1" ht="17.25" thickBot="1" x14ac:dyDescent="0.35">
      <c r="A18" s="246"/>
      <c r="B18" s="201"/>
      <c r="C18" s="201"/>
      <c r="D18" s="201"/>
      <c r="E18" s="207" t="s">
        <v>36</v>
      </c>
      <c r="F18" s="207"/>
      <c r="G18" s="207"/>
      <c r="H18" s="384">
        <f>ROUND(SUM(G16:G17),0)</f>
        <v>96250</v>
      </c>
    </row>
    <row r="19" spans="1:13" s="374" customFormat="1" ht="17.25" thickBot="1" x14ac:dyDescent="0.35">
      <c r="A19" s="205" t="s">
        <v>37</v>
      </c>
      <c r="B19" s="767" t="s">
        <v>38</v>
      </c>
      <c r="C19" s="768"/>
      <c r="D19" s="768"/>
      <c r="E19" s="768"/>
      <c r="F19" s="768"/>
      <c r="G19" s="769"/>
      <c r="H19" s="221"/>
      <c r="I19" s="1145" t="s">
        <v>273</v>
      </c>
      <c r="J19" s="1146"/>
      <c r="K19" s="1146"/>
      <c r="L19" s="1146"/>
      <c r="M19" s="1147"/>
    </row>
    <row r="20" spans="1:13" s="374" customFormat="1" x14ac:dyDescent="0.3">
      <c r="A20" s="224"/>
      <c r="B20" s="770" t="s">
        <v>31</v>
      </c>
      <c r="C20" s="771"/>
      <c r="D20" s="198" t="s">
        <v>12</v>
      </c>
      <c r="E20" s="208" t="s">
        <v>39</v>
      </c>
      <c r="F20" s="208" t="s">
        <v>40</v>
      </c>
      <c r="G20" s="208" t="s">
        <v>35</v>
      </c>
      <c r="H20" s="227"/>
      <c r="I20" s="456" t="s">
        <v>271</v>
      </c>
      <c r="J20" s="374" t="s">
        <v>275</v>
      </c>
      <c r="L20" s="454">
        <v>38000</v>
      </c>
      <c r="M20" s="454">
        <f>L20/50</f>
        <v>760</v>
      </c>
    </row>
    <row r="21" spans="1:13" s="374" customFormat="1" x14ac:dyDescent="0.3">
      <c r="A21" s="198"/>
      <c r="B21" s="1125" t="s">
        <v>249</v>
      </c>
      <c r="C21" s="1126"/>
      <c r="D21" s="385" t="s">
        <v>238</v>
      </c>
      <c r="E21" s="386">
        <v>350</v>
      </c>
      <c r="F21" s="387">
        <f>M20</f>
        <v>760</v>
      </c>
      <c r="G21" s="386">
        <f>+F21*E21</f>
        <v>266000</v>
      </c>
      <c r="H21" s="227"/>
      <c r="I21" s="456" t="s">
        <v>270</v>
      </c>
      <c r="J21" s="374" t="s">
        <v>276</v>
      </c>
      <c r="L21" s="454">
        <v>300000</v>
      </c>
      <c r="M21" s="455">
        <f>L21/6</f>
        <v>50000</v>
      </c>
    </row>
    <row r="22" spans="1:13" s="374" customFormat="1" x14ac:dyDescent="0.3">
      <c r="A22" s="198"/>
      <c r="B22" s="1125" t="s">
        <v>250</v>
      </c>
      <c r="C22" s="1126"/>
      <c r="D22" s="385" t="s">
        <v>251</v>
      </c>
      <c r="E22" s="386">
        <v>210</v>
      </c>
      <c r="F22" s="387">
        <v>180</v>
      </c>
      <c r="G22" s="386">
        <f>+F22*E22</f>
        <v>37800</v>
      </c>
      <c r="H22" s="227"/>
      <c r="I22" s="456" t="s">
        <v>253</v>
      </c>
      <c r="J22" s="374" t="s">
        <v>276</v>
      </c>
      <c r="L22" s="454">
        <v>1500000</v>
      </c>
      <c r="M22" s="454">
        <f>L22/6</f>
        <v>250000</v>
      </c>
    </row>
    <row r="23" spans="1:13" s="374" customFormat="1" x14ac:dyDescent="0.3">
      <c r="A23" s="198"/>
      <c r="B23" s="1125" t="s">
        <v>252</v>
      </c>
      <c r="C23" s="1126"/>
      <c r="D23" s="385" t="s">
        <v>231</v>
      </c>
      <c r="E23" s="388">
        <v>0.56000000000000005</v>
      </c>
      <c r="F23" s="387">
        <f>M21</f>
        <v>50000</v>
      </c>
      <c r="G23" s="386">
        <f>+F23*E23</f>
        <v>28000.000000000004</v>
      </c>
      <c r="H23" s="227"/>
    </row>
    <row r="24" spans="1:13" s="374" customFormat="1" x14ac:dyDescent="0.3">
      <c r="A24" s="198"/>
      <c r="B24" s="1125" t="s">
        <v>253</v>
      </c>
      <c r="C24" s="1126"/>
      <c r="D24" s="385" t="s">
        <v>231</v>
      </c>
      <c r="E24" s="388">
        <v>0.84</v>
      </c>
      <c r="F24" s="387">
        <f>M22</f>
        <v>250000</v>
      </c>
      <c r="G24" s="386">
        <f>+F24*E24</f>
        <v>210000</v>
      </c>
      <c r="H24" s="227"/>
    </row>
    <row r="25" spans="1:13" s="374" customFormat="1" x14ac:dyDescent="0.3">
      <c r="A25" s="247" t="s">
        <v>41</v>
      </c>
      <c r="B25" s="201"/>
      <c r="C25" s="201"/>
      <c r="D25" s="201"/>
      <c r="E25" s="207" t="s">
        <v>42</v>
      </c>
      <c r="F25" s="207"/>
      <c r="G25" s="207"/>
      <c r="H25" s="389">
        <f>(SUM(G21:G24))</f>
        <v>541800</v>
      </c>
    </row>
    <row r="26" spans="1:13" s="374" customFormat="1" x14ac:dyDescent="0.3">
      <c r="A26" s="205" t="s">
        <v>43</v>
      </c>
      <c r="B26" s="767" t="s">
        <v>44</v>
      </c>
      <c r="C26" s="768"/>
      <c r="D26" s="768"/>
      <c r="E26" s="768"/>
      <c r="F26" s="768"/>
      <c r="G26" s="769"/>
      <c r="H26" s="227"/>
    </row>
    <row r="27" spans="1:13" s="374" customFormat="1" x14ac:dyDescent="0.3">
      <c r="A27" s="198"/>
      <c r="B27" s="224" t="s">
        <v>31</v>
      </c>
      <c r="C27" s="224" t="s">
        <v>254</v>
      </c>
      <c r="D27" s="224" t="s">
        <v>47</v>
      </c>
      <c r="E27" s="208" t="s">
        <v>39</v>
      </c>
      <c r="F27" s="206" t="s">
        <v>49</v>
      </c>
      <c r="G27" s="206" t="s">
        <v>35</v>
      </c>
      <c r="H27" s="227"/>
    </row>
    <row r="28" spans="1:13" s="374" customFormat="1" x14ac:dyDescent="0.3">
      <c r="A28" s="198"/>
      <c r="B28" s="198"/>
      <c r="C28" s="390"/>
      <c r="D28" s="220"/>
      <c r="E28" s="209"/>
      <c r="F28" s="391"/>
      <c r="G28" s="392"/>
      <c r="H28" s="227"/>
    </row>
    <row r="29" spans="1:13" s="374" customFormat="1" x14ac:dyDescent="0.3">
      <c r="A29" s="247"/>
      <c r="B29" s="201"/>
      <c r="C29" s="201"/>
      <c r="D29" s="201"/>
      <c r="E29" s="207" t="s">
        <v>50</v>
      </c>
      <c r="F29" s="207"/>
      <c r="G29" s="207"/>
      <c r="H29" s="389">
        <f>SUM(G28)</f>
        <v>0</v>
      </c>
    </row>
    <row r="30" spans="1:13" s="374" customFormat="1" x14ac:dyDescent="0.3">
      <c r="A30" s="205" t="s">
        <v>51</v>
      </c>
      <c r="B30" s="767" t="s">
        <v>18</v>
      </c>
      <c r="C30" s="768"/>
      <c r="D30" s="768"/>
      <c r="E30" s="768"/>
      <c r="F30" s="768"/>
      <c r="G30" s="769"/>
      <c r="H30" s="227"/>
    </row>
    <row r="31" spans="1:13" s="374" customFormat="1" x14ac:dyDescent="0.3">
      <c r="A31" s="198"/>
      <c r="B31" s="198" t="s">
        <v>31</v>
      </c>
      <c r="C31" s="224" t="s">
        <v>12</v>
      </c>
      <c r="D31" s="224" t="s">
        <v>13</v>
      </c>
      <c r="E31" s="224" t="s">
        <v>52</v>
      </c>
      <c r="F31" s="208"/>
      <c r="G31" s="206" t="s">
        <v>53</v>
      </c>
      <c r="H31" s="227"/>
    </row>
    <row r="32" spans="1:13" s="374" customFormat="1" x14ac:dyDescent="0.3">
      <c r="A32" s="198"/>
      <c r="B32" s="198"/>
      <c r="C32" s="213"/>
      <c r="D32" s="198"/>
      <c r="E32" s="206"/>
      <c r="F32" s="206"/>
      <c r="G32" s="206"/>
      <c r="H32" s="227"/>
    </row>
    <row r="33" spans="1:8" s="374" customFormat="1" x14ac:dyDescent="0.3">
      <c r="A33" s="247"/>
      <c r="B33" s="201"/>
      <c r="C33" s="201"/>
      <c r="D33" s="201"/>
      <c r="E33" s="207" t="s">
        <v>50</v>
      </c>
      <c r="F33" s="207"/>
      <c r="G33" s="207"/>
      <c r="H33" s="227">
        <f>SUM(G32)</f>
        <v>0</v>
      </c>
    </row>
    <row r="34" spans="1:8" s="374" customFormat="1" x14ac:dyDescent="0.3">
      <c r="A34" s="246"/>
      <c r="B34" s="201"/>
      <c r="C34" s="201"/>
      <c r="D34" s="201"/>
      <c r="E34" s="207"/>
      <c r="F34" s="207"/>
      <c r="G34" s="207"/>
      <c r="H34" s="227"/>
    </row>
    <row r="35" spans="1:8" s="374" customFormat="1" x14ac:dyDescent="0.3">
      <c r="A35" s="246"/>
      <c r="B35" s="201"/>
      <c r="C35" s="201"/>
      <c r="D35" s="214" t="s">
        <v>54</v>
      </c>
      <c r="E35" s="215"/>
      <c r="F35" s="215"/>
      <c r="G35" s="215"/>
      <c r="H35" s="393">
        <f>ROUND(SUM(H18:H34),0)</f>
        <v>638050</v>
      </c>
    </row>
    <row r="36" spans="1:8" s="374" customFormat="1" x14ac:dyDescent="0.3">
      <c r="A36" s="205" t="s">
        <v>55</v>
      </c>
      <c r="B36" s="767" t="s">
        <v>56</v>
      </c>
      <c r="C36" s="768"/>
      <c r="D36" s="768"/>
      <c r="E36" s="768"/>
      <c r="F36" s="768"/>
      <c r="G36" s="769"/>
      <c r="H36" s="227"/>
    </row>
    <row r="37" spans="1:8" s="374" customFormat="1" x14ac:dyDescent="0.3">
      <c r="A37" s="224"/>
      <c r="B37" s="224" t="s">
        <v>31</v>
      </c>
      <c r="C37" s="224" t="s">
        <v>57</v>
      </c>
      <c r="D37" s="198" t="s">
        <v>58</v>
      </c>
      <c r="E37" s="206"/>
      <c r="F37" s="206" t="s">
        <v>59</v>
      </c>
      <c r="G37" s="206"/>
      <c r="H37" s="227"/>
    </row>
    <row r="38" spans="1:8" s="374" customFormat="1" x14ac:dyDescent="0.3">
      <c r="A38" s="198"/>
      <c r="B38" s="224" t="s">
        <v>60</v>
      </c>
      <c r="C38" s="211">
        <v>0.1</v>
      </c>
      <c r="D38" s="198"/>
      <c r="E38" s="209"/>
      <c r="F38" s="394"/>
      <c r="G38" s="395">
        <f>+H35*C38</f>
        <v>63805</v>
      </c>
      <c r="H38" s="227"/>
    </row>
    <row r="39" spans="1:8" s="374" customFormat="1" x14ac:dyDescent="0.3">
      <c r="A39" s="198"/>
      <c r="B39" s="224" t="s">
        <v>61</v>
      </c>
      <c r="C39" s="211">
        <v>0.02</v>
      </c>
      <c r="D39" s="198"/>
      <c r="E39" s="209"/>
      <c r="F39" s="394"/>
      <c r="G39" s="395">
        <f>+H35*C39</f>
        <v>12761</v>
      </c>
      <c r="H39" s="227"/>
    </row>
    <row r="40" spans="1:8" s="374" customFormat="1" x14ac:dyDescent="0.3">
      <c r="A40" s="246"/>
      <c r="B40" s="201"/>
      <c r="C40" s="201"/>
      <c r="D40" s="214" t="s">
        <v>63</v>
      </c>
      <c r="E40" s="215"/>
      <c r="F40" s="215"/>
      <c r="G40" s="215"/>
      <c r="H40" s="393">
        <f>SUM(G38:G39)</f>
        <v>76566</v>
      </c>
    </row>
    <row r="41" spans="1:8" s="374" customFormat="1" x14ac:dyDescent="0.3">
      <c r="A41" s="246"/>
      <c r="B41" s="201"/>
      <c r="C41" s="201"/>
      <c r="D41" s="201"/>
      <c r="E41" s="207"/>
      <c r="F41" s="207"/>
      <c r="G41" s="207"/>
      <c r="H41" s="393"/>
    </row>
    <row r="42" spans="1:8" s="374" customFormat="1" x14ac:dyDescent="0.3">
      <c r="A42" s="246"/>
      <c r="B42" s="201"/>
      <c r="C42" s="201"/>
      <c r="D42" s="214" t="s">
        <v>64</v>
      </c>
      <c r="E42" s="215"/>
      <c r="F42" s="215"/>
      <c r="G42" s="207"/>
      <c r="H42" s="393">
        <f>ROUND((H35+H40),0)</f>
        <v>714616</v>
      </c>
    </row>
    <row r="43" spans="1:8" s="374" customFormat="1" x14ac:dyDescent="0.3">
      <c r="A43" s="246"/>
      <c r="B43" s="201"/>
      <c r="C43" s="201"/>
      <c r="D43" s="214"/>
      <c r="E43" s="215"/>
      <c r="F43" s="215"/>
      <c r="G43" s="207"/>
      <c r="H43" s="393"/>
    </row>
    <row r="44" spans="1:8" s="374" customFormat="1" x14ac:dyDescent="0.3">
      <c r="A44" s="246"/>
      <c r="B44" s="201"/>
      <c r="C44" s="201"/>
      <c r="D44" s="214"/>
      <c r="E44" s="215"/>
      <c r="F44" s="215"/>
      <c r="G44" s="207"/>
      <c r="H44" s="393"/>
    </row>
    <row r="45" spans="1:8" s="374" customFormat="1" x14ac:dyDescent="0.3">
      <c r="A45" s="246"/>
      <c r="B45" s="201"/>
      <c r="C45" s="201"/>
      <c r="D45" s="214"/>
      <c r="E45" s="215"/>
      <c r="F45" s="215"/>
      <c r="G45" s="207"/>
      <c r="H45" s="393"/>
    </row>
    <row r="46" spans="1:8" s="374" customFormat="1" x14ac:dyDescent="0.3">
      <c r="A46" s="246"/>
      <c r="B46" s="203"/>
      <c r="C46" s="201"/>
      <c r="D46" s="214"/>
      <c r="E46" s="215"/>
      <c r="F46" s="215"/>
      <c r="G46" s="207"/>
      <c r="H46" s="227"/>
    </row>
    <row r="47" spans="1:8" s="374" customFormat="1" x14ac:dyDescent="0.3">
      <c r="A47" s="396">
        <f>PRESUPUESTO!C50</f>
        <v>0</v>
      </c>
      <c r="B47" s="216"/>
      <c r="C47" s="201"/>
      <c r="D47" s="214"/>
      <c r="F47" s="207"/>
      <c r="G47" s="207"/>
      <c r="H47" s="227"/>
    </row>
    <row r="48" spans="1:8" s="374" customFormat="1" x14ac:dyDescent="0.3">
      <c r="A48" s="396">
        <f>PRESUPUESTO!C51</f>
        <v>0</v>
      </c>
      <c r="B48" s="216"/>
      <c r="C48" s="201"/>
      <c r="D48" s="201"/>
      <c r="F48" s="207"/>
      <c r="G48" s="207"/>
      <c r="H48" s="227"/>
    </row>
    <row r="49" spans="1:8" s="374" customFormat="1" x14ac:dyDescent="0.3">
      <c r="A49" s="396">
        <f>PRESUPUESTO!C52</f>
        <v>0</v>
      </c>
      <c r="B49" s="250"/>
      <c r="C49" s="203"/>
      <c r="D49" s="203"/>
      <c r="F49" s="202"/>
      <c r="G49" s="202"/>
      <c r="H49" s="245"/>
    </row>
    <row r="50" spans="1:8" ht="15" x14ac:dyDescent="0.25">
      <c r="A50" s="1089"/>
      <c r="B50" s="1091" t="s">
        <v>193</v>
      </c>
      <c r="C50" s="1092"/>
      <c r="D50" s="1093"/>
      <c r="E50" s="1097" t="s">
        <v>194</v>
      </c>
      <c r="F50" s="1097"/>
      <c r="G50" s="372">
        <v>103</v>
      </c>
      <c r="H50" s="1097"/>
    </row>
    <row r="51" spans="1:8" ht="15" x14ac:dyDescent="0.25">
      <c r="A51" s="1090"/>
      <c r="B51" s="1094"/>
      <c r="C51" s="1095"/>
      <c r="D51" s="1096"/>
      <c r="E51" s="1099" t="s">
        <v>195</v>
      </c>
      <c r="F51" s="1099"/>
      <c r="G51" s="1097">
        <v>51</v>
      </c>
      <c r="H51" s="1097"/>
    </row>
    <row r="52" spans="1:8" ht="15" x14ac:dyDescent="0.25">
      <c r="A52" s="1090"/>
      <c r="B52" s="1100" t="s">
        <v>196</v>
      </c>
      <c r="C52" s="1101"/>
      <c r="D52" s="1102"/>
      <c r="E52" s="1099"/>
      <c r="F52" s="1099"/>
      <c r="G52" s="1097"/>
      <c r="H52" s="1097"/>
    </row>
    <row r="53" spans="1:8" ht="15" x14ac:dyDescent="0.25">
      <c r="A53" s="1090"/>
      <c r="B53" s="1103" t="s">
        <v>197</v>
      </c>
      <c r="C53" s="1104"/>
      <c r="D53" s="1105"/>
      <c r="E53" s="1097" t="s">
        <v>198</v>
      </c>
      <c r="F53" s="1097"/>
      <c r="G53" s="372">
        <v>1</v>
      </c>
      <c r="H53" s="1097"/>
    </row>
    <row r="54" spans="1:8" ht="15" x14ac:dyDescent="0.25">
      <c r="A54" s="1090"/>
      <c r="B54" s="1106" t="s">
        <v>199</v>
      </c>
      <c r="C54" s="1107"/>
      <c r="D54" s="1108"/>
      <c r="E54" s="1099" t="s">
        <v>200</v>
      </c>
      <c r="F54" s="1099"/>
      <c r="G54" s="372" t="s">
        <v>201</v>
      </c>
      <c r="H54" s="1097"/>
    </row>
    <row r="55" spans="1:8" ht="15" x14ac:dyDescent="0.25">
      <c r="A55" s="1135"/>
      <c r="B55" s="1129"/>
      <c r="C55" s="1130"/>
      <c r="D55" s="1131"/>
      <c r="E55" s="1099"/>
      <c r="F55" s="1099"/>
      <c r="G55" s="373">
        <v>44216</v>
      </c>
      <c r="H55" s="1097"/>
    </row>
    <row r="56" spans="1:8" ht="15" x14ac:dyDescent="0.25">
      <c r="A56" s="1132" t="str">
        <f>PRESUPUESTO!A8</f>
        <v xml:space="preserve">ADECUACIÓN AL CENTRO DE PRIMERA INFANCIA FRONTERAS DE PAZ SEDE PUERTO COLON DEL MUNICIPIO DE SAN MIGUEL PUTUMAYO </v>
      </c>
      <c r="B56" s="1133"/>
      <c r="C56" s="1133"/>
      <c r="D56" s="1133"/>
      <c r="E56" s="1133"/>
      <c r="F56" s="1133"/>
      <c r="G56" s="1133"/>
      <c r="H56" s="1134"/>
    </row>
    <row r="57" spans="1:8" ht="15" x14ac:dyDescent="0.25">
      <c r="A57" s="1132"/>
      <c r="B57" s="1133"/>
      <c r="C57" s="1133"/>
      <c r="D57" s="1133"/>
      <c r="E57" s="1133"/>
      <c r="F57" s="1133"/>
      <c r="G57" s="1133"/>
      <c r="H57" s="1134"/>
    </row>
    <row r="58" spans="1:8" ht="15" x14ac:dyDescent="0.25">
      <c r="A58" s="1132"/>
      <c r="B58" s="1133"/>
      <c r="C58" s="1133"/>
      <c r="D58" s="1133"/>
      <c r="E58" s="1133"/>
      <c r="F58" s="1133"/>
      <c r="G58" s="1133"/>
      <c r="H58" s="1134"/>
    </row>
    <row r="59" spans="1:8" x14ac:dyDescent="0.3">
      <c r="A59" s="375"/>
      <c r="B59" s="376"/>
      <c r="C59" s="376"/>
      <c r="D59" s="376"/>
      <c r="E59" s="376"/>
      <c r="F59" s="376"/>
      <c r="G59" s="376"/>
      <c r="H59" s="377"/>
    </row>
    <row r="60" spans="1:8" x14ac:dyDescent="0.25">
      <c r="A60" s="780" t="s">
        <v>26</v>
      </c>
      <c r="B60" s="1119"/>
      <c r="C60" s="1119"/>
      <c r="D60" s="1119"/>
      <c r="E60" s="1119"/>
      <c r="F60" s="1119"/>
      <c r="G60" s="1119"/>
      <c r="H60" s="781"/>
    </row>
    <row r="61" spans="1:8" x14ac:dyDescent="0.3">
      <c r="A61" s="246"/>
      <c r="B61" s="201"/>
      <c r="C61" s="201"/>
      <c r="D61" s="201"/>
      <c r="E61" s="201"/>
      <c r="F61" s="207"/>
      <c r="G61" s="201"/>
      <c r="H61" s="243"/>
    </row>
    <row r="62" spans="1:8" x14ac:dyDescent="0.3">
      <c r="A62" s="458" t="s">
        <v>255</v>
      </c>
      <c r="B62" s="1120" t="s">
        <v>256</v>
      </c>
      <c r="C62" s="1121"/>
      <c r="D62" s="1121"/>
      <c r="E62" s="1121"/>
      <c r="F62" s="1122"/>
      <c r="G62" s="459" t="s">
        <v>28</v>
      </c>
      <c r="H62" s="458" t="s">
        <v>231</v>
      </c>
    </row>
    <row r="63" spans="1:8" x14ac:dyDescent="0.3">
      <c r="A63" s="246"/>
      <c r="B63" s="201"/>
      <c r="C63" s="201"/>
      <c r="D63" s="201"/>
      <c r="E63" s="201"/>
      <c r="F63" s="207"/>
      <c r="G63" s="201"/>
      <c r="H63" s="243"/>
    </row>
    <row r="64" spans="1:8" ht="17.25" thickBot="1" x14ac:dyDescent="0.35">
      <c r="A64" s="378" t="s">
        <v>29</v>
      </c>
      <c r="B64" s="767" t="s">
        <v>245</v>
      </c>
      <c r="C64" s="768"/>
      <c r="D64" s="768"/>
      <c r="E64" s="768"/>
      <c r="F64" s="768"/>
      <c r="G64" s="769"/>
      <c r="H64" s="243"/>
    </row>
    <row r="65" spans="1:13" ht="17.25" thickBot="1" x14ac:dyDescent="0.35">
      <c r="A65" s="224"/>
      <c r="B65" s="770" t="s">
        <v>31</v>
      </c>
      <c r="C65" s="771"/>
      <c r="D65" s="224" t="s">
        <v>12</v>
      </c>
      <c r="E65" s="224" t="s">
        <v>33</v>
      </c>
      <c r="F65" s="208" t="s">
        <v>34</v>
      </c>
      <c r="G65" s="224" t="s">
        <v>35</v>
      </c>
      <c r="H65" s="243"/>
      <c r="I65" s="1145" t="s">
        <v>281</v>
      </c>
      <c r="J65" s="1146"/>
      <c r="K65" s="1146"/>
      <c r="L65" s="1146"/>
      <c r="M65" s="1147"/>
    </row>
    <row r="66" spans="1:13" x14ac:dyDescent="0.3">
      <c r="A66" s="379"/>
      <c r="B66" s="1127"/>
      <c r="C66" s="1128"/>
      <c r="D66" s="380"/>
      <c r="E66" s="381"/>
      <c r="F66" s="381"/>
      <c r="G66" s="381"/>
      <c r="H66" s="244"/>
      <c r="I66" s="456" t="s">
        <v>277</v>
      </c>
      <c r="J66" s="374" t="s">
        <v>278</v>
      </c>
      <c r="K66" s="374"/>
      <c r="L66" s="454">
        <v>120000</v>
      </c>
      <c r="M66" s="454">
        <f>L66/8</f>
        <v>15000</v>
      </c>
    </row>
    <row r="67" spans="1:13" x14ac:dyDescent="0.3">
      <c r="A67" s="198"/>
      <c r="B67" s="1123"/>
      <c r="C67" s="1124"/>
      <c r="D67" s="382"/>
      <c r="E67" s="383"/>
      <c r="F67" s="383"/>
      <c r="G67" s="383"/>
      <c r="H67" s="244"/>
      <c r="I67" s="456" t="s">
        <v>279</v>
      </c>
      <c r="J67" s="374" t="s">
        <v>280</v>
      </c>
      <c r="K67" s="374"/>
      <c r="L67" s="454">
        <v>100000</v>
      </c>
      <c r="M67" s="454">
        <f>L67/8</f>
        <v>12500</v>
      </c>
    </row>
    <row r="68" spans="1:13" ht="17.25" thickBot="1" x14ac:dyDescent="0.35">
      <c r="A68" s="246"/>
      <c r="B68" s="201"/>
      <c r="C68" s="201"/>
      <c r="D68" s="201"/>
      <c r="E68" s="207" t="s">
        <v>36</v>
      </c>
      <c r="F68" s="207"/>
      <c r="G68" s="207"/>
      <c r="H68" s="384">
        <f>ROUND(SUM(G66:G67),0)</f>
        <v>0</v>
      </c>
    </row>
    <row r="69" spans="1:13" ht="17.25" thickBot="1" x14ac:dyDescent="0.35">
      <c r="A69" s="205" t="s">
        <v>37</v>
      </c>
      <c r="B69" s="767" t="s">
        <v>38</v>
      </c>
      <c r="C69" s="768"/>
      <c r="D69" s="768"/>
      <c r="E69" s="768"/>
      <c r="F69" s="768"/>
      <c r="G69" s="769"/>
      <c r="H69" s="227"/>
      <c r="I69" s="1145" t="s">
        <v>273</v>
      </c>
      <c r="J69" s="1146"/>
      <c r="K69" s="1146"/>
      <c r="L69" s="1146"/>
      <c r="M69" s="1147"/>
    </row>
    <row r="70" spans="1:13" x14ac:dyDescent="0.3">
      <c r="A70" s="224"/>
      <c r="B70" s="770" t="s">
        <v>31</v>
      </c>
      <c r="C70" s="771"/>
      <c r="D70" s="198" t="s">
        <v>12</v>
      </c>
      <c r="E70" s="208" t="s">
        <v>39</v>
      </c>
      <c r="F70" s="208" t="s">
        <v>40</v>
      </c>
      <c r="G70" s="208" t="s">
        <v>35</v>
      </c>
      <c r="H70" s="227"/>
      <c r="I70" s="456" t="s">
        <v>271</v>
      </c>
      <c r="J70" s="374" t="s">
        <v>275</v>
      </c>
      <c r="K70" s="374"/>
      <c r="L70" s="454">
        <v>38000</v>
      </c>
      <c r="M70" s="454">
        <f>L70/50</f>
        <v>760</v>
      </c>
    </row>
    <row r="71" spans="1:13" x14ac:dyDescent="0.3">
      <c r="A71" s="198"/>
      <c r="B71" s="1125" t="s">
        <v>249</v>
      </c>
      <c r="C71" s="1126"/>
      <c r="D71" s="385" t="s">
        <v>238</v>
      </c>
      <c r="E71" s="386">
        <v>450</v>
      </c>
      <c r="F71" s="397">
        <f>M70</f>
        <v>760</v>
      </c>
      <c r="G71" s="386">
        <f>+F71*E71</f>
        <v>342000</v>
      </c>
      <c r="H71" s="227"/>
      <c r="I71" s="456" t="s">
        <v>270</v>
      </c>
      <c r="J71" s="374" t="s">
        <v>276</v>
      </c>
      <c r="K71" s="374"/>
      <c r="L71" s="454">
        <v>300000</v>
      </c>
      <c r="M71" s="455">
        <f>L71/6</f>
        <v>50000</v>
      </c>
    </row>
    <row r="72" spans="1:13" x14ac:dyDescent="0.3">
      <c r="A72" s="198"/>
      <c r="B72" s="1125" t="s">
        <v>250</v>
      </c>
      <c r="C72" s="1126"/>
      <c r="D72" s="385" t="s">
        <v>251</v>
      </c>
      <c r="E72" s="386">
        <v>260</v>
      </c>
      <c r="F72" s="397">
        <v>180</v>
      </c>
      <c r="G72" s="386">
        <f>+F72*E72</f>
        <v>46800</v>
      </c>
      <c r="H72" s="227"/>
      <c r="I72" s="456" t="s">
        <v>253</v>
      </c>
      <c r="J72" s="374" t="s">
        <v>276</v>
      </c>
      <c r="K72" s="374"/>
      <c r="L72" s="454">
        <v>1500000</v>
      </c>
      <c r="M72" s="454">
        <f>L72/6</f>
        <v>250000</v>
      </c>
    </row>
    <row r="73" spans="1:13" x14ac:dyDescent="0.3">
      <c r="A73" s="198"/>
      <c r="B73" s="1125" t="s">
        <v>252</v>
      </c>
      <c r="C73" s="1126"/>
      <c r="D73" s="385" t="s">
        <v>231</v>
      </c>
      <c r="E73" s="388">
        <v>1.08</v>
      </c>
      <c r="F73" s="397">
        <f>M71</f>
        <v>50000</v>
      </c>
      <c r="G73" s="386">
        <f>+F73*E73</f>
        <v>54000</v>
      </c>
      <c r="H73" s="227"/>
    </row>
    <row r="74" spans="1:13" x14ac:dyDescent="0.3">
      <c r="A74" s="198"/>
      <c r="B74" s="1125"/>
      <c r="C74" s="1126"/>
      <c r="D74" s="385"/>
      <c r="E74" s="388"/>
      <c r="F74" s="387"/>
      <c r="G74" s="386"/>
      <c r="H74" s="227"/>
    </row>
    <row r="75" spans="1:13" x14ac:dyDescent="0.3">
      <c r="A75" s="247" t="s">
        <v>41</v>
      </c>
      <c r="B75" s="201"/>
      <c r="C75" s="201"/>
      <c r="D75" s="201"/>
      <c r="E75" s="207" t="s">
        <v>42</v>
      </c>
      <c r="F75" s="207"/>
      <c r="G75" s="207"/>
      <c r="H75" s="389">
        <f>(SUM(G71:G74))</f>
        <v>442800</v>
      </c>
    </row>
    <row r="76" spans="1:13" x14ac:dyDescent="0.3">
      <c r="A76" s="205" t="s">
        <v>43</v>
      </c>
      <c r="B76" s="767" t="s">
        <v>44</v>
      </c>
      <c r="C76" s="768"/>
      <c r="D76" s="768"/>
      <c r="E76" s="768"/>
      <c r="F76" s="768"/>
      <c r="G76" s="769"/>
      <c r="H76" s="227"/>
    </row>
    <row r="77" spans="1:13" x14ac:dyDescent="0.3">
      <c r="A77" s="198"/>
      <c r="B77" s="224" t="s">
        <v>31</v>
      </c>
      <c r="C77" s="224" t="s">
        <v>254</v>
      </c>
      <c r="D77" s="224" t="s">
        <v>47</v>
      </c>
      <c r="E77" s="208" t="s">
        <v>39</v>
      </c>
      <c r="F77" s="206" t="s">
        <v>49</v>
      </c>
      <c r="G77" s="206" t="s">
        <v>35</v>
      </c>
      <c r="H77" s="227"/>
    </row>
    <row r="78" spans="1:13" x14ac:dyDescent="0.3">
      <c r="A78" s="198"/>
      <c r="B78" s="198"/>
      <c r="C78" s="390"/>
      <c r="D78" s="220"/>
      <c r="E78" s="209"/>
      <c r="F78" s="391"/>
      <c r="G78" s="392"/>
      <c r="H78" s="227"/>
    </row>
    <row r="79" spans="1:13" x14ac:dyDescent="0.3">
      <c r="A79" s="247"/>
      <c r="B79" s="201"/>
      <c r="C79" s="201"/>
      <c r="D79" s="201"/>
      <c r="E79" s="207" t="s">
        <v>50</v>
      </c>
      <c r="F79" s="207"/>
      <c r="G79" s="207"/>
      <c r="H79" s="389">
        <f>SUM(G78)</f>
        <v>0</v>
      </c>
    </row>
    <row r="80" spans="1:13" x14ac:dyDescent="0.3">
      <c r="A80" s="205" t="s">
        <v>51</v>
      </c>
      <c r="B80" s="767" t="s">
        <v>18</v>
      </c>
      <c r="C80" s="768"/>
      <c r="D80" s="768"/>
      <c r="E80" s="768"/>
      <c r="F80" s="768"/>
      <c r="G80" s="769"/>
      <c r="H80" s="227"/>
    </row>
    <row r="81" spans="1:8" x14ac:dyDescent="0.3">
      <c r="A81" s="198"/>
      <c r="B81" s="198" t="s">
        <v>31</v>
      </c>
      <c r="C81" s="224" t="s">
        <v>12</v>
      </c>
      <c r="D81" s="224" t="s">
        <v>13</v>
      </c>
      <c r="E81" s="224" t="s">
        <v>52</v>
      </c>
      <c r="F81" s="208"/>
      <c r="G81" s="206" t="s">
        <v>53</v>
      </c>
      <c r="H81" s="227"/>
    </row>
    <row r="82" spans="1:8" x14ac:dyDescent="0.3">
      <c r="A82" s="198"/>
      <c r="B82" s="198"/>
      <c r="C82" s="213"/>
      <c r="D82" s="198"/>
      <c r="E82" s="206"/>
      <c r="F82" s="206"/>
      <c r="G82" s="206"/>
      <c r="H82" s="227"/>
    </row>
    <row r="83" spans="1:8" x14ac:dyDescent="0.3">
      <c r="A83" s="247"/>
      <c r="B83" s="201"/>
      <c r="C83" s="201"/>
      <c r="D83" s="201"/>
      <c r="E83" s="207" t="s">
        <v>50</v>
      </c>
      <c r="F83" s="207"/>
      <c r="G83" s="207"/>
      <c r="H83" s="227">
        <f>SUM(G82)</f>
        <v>0</v>
      </c>
    </row>
    <row r="84" spans="1:8" x14ac:dyDescent="0.3">
      <c r="A84" s="246"/>
      <c r="B84" s="201"/>
      <c r="C84" s="201"/>
      <c r="D84" s="201"/>
      <c r="E84" s="207"/>
      <c r="F84" s="207"/>
      <c r="G84" s="207"/>
      <c r="H84" s="227"/>
    </row>
    <row r="85" spans="1:8" x14ac:dyDescent="0.3">
      <c r="A85" s="246"/>
      <c r="B85" s="201"/>
      <c r="C85" s="201"/>
      <c r="D85" s="214" t="s">
        <v>54</v>
      </c>
      <c r="E85" s="215"/>
      <c r="F85" s="215"/>
      <c r="G85" s="215"/>
      <c r="H85" s="393">
        <f>ROUND(SUM(H68:H84),0)</f>
        <v>442800</v>
      </c>
    </row>
    <row r="86" spans="1:8" x14ac:dyDescent="0.3">
      <c r="A86" s="205" t="s">
        <v>55</v>
      </c>
      <c r="B86" s="767" t="s">
        <v>56</v>
      </c>
      <c r="C86" s="768"/>
      <c r="D86" s="768"/>
      <c r="E86" s="768"/>
      <c r="F86" s="768"/>
      <c r="G86" s="769"/>
      <c r="H86" s="227"/>
    </row>
    <row r="87" spans="1:8" x14ac:dyDescent="0.3">
      <c r="A87" s="224"/>
      <c r="B87" s="224" t="s">
        <v>31</v>
      </c>
      <c r="C87" s="224" t="s">
        <v>57</v>
      </c>
      <c r="D87" s="198" t="s">
        <v>58</v>
      </c>
      <c r="E87" s="206"/>
      <c r="F87" s="206" t="s">
        <v>59</v>
      </c>
      <c r="G87" s="206"/>
      <c r="H87" s="227"/>
    </row>
    <row r="88" spans="1:8" x14ac:dyDescent="0.3">
      <c r="A88" s="198"/>
      <c r="B88" s="224" t="s">
        <v>60</v>
      </c>
      <c r="C88" s="211">
        <v>0.1</v>
      </c>
      <c r="D88" s="198"/>
      <c r="E88" s="209"/>
      <c r="F88" s="394"/>
      <c r="G88" s="395">
        <f>+H85*C88</f>
        <v>44280</v>
      </c>
      <c r="H88" s="227"/>
    </row>
    <row r="89" spans="1:8" x14ac:dyDescent="0.3">
      <c r="A89" s="198"/>
      <c r="B89" s="224" t="s">
        <v>61</v>
      </c>
      <c r="C89" s="211">
        <v>0.02</v>
      </c>
      <c r="D89" s="198"/>
      <c r="E89" s="209"/>
      <c r="F89" s="394"/>
      <c r="G89" s="395">
        <f>+H85*C89</f>
        <v>8856</v>
      </c>
      <c r="H89" s="227"/>
    </row>
    <row r="90" spans="1:8" x14ac:dyDescent="0.3">
      <c r="A90" s="246"/>
      <c r="B90" s="201"/>
      <c r="C90" s="201"/>
      <c r="D90" s="214" t="s">
        <v>63</v>
      </c>
      <c r="E90" s="215"/>
      <c r="F90" s="215"/>
      <c r="G90" s="215"/>
      <c r="H90" s="393">
        <f>SUM(G88:G89)</f>
        <v>53136</v>
      </c>
    </row>
    <row r="91" spans="1:8" x14ac:dyDescent="0.3">
      <c r="A91" s="246"/>
      <c r="B91" s="201"/>
      <c r="C91" s="201"/>
      <c r="D91" s="201"/>
      <c r="E91" s="207"/>
      <c r="F91" s="207"/>
      <c r="G91" s="207"/>
      <c r="H91" s="393"/>
    </row>
    <row r="92" spans="1:8" x14ac:dyDescent="0.3">
      <c r="A92" s="246"/>
      <c r="B92" s="201"/>
      <c r="C92" s="201"/>
      <c r="D92" s="214" t="s">
        <v>64</v>
      </c>
      <c r="E92" s="215"/>
      <c r="F92" s="215"/>
      <c r="G92" s="207"/>
      <c r="H92" s="393">
        <f>ROUND((H85+H90),0)</f>
        <v>495936</v>
      </c>
    </row>
    <row r="93" spans="1:8" x14ac:dyDescent="0.3">
      <c r="A93" s="246"/>
      <c r="B93" s="201"/>
      <c r="C93" s="201"/>
    </row>
    <row r="94" spans="1:8" x14ac:dyDescent="0.3">
      <c r="A94" s="246"/>
      <c r="B94" s="201"/>
      <c r="C94" s="201"/>
    </row>
    <row r="95" spans="1:8" x14ac:dyDescent="0.3">
      <c r="A95" s="246"/>
      <c r="B95" s="201"/>
      <c r="C95" s="201"/>
    </row>
    <row r="96" spans="1:8" x14ac:dyDescent="0.3">
      <c r="A96" s="398"/>
      <c r="B96" s="203"/>
      <c r="C96" s="201"/>
    </row>
    <row r="97" spans="1:8" x14ac:dyDescent="0.3">
      <c r="A97" s="215">
        <f>PRESUPUESTO!C50</f>
        <v>0</v>
      </c>
      <c r="B97" s="216"/>
      <c r="C97" s="201"/>
    </row>
    <row r="98" spans="1:8" x14ac:dyDescent="0.3">
      <c r="A98" s="215">
        <f>PRESUPUESTO!C51</f>
        <v>0</v>
      </c>
      <c r="B98" s="216"/>
      <c r="C98" s="201"/>
    </row>
    <row r="99" spans="1:8" x14ac:dyDescent="0.3">
      <c r="A99" s="215">
        <f>PRESUPUESTO!C52</f>
        <v>0</v>
      </c>
      <c r="B99" s="250"/>
      <c r="C99" s="203"/>
    </row>
    <row r="100" spans="1:8" ht="15" x14ac:dyDescent="0.25">
      <c r="A100" s="1089"/>
      <c r="B100" s="1091" t="s">
        <v>193</v>
      </c>
      <c r="C100" s="1092"/>
      <c r="D100" s="1093"/>
      <c r="E100" s="1100" t="s">
        <v>194</v>
      </c>
      <c r="F100" s="1102"/>
      <c r="G100" s="372">
        <v>103</v>
      </c>
      <c r="H100" s="1098"/>
    </row>
    <row r="101" spans="1:8" ht="15" x14ac:dyDescent="0.25">
      <c r="A101" s="1090"/>
      <c r="B101" s="1094"/>
      <c r="C101" s="1095"/>
      <c r="D101" s="1096"/>
      <c r="E101" s="1136" t="s">
        <v>195</v>
      </c>
      <c r="F101" s="1137"/>
      <c r="G101" s="1098">
        <v>51</v>
      </c>
      <c r="H101" s="1144"/>
    </row>
    <row r="102" spans="1:8" ht="15" x14ac:dyDescent="0.25">
      <c r="A102" s="1090"/>
      <c r="B102" s="1100" t="s">
        <v>196</v>
      </c>
      <c r="C102" s="1101"/>
      <c r="D102" s="1102"/>
      <c r="E102" s="1138"/>
      <c r="F102" s="1139"/>
      <c r="G102" s="1140"/>
      <c r="H102" s="1144"/>
    </row>
    <row r="103" spans="1:8" ht="15" x14ac:dyDescent="0.25">
      <c r="A103" s="1090"/>
      <c r="B103" s="1103" t="s">
        <v>197</v>
      </c>
      <c r="C103" s="1104"/>
      <c r="D103" s="1105"/>
      <c r="E103" s="1100" t="s">
        <v>198</v>
      </c>
      <c r="F103" s="1102"/>
      <c r="G103" s="372">
        <v>1</v>
      </c>
      <c r="H103" s="1144"/>
    </row>
    <row r="104" spans="1:8" ht="15" x14ac:dyDescent="0.25">
      <c r="A104" s="1090"/>
      <c r="B104" s="1106" t="s">
        <v>199</v>
      </c>
      <c r="C104" s="1107"/>
      <c r="D104" s="1108"/>
      <c r="E104" s="1136" t="s">
        <v>200</v>
      </c>
      <c r="F104" s="1137"/>
      <c r="G104" s="372" t="s">
        <v>201</v>
      </c>
      <c r="H104" s="1144"/>
    </row>
    <row r="105" spans="1:8" ht="15" x14ac:dyDescent="0.25">
      <c r="A105" s="1135"/>
      <c r="B105" s="1129"/>
      <c r="C105" s="1130"/>
      <c r="D105" s="1131"/>
      <c r="E105" s="1138"/>
      <c r="F105" s="1139"/>
      <c r="G105" s="373">
        <v>44216</v>
      </c>
      <c r="H105" s="1140"/>
    </row>
    <row r="106" spans="1:8" x14ac:dyDescent="0.25">
      <c r="A106" s="399"/>
      <c r="B106" s="400"/>
      <c r="C106" s="401"/>
      <c r="D106" s="401"/>
      <c r="E106" s="401"/>
      <c r="F106" s="401"/>
      <c r="G106" s="402"/>
      <c r="H106" s="403"/>
    </row>
    <row r="107" spans="1:8" s="374" customFormat="1" ht="16.5" customHeight="1" x14ac:dyDescent="0.3">
      <c r="A107" s="1132" t="str">
        <f>PRESUPUESTO!A8</f>
        <v xml:space="preserve">ADECUACIÓN AL CENTRO DE PRIMERA INFANCIA FRONTERAS DE PAZ SEDE PUERTO COLON DEL MUNICIPIO DE SAN MIGUEL PUTUMAYO </v>
      </c>
      <c r="B107" s="1133"/>
      <c r="C107" s="1133"/>
      <c r="D107" s="1133"/>
      <c r="E107" s="1133"/>
      <c r="F107" s="1133"/>
      <c r="G107" s="1133"/>
      <c r="H107" s="1134"/>
    </row>
    <row r="108" spans="1:8" s="374" customFormat="1" x14ac:dyDescent="0.3">
      <c r="A108" s="1132"/>
      <c r="B108" s="1133"/>
      <c r="C108" s="1133"/>
      <c r="D108" s="1133"/>
      <c r="E108" s="1133"/>
      <c r="F108" s="1133"/>
      <c r="G108" s="1133"/>
      <c r="H108" s="1134"/>
    </row>
    <row r="109" spans="1:8" s="374" customFormat="1" x14ac:dyDescent="0.3">
      <c r="A109" s="1132"/>
      <c r="B109" s="1133"/>
      <c r="C109" s="1133"/>
      <c r="D109" s="1133"/>
      <c r="E109" s="1133"/>
      <c r="F109" s="1133"/>
      <c r="G109" s="1133"/>
      <c r="H109" s="1134"/>
    </row>
    <row r="110" spans="1:8" s="374" customFormat="1" x14ac:dyDescent="0.3">
      <c r="A110" s="375"/>
      <c r="B110" s="376"/>
      <c r="C110" s="376"/>
      <c r="D110" s="376"/>
      <c r="E110" s="376"/>
      <c r="F110" s="376"/>
      <c r="G110" s="376"/>
      <c r="H110" s="377"/>
    </row>
    <row r="111" spans="1:8" s="374" customFormat="1" x14ac:dyDescent="0.3">
      <c r="A111" s="780" t="s">
        <v>26</v>
      </c>
      <c r="B111" s="1119"/>
      <c r="C111" s="1119"/>
      <c r="D111" s="1119"/>
      <c r="E111" s="1119"/>
      <c r="F111" s="1119"/>
      <c r="G111" s="1119"/>
      <c r="H111" s="781"/>
    </row>
    <row r="112" spans="1:8" s="374" customFormat="1" x14ac:dyDescent="0.3">
      <c r="A112" s="246"/>
      <c r="B112" s="201"/>
      <c r="C112" s="201"/>
      <c r="D112" s="201"/>
      <c r="E112" s="201"/>
      <c r="F112" s="207"/>
      <c r="G112" s="201"/>
      <c r="H112" s="243"/>
    </row>
    <row r="113" spans="1:13" s="374" customFormat="1" x14ac:dyDescent="0.3">
      <c r="A113" s="458" t="s">
        <v>257</v>
      </c>
      <c r="B113" s="1120" t="s">
        <v>258</v>
      </c>
      <c r="C113" s="1121"/>
      <c r="D113" s="1121"/>
      <c r="E113" s="1121"/>
      <c r="F113" s="1122"/>
      <c r="G113" s="459" t="s">
        <v>28</v>
      </c>
      <c r="H113" s="458" t="s">
        <v>231</v>
      </c>
    </row>
    <row r="114" spans="1:13" s="374" customFormat="1" x14ac:dyDescent="0.3">
      <c r="A114" s="246"/>
      <c r="B114" s="201"/>
      <c r="C114" s="201"/>
      <c r="D114" s="201"/>
      <c r="E114" s="201"/>
      <c r="F114" s="207"/>
      <c r="G114" s="201"/>
      <c r="H114" s="243"/>
    </row>
    <row r="115" spans="1:13" s="374" customFormat="1" ht="17.25" thickBot="1" x14ac:dyDescent="0.35">
      <c r="A115" s="378" t="s">
        <v>29</v>
      </c>
      <c r="B115" s="767" t="s">
        <v>245</v>
      </c>
      <c r="C115" s="768"/>
      <c r="D115" s="768"/>
      <c r="E115" s="768"/>
      <c r="F115" s="768"/>
      <c r="G115" s="769"/>
      <c r="H115" s="243"/>
    </row>
    <row r="116" spans="1:13" s="374" customFormat="1" ht="17.25" thickBot="1" x14ac:dyDescent="0.35">
      <c r="A116" s="224"/>
      <c r="B116" s="770" t="s">
        <v>31</v>
      </c>
      <c r="C116" s="771"/>
      <c r="D116" s="224" t="s">
        <v>12</v>
      </c>
      <c r="E116" s="224" t="s">
        <v>33</v>
      </c>
      <c r="F116" s="208" t="s">
        <v>34</v>
      </c>
      <c r="G116" s="224" t="s">
        <v>35</v>
      </c>
      <c r="H116" s="243"/>
      <c r="I116" s="1145" t="s">
        <v>281</v>
      </c>
      <c r="J116" s="1146"/>
      <c r="K116" s="1146"/>
      <c r="L116" s="1146"/>
      <c r="M116" s="1147"/>
    </row>
    <row r="117" spans="1:13" s="374" customFormat="1" x14ac:dyDescent="0.3">
      <c r="A117" s="224"/>
      <c r="B117" s="772" t="s">
        <v>246</v>
      </c>
      <c r="C117" s="773"/>
      <c r="D117" s="380" t="s">
        <v>247</v>
      </c>
      <c r="E117" s="381">
        <f>M117</f>
        <v>15000</v>
      </c>
      <c r="F117" s="381">
        <v>3.5</v>
      </c>
      <c r="G117" s="381">
        <f>E117*F117</f>
        <v>52500</v>
      </c>
      <c r="H117" s="243"/>
      <c r="I117" s="456" t="s">
        <v>277</v>
      </c>
      <c r="J117" s="374" t="s">
        <v>278</v>
      </c>
      <c r="L117" s="454">
        <v>120000</v>
      </c>
      <c r="M117" s="454">
        <f>L117/8</f>
        <v>15000</v>
      </c>
    </row>
    <row r="118" spans="1:13" s="374" customFormat="1" x14ac:dyDescent="0.3">
      <c r="A118" s="198"/>
      <c r="B118" s="772" t="s">
        <v>248</v>
      </c>
      <c r="C118" s="773"/>
      <c r="D118" s="382" t="s">
        <v>247</v>
      </c>
      <c r="E118" s="383">
        <f>M118</f>
        <v>12500</v>
      </c>
      <c r="F118" s="383">
        <v>3.5</v>
      </c>
      <c r="G118" s="383">
        <f>E118*F118</f>
        <v>43750</v>
      </c>
      <c r="H118" s="244"/>
      <c r="I118" s="456" t="s">
        <v>279</v>
      </c>
      <c r="J118" s="374" t="s">
        <v>280</v>
      </c>
      <c r="L118" s="454">
        <v>100000</v>
      </c>
      <c r="M118" s="454">
        <f>L118/8</f>
        <v>12500</v>
      </c>
    </row>
    <row r="119" spans="1:13" s="374" customFormat="1" x14ac:dyDescent="0.3">
      <c r="A119" s="247"/>
      <c r="B119" s="201"/>
      <c r="C119" s="201"/>
      <c r="D119" s="201"/>
      <c r="E119" s="207" t="s">
        <v>36</v>
      </c>
      <c r="F119" s="207"/>
      <c r="G119" s="207"/>
      <c r="H119" s="384">
        <f>ROUND(SUM(G117:G118),0)</f>
        <v>96250</v>
      </c>
    </row>
    <row r="120" spans="1:13" s="374" customFormat="1" ht="17.25" thickBot="1" x14ac:dyDescent="0.35">
      <c r="A120" s="205" t="s">
        <v>37</v>
      </c>
      <c r="B120" s="767" t="s">
        <v>38</v>
      </c>
      <c r="C120" s="768"/>
      <c r="D120" s="768"/>
      <c r="E120" s="768"/>
      <c r="F120" s="768"/>
      <c r="G120" s="769"/>
      <c r="H120" s="227"/>
    </row>
    <row r="121" spans="1:13" s="374" customFormat="1" ht="17.25" thickBot="1" x14ac:dyDescent="0.35">
      <c r="A121" s="224"/>
      <c r="B121" s="770" t="s">
        <v>31</v>
      </c>
      <c r="C121" s="771"/>
      <c r="D121" s="198" t="s">
        <v>12</v>
      </c>
      <c r="E121" s="208" t="s">
        <v>39</v>
      </c>
      <c r="F121" s="208" t="s">
        <v>40</v>
      </c>
      <c r="G121" s="208" t="s">
        <v>35</v>
      </c>
      <c r="H121" s="227"/>
      <c r="I121" s="1145" t="s">
        <v>273</v>
      </c>
      <c r="J121" s="1146"/>
      <c r="K121" s="1146"/>
      <c r="L121" s="1146"/>
      <c r="M121" s="1147"/>
    </row>
    <row r="122" spans="1:13" s="374" customFormat="1" x14ac:dyDescent="0.3">
      <c r="A122" s="198"/>
      <c r="B122" s="1125" t="s">
        <v>249</v>
      </c>
      <c r="C122" s="1126"/>
      <c r="D122" s="385" t="s">
        <v>238</v>
      </c>
      <c r="E122" s="386">
        <v>300</v>
      </c>
      <c r="F122" s="387">
        <f>M122</f>
        <v>760</v>
      </c>
      <c r="G122" s="386">
        <f>+F122*E122</f>
        <v>228000</v>
      </c>
      <c r="H122" s="227"/>
      <c r="I122" s="456" t="s">
        <v>271</v>
      </c>
      <c r="J122" s="374" t="s">
        <v>275</v>
      </c>
      <c r="L122" s="454">
        <v>38000</v>
      </c>
      <c r="M122" s="454">
        <f>L122/50</f>
        <v>760</v>
      </c>
    </row>
    <row r="123" spans="1:13" s="374" customFormat="1" x14ac:dyDescent="0.3">
      <c r="A123" s="198"/>
      <c r="B123" s="1125" t="s">
        <v>250</v>
      </c>
      <c r="C123" s="1126"/>
      <c r="D123" s="385" t="s">
        <v>251</v>
      </c>
      <c r="E123" s="386">
        <v>210</v>
      </c>
      <c r="F123" s="387">
        <v>180</v>
      </c>
      <c r="G123" s="386">
        <f>+F123*E123</f>
        <v>37800</v>
      </c>
      <c r="H123" s="227"/>
      <c r="I123" s="456" t="s">
        <v>270</v>
      </c>
      <c r="J123" s="374" t="s">
        <v>276</v>
      </c>
      <c r="L123" s="454">
        <v>300000</v>
      </c>
      <c r="M123" s="455">
        <f>L123/6</f>
        <v>50000</v>
      </c>
    </row>
    <row r="124" spans="1:13" s="374" customFormat="1" x14ac:dyDescent="0.3">
      <c r="A124" s="198"/>
      <c r="B124" s="1125" t="s">
        <v>252</v>
      </c>
      <c r="C124" s="1126"/>
      <c r="D124" s="385" t="s">
        <v>231</v>
      </c>
      <c r="E124" s="388">
        <v>0.48</v>
      </c>
      <c r="F124" s="387">
        <f>M123</f>
        <v>50000</v>
      </c>
      <c r="G124" s="386">
        <f>+F124*E124</f>
        <v>24000</v>
      </c>
      <c r="H124" s="227"/>
      <c r="I124" s="456" t="s">
        <v>253</v>
      </c>
      <c r="J124" s="374" t="s">
        <v>276</v>
      </c>
      <c r="L124" s="454">
        <v>1500000</v>
      </c>
      <c r="M124" s="454">
        <f>L124/6</f>
        <v>250000</v>
      </c>
    </row>
    <row r="125" spans="1:13" s="374" customFormat="1" x14ac:dyDescent="0.3">
      <c r="A125" s="198"/>
      <c r="B125" s="1125" t="s">
        <v>253</v>
      </c>
      <c r="C125" s="1126"/>
      <c r="D125" s="385" t="s">
        <v>231</v>
      </c>
      <c r="E125" s="388">
        <v>0.96</v>
      </c>
      <c r="F125" s="387">
        <f>M124</f>
        <v>250000</v>
      </c>
      <c r="G125" s="386">
        <f>+F125*E125</f>
        <v>240000</v>
      </c>
      <c r="H125" s="227"/>
    </row>
    <row r="126" spans="1:13" s="374" customFormat="1" x14ac:dyDescent="0.3">
      <c r="A126" s="247" t="s">
        <v>41</v>
      </c>
      <c r="B126" s="201"/>
      <c r="C126" s="201"/>
      <c r="D126" s="201"/>
      <c r="E126" s="207" t="s">
        <v>42</v>
      </c>
      <c r="F126" s="207"/>
      <c r="G126" s="207"/>
      <c r="H126" s="389">
        <f>(SUM(G122:G125))</f>
        <v>529800</v>
      </c>
    </row>
    <row r="127" spans="1:13" s="374" customFormat="1" x14ac:dyDescent="0.3">
      <c r="A127" s="205" t="s">
        <v>43</v>
      </c>
      <c r="B127" s="767" t="s">
        <v>44</v>
      </c>
      <c r="C127" s="768"/>
      <c r="D127" s="768"/>
      <c r="E127" s="768"/>
      <c r="F127" s="768"/>
      <c r="G127" s="769"/>
      <c r="H127" s="227"/>
    </row>
    <row r="128" spans="1:13" s="374" customFormat="1" x14ac:dyDescent="0.3">
      <c r="A128" s="198"/>
      <c r="B128" s="224" t="s">
        <v>31</v>
      </c>
      <c r="C128" s="224" t="s">
        <v>254</v>
      </c>
      <c r="D128" s="224" t="s">
        <v>47</v>
      </c>
      <c r="E128" s="208" t="s">
        <v>39</v>
      </c>
      <c r="F128" s="206" t="s">
        <v>49</v>
      </c>
      <c r="G128" s="206" t="s">
        <v>35</v>
      </c>
      <c r="H128" s="227"/>
    </row>
    <row r="129" spans="1:8" s="374" customFormat="1" x14ac:dyDescent="0.3">
      <c r="A129" s="198"/>
      <c r="B129" s="198"/>
      <c r="C129" s="390"/>
      <c r="D129" s="220"/>
      <c r="E129" s="209"/>
      <c r="F129" s="391"/>
      <c r="G129" s="392"/>
      <c r="H129" s="227"/>
    </row>
    <row r="130" spans="1:8" s="374" customFormat="1" x14ac:dyDescent="0.3">
      <c r="A130" s="247"/>
      <c r="B130" s="201"/>
      <c r="C130" s="201"/>
      <c r="D130" s="201"/>
      <c r="E130" s="207" t="s">
        <v>50</v>
      </c>
      <c r="F130" s="207"/>
      <c r="G130" s="207"/>
      <c r="H130" s="389">
        <f>SUM(G129)</f>
        <v>0</v>
      </c>
    </row>
    <row r="131" spans="1:8" s="374" customFormat="1" x14ac:dyDescent="0.3">
      <c r="A131" s="205" t="s">
        <v>51</v>
      </c>
      <c r="B131" s="767" t="s">
        <v>18</v>
      </c>
      <c r="C131" s="768"/>
      <c r="D131" s="768"/>
      <c r="E131" s="768"/>
      <c r="F131" s="768"/>
      <c r="G131" s="769"/>
      <c r="H131" s="227"/>
    </row>
    <row r="132" spans="1:8" s="374" customFormat="1" x14ac:dyDescent="0.3">
      <c r="A132" s="198"/>
      <c r="B132" s="198" t="s">
        <v>31</v>
      </c>
      <c r="C132" s="224" t="s">
        <v>12</v>
      </c>
      <c r="D132" s="224" t="s">
        <v>13</v>
      </c>
      <c r="E132" s="224" t="s">
        <v>52</v>
      </c>
      <c r="F132" s="208"/>
      <c r="G132" s="206" t="s">
        <v>53</v>
      </c>
      <c r="H132" s="227"/>
    </row>
    <row r="133" spans="1:8" s="374" customFormat="1" x14ac:dyDescent="0.3">
      <c r="A133" s="198"/>
      <c r="B133" s="198"/>
      <c r="C133" s="213"/>
      <c r="D133" s="198"/>
      <c r="E133" s="206"/>
      <c r="F133" s="206"/>
      <c r="G133" s="206"/>
      <c r="H133" s="227"/>
    </row>
    <row r="134" spans="1:8" s="374" customFormat="1" x14ac:dyDescent="0.3">
      <c r="A134" s="247"/>
      <c r="B134" s="201"/>
      <c r="C134" s="201"/>
      <c r="D134" s="201"/>
      <c r="E134" s="207" t="s">
        <v>50</v>
      </c>
      <c r="F134" s="207"/>
      <c r="G134" s="207"/>
      <c r="H134" s="227">
        <f>SUM(G133)</f>
        <v>0</v>
      </c>
    </row>
    <row r="135" spans="1:8" s="374" customFormat="1" x14ac:dyDescent="0.3">
      <c r="A135" s="246"/>
      <c r="B135" s="201"/>
      <c r="C135" s="201"/>
      <c r="D135" s="201"/>
      <c r="E135" s="207"/>
      <c r="F135" s="207"/>
      <c r="G135" s="207"/>
      <c r="H135" s="227"/>
    </row>
    <row r="136" spans="1:8" s="374" customFormat="1" x14ac:dyDescent="0.3">
      <c r="A136" s="246"/>
      <c r="B136" s="201"/>
      <c r="C136" s="201"/>
      <c r="D136" s="214" t="s">
        <v>54</v>
      </c>
      <c r="E136" s="215"/>
      <c r="F136" s="215"/>
      <c r="G136" s="215"/>
      <c r="H136" s="393">
        <f>ROUND(SUM(H119:H135),0)</f>
        <v>626050</v>
      </c>
    </row>
    <row r="137" spans="1:8" s="374" customFormat="1" x14ac:dyDescent="0.3">
      <c r="A137" s="205" t="s">
        <v>55</v>
      </c>
      <c r="B137" s="767" t="s">
        <v>56</v>
      </c>
      <c r="C137" s="768"/>
      <c r="D137" s="768"/>
      <c r="E137" s="768"/>
      <c r="F137" s="768"/>
      <c r="G137" s="769"/>
      <c r="H137" s="227"/>
    </row>
    <row r="138" spans="1:8" s="374" customFormat="1" x14ac:dyDescent="0.3">
      <c r="A138" s="224"/>
      <c r="B138" s="224" t="s">
        <v>31</v>
      </c>
      <c r="C138" s="224" t="s">
        <v>57</v>
      </c>
      <c r="D138" s="198" t="s">
        <v>58</v>
      </c>
      <c r="E138" s="206"/>
      <c r="F138" s="206" t="s">
        <v>59</v>
      </c>
      <c r="G138" s="206"/>
      <c r="H138" s="227"/>
    </row>
    <row r="139" spans="1:8" s="374" customFormat="1" x14ac:dyDescent="0.3">
      <c r="A139" s="198"/>
      <c r="B139" s="224" t="s">
        <v>60</v>
      </c>
      <c r="C139" s="211">
        <v>0.1</v>
      </c>
      <c r="D139" s="198"/>
      <c r="E139" s="209"/>
      <c r="F139" s="394"/>
      <c r="G139" s="395">
        <f>+H136*C139</f>
        <v>62605</v>
      </c>
      <c r="H139" s="227"/>
    </row>
    <row r="140" spans="1:8" s="374" customFormat="1" x14ac:dyDescent="0.3">
      <c r="A140" s="198"/>
      <c r="B140" s="224" t="s">
        <v>61</v>
      </c>
      <c r="C140" s="211">
        <v>0.02</v>
      </c>
      <c r="D140" s="198"/>
      <c r="E140" s="209"/>
      <c r="F140" s="394"/>
      <c r="G140" s="395">
        <f>+H136*C140</f>
        <v>12521</v>
      </c>
      <c r="H140" s="227"/>
    </row>
    <row r="141" spans="1:8" s="374" customFormat="1" x14ac:dyDescent="0.3">
      <c r="A141" s="246"/>
      <c r="B141" s="201"/>
      <c r="C141" s="201"/>
      <c r="D141" s="214" t="s">
        <v>63</v>
      </c>
      <c r="E141" s="215"/>
      <c r="F141" s="215"/>
      <c r="G141" s="215"/>
      <c r="H141" s="393">
        <f>SUM(G139:G140)</f>
        <v>75126</v>
      </c>
    </row>
    <row r="142" spans="1:8" s="374" customFormat="1" x14ac:dyDescent="0.3">
      <c r="A142" s="246"/>
      <c r="B142" s="201"/>
      <c r="C142" s="201"/>
      <c r="D142" s="201"/>
      <c r="E142" s="207"/>
      <c r="F142" s="207"/>
      <c r="G142" s="207"/>
      <c r="H142" s="393"/>
    </row>
    <row r="143" spans="1:8" s="374" customFormat="1" x14ac:dyDescent="0.3">
      <c r="A143" s="246"/>
      <c r="B143" s="201"/>
      <c r="C143" s="201"/>
      <c r="D143" s="214" t="s">
        <v>64</v>
      </c>
      <c r="E143" s="215"/>
      <c r="F143" s="215"/>
      <c r="G143" s="207"/>
      <c r="H143" s="393">
        <f>ROUND((H136+H141),0)</f>
        <v>701176</v>
      </c>
    </row>
    <row r="144" spans="1:8" s="374" customFormat="1" x14ac:dyDescent="0.3">
      <c r="A144" s="246"/>
      <c r="B144" s="201"/>
      <c r="C144" s="201"/>
      <c r="D144" s="214"/>
      <c r="E144" s="215"/>
      <c r="F144" s="215"/>
      <c r="G144" s="207"/>
      <c r="H144" s="393"/>
    </row>
    <row r="145" spans="1:8" s="374" customFormat="1" x14ac:dyDescent="0.3">
      <c r="A145" s="246"/>
      <c r="B145" s="201"/>
      <c r="C145" s="201"/>
      <c r="D145" s="214"/>
      <c r="E145" s="215"/>
      <c r="F145" s="215"/>
      <c r="G145" s="207"/>
      <c r="H145" s="404"/>
    </row>
    <row r="146" spans="1:8" s="374" customFormat="1" x14ac:dyDescent="0.3">
      <c r="A146" s="246"/>
      <c r="B146" s="201"/>
      <c r="C146" s="201"/>
      <c r="D146" s="214"/>
      <c r="E146" s="215"/>
      <c r="F146" s="215"/>
      <c r="G146" s="207"/>
      <c r="H146" s="404"/>
    </row>
    <row r="147" spans="1:8" s="374" customFormat="1" x14ac:dyDescent="0.3">
      <c r="A147" s="246"/>
      <c r="B147" s="201"/>
      <c r="C147" s="201"/>
      <c r="D147" s="214"/>
      <c r="E147" s="215"/>
      <c r="F147" s="215"/>
      <c r="G147" s="207"/>
      <c r="H147" s="221"/>
    </row>
    <row r="148" spans="1:8" s="374" customFormat="1" x14ac:dyDescent="0.3">
      <c r="A148" s="396">
        <f>PRESUPUESTO!C50</f>
        <v>0</v>
      </c>
      <c r="B148" s="405"/>
      <c r="C148" s="201"/>
      <c r="D148" s="214"/>
      <c r="F148" s="207"/>
      <c r="G148" s="207"/>
      <c r="H148" s="221"/>
    </row>
    <row r="149" spans="1:8" s="374" customFormat="1" x14ac:dyDescent="0.3">
      <c r="A149" s="396">
        <f>PRESUPUESTO!C51</f>
        <v>0</v>
      </c>
      <c r="B149" s="216"/>
      <c r="C149" s="201"/>
      <c r="D149" s="201"/>
      <c r="F149" s="207"/>
      <c r="G149" s="207"/>
      <c r="H149" s="227"/>
    </row>
    <row r="150" spans="1:8" s="374" customFormat="1" x14ac:dyDescent="0.3">
      <c r="A150" s="396">
        <f>PRESUPUESTO!C52</f>
        <v>0</v>
      </c>
      <c r="B150" s="250"/>
      <c r="C150" s="203"/>
      <c r="D150" s="203"/>
      <c r="F150" s="202"/>
      <c r="G150" s="202"/>
      <c r="H150" s="245"/>
    </row>
  </sheetData>
  <mergeCells count="88">
    <mergeCell ref="B137:G137"/>
    <mergeCell ref="I15:M15"/>
    <mergeCell ref="I65:M65"/>
    <mergeCell ref="I116:M116"/>
    <mergeCell ref="B122:C122"/>
    <mergeCell ref="B123:C123"/>
    <mergeCell ref="B124:C124"/>
    <mergeCell ref="B125:C125"/>
    <mergeCell ref="B127:G127"/>
    <mergeCell ref="B131:G131"/>
    <mergeCell ref="B116:C116"/>
    <mergeCell ref="B117:C117"/>
    <mergeCell ref="B118:C118"/>
    <mergeCell ref="B120:G120"/>
    <mergeCell ref="B121:C121"/>
    <mergeCell ref="I121:M121"/>
    <mergeCell ref="B115:G115"/>
    <mergeCell ref="B86:G86"/>
    <mergeCell ref="A100:A105"/>
    <mergeCell ref="B100:D101"/>
    <mergeCell ref="E100:F100"/>
    <mergeCell ref="E101:F102"/>
    <mergeCell ref="G101:G102"/>
    <mergeCell ref="B102:D102"/>
    <mergeCell ref="B103:D103"/>
    <mergeCell ref="E103:F103"/>
    <mergeCell ref="B104:D105"/>
    <mergeCell ref="E104:F105"/>
    <mergeCell ref="A107:H109"/>
    <mergeCell ref="A111:H111"/>
    <mergeCell ref="B113:F113"/>
    <mergeCell ref="H100:H105"/>
    <mergeCell ref="B80:G80"/>
    <mergeCell ref="B65:C65"/>
    <mergeCell ref="B66:C66"/>
    <mergeCell ref="B67:C67"/>
    <mergeCell ref="B69:G69"/>
    <mergeCell ref="B71:C71"/>
    <mergeCell ref="B72:C72"/>
    <mergeCell ref="B73:C73"/>
    <mergeCell ref="B74:C74"/>
    <mergeCell ref="B76:G76"/>
    <mergeCell ref="I69:M69"/>
    <mergeCell ref="B70:C70"/>
    <mergeCell ref="B54:D55"/>
    <mergeCell ref="E54:F55"/>
    <mergeCell ref="A56:H58"/>
    <mergeCell ref="A60:H60"/>
    <mergeCell ref="B62:F62"/>
    <mergeCell ref="B64:G64"/>
    <mergeCell ref="H50:H55"/>
    <mergeCell ref="E51:F52"/>
    <mergeCell ref="G51:G52"/>
    <mergeCell ref="B52:D52"/>
    <mergeCell ref="B53:D53"/>
    <mergeCell ref="E53:F53"/>
    <mergeCell ref="E4:F4"/>
    <mergeCell ref="B5:D6"/>
    <mergeCell ref="B36:G36"/>
    <mergeCell ref="A50:A55"/>
    <mergeCell ref="B50:D51"/>
    <mergeCell ref="E50:F50"/>
    <mergeCell ref="B30:G30"/>
    <mergeCell ref="B15:C15"/>
    <mergeCell ref="B16:C16"/>
    <mergeCell ref="B17:C17"/>
    <mergeCell ref="B19:G19"/>
    <mergeCell ref="B21:C21"/>
    <mergeCell ref="B22:C22"/>
    <mergeCell ref="B23:C23"/>
    <mergeCell ref="B24:C24"/>
    <mergeCell ref="B26:G26"/>
    <mergeCell ref="I19:M19"/>
    <mergeCell ref="B20:C20"/>
    <mergeCell ref="E5:F6"/>
    <mergeCell ref="A7:H8"/>
    <mergeCell ref="A9:H9"/>
    <mergeCell ref="A10:H10"/>
    <mergeCell ref="B12:F12"/>
    <mergeCell ref="B14:G14"/>
    <mergeCell ref="A1:A6"/>
    <mergeCell ref="B1:D2"/>
    <mergeCell ref="E1:F1"/>
    <mergeCell ref="H1:H6"/>
    <mergeCell ref="E2:F3"/>
    <mergeCell ref="G2:G3"/>
    <mergeCell ref="B3:D3"/>
    <mergeCell ref="B4:D4"/>
  </mergeCells>
  <pageMargins left="0.7" right="0.7" top="0.75" bottom="0.75" header="0.3" footer="0.3"/>
  <pageSetup scale="74" orientation="portrait" horizontalDpi="360" verticalDpi="360" r:id="rId1"/>
  <rowBreaks count="2" manualBreakCount="2">
    <brk id="49" max="16383" man="1"/>
    <brk id="99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14</vt:i4>
      </vt:variant>
    </vt:vector>
  </HeadingPairs>
  <TitlesOfParts>
    <vt:vector size="28" baseType="lpstr">
      <vt:lpstr>BASICO</vt:lpstr>
      <vt:lpstr>MEMORIA DE CANTIDADES DE OBRA </vt:lpstr>
      <vt:lpstr>APU</vt:lpstr>
      <vt:lpstr>PRESUPUESTO</vt:lpstr>
      <vt:lpstr>CRONOGRAMA</vt:lpstr>
      <vt:lpstr>Memoria de Cantidades</vt:lpstr>
      <vt:lpstr>CRONOGRAMA-</vt:lpstr>
      <vt:lpstr>DIAGRAMA DE GANTT</vt:lpstr>
      <vt:lpstr>DESGLOSE A.I.U</vt:lpstr>
      <vt:lpstr>F.M </vt:lpstr>
      <vt:lpstr>INSUMOS</vt:lpstr>
      <vt:lpstr>HERRMIENTAS Y EQUIPOS</vt:lpstr>
      <vt:lpstr>BASICOS RURAL</vt:lpstr>
      <vt:lpstr>BASICOS URBANOS</vt:lpstr>
      <vt:lpstr>APU!Área_de_impresión</vt:lpstr>
      <vt:lpstr>BASICO!Área_de_impresión</vt:lpstr>
      <vt:lpstr>'BASICOS RURAL'!Área_de_impresión</vt:lpstr>
      <vt:lpstr>'BASICOS URBANOS'!Área_de_impresión</vt:lpstr>
      <vt:lpstr>CRONOGRAMA!Área_de_impresión</vt:lpstr>
      <vt:lpstr>'CRONOGRAMA-'!Área_de_impresión</vt:lpstr>
      <vt:lpstr>'DESGLOSE A.I.U'!Área_de_impresión</vt:lpstr>
      <vt:lpstr>'DIAGRAMA DE GANTT'!Área_de_impresión</vt:lpstr>
      <vt:lpstr>'F.M '!Área_de_impresión</vt:lpstr>
      <vt:lpstr>'HERRMIENTAS Y EQUIPOS'!Área_de_impresión</vt:lpstr>
      <vt:lpstr>INSUMOS!Área_de_impresión</vt:lpstr>
      <vt:lpstr>'Memoria de Cantidades'!Área_de_impresión</vt:lpstr>
      <vt:lpstr>'MEMORIA DE CANTIDADES DE OBRA '!Área_de_impresión</vt:lpstr>
      <vt:lpstr>PRESUPUESTO!Área_de_impresión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EDWIN EXENOVER TOVAR TEZ</cp:lastModifiedBy>
  <cp:lastPrinted>2025-07-10T17:26:49Z</cp:lastPrinted>
  <dcterms:created xsi:type="dcterms:W3CDTF">2018-08-13T21:50:36Z</dcterms:created>
  <dcterms:modified xsi:type="dcterms:W3CDTF">2025-11-10T21:32:09Z</dcterms:modified>
</cp:coreProperties>
</file>